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9_KP-SQI관련\2018년\6월\"/>
    </mc:Choice>
  </mc:AlternateContent>
  <bookViews>
    <workbookView xWindow="-15" yWindow="4200" windowWidth="28860" windowHeight="4215" tabRatio="926" firstSheet="1" activeTab="1"/>
  </bookViews>
  <sheets>
    <sheet name="총계" sheetId="1" state="hidden" r:id="rId1"/>
    <sheet name="8.영업설비(AFC)정상가동률" sheetId="17" r:id="rId2"/>
  </sheets>
  <calcPr calcId="152511"/>
</workbook>
</file>

<file path=xl/calcChain.xml><?xml version="1.0" encoding="utf-8"?>
<calcChain xmlns="http://schemas.openxmlformats.org/spreadsheetml/2006/main">
  <c r="I11" i="17" l="1"/>
  <c r="K11" i="17"/>
  <c r="J11" i="17"/>
  <c r="F11" i="17"/>
  <c r="F10" i="17" l="1"/>
  <c r="K10" i="17" l="1"/>
  <c r="J10" i="17"/>
  <c r="I10" i="17" l="1"/>
  <c r="F9" i="17" l="1"/>
  <c r="K9" i="17" l="1"/>
  <c r="J9" i="17"/>
  <c r="I9" i="17"/>
  <c r="I8" i="17" l="1"/>
  <c r="F8" i="17"/>
  <c r="K8" i="17"/>
  <c r="J8" i="17"/>
  <c r="K7" i="17" l="1"/>
  <c r="J7" i="17"/>
  <c r="I7" i="17"/>
  <c r="F7" i="17" l="1"/>
  <c r="K6" i="17" l="1"/>
  <c r="J6" i="17"/>
  <c r="I6" i="17"/>
  <c r="F6" i="17"/>
  <c r="D18" i="17" l="1"/>
  <c r="E18" i="17"/>
  <c r="F18" i="17"/>
  <c r="G18" i="17"/>
  <c r="H18" i="17"/>
  <c r="I18" i="17"/>
  <c r="C18" i="17"/>
  <c r="L11" i="17"/>
  <c r="L10" i="17"/>
  <c r="L9" i="17"/>
  <c r="L8" i="17"/>
  <c r="L7" i="17"/>
  <c r="K18" i="17" l="1"/>
  <c r="L14" i="17"/>
  <c r="J18" i="17"/>
  <c r="L18" i="17" l="1"/>
  <c r="L6" i="17"/>
  <c r="L17" i="17"/>
  <c r="L13" i="17"/>
  <c r="L16" i="17"/>
  <c r="L12" i="17"/>
  <c r="L15" i="17"/>
  <c r="D20" i="1" l="1"/>
  <c r="K48" i="1"/>
  <c r="K44" i="1"/>
  <c r="K42" i="1"/>
  <c r="K38" i="1"/>
  <c r="K36" i="1"/>
  <c r="K34" i="1"/>
  <c r="K16" i="1"/>
  <c r="K12" i="1"/>
  <c r="K8" i="1"/>
  <c r="K6" i="1"/>
  <c r="K4" i="1"/>
  <c r="I8" i="1" l="1"/>
  <c r="G8" i="1"/>
  <c r="D8" i="1" s="1"/>
  <c r="D24" i="1"/>
  <c r="D26" i="1"/>
  <c r="H19" i="1"/>
  <c r="F19" i="1"/>
  <c r="D18" i="1"/>
  <c r="D40" i="1"/>
  <c r="H7" i="1"/>
  <c r="I6" i="1" s="1"/>
  <c r="F7" i="1"/>
  <c r="G6" i="1" s="1"/>
  <c r="D6" i="1" s="1"/>
  <c r="I48" i="1"/>
  <c r="G48" i="1"/>
  <c r="H39" i="1"/>
  <c r="I38" i="1" s="1"/>
  <c r="F39" i="1"/>
  <c r="G38" i="1" s="1"/>
  <c r="H37" i="1"/>
  <c r="I36" i="1" s="1"/>
  <c r="F37" i="1"/>
  <c r="G36" i="1" s="1"/>
  <c r="H35" i="1"/>
  <c r="I34" i="1" s="1"/>
  <c r="F35" i="1"/>
  <c r="G34" i="1" s="1"/>
  <c r="D48" i="1" l="1"/>
  <c r="D38" i="1"/>
  <c r="D34" i="1"/>
  <c r="D36" i="1"/>
  <c r="I4" i="1"/>
  <c r="G4" i="1"/>
  <c r="D4" i="1" s="1"/>
  <c r="I42" i="1"/>
  <c r="G42" i="1"/>
  <c r="I12" i="1"/>
  <c r="G12" i="1"/>
  <c r="D12" i="1" s="1"/>
  <c r="I16" i="1"/>
  <c r="G16" i="1"/>
  <c r="I44" i="1"/>
  <c r="G44" i="1"/>
  <c r="D16" i="1" l="1"/>
  <c r="D42" i="1"/>
  <c r="D44" i="1"/>
</calcChain>
</file>

<file path=xl/sharedStrings.xml><?xml version="1.0" encoding="utf-8"?>
<sst xmlns="http://schemas.openxmlformats.org/spreadsheetml/2006/main" count="118" uniqueCount="98">
  <si>
    <t>지표명</t>
    <phoneticPr fontId="1" type="noConversion"/>
  </si>
  <si>
    <t>1월</t>
    <phoneticPr fontId="1" type="noConversion"/>
  </si>
  <si>
    <t>2월</t>
    <phoneticPr fontId="1" type="noConversion"/>
  </si>
  <si>
    <t>No.</t>
    <phoneticPr fontId="1" type="noConversion"/>
  </si>
  <si>
    <t>산출기준</t>
    <phoneticPr fontId="1" type="noConversion"/>
  </si>
  <si>
    <t>누적평균</t>
    <phoneticPr fontId="1" type="noConversion"/>
  </si>
  <si>
    <t>목표수준</t>
    <phoneticPr fontId="1" type="noConversion"/>
  </si>
  <si>
    <t>250건</t>
    <phoneticPr fontId="1" type="noConversion"/>
  </si>
  <si>
    <t>8.9건</t>
    <phoneticPr fontId="1" type="noConversion"/>
  </si>
  <si>
    <t>2.1건</t>
    <phoneticPr fontId="1" type="noConversion"/>
  </si>
  <si>
    <t>0.41건</t>
    <phoneticPr fontId="1" type="noConversion"/>
  </si>
  <si>
    <t>31건</t>
    <phoneticPr fontId="1" type="noConversion"/>
  </si>
  <si>
    <t>객실안내기 고장민원발생율(2)</t>
  </si>
  <si>
    <t>객실안내기 고장민원발생율(3)</t>
  </si>
  <si>
    <t>7월</t>
  </si>
  <si>
    <t>8월</t>
  </si>
  <si>
    <t>9월</t>
  </si>
  <si>
    <t>10월</t>
  </si>
  <si>
    <t>11월</t>
  </si>
  <si>
    <t>12월</t>
  </si>
  <si>
    <t>100%이하</t>
    <phoneticPr fontId="1" type="noConversion"/>
  </si>
  <si>
    <t>서비스 품질지수(SQI) 이행실적</t>
    <phoneticPr fontId="1" type="noConversion"/>
  </si>
  <si>
    <t>시기
미도래</t>
    <phoneticPr fontId="1" type="noConversion"/>
  </si>
  <si>
    <t>14.5건</t>
    <phoneticPr fontId="1" type="noConversion"/>
  </si>
  <si>
    <t>5역</t>
    <phoneticPr fontId="1" type="noConversion"/>
  </si>
  <si>
    <t>90점</t>
    <phoneticPr fontId="1" type="noConversion"/>
  </si>
  <si>
    <t>백만명당 여객안전사고 건수</t>
    <phoneticPr fontId="1" type="noConversion"/>
  </si>
  <si>
    <t>열차 출입문사고 건수</t>
    <phoneticPr fontId="1" type="noConversion"/>
  </si>
  <si>
    <t>열차 정위치 정차율</t>
    <phoneticPr fontId="1" type="noConversion"/>
  </si>
  <si>
    <t>고객안전신고 처리율</t>
    <phoneticPr fontId="1" type="noConversion"/>
  </si>
  <si>
    <t>백만명당 열차지연 불만건수</t>
    <phoneticPr fontId="1" type="noConversion"/>
  </si>
  <si>
    <t>신호장애 발생건수</t>
    <phoneticPr fontId="1" type="noConversion"/>
  </si>
  <si>
    <t>열차정시운행율(5분지연)</t>
    <phoneticPr fontId="1" type="noConversion"/>
  </si>
  <si>
    <t>승강편의시설 장애발생율</t>
    <phoneticPr fontId="1" type="noConversion"/>
  </si>
  <si>
    <t>영업설비(AFC) 정상가동율</t>
    <phoneticPr fontId="1" type="noConversion"/>
  </si>
  <si>
    <t>백만회당 승강장안전문 고장건수</t>
    <phoneticPr fontId="1" type="noConversion"/>
  </si>
  <si>
    <t>역사청소 이행율</t>
    <phoneticPr fontId="1" type="noConversion"/>
  </si>
  <si>
    <t>전동차 청소 이행율</t>
    <phoneticPr fontId="1" type="noConversion"/>
  </si>
  <si>
    <t>화장실 환경개선 이행율</t>
    <phoneticPr fontId="1" type="noConversion"/>
  </si>
  <si>
    <t>승강편의시설 설치율</t>
    <phoneticPr fontId="1" type="noConversion"/>
  </si>
  <si>
    <t>홍보만족도 점수</t>
    <phoneticPr fontId="1" type="noConversion"/>
  </si>
  <si>
    <t>객실안내기 고장민원발생율(1,4)</t>
    <phoneticPr fontId="1" type="noConversion"/>
  </si>
  <si>
    <t>콜센터 서비스레벨</t>
    <phoneticPr fontId="1" type="noConversion"/>
  </si>
  <si>
    <t>백만명당 불만voc 건수</t>
    <phoneticPr fontId="1" type="noConversion"/>
  </si>
  <si>
    <t>질서저해자 불편민원 처리율</t>
    <phoneticPr fontId="1" type="noConversion"/>
  </si>
  <si>
    <t>온실가스 배출율</t>
    <phoneticPr fontId="1" type="noConversion"/>
  </si>
  <si>
    <t>전력사용 절감율</t>
    <phoneticPr fontId="1" type="noConversion"/>
  </si>
  <si>
    <t>3월</t>
    <phoneticPr fontId="1" type="noConversion"/>
  </si>
  <si>
    <t>여객사상사고</t>
    <phoneticPr fontId="1" type="noConversion"/>
  </si>
  <si>
    <t>수송인원</t>
    <phoneticPr fontId="1" type="noConversion"/>
  </si>
  <si>
    <t>출입문사고</t>
    <phoneticPr fontId="1" type="noConversion"/>
  </si>
  <si>
    <t>영업시간</t>
    <phoneticPr fontId="1" type="noConversion"/>
  </si>
  <si>
    <t>초과정차</t>
    <phoneticPr fontId="1" type="noConversion"/>
  </si>
  <si>
    <t>정상정차</t>
    <phoneticPr fontId="1" type="noConversion"/>
  </si>
  <si>
    <t>조치건수</t>
    <phoneticPr fontId="1" type="noConversion"/>
  </si>
  <si>
    <t>신고건수</t>
    <phoneticPr fontId="1" type="noConversion"/>
  </si>
  <si>
    <t>불만건수</t>
    <phoneticPr fontId="1" type="noConversion"/>
  </si>
  <si>
    <t>사고건수</t>
    <phoneticPr fontId="1" type="noConversion"/>
  </si>
  <si>
    <t>지연횟수</t>
    <phoneticPr fontId="1" type="noConversion"/>
  </si>
  <si>
    <t>운행횟수</t>
    <phoneticPr fontId="1" type="noConversion"/>
  </si>
  <si>
    <t>장애건수</t>
    <phoneticPr fontId="1" type="noConversion"/>
  </si>
  <si>
    <t>운행일수</t>
    <phoneticPr fontId="1" type="noConversion"/>
  </si>
  <si>
    <t>고장시간</t>
    <phoneticPr fontId="1" type="noConversion"/>
  </si>
  <si>
    <t>운영시간</t>
    <phoneticPr fontId="1" type="noConversion"/>
  </si>
  <si>
    <t>고장건수</t>
    <phoneticPr fontId="1" type="noConversion"/>
  </si>
  <si>
    <t>운영횟수</t>
    <phoneticPr fontId="1" type="noConversion"/>
  </si>
  <si>
    <t>실제청소물량</t>
    <phoneticPr fontId="1" type="noConversion"/>
  </si>
  <si>
    <t>이행기준</t>
    <phoneticPr fontId="1" type="noConversion"/>
  </si>
  <si>
    <t>민원건수</t>
    <phoneticPr fontId="1" type="noConversion"/>
  </si>
  <si>
    <t>운영수량</t>
    <phoneticPr fontId="1" type="noConversion"/>
  </si>
  <si>
    <t>민원처리</t>
    <phoneticPr fontId="1" type="noConversion"/>
  </si>
  <si>
    <t>민원접수</t>
    <phoneticPr fontId="1" type="noConversion"/>
  </si>
  <si>
    <t>실제사용</t>
    <phoneticPr fontId="1" type="noConversion"/>
  </si>
  <si>
    <t>목표사용</t>
    <phoneticPr fontId="1" type="noConversion"/>
  </si>
  <si>
    <t>1~8호선</t>
    <phoneticPr fontId="1" type="noConversion"/>
  </si>
  <si>
    <t>산출주기</t>
    <phoneticPr fontId="1" type="noConversion"/>
  </si>
  <si>
    <t>지표명</t>
    <phoneticPr fontId="1" type="noConversion"/>
  </si>
  <si>
    <t>산출식</t>
    <phoneticPr fontId="1" type="noConversion"/>
  </si>
  <si>
    <t>정상가동율 = 100*(AFC 운영시간-고장시간)/측정기간 중 AFC 운영시간</t>
    <phoneticPr fontId="1" type="noConversion"/>
  </si>
  <si>
    <t>구분</t>
    <phoneticPr fontId="1" type="noConversion"/>
  </si>
  <si>
    <t>운영 일수</t>
    <phoneticPr fontId="1" type="noConversion"/>
  </si>
  <si>
    <t>1~4호선</t>
    <phoneticPr fontId="1" type="noConversion"/>
  </si>
  <si>
    <t>5~8호선</t>
    <phoneticPr fontId="1" type="noConversion"/>
  </si>
  <si>
    <t>운영시간(H)</t>
    <phoneticPr fontId="1" type="noConversion"/>
  </si>
  <si>
    <t>고장시간(H)</t>
    <phoneticPr fontId="1" type="noConversion"/>
  </si>
  <si>
    <t>가동률(%)</t>
    <phoneticPr fontId="1" type="noConversion"/>
  </si>
  <si>
    <t>목  표</t>
    <phoneticPr fontId="1" type="noConversion"/>
  </si>
  <si>
    <r>
      <t>서울교통공사 서비스 품질지수</t>
    </r>
    <r>
      <rPr>
        <sz val="16"/>
        <color theme="1"/>
        <rFont val="맑은 고딕"/>
        <family val="3"/>
        <charset val="129"/>
        <scheme val="minor"/>
      </rPr>
      <t>(Seoul Metro Service Quality Index)</t>
    </r>
    <phoneticPr fontId="1" type="noConversion"/>
  </si>
  <si>
    <t>추진
실적</t>
    <phoneticPr fontId="1" type="noConversion"/>
  </si>
  <si>
    <t>2월</t>
  </si>
  <si>
    <t>3월</t>
  </si>
  <si>
    <t>4월</t>
  </si>
  <si>
    <t>5월</t>
  </si>
  <si>
    <t>6월</t>
  </si>
  <si>
    <t>2018년</t>
    <phoneticPr fontId="1" type="noConversion"/>
  </si>
  <si>
    <t>8. 영업설비(AFC) 정상 가동률</t>
    <phoneticPr fontId="1" type="noConversion"/>
  </si>
  <si>
    <r>
      <rPr>
        <b/>
        <sz val="11"/>
        <color rgb="FFFF0000"/>
        <rFont val="맑은 고딕"/>
        <family val="3"/>
        <charset val="129"/>
        <scheme val="minor"/>
      </rPr>
      <t>99.9</t>
    </r>
    <r>
      <rPr>
        <b/>
        <sz val="11"/>
        <color theme="1"/>
        <rFont val="맑은 고딕"/>
        <family val="3"/>
        <charset val="129"/>
        <scheme val="minor"/>
      </rPr>
      <t>% 이상</t>
    </r>
    <phoneticPr fontId="1" type="noConversion"/>
  </si>
  <si>
    <t>월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</si>
</sst>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-;\-* #,##0_-;_-* &quot;-&quot;_-;_-@_-"/>
    <numFmt numFmtId="176" formatCode="0.0_ "/>
    <numFmt numFmtId="177" formatCode="0.0_);[Red]\(0.0\)"/>
    <numFmt numFmtId="178" formatCode="0.0%"/>
    <numFmt numFmtId="179" formatCode="0.00_ "/>
    <numFmt numFmtId="180" formatCode="0_);[Red]\(0\)"/>
    <numFmt numFmtId="181" formatCode="_-* #,##0.0_-;\-* #,##0.0_-;_-* &quot;-&quot;_-;_-@_-"/>
    <numFmt numFmtId="182" formatCode="0_ "/>
    <numFmt numFmtId="183" formatCode="_-* #,##0.0000_-;\-* #,##0.0000_-;_-* &quot;-&quot;??_-;_-@_-"/>
    <numFmt numFmtId="184" formatCode="0.0000_ "/>
    <numFmt numFmtId="185" formatCode="0.000%"/>
    <numFmt numFmtId="187" formatCode="_-* #,##0.00_-;\-* #,##0.00_-;_-* &quot;-&quot;_-;_-@_-"/>
  </numFmts>
  <fonts count="1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0"/>
      <color theme="1" tint="0.249977111117893"/>
      <name val="맑은 고딕"/>
      <family val="2"/>
      <charset val="129"/>
      <scheme val="minor"/>
    </font>
    <font>
      <sz val="10"/>
      <color theme="1" tint="0.249977111117893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u/>
      <sz val="20"/>
      <color theme="1"/>
      <name val="맑은 고딕"/>
      <family val="3"/>
      <charset val="129"/>
      <scheme val="minor"/>
    </font>
    <font>
      <sz val="10"/>
      <name val="Arial"/>
      <family val="2"/>
    </font>
    <font>
      <b/>
      <sz val="11"/>
      <color rgb="FFFF0000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ck">
        <color theme="8"/>
      </left>
      <right style="thin">
        <color theme="1" tint="0.499984740745262"/>
      </right>
      <top style="thick">
        <color theme="8"/>
      </top>
      <bottom style="thin">
        <color theme="1" tint="0.499984740745262"/>
      </bottom>
      <diagonal/>
    </border>
    <border>
      <left style="thick">
        <color theme="8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ck">
        <color theme="8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ck">
        <color theme="8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theme="1" tint="0.499984740745262"/>
      </bottom>
      <diagonal/>
    </border>
    <border>
      <left style="thick">
        <color indexed="64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indexed="64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14" fillId="0" borderId="0"/>
  </cellStyleXfs>
  <cellXfs count="1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ill="1">
      <alignment vertical="center"/>
    </xf>
    <xf numFmtId="0" fontId="2" fillId="5" borderId="0" xfId="0" applyFont="1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41" fontId="0" fillId="0" borderId="20" xfId="1" applyFont="1" applyBorder="1">
      <alignment vertical="center"/>
    </xf>
    <xf numFmtId="41" fontId="0" fillId="0" borderId="23" xfId="1" applyFont="1" applyFill="1" applyBorder="1" applyAlignment="1">
      <alignment horizontal="center" vertical="center"/>
    </xf>
    <xf numFmtId="41" fontId="0" fillId="0" borderId="23" xfId="1" applyFont="1" applyBorder="1">
      <alignment vertical="center"/>
    </xf>
    <xf numFmtId="180" fontId="0" fillId="0" borderId="23" xfId="0" applyNumberForma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3" xfId="0" applyBorder="1">
      <alignment vertical="center"/>
    </xf>
    <xf numFmtId="0" fontId="0" fillId="0" borderId="20" xfId="0" applyBorder="1">
      <alignment vertical="center"/>
    </xf>
    <xf numFmtId="179" fontId="0" fillId="0" borderId="0" xfId="0" applyNumberFormat="1" applyAlignment="1">
      <alignment horizontal="center" vertical="center"/>
    </xf>
    <xf numFmtId="41" fontId="0" fillId="0" borderId="18" xfId="1" applyFont="1" applyFill="1" applyBorder="1" applyAlignment="1">
      <alignment horizontal="center" vertical="center"/>
    </xf>
    <xf numFmtId="41" fontId="0" fillId="0" borderId="20" xfId="1" applyFont="1" applyFill="1" applyBorder="1" applyAlignment="1">
      <alignment horizontal="center" vertical="center"/>
    </xf>
    <xf numFmtId="41" fontId="0" fillId="0" borderId="24" xfId="1" applyFont="1" applyBorder="1">
      <alignment vertical="center"/>
    </xf>
    <xf numFmtId="41" fontId="0" fillId="0" borderId="25" xfId="1" applyFont="1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41" fontId="0" fillId="0" borderId="26" xfId="1" applyFont="1" applyFill="1" applyBorder="1" applyAlignment="1">
      <alignment horizontal="center" vertical="center"/>
    </xf>
    <xf numFmtId="41" fontId="0" fillId="0" borderId="25" xfId="1" applyFont="1" applyFill="1" applyBorder="1" applyAlignment="1">
      <alignment horizontal="center" vertical="center"/>
    </xf>
    <xf numFmtId="41" fontId="0" fillId="0" borderId="24" xfId="1" applyFont="1" applyFill="1" applyBorder="1" applyAlignment="1">
      <alignment horizontal="center" vertical="center"/>
    </xf>
    <xf numFmtId="0" fontId="10" fillId="7" borderId="27" xfId="0" applyFont="1" applyFill="1" applyBorder="1" applyAlignment="1">
      <alignment horizontal="center" vertical="center"/>
    </xf>
    <xf numFmtId="0" fontId="10" fillId="7" borderId="28" xfId="0" applyFont="1" applyFill="1" applyBorder="1" applyAlignment="1">
      <alignment horizontal="center" vertical="center"/>
    </xf>
    <xf numFmtId="0" fontId="10" fillId="7" borderId="29" xfId="0" applyFont="1" applyFill="1" applyBorder="1" applyAlignment="1">
      <alignment horizontal="center" vertical="center"/>
    </xf>
    <xf numFmtId="0" fontId="10" fillId="7" borderId="29" xfId="0" applyFont="1" applyFill="1" applyBorder="1">
      <alignment vertical="center"/>
    </xf>
    <xf numFmtId="0" fontId="10" fillId="7" borderId="28" xfId="0" applyFont="1" applyFill="1" applyBorder="1">
      <alignment vertical="center"/>
    </xf>
    <xf numFmtId="0" fontId="0" fillId="2" borderId="12" xfId="0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/>
    </xf>
    <xf numFmtId="180" fontId="0" fillId="0" borderId="24" xfId="0" applyNumberForma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11" fillId="0" borderId="30" xfId="0" applyFont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41" fontId="0" fillId="0" borderId="0" xfId="0" applyNumberFormat="1">
      <alignment vertical="center"/>
    </xf>
    <xf numFmtId="41" fontId="11" fillId="0" borderId="30" xfId="1" applyFont="1" applyBorder="1" applyAlignment="1">
      <alignment horizontal="center" vertical="center"/>
    </xf>
    <xf numFmtId="181" fontId="11" fillId="0" borderId="30" xfId="1" applyNumberFormat="1" applyFont="1" applyBorder="1" applyAlignment="1">
      <alignment horizontal="center" vertical="center"/>
    </xf>
    <xf numFmtId="41" fontId="0" fillId="0" borderId="31" xfId="0" applyNumberFormat="1" applyBorder="1">
      <alignment vertical="center"/>
    </xf>
    <xf numFmtId="181" fontId="11" fillId="0" borderId="31" xfId="1" applyNumberFormat="1" applyFont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8" borderId="42" xfId="0" applyFont="1" applyFill="1" applyBorder="1" applyAlignment="1">
      <alignment vertical="center"/>
    </xf>
    <xf numFmtId="0" fontId="2" fillId="8" borderId="43" xfId="0" applyFont="1" applyFill="1" applyBorder="1" applyAlignment="1">
      <alignment vertical="center"/>
    </xf>
    <xf numFmtId="0" fontId="2" fillId="6" borderId="44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41" fontId="2" fillId="0" borderId="46" xfId="1" applyFont="1" applyBorder="1" applyAlignment="1">
      <alignment horizontal="center" vertical="center"/>
    </xf>
    <xf numFmtId="41" fontId="2" fillId="0" borderId="45" xfId="0" applyNumberFormat="1" applyFont="1" applyBorder="1">
      <alignment vertical="center"/>
    </xf>
    <xf numFmtId="0" fontId="2" fillId="6" borderId="35" xfId="0" applyFont="1" applyFill="1" applyBorder="1" applyAlignment="1">
      <alignment horizontal="center" vertical="center"/>
    </xf>
    <xf numFmtId="0" fontId="2" fillId="9" borderId="48" xfId="0" applyFont="1" applyFill="1" applyBorder="1" applyAlignment="1">
      <alignment horizontal="center" vertical="center"/>
    </xf>
    <xf numFmtId="0" fontId="11" fillId="8" borderId="31" xfId="0" applyFont="1" applyFill="1" applyBorder="1" applyAlignment="1">
      <alignment vertical="center"/>
    </xf>
    <xf numFmtId="0" fontId="11" fillId="8" borderId="32" xfId="0" applyFont="1" applyFill="1" applyBorder="1" applyAlignment="1">
      <alignment vertical="center"/>
    </xf>
    <xf numFmtId="0" fontId="2" fillId="9" borderId="30" xfId="0" applyFont="1" applyFill="1" applyBorder="1" applyAlignment="1">
      <alignment horizontal="center" vertical="center"/>
    </xf>
    <xf numFmtId="0" fontId="2" fillId="9" borderId="37" xfId="0" applyFont="1" applyFill="1" applyBorder="1" applyAlignment="1">
      <alignment horizontal="center" vertical="center"/>
    </xf>
    <xf numFmtId="0" fontId="2" fillId="9" borderId="31" xfId="0" applyFont="1" applyFill="1" applyBorder="1" applyAlignment="1">
      <alignment horizontal="center" vertical="center"/>
    </xf>
    <xf numFmtId="0" fontId="2" fillId="9" borderId="39" xfId="0" applyFont="1" applyFill="1" applyBorder="1" applyAlignment="1">
      <alignment horizontal="center" vertical="center"/>
    </xf>
    <xf numFmtId="187" fontId="11" fillId="0" borderId="30" xfId="1" applyNumberFormat="1" applyFont="1" applyBorder="1" applyAlignment="1">
      <alignment horizontal="center" vertical="center"/>
    </xf>
    <xf numFmtId="187" fontId="11" fillId="0" borderId="31" xfId="1" applyNumberFormat="1" applyFont="1" applyBorder="1" applyAlignment="1">
      <alignment horizontal="center" vertical="center"/>
    </xf>
    <xf numFmtId="41" fontId="11" fillId="0" borderId="38" xfId="1" applyFont="1" applyBorder="1" applyAlignment="1">
      <alignment horizontal="center" vertical="center"/>
    </xf>
    <xf numFmtId="41" fontId="2" fillId="0" borderId="47" xfId="1" applyFont="1" applyBorder="1" applyAlignment="1">
      <alignment horizontal="center" vertical="center"/>
    </xf>
    <xf numFmtId="187" fontId="2" fillId="0" borderId="46" xfId="1" applyNumberFormat="1" applyFont="1" applyBorder="1" applyAlignment="1">
      <alignment horizontal="center" vertical="center"/>
    </xf>
    <xf numFmtId="179" fontId="0" fillId="0" borderId="22" xfId="0" applyNumberFormat="1" applyBorder="1" applyAlignment="1">
      <alignment horizontal="center" vertical="center"/>
    </xf>
    <xf numFmtId="179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9" fontId="0" fillId="0" borderId="22" xfId="0" applyNumberFormat="1" applyFill="1" applyBorder="1" applyAlignment="1">
      <alignment horizontal="center" vertical="center"/>
    </xf>
    <xf numFmtId="179" fontId="0" fillId="0" borderId="21" xfId="0" applyNumberFormat="1" applyFill="1" applyBorder="1" applyAlignment="1">
      <alignment horizontal="center" vertical="center"/>
    </xf>
    <xf numFmtId="183" fontId="0" fillId="0" borderId="22" xfId="0" applyNumberFormat="1" applyFill="1" applyBorder="1" applyAlignment="1">
      <alignment horizontal="center" vertical="center"/>
    </xf>
    <xf numFmtId="183" fontId="0" fillId="0" borderId="21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76" fontId="0" fillId="0" borderId="22" xfId="0" applyNumberFormat="1" applyFill="1" applyBorder="1" applyAlignment="1">
      <alignment horizontal="center" vertical="center"/>
    </xf>
    <xf numFmtId="41" fontId="0" fillId="0" borderId="18" xfId="1" applyFont="1" applyFill="1" applyBorder="1" applyAlignment="1">
      <alignment horizontal="center" vertical="center"/>
    </xf>
    <xf numFmtId="41" fontId="0" fillId="0" borderId="20" xfId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1" fontId="0" fillId="0" borderId="26" xfId="1" applyFont="1" applyFill="1" applyBorder="1" applyAlignment="1">
      <alignment horizontal="center" vertical="center"/>
    </xf>
    <xf numFmtId="41" fontId="0" fillId="0" borderId="25" xfId="1" applyFont="1" applyFill="1" applyBorder="1" applyAlignment="1">
      <alignment horizontal="center" vertical="center"/>
    </xf>
    <xf numFmtId="177" fontId="2" fillId="3" borderId="13" xfId="1" applyNumberFormat="1" applyFont="1" applyFill="1" applyBorder="1" applyAlignment="1">
      <alignment horizontal="center" vertical="center"/>
    </xf>
    <xf numFmtId="176" fontId="2" fillId="3" borderId="9" xfId="0" applyNumberFormat="1" applyFont="1" applyFill="1" applyBorder="1" applyAlignment="1">
      <alignment horizontal="center" vertical="center"/>
    </xf>
    <xf numFmtId="176" fontId="2" fillId="3" borderId="11" xfId="0" applyNumberFormat="1" applyFont="1" applyFill="1" applyBorder="1" applyAlignment="1">
      <alignment horizontal="center" vertical="center"/>
    </xf>
    <xf numFmtId="179" fontId="2" fillId="3" borderId="13" xfId="0" applyNumberFormat="1" applyFont="1" applyFill="1" applyBorder="1" applyAlignment="1">
      <alignment horizontal="center" vertical="center"/>
    </xf>
    <xf numFmtId="176" fontId="2" fillId="3" borderId="13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78" fontId="0" fillId="3" borderId="2" xfId="0" applyNumberFormat="1" applyFill="1" applyBorder="1" applyAlignment="1">
      <alignment horizontal="center" vertical="center"/>
    </xf>
    <xf numFmtId="178" fontId="0" fillId="3" borderId="3" xfId="0" applyNumberFormat="1" applyFill="1" applyBorder="1" applyAlignment="1">
      <alignment horizontal="center" vertical="center"/>
    </xf>
    <xf numFmtId="178" fontId="0" fillId="3" borderId="16" xfId="0" applyNumberFormat="1" applyFill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10" fontId="0" fillId="3" borderId="2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182" fontId="2" fillId="0" borderId="13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9" fontId="2" fillId="0" borderId="9" xfId="0" applyNumberFormat="1" applyFont="1" applyBorder="1" applyAlignment="1">
      <alignment horizontal="center" vertical="center"/>
    </xf>
    <xf numFmtId="179" fontId="2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4" borderId="4" xfId="0" applyFill="1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0" fillId="7" borderId="27" xfId="0" applyFont="1" applyFill="1" applyBorder="1" applyAlignment="1">
      <alignment horizontal="center" vertical="center"/>
    </xf>
    <xf numFmtId="0" fontId="10" fillId="7" borderId="2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85" fontId="0" fillId="0" borderId="2" xfId="0" applyNumberFormat="1" applyFill="1" applyBorder="1" applyAlignment="1">
      <alignment horizontal="center" vertical="center"/>
    </xf>
    <xf numFmtId="185" fontId="0" fillId="0" borderId="3" xfId="0" applyNumberFormat="1" applyFill="1" applyBorder="1" applyAlignment="1">
      <alignment horizontal="center" vertical="center"/>
    </xf>
    <xf numFmtId="184" fontId="2" fillId="3" borderId="9" xfId="0" applyNumberFormat="1" applyFont="1" applyFill="1" applyBorder="1" applyAlignment="1">
      <alignment horizontal="center" vertical="center"/>
    </xf>
    <xf numFmtId="184" fontId="2" fillId="3" borderId="11" xfId="0" applyNumberFormat="1" applyFont="1" applyFill="1" applyBorder="1" applyAlignment="1">
      <alignment horizontal="center" vertical="center"/>
    </xf>
    <xf numFmtId="9" fontId="0" fillId="0" borderId="2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9" fontId="0" fillId="3" borderId="2" xfId="0" applyNumberFormat="1" applyFill="1" applyBorder="1" applyAlignment="1">
      <alignment horizontal="center" vertical="center"/>
    </xf>
    <xf numFmtId="0" fontId="0" fillId="3" borderId="3" xfId="0" applyNumberFormat="1" applyFill="1" applyBorder="1" applyAlignment="1">
      <alignment horizontal="center" vertical="center"/>
    </xf>
    <xf numFmtId="181" fontId="0" fillId="0" borderId="19" xfId="1" applyNumberFormat="1" applyFont="1" applyBorder="1" applyAlignment="1">
      <alignment horizontal="center" vertical="center"/>
    </xf>
    <xf numFmtId="181" fontId="0" fillId="0" borderId="21" xfId="1" applyNumberFormat="1" applyFont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horizontal="center" vertical="center"/>
    </xf>
    <xf numFmtId="0" fontId="2" fillId="9" borderId="33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2" fillId="9" borderId="51" xfId="0" applyFont="1" applyFill="1" applyBorder="1" applyAlignment="1">
      <alignment horizontal="center" vertical="center"/>
    </xf>
    <xf numFmtId="0" fontId="13" fillId="0" borderId="52" xfId="0" applyFont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2" fillId="6" borderId="40" xfId="0" applyFont="1" applyFill="1" applyBorder="1" applyAlignment="1">
      <alignment horizontal="center" vertical="center" wrapText="1"/>
    </xf>
    <xf numFmtId="0" fontId="2" fillId="6" borderId="35" xfId="0" applyFont="1" applyFill="1" applyBorder="1" applyAlignment="1">
      <alignment horizontal="center" vertical="center" wrapText="1"/>
    </xf>
    <xf numFmtId="0" fontId="2" fillId="6" borderId="36" xfId="0" applyFont="1" applyFill="1" applyBorder="1" applyAlignment="1">
      <alignment horizontal="center" vertical="center" wrapText="1"/>
    </xf>
    <xf numFmtId="0" fontId="11" fillId="7" borderId="30" xfId="0" applyFont="1" applyFill="1" applyBorder="1" applyAlignment="1">
      <alignment horizontal="center" vertical="center"/>
    </xf>
    <xf numFmtId="0" fontId="2" fillId="9" borderId="30" xfId="0" applyFont="1" applyFill="1" applyBorder="1" applyAlignment="1">
      <alignment horizontal="center" vertical="center" wrapText="1"/>
    </xf>
    <xf numFmtId="0" fontId="11" fillId="9" borderId="30" xfId="0" applyFont="1" applyFill="1" applyBorder="1" applyAlignment="1">
      <alignment horizontal="center" vertical="center"/>
    </xf>
    <xf numFmtId="187" fontId="11" fillId="0" borderId="49" xfId="1" applyNumberFormat="1" applyFont="1" applyBorder="1" applyAlignment="1">
      <alignment horizontal="center" vertical="center"/>
    </xf>
    <xf numFmtId="187" fontId="15" fillId="6" borderId="50" xfId="0" applyNumberFormat="1" applyFont="1" applyFill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61"/>
  <sheetViews>
    <sheetView workbookViewId="0">
      <selection activeCell="P24" sqref="P24"/>
    </sheetView>
  </sheetViews>
  <sheetFormatPr defaultRowHeight="16.5" x14ac:dyDescent="0.3"/>
  <cols>
    <col min="2" max="2" width="28.5" customWidth="1"/>
    <col min="3" max="3" width="11.625" customWidth="1"/>
    <col min="4" max="4" width="9.75" customWidth="1"/>
    <col min="5" max="5" width="13" customWidth="1"/>
    <col min="6" max="6" width="13" bestFit="1" customWidth="1"/>
    <col min="7" max="7" width="9.375" bestFit="1" customWidth="1"/>
    <col min="8" max="8" width="13" bestFit="1" customWidth="1"/>
    <col min="9" max="9" width="9.375" bestFit="1" customWidth="1"/>
    <col min="10" max="10" width="13" bestFit="1" customWidth="1"/>
    <col min="11" max="11" width="9.375" bestFit="1" customWidth="1"/>
  </cols>
  <sheetData>
    <row r="1" spans="1:11" ht="20.25" x14ac:dyDescent="0.3">
      <c r="A1" s="114" t="s">
        <v>21</v>
      </c>
      <c r="B1" s="114"/>
      <c r="C1" s="5"/>
    </row>
    <row r="2" spans="1:11" ht="17.25" thickBot="1" x14ac:dyDescent="0.35"/>
    <row r="3" spans="1:11" x14ac:dyDescent="0.3">
      <c r="A3" s="8" t="s">
        <v>3</v>
      </c>
      <c r="B3" s="9" t="s">
        <v>0</v>
      </c>
      <c r="C3" s="9" t="s">
        <v>6</v>
      </c>
      <c r="D3" s="10" t="s">
        <v>5</v>
      </c>
      <c r="E3" s="33" t="s">
        <v>4</v>
      </c>
      <c r="F3" s="115" t="s">
        <v>1</v>
      </c>
      <c r="G3" s="70"/>
      <c r="H3" s="70" t="s">
        <v>2</v>
      </c>
      <c r="I3" s="70"/>
      <c r="J3" s="70" t="s">
        <v>47</v>
      </c>
      <c r="K3" s="70"/>
    </row>
    <row r="4" spans="1:11" s="6" customFormat="1" x14ac:dyDescent="0.3">
      <c r="A4" s="100">
        <v>1</v>
      </c>
      <c r="B4" s="122" t="s">
        <v>26</v>
      </c>
      <c r="C4" s="117" t="s">
        <v>9</v>
      </c>
      <c r="D4" s="86">
        <f>AVERAGE(G4,I4)</f>
        <v>1.7076639860927476</v>
      </c>
      <c r="E4" s="34" t="s">
        <v>48</v>
      </c>
      <c r="F4" s="25">
        <v>206</v>
      </c>
      <c r="G4" s="71">
        <f>1000000*(F4/F5)</f>
        <v>1.7434931123177646</v>
      </c>
      <c r="H4" s="25">
        <v>198</v>
      </c>
      <c r="I4" s="71">
        <f>1000000*(H4/H5)</f>
        <v>1.6718348598677308</v>
      </c>
      <c r="J4" s="19"/>
      <c r="K4" s="71" t="e">
        <f>1000000*(J4/J5)</f>
        <v>#DIV/0!</v>
      </c>
    </row>
    <row r="5" spans="1:11" s="6" customFormat="1" x14ac:dyDescent="0.3">
      <c r="A5" s="101"/>
      <c r="B5" s="91"/>
      <c r="C5" s="103"/>
      <c r="D5" s="123"/>
      <c r="E5" s="29" t="s">
        <v>49</v>
      </c>
      <c r="F5" s="26">
        <v>118153607</v>
      </c>
      <c r="G5" s="72"/>
      <c r="H5" s="26">
        <v>118432750</v>
      </c>
      <c r="I5" s="72"/>
      <c r="J5" s="20"/>
      <c r="K5" s="72"/>
    </row>
    <row r="6" spans="1:11" s="6" customFormat="1" x14ac:dyDescent="0.3">
      <c r="A6" s="100">
        <v>2</v>
      </c>
      <c r="B6" s="90" t="s">
        <v>27</v>
      </c>
      <c r="C6" s="117" t="s">
        <v>10</v>
      </c>
      <c r="D6" s="86">
        <f>AVERAGE(G6,I6)</f>
        <v>0.20391705069124422</v>
      </c>
      <c r="E6" s="30" t="s">
        <v>50</v>
      </c>
      <c r="F6" s="27">
        <v>6</v>
      </c>
      <c r="G6" s="73">
        <f>F6*20/F7</f>
        <v>0.19354838709677419</v>
      </c>
      <c r="H6" s="27">
        <v>6</v>
      </c>
      <c r="I6" s="73">
        <f>H6*20/H7</f>
        <v>0.21428571428571427</v>
      </c>
      <c r="J6" s="12"/>
      <c r="K6" s="73" t="e">
        <f>J6*20/J7</f>
        <v>#DIV/0!</v>
      </c>
    </row>
    <row r="7" spans="1:11" s="6" customFormat="1" x14ac:dyDescent="0.3">
      <c r="A7" s="101"/>
      <c r="B7" s="91"/>
      <c r="C7" s="103"/>
      <c r="D7" s="123"/>
      <c r="E7" s="29" t="s">
        <v>51</v>
      </c>
      <c r="F7" s="26">
        <f>20*31</f>
        <v>620</v>
      </c>
      <c r="G7" s="74"/>
      <c r="H7" s="26">
        <f>20*28</f>
        <v>560</v>
      </c>
      <c r="I7" s="74"/>
      <c r="J7" s="20"/>
      <c r="K7" s="74"/>
    </row>
    <row r="8" spans="1:11" s="6" customFormat="1" x14ac:dyDescent="0.3">
      <c r="A8" s="118">
        <v>3</v>
      </c>
      <c r="B8" s="124" t="s">
        <v>28</v>
      </c>
      <c r="C8" s="126">
        <v>0.99968000000000001</v>
      </c>
      <c r="D8" s="128">
        <f>AVERAGE(G8,I8)</f>
        <v>99.971064679157109</v>
      </c>
      <c r="E8" s="30" t="s">
        <v>52</v>
      </c>
      <c r="F8" s="27">
        <v>97</v>
      </c>
      <c r="G8" s="75">
        <f>100*F9/(F8+F9)</f>
        <v>99.971929540252177</v>
      </c>
      <c r="H8" s="27">
        <v>95</v>
      </c>
      <c r="I8" s="75">
        <f>100*H9/(H8+H9)</f>
        <v>99.970199818062042</v>
      </c>
      <c r="J8" s="12"/>
      <c r="K8" s="75" t="e">
        <f>100*J9/(J8+J9)</f>
        <v>#DIV/0!</v>
      </c>
    </row>
    <row r="9" spans="1:11" s="6" customFormat="1" x14ac:dyDescent="0.3">
      <c r="A9" s="119"/>
      <c r="B9" s="125"/>
      <c r="C9" s="127"/>
      <c r="D9" s="129"/>
      <c r="E9" s="29" t="s">
        <v>53</v>
      </c>
      <c r="F9" s="26">
        <v>345462</v>
      </c>
      <c r="G9" s="76"/>
      <c r="H9" s="26">
        <v>318695</v>
      </c>
      <c r="I9" s="76"/>
      <c r="J9" s="20"/>
      <c r="K9" s="76"/>
    </row>
    <row r="10" spans="1:11" s="6" customFormat="1" x14ac:dyDescent="0.3">
      <c r="A10" s="118">
        <v>4</v>
      </c>
      <c r="B10" s="124" t="s">
        <v>29</v>
      </c>
      <c r="C10" s="130">
        <v>0.85</v>
      </c>
      <c r="D10" s="133"/>
      <c r="E10" s="30" t="s">
        <v>54</v>
      </c>
      <c r="F10" s="27"/>
      <c r="G10" s="77"/>
      <c r="H10" s="27"/>
      <c r="I10" s="77"/>
      <c r="J10" s="12"/>
      <c r="K10" s="77"/>
    </row>
    <row r="11" spans="1:11" s="6" customFormat="1" x14ac:dyDescent="0.3">
      <c r="A11" s="119"/>
      <c r="B11" s="125"/>
      <c r="C11" s="131"/>
      <c r="D11" s="134"/>
      <c r="E11" s="29" t="s">
        <v>55</v>
      </c>
      <c r="F11" s="26"/>
      <c r="G11" s="78"/>
      <c r="H11" s="26"/>
      <c r="I11" s="78"/>
      <c r="J11" s="20"/>
      <c r="K11" s="78"/>
    </row>
    <row r="12" spans="1:11" s="6" customFormat="1" x14ac:dyDescent="0.3">
      <c r="A12" s="104">
        <v>5</v>
      </c>
      <c r="B12" s="92" t="s">
        <v>30</v>
      </c>
      <c r="C12" s="117" t="s">
        <v>8</v>
      </c>
      <c r="D12" s="85">
        <f>AVERAGE(G12,I12)</f>
        <v>15.864971793846397</v>
      </c>
      <c r="E12" s="30" t="s">
        <v>56</v>
      </c>
      <c r="F12" s="27">
        <v>2059</v>
      </c>
      <c r="G12" s="79">
        <f>1000000*(F12/F13)</f>
        <v>17.426467564379987</v>
      </c>
      <c r="H12" s="27">
        <v>1694</v>
      </c>
      <c r="I12" s="79">
        <f>1000000*(H12/H13)</f>
        <v>14.303476023312809</v>
      </c>
      <c r="J12" s="12"/>
      <c r="K12" s="79" t="e">
        <f>1000000*(J12/J13)</f>
        <v>#DIV/0!</v>
      </c>
    </row>
    <row r="13" spans="1:11" s="6" customFormat="1" x14ac:dyDescent="0.3">
      <c r="A13" s="104"/>
      <c r="B13" s="92"/>
      <c r="C13" s="103"/>
      <c r="D13" s="85"/>
      <c r="E13" s="29" t="s">
        <v>49</v>
      </c>
      <c r="F13" s="26">
        <v>118153607</v>
      </c>
      <c r="G13" s="72"/>
      <c r="H13" s="26">
        <v>118432750</v>
      </c>
      <c r="I13" s="72"/>
      <c r="J13" s="20"/>
      <c r="K13" s="72"/>
    </row>
    <row r="14" spans="1:11" s="6" customFormat="1" x14ac:dyDescent="0.3">
      <c r="A14" s="100">
        <v>6</v>
      </c>
      <c r="B14" s="90" t="s">
        <v>31</v>
      </c>
      <c r="C14" s="117" t="s">
        <v>11</v>
      </c>
      <c r="D14" s="132">
        <v>13</v>
      </c>
      <c r="E14" s="120" t="s">
        <v>57</v>
      </c>
      <c r="F14" s="83"/>
      <c r="G14" s="82">
        <v>10</v>
      </c>
      <c r="H14" s="83"/>
      <c r="I14" s="82">
        <v>3</v>
      </c>
      <c r="J14" s="80"/>
      <c r="K14" s="82"/>
    </row>
    <row r="15" spans="1:11" s="6" customFormat="1" x14ac:dyDescent="0.3">
      <c r="A15" s="101"/>
      <c r="B15" s="91"/>
      <c r="C15" s="103"/>
      <c r="D15" s="123"/>
      <c r="E15" s="121"/>
      <c r="F15" s="84"/>
      <c r="G15" s="78"/>
      <c r="H15" s="84"/>
      <c r="I15" s="78"/>
      <c r="J15" s="81"/>
      <c r="K15" s="78"/>
    </row>
    <row r="16" spans="1:11" x14ac:dyDescent="0.3">
      <c r="A16" s="104">
        <v>7</v>
      </c>
      <c r="B16" s="92" t="s">
        <v>32</v>
      </c>
      <c r="C16" s="116">
        <v>0.6</v>
      </c>
      <c r="D16" s="89">
        <f>AVERAGE(G16,I16)</f>
        <v>54.582484725050918</v>
      </c>
      <c r="E16" s="28" t="s">
        <v>58</v>
      </c>
      <c r="F16" s="21">
        <v>206</v>
      </c>
      <c r="G16" s="66">
        <f>(F17-F16)/F17*100</f>
        <v>58.044806517311606</v>
      </c>
      <c r="H16" s="21">
        <v>240</v>
      </c>
      <c r="I16" s="66">
        <f>(H17-H16)/H17*100</f>
        <v>51.120162932790222</v>
      </c>
      <c r="J16" s="13"/>
      <c r="K16" s="66" t="e">
        <f>(J17-J16)/J17*100</f>
        <v>#DIV/0!</v>
      </c>
    </row>
    <row r="17" spans="1:11" x14ac:dyDescent="0.3">
      <c r="A17" s="104"/>
      <c r="B17" s="92"/>
      <c r="C17" s="111"/>
      <c r="D17" s="89"/>
      <c r="E17" s="29" t="s">
        <v>59</v>
      </c>
      <c r="F17" s="22">
        <v>491</v>
      </c>
      <c r="G17" s="67"/>
      <c r="H17" s="22">
        <v>491</v>
      </c>
      <c r="I17" s="67"/>
      <c r="J17" s="11"/>
      <c r="K17" s="67"/>
    </row>
    <row r="18" spans="1:11" x14ac:dyDescent="0.3">
      <c r="A18" s="100">
        <v>8</v>
      </c>
      <c r="B18" s="90" t="s">
        <v>33</v>
      </c>
      <c r="C18" s="102">
        <v>5.0000000000000001E-3</v>
      </c>
      <c r="D18" s="88">
        <f>AVERAGE(G18,I18)</f>
        <v>0.44</v>
      </c>
      <c r="E18" s="30" t="s">
        <v>60</v>
      </c>
      <c r="F18" s="21">
        <v>128.6</v>
      </c>
      <c r="G18" s="64">
        <v>0.46</v>
      </c>
      <c r="H18" s="21">
        <v>106</v>
      </c>
      <c r="I18" s="64">
        <v>0.42</v>
      </c>
      <c r="J18" s="13"/>
      <c r="K18" s="64">
        <v>0.42</v>
      </c>
    </row>
    <row r="19" spans="1:11" x14ac:dyDescent="0.3">
      <c r="A19" s="101"/>
      <c r="B19" s="91"/>
      <c r="C19" s="103"/>
      <c r="D19" s="88"/>
      <c r="E19" s="29" t="s">
        <v>61</v>
      </c>
      <c r="F19" s="22">
        <f>902*31</f>
        <v>27962</v>
      </c>
      <c r="G19" s="65"/>
      <c r="H19" s="22">
        <f>902*28</f>
        <v>25256</v>
      </c>
      <c r="I19" s="65"/>
      <c r="J19" s="11"/>
      <c r="K19" s="65"/>
    </row>
    <row r="20" spans="1:11" x14ac:dyDescent="0.3">
      <c r="A20" s="100">
        <v>9</v>
      </c>
      <c r="B20" s="90" t="s">
        <v>34</v>
      </c>
      <c r="C20" s="102">
        <v>0.996</v>
      </c>
      <c r="D20" s="89">
        <f>AVERAGE(G20,I20,K20)</f>
        <v>99.733333333333334</v>
      </c>
      <c r="E20" s="30" t="s">
        <v>62</v>
      </c>
      <c r="F20" s="21">
        <v>8285</v>
      </c>
      <c r="G20" s="66">
        <v>99.8</v>
      </c>
      <c r="H20" s="21">
        <v>16446</v>
      </c>
      <c r="I20" s="66">
        <v>99.6</v>
      </c>
      <c r="J20" s="13">
        <v>7334</v>
      </c>
      <c r="K20" s="66">
        <v>99.8</v>
      </c>
    </row>
    <row r="21" spans="1:11" x14ac:dyDescent="0.3">
      <c r="A21" s="101"/>
      <c r="B21" s="91"/>
      <c r="C21" s="103"/>
      <c r="D21" s="89"/>
      <c r="E21" s="29" t="s">
        <v>63</v>
      </c>
      <c r="F21" s="22">
        <v>4164540</v>
      </c>
      <c r="G21" s="67"/>
      <c r="H21" s="22">
        <v>3761520</v>
      </c>
      <c r="I21" s="67"/>
      <c r="J21" s="11">
        <v>4164540</v>
      </c>
      <c r="K21" s="67"/>
    </row>
    <row r="22" spans="1:11" x14ac:dyDescent="0.3">
      <c r="A22" s="100">
        <v>10</v>
      </c>
      <c r="B22" s="90" t="s">
        <v>35</v>
      </c>
      <c r="C22" s="117" t="s">
        <v>23</v>
      </c>
      <c r="D22" s="86">
        <v>14.86</v>
      </c>
      <c r="E22" s="30" t="s">
        <v>64</v>
      </c>
      <c r="F22" s="21"/>
      <c r="G22" s="66"/>
      <c r="H22" s="21">
        <v>2052</v>
      </c>
      <c r="I22" s="66"/>
      <c r="J22" s="13"/>
      <c r="K22" s="66"/>
    </row>
    <row r="23" spans="1:11" x14ac:dyDescent="0.3">
      <c r="A23" s="101"/>
      <c r="B23" s="91"/>
      <c r="C23" s="103"/>
      <c r="D23" s="87"/>
      <c r="E23" s="29" t="s">
        <v>65</v>
      </c>
      <c r="F23" s="22"/>
      <c r="G23" s="67"/>
      <c r="H23" s="22"/>
      <c r="I23" s="67"/>
      <c r="J23" s="11"/>
      <c r="K23" s="67"/>
    </row>
    <row r="24" spans="1:11" x14ac:dyDescent="0.3">
      <c r="A24" s="100">
        <v>11</v>
      </c>
      <c r="B24" s="90" t="s">
        <v>36</v>
      </c>
      <c r="C24" s="135">
        <v>1</v>
      </c>
      <c r="D24" s="106">
        <f>AVERAGE(G24,I24)</f>
        <v>93.2</v>
      </c>
      <c r="E24" s="30" t="s">
        <v>66</v>
      </c>
      <c r="F24" s="21">
        <v>755</v>
      </c>
      <c r="G24" s="66">
        <v>93.2</v>
      </c>
      <c r="H24" s="21">
        <v>755</v>
      </c>
      <c r="I24" s="66">
        <v>93.2</v>
      </c>
      <c r="J24" s="13"/>
      <c r="K24" s="66">
        <v>93.2</v>
      </c>
    </row>
    <row r="25" spans="1:11" x14ac:dyDescent="0.3">
      <c r="A25" s="101"/>
      <c r="B25" s="91"/>
      <c r="C25" s="103"/>
      <c r="D25" s="107"/>
      <c r="E25" s="29" t="s">
        <v>67</v>
      </c>
      <c r="F25" s="22">
        <v>810</v>
      </c>
      <c r="G25" s="67"/>
      <c r="H25" s="22">
        <v>810</v>
      </c>
      <c r="I25" s="67"/>
      <c r="J25" s="11"/>
      <c r="K25" s="67"/>
    </row>
    <row r="26" spans="1:11" x14ac:dyDescent="0.3">
      <c r="A26" s="100">
        <v>12</v>
      </c>
      <c r="B26" s="90" t="s">
        <v>37</v>
      </c>
      <c r="C26" s="135">
        <v>1</v>
      </c>
      <c r="D26" s="106">
        <f>AVERAGE(G26,I26)</f>
        <v>99.25</v>
      </c>
      <c r="E26" s="30" t="s">
        <v>66</v>
      </c>
      <c r="F26" s="21">
        <v>14378</v>
      </c>
      <c r="G26" s="66">
        <v>101.5</v>
      </c>
      <c r="H26" s="21">
        <v>13272</v>
      </c>
      <c r="I26" s="66">
        <v>97</v>
      </c>
      <c r="J26" s="13"/>
      <c r="K26" s="66">
        <v>97</v>
      </c>
    </row>
    <row r="27" spans="1:11" x14ac:dyDescent="0.3">
      <c r="A27" s="101"/>
      <c r="B27" s="91"/>
      <c r="C27" s="103"/>
      <c r="D27" s="107"/>
      <c r="E27" s="29" t="s">
        <v>67</v>
      </c>
      <c r="F27" s="22">
        <v>14598</v>
      </c>
      <c r="G27" s="67"/>
      <c r="H27" s="22">
        <v>14108</v>
      </c>
      <c r="I27" s="67"/>
      <c r="J27" s="11"/>
      <c r="K27" s="67"/>
    </row>
    <row r="28" spans="1:11" x14ac:dyDescent="0.3">
      <c r="A28" s="100">
        <v>13</v>
      </c>
      <c r="B28" s="90" t="s">
        <v>38</v>
      </c>
      <c r="C28" s="117" t="s">
        <v>24</v>
      </c>
      <c r="D28" s="96" t="s">
        <v>22</v>
      </c>
      <c r="E28" s="30"/>
      <c r="F28" s="21"/>
      <c r="G28" s="66"/>
      <c r="H28" s="21"/>
      <c r="I28" s="66"/>
      <c r="J28" s="13"/>
      <c r="K28" s="66"/>
    </row>
    <row r="29" spans="1:11" x14ac:dyDescent="0.3">
      <c r="A29" s="101"/>
      <c r="B29" s="91"/>
      <c r="C29" s="103"/>
      <c r="D29" s="97"/>
      <c r="E29" s="29"/>
      <c r="F29" s="22"/>
      <c r="G29" s="67"/>
      <c r="H29" s="22"/>
      <c r="I29" s="67"/>
      <c r="J29" s="11"/>
      <c r="K29" s="67"/>
    </row>
    <row r="30" spans="1:11" x14ac:dyDescent="0.3">
      <c r="A30" s="100">
        <v>14</v>
      </c>
      <c r="B30" s="90" t="s">
        <v>39</v>
      </c>
      <c r="C30" s="135">
        <v>7.22</v>
      </c>
      <c r="D30" s="96" t="s">
        <v>22</v>
      </c>
      <c r="E30" s="30"/>
      <c r="F30" s="21"/>
      <c r="G30" s="66"/>
      <c r="H30" s="21"/>
      <c r="I30" s="66"/>
      <c r="J30" s="13"/>
      <c r="K30" s="66"/>
    </row>
    <row r="31" spans="1:11" x14ac:dyDescent="0.3">
      <c r="A31" s="101"/>
      <c r="B31" s="91"/>
      <c r="C31" s="136"/>
      <c r="D31" s="97"/>
      <c r="E31" s="29"/>
      <c r="F31" s="22"/>
      <c r="G31" s="67"/>
      <c r="H31" s="22"/>
      <c r="I31" s="67"/>
      <c r="J31" s="11"/>
      <c r="K31" s="67"/>
    </row>
    <row r="32" spans="1:11" x14ac:dyDescent="0.3">
      <c r="A32" s="100">
        <v>15</v>
      </c>
      <c r="B32" s="90" t="s">
        <v>40</v>
      </c>
      <c r="C32" s="117" t="s">
        <v>25</v>
      </c>
      <c r="D32" s="96" t="s">
        <v>22</v>
      </c>
      <c r="E32" s="30"/>
      <c r="F32" s="21"/>
      <c r="G32" s="66"/>
      <c r="H32" s="21"/>
      <c r="I32" s="66"/>
      <c r="J32" s="13"/>
      <c r="K32" s="66"/>
    </row>
    <row r="33" spans="1:11" x14ac:dyDescent="0.3">
      <c r="A33" s="101"/>
      <c r="B33" s="91"/>
      <c r="C33" s="103"/>
      <c r="D33" s="97"/>
      <c r="E33" s="29"/>
      <c r="F33" s="22"/>
      <c r="G33" s="67"/>
      <c r="H33" s="22"/>
      <c r="I33" s="67"/>
      <c r="J33" s="11"/>
      <c r="K33" s="67"/>
    </row>
    <row r="34" spans="1:11" x14ac:dyDescent="0.3">
      <c r="A34" s="100">
        <v>16</v>
      </c>
      <c r="B34" s="90" t="s">
        <v>41</v>
      </c>
      <c r="C34" s="102">
        <v>1.8E-3</v>
      </c>
      <c r="D34" s="112">
        <f>AVERAGE(G34,I34)</f>
        <v>0.15972390654054491</v>
      </c>
      <c r="E34" s="30" t="s">
        <v>68</v>
      </c>
      <c r="F34" s="21">
        <v>52</v>
      </c>
      <c r="G34" s="64">
        <f>F34/F35*100</f>
        <v>0.14714204867006225</v>
      </c>
      <c r="H34" s="21">
        <v>55</v>
      </c>
      <c r="I34" s="64">
        <f>H34/H35*100</f>
        <v>0.17230576441102757</v>
      </c>
      <c r="J34" s="13"/>
      <c r="K34" s="64" t="e">
        <f>J34/J35*100</f>
        <v>#DIV/0!</v>
      </c>
    </row>
    <row r="35" spans="1:11" x14ac:dyDescent="0.3">
      <c r="A35" s="101"/>
      <c r="B35" s="91"/>
      <c r="C35" s="103"/>
      <c r="D35" s="113"/>
      <c r="E35" s="29" t="s">
        <v>69</v>
      </c>
      <c r="F35" s="22">
        <f>1140*31</f>
        <v>35340</v>
      </c>
      <c r="G35" s="65"/>
      <c r="H35" s="22">
        <f>1140*28</f>
        <v>31920</v>
      </c>
      <c r="I35" s="65"/>
      <c r="J35" s="11"/>
      <c r="K35" s="65"/>
    </row>
    <row r="36" spans="1:11" x14ac:dyDescent="0.3">
      <c r="A36" s="100">
        <v>17</v>
      </c>
      <c r="B36" s="90" t="s">
        <v>12</v>
      </c>
      <c r="C36" s="102">
        <v>6.4999999999999997E-3</v>
      </c>
      <c r="D36" s="112">
        <f>AVERAGE(G36,I36)</f>
        <v>1.1218214368597288</v>
      </c>
      <c r="E36" s="30" t="s">
        <v>68</v>
      </c>
      <c r="F36" s="21">
        <v>487</v>
      </c>
      <c r="G36" s="64">
        <f>F36/F37*100</f>
        <v>0.94182718341455862</v>
      </c>
      <c r="H36" s="21">
        <v>608</v>
      </c>
      <c r="I36" s="64">
        <f>H36/H37*100</f>
        <v>1.301815690304899</v>
      </c>
      <c r="J36" s="13"/>
      <c r="K36" s="64" t="e">
        <f>J36/J37*100</f>
        <v>#DIV/0!</v>
      </c>
    </row>
    <row r="37" spans="1:11" x14ac:dyDescent="0.3">
      <c r="A37" s="101"/>
      <c r="B37" s="91"/>
      <c r="C37" s="103"/>
      <c r="D37" s="113"/>
      <c r="E37" s="29" t="s">
        <v>69</v>
      </c>
      <c r="F37" s="22">
        <f>1668*31</f>
        <v>51708</v>
      </c>
      <c r="G37" s="65"/>
      <c r="H37" s="22">
        <f>1668*28</f>
        <v>46704</v>
      </c>
      <c r="I37" s="65"/>
      <c r="J37" s="11"/>
      <c r="K37" s="65"/>
    </row>
    <row r="38" spans="1:11" x14ac:dyDescent="0.3">
      <c r="A38" s="100">
        <v>18</v>
      </c>
      <c r="B38" s="90" t="s">
        <v>13</v>
      </c>
      <c r="C38" s="102">
        <v>1.6999999999999999E-3</v>
      </c>
      <c r="D38" s="112">
        <f>AVERAGE(G38,I38)</f>
        <v>0.15464826483588828</v>
      </c>
      <c r="E38" s="30" t="s">
        <v>68</v>
      </c>
      <c r="F38" s="21">
        <v>53</v>
      </c>
      <c r="G38" s="64">
        <f>F38/F39*100</f>
        <v>0.17445687952600394</v>
      </c>
      <c r="H38" s="35">
        <v>37</v>
      </c>
      <c r="I38" s="64">
        <f>H38/H39*100</f>
        <v>0.13483965014577259</v>
      </c>
      <c r="J38" s="14"/>
      <c r="K38" s="64" t="e">
        <f>J38/J39*100</f>
        <v>#DIV/0!</v>
      </c>
    </row>
    <row r="39" spans="1:11" x14ac:dyDescent="0.3">
      <c r="A39" s="101"/>
      <c r="B39" s="91"/>
      <c r="C39" s="103"/>
      <c r="D39" s="113"/>
      <c r="E39" s="29" t="s">
        <v>69</v>
      </c>
      <c r="F39" s="22">
        <f>980*31</f>
        <v>30380</v>
      </c>
      <c r="G39" s="65"/>
      <c r="H39" s="36">
        <f>980*28</f>
        <v>27440</v>
      </c>
      <c r="I39" s="65"/>
      <c r="J39" s="15"/>
      <c r="K39" s="65"/>
    </row>
    <row r="40" spans="1:11" x14ac:dyDescent="0.3">
      <c r="A40" s="100">
        <v>19</v>
      </c>
      <c r="B40" s="90" t="s">
        <v>42</v>
      </c>
      <c r="C40" s="102">
        <v>0.82499999999999996</v>
      </c>
      <c r="D40" s="106">
        <f>AVERAGE(G40,I40)</f>
        <v>84.550000000000011</v>
      </c>
      <c r="E40" s="30"/>
      <c r="F40" s="21"/>
      <c r="G40" s="66">
        <v>79.400000000000006</v>
      </c>
      <c r="H40" s="21"/>
      <c r="I40" s="66">
        <v>89.7</v>
      </c>
      <c r="J40" s="13"/>
      <c r="K40" s="66">
        <v>89.7</v>
      </c>
    </row>
    <row r="41" spans="1:11" x14ac:dyDescent="0.3">
      <c r="A41" s="101"/>
      <c r="B41" s="91"/>
      <c r="C41" s="103"/>
      <c r="D41" s="107"/>
      <c r="E41" s="29"/>
      <c r="F41" s="22"/>
      <c r="G41" s="67"/>
      <c r="H41" s="22"/>
      <c r="I41" s="67"/>
      <c r="J41" s="11"/>
      <c r="K41" s="67"/>
    </row>
    <row r="42" spans="1:11" x14ac:dyDescent="0.3">
      <c r="A42" s="104">
        <v>20</v>
      </c>
      <c r="B42" s="92" t="s">
        <v>43</v>
      </c>
      <c r="C42" s="111" t="s">
        <v>7</v>
      </c>
      <c r="D42" s="105">
        <f>AVERAGE(G42,I42)</f>
        <v>139.8999021406745</v>
      </c>
      <c r="E42" s="30" t="s">
        <v>56</v>
      </c>
      <c r="F42" s="21">
        <v>17549</v>
      </c>
      <c r="G42" s="66">
        <f>1000000*(F42/F43)</f>
        <v>148.52699334011868</v>
      </c>
      <c r="H42" s="21">
        <v>15547</v>
      </c>
      <c r="I42" s="66">
        <f>1000000*(H42/H43)</f>
        <v>131.27281094123035</v>
      </c>
      <c r="J42" s="13"/>
      <c r="K42" s="66" t="e">
        <f>1000000*(J42/J43)</f>
        <v>#DIV/0!</v>
      </c>
    </row>
    <row r="43" spans="1:11" x14ac:dyDescent="0.3">
      <c r="A43" s="104"/>
      <c r="B43" s="92"/>
      <c r="C43" s="111"/>
      <c r="D43" s="105"/>
      <c r="E43" s="29" t="s">
        <v>49</v>
      </c>
      <c r="F43" s="22">
        <v>118153607</v>
      </c>
      <c r="G43" s="67"/>
      <c r="H43" s="22">
        <v>118432750</v>
      </c>
      <c r="I43" s="67"/>
      <c r="J43" s="11"/>
      <c r="K43" s="67"/>
    </row>
    <row r="44" spans="1:11" x14ac:dyDescent="0.3">
      <c r="A44" s="104">
        <v>21</v>
      </c>
      <c r="B44" s="92" t="s">
        <v>44</v>
      </c>
      <c r="C44" s="93">
        <v>0.46</v>
      </c>
      <c r="D44" s="98">
        <f>AVERAGE(G44,I44)</f>
        <v>59.310776942355893</v>
      </c>
      <c r="E44" s="30" t="s">
        <v>70</v>
      </c>
      <c r="F44" s="21">
        <v>61</v>
      </c>
      <c r="G44" s="66">
        <f>F44/F45*100</f>
        <v>58.095238095238102</v>
      </c>
      <c r="H44" s="21">
        <v>69</v>
      </c>
      <c r="I44" s="66">
        <f>H44/H45*100</f>
        <v>60.526315789473685</v>
      </c>
      <c r="J44" s="13"/>
      <c r="K44" s="66" t="e">
        <f>J44/J45*100</f>
        <v>#DIV/0!</v>
      </c>
    </row>
    <row r="45" spans="1:11" x14ac:dyDescent="0.3">
      <c r="A45" s="104"/>
      <c r="B45" s="92"/>
      <c r="C45" s="94"/>
      <c r="D45" s="110"/>
      <c r="E45" s="29" t="s">
        <v>71</v>
      </c>
      <c r="F45" s="22">
        <v>105</v>
      </c>
      <c r="G45" s="67"/>
      <c r="H45" s="22">
        <v>114</v>
      </c>
      <c r="I45" s="67"/>
      <c r="J45" s="11"/>
      <c r="K45" s="67"/>
    </row>
    <row r="46" spans="1:11" ht="16.5" customHeight="1" x14ac:dyDescent="0.3">
      <c r="A46" s="104">
        <v>22</v>
      </c>
      <c r="B46" s="92" t="s">
        <v>45</v>
      </c>
      <c r="C46" s="93" t="s">
        <v>20</v>
      </c>
      <c r="D46" s="96" t="s">
        <v>22</v>
      </c>
      <c r="E46" s="31"/>
      <c r="F46" s="23"/>
      <c r="G46" s="68"/>
      <c r="H46" s="23"/>
      <c r="I46" s="68"/>
      <c r="J46" s="16"/>
      <c r="K46" s="68"/>
    </row>
    <row r="47" spans="1:11" x14ac:dyDescent="0.3">
      <c r="A47" s="104"/>
      <c r="B47" s="92"/>
      <c r="C47" s="94"/>
      <c r="D47" s="97"/>
      <c r="E47" s="32"/>
      <c r="F47" s="24"/>
      <c r="G47" s="69"/>
      <c r="H47" s="24"/>
      <c r="I47" s="69"/>
      <c r="J47" s="17"/>
      <c r="K47" s="69"/>
    </row>
    <row r="48" spans="1:11" x14ac:dyDescent="0.3">
      <c r="A48" s="104">
        <v>23</v>
      </c>
      <c r="B48" s="92" t="s">
        <v>46</v>
      </c>
      <c r="C48" s="93" t="s">
        <v>20</v>
      </c>
      <c r="D48" s="98">
        <f t="shared" ref="D48" si="0">AVERAGE(G48,I48)</f>
        <v>101.01153193765111</v>
      </c>
      <c r="E48" s="30" t="s">
        <v>72</v>
      </c>
      <c r="F48" s="21">
        <v>60005</v>
      </c>
      <c r="G48" s="137">
        <f>100*F48/F49</f>
        <v>99.755619098284342</v>
      </c>
      <c r="H48" s="21">
        <v>61159</v>
      </c>
      <c r="I48" s="66">
        <f>100*H48/H49</f>
        <v>102.26744477701787</v>
      </c>
      <c r="J48" s="13"/>
      <c r="K48" s="66" t="e">
        <f>100*J48/J49</f>
        <v>#DIV/0!</v>
      </c>
    </row>
    <row r="49" spans="1:11" ht="17.25" thickBot="1" x14ac:dyDescent="0.35">
      <c r="A49" s="108"/>
      <c r="B49" s="109"/>
      <c r="C49" s="95"/>
      <c r="D49" s="99"/>
      <c r="E49" s="29" t="s">
        <v>73</v>
      </c>
      <c r="F49" s="22">
        <v>60152</v>
      </c>
      <c r="G49" s="138"/>
      <c r="H49" s="22">
        <v>59803</v>
      </c>
      <c r="I49" s="67"/>
      <c r="J49" s="11"/>
      <c r="K49" s="67"/>
    </row>
    <row r="50" spans="1:11" x14ac:dyDescent="0.3">
      <c r="A50" s="1"/>
      <c r="B50" s="1"/>
      <c r="C50" s="1"/>
      <c r="D50" s="7"/>
    </row>
    <row r="51" spans="1:11" x14ac:dyDescent="0.3">
      <c r="A51" s="1"/>
      <c r="B51" s="18"/>
      <c r="C51" s="1"/>
      <c r="D51" s="7"/>
    </row>
    <row r="52" spans="1:11" x14ac:dyDescent="0.3">
      <c r="A52" s="1"/>
      <c r="B52" s="1"/>
      <c r="C52" s="1"/>
      <c r="D52" s="3"/>
    </row>
    <row r="53" spans="1:11" x14ac:dyDescent="0.3">
      <c r="A53" s="1"/>
      <c r="B53" s="1"/>
      <c r="C53" s="1"/>
      <c r="D53" s="3"/>
    </row>
    <row r="54" spans="1:11" x14ac:dyDescent="0.3">
      <c r="A54" s="1"/>
      <c r="B54" s="1"/>
      <c r="C54" s="1"/>
      <c r="D54" s="3"/>
      <c r="E54" s="4"/>
    </row>
    <row r="55" spans="1:11" x14ac:dyDescent="0.3">
      <c r="A55" s="1"/>
      <c r="B55" s="1"/>
      <c r="C55" s="1"/>
      <c r="D55" s="3"/>
    </row>
    <row r="56" spans="1:11" x14ac:dyDescent="0.3">
      <c r="A56" s="1"/>
      <c r="B56" s="1"/>
      <c r="C56" s="1"/>
      <c r="D56" s="3"/>
    </row>
    <row r="57" spans="1:11" x14ac:dyDescent="0.3">
      <c r="A57" s="1"/>
      <c r="B57" s="1"/>
      <c r="C57" s="1"/>
      <c r="D57" s="3"/>
    </row>
    <row r="58" spans="1:11" x14ac:dyDescent="0.3">
      <c r="A58" s="1"/>
      <c r="B58" s="1"/>
      <c r="C58" s="1"/>
      <c r="D58" s="3"/>
    </row>
    <row r="59" spans="1:11" x14ac:dyDescent="0.3">
      <c r="D59" s="2"/>
    </row>
    <row r="60" spans="1:11" x14ac:dyDescent="0.3">
      <c r="D60" s="2"/>
    </row>
    <row r="61" spans="1:11" x14ac:dyDescent="0.3">
      <c r="D61" s="2"/>
    </row>
  </sheetData>
  <mergeCells count="169">
    <mergeCell ref="G40:G41"/>
    <mergeCell ref="G46:G47"/>
    <mergeCell ref="G48:G49"/>
    <mergeCell ref="I46:I47"/>
    <mergeCell ref="I48:I49"/>
    <mergeCell ref="I40:I41"/>
    <mergeCell ref="G44:G45"/>
    <mergeCell ref="I44:I45"/>
    <mergeCell ref="G36:G37"/>
    <mergeCell ref="G38:G39"/>
    <mergeCell ref="I36:I37"/>
    <mergeCell ref="I38:I39"/>
    <mergeCell ref="G42:G43"/>
    <mergeCell ref="I42:I43"/>
    <mergeCell ref="A36:A37"/>
    <mergeCell ref="B36:B37"/>
    <mergeCell ref="B26:B27"/>
    <mergeCell ref="B28:B29"/>
    <mergeCell ref="B30:B31"/>
    <mergeCell ref="B32:B33"/>
    <mergeCell ref="I28:I29"/>
    <mergeCell ref="G28:G29"/>
    <mergeCell ref="G30:G31"/>
    <mergeCell ref="G32:G33"/>
    <mergeCell ref="G34:G35"/>
    <mergeCell ref="I34:I35"/>
    <mergeCell ref="I30:I31"/>
    <mergeCell ref="I32:I33"/>
    <mergeCell ref="G26:G27"/>
    <mergeCell ref="I26:I27"/>
    <mergeCell ref="A32:A33"/>
    <mergeCell ref="B34:B35"/>
    <mergeCell ref="A34:A35"/>
    <mergeCell ref="C32:C33"/>
    <mergeCell ref="D28:D29"/>
    <mergeCell ref="D26:D27"/>
    <mergeCell ref="D30:D31"/>
    <mergeCell ref="D32:D33"/>
    <mergeCell ref="A22:A23"/>
    <mergeCell ref="A24:A25"/>
    <mergeCell ref="A26:A27"/>
    <mergeCell ref="A28:A29"/>
    <mergeCell ref="A30:A31"/>
    <mergeCell ref="A18:A19"/>
    <mergeCell ref="B18:B19"/>
    <mergeCell ref="C18:C19"/>
    <mergeCell ref="A20:A21"/>
    <mergeCell ref="B20:B21"/>
    <mergeCell ref="C20:C21"/>
    <mergeCell ref="C30:C31"/>
    <mergeCell ref="C28:C29"/>
    <mergeCell ref="C26:C27"/>
    <mergeCell ref="C24:C25"/>
    <mergeCell ref="C22:C23"/>
    <mergeCell ref="B22:B23"/>
    <mergeCell ref="B24:B25"/>
    <mergeCell ref="D34:D35"/>
    <mergeCell ref="D36:D37"/>
    <mergeCell ref="C36:C37"/>
    <mergeCell ref="C34:C35"/>
    <mergeCell ref="B4:B5"/>
    <mergeCell ref="C4:C5"/>
    <mergeCell ref="D4:D5"/>
    <mergeCell ref="B6:B7"/>
    <mergeCell ref="C6:C7"/>
    <mergeCell ref="D6:D7"/>
    <mergeCell ref="B8:B9"/>
    <mergeCell ref="C8:C9"/>
    <mergeCell ref="D8:D9"/>
    <mergeCell ref="B10:B11"/>
    <mergeCell ref="C10:C11"/>
    <mergeCell ref="B14:B15"/>
    <mergeCell ref="C14:C15"/>
    <mergeCell ref="B12:B13"/>
    <mergeCell ref="D14:D15"/>
    <mergeCell ref="D10:D11"/>
    <mergeCell ref="D24:D25"/>
    <mergeCell ref="A1:B1"/>
    <mergeCell ref="H3:I3"/>
    <mergeCell ref="I16:I17"/>
    <mergeCell ref="D16:D17"/>
    <mergeCell ref="A16:A17"/>
    <mergeCell ref="B16:B17"/>
    <mergeCell ref="F3:G3"/>
    <mergeCell ref="G16:G17"/>
    <mergeCell ref="G12:G13"/>
    <mergeCell ref="I12:I13"/>
    <mergeCell ref="A12:A13"/>
    <mergeCell ref="C16:C17"/>
    <mergeCell ref="C12:C13"/>
    <mergeCell ref="A4:A5"/>
    <mergeCell ref="A6:A7"/>
    <mergeCell ref="A8:A9"/>
    <mergeCell ref="A10:A11"/>
    <mergeCell ref="A14:A15"/>
    <mergeCell ref="G8:G9"/>
    <mergeCell ref="G10:G11"/>
    <mergeCell ref="I6:I7"/>
    <mergeCell ref="I8:I9"/>
    <mergeCell ref="I4:I5"/>
    <mergeCell ref="E14:E15"/>
    <mergeCell ref="B40:B41"/>
    <mergeCell ref="B46:B47"/>
    <mergeCell ref="C46:C47"/>
    <mergeCell ref="C48:C49"/>
    <mergeCell ref="D46:D47"/>
    <mergeCell ref="D48:D49"/>
    <mergeCell ref="A38:A39"/>
    <mergeCell ref="B38:B39"/>
    <mergeCell ref="C40:C41"/>
    <mergeCell ref="C38:C39"/>
    <mergeCell ref="A42:A43"/>
    <mergeCell ref="B42:B43"/>
    <mergeCell ref="D42:D43"/>
    <mergeCell ref="D40:D41"/>
    <mergeCell ref="A46:A47"/>
    <mergeCell ref="A48:A49"/>
    <mergeCell ref="B48:B49"/>
    <mergeCell ref="A44:A45"/>
    <mergeCell ref="B44:B45"/>
    <mergeCell ref="D44:D45"/>
    <mergeCell ref="C44:C45"/>
    <mergeCell ref="A40:A41"/>
    <mergeCell ref="C42:C43"/>
    <mergeCell ref="D38:D39"/>
    <mergeCell ref="F14:F15"/>
    <mergeCell ref="G24:G25"/>
    <mergeCell ref="I24:I25"/>
    <mergeCell ref="H14:H15"/>
    <mergeCell ref="I10:I11"/>
    <mergeCell ref="G4:G5"/>
    <mergeCell ref="D12:D13"/>
    <mergeCell ref="D22:D23"/>
    <mergeCell ref="D18:D19"/>
    <mergeCell ref="G22:G23"/>
    <mergeCell ref="I22:I23"/>
    <mergeCell ref="G20:G21"/>
    <mergeCell ref="I20:I21"/>
    <mergeCell ref="G18:G19"/>
    <mergeCell ref="I18:I19"/>
    <mergeCell ref="G14:G15"/>
    <mergeCell ref="I14:I15"/>
    <mergeCell ref="G6:G7"/>
    <mergeCell ref="D20:D21"/>
    <mergeCell ref="J3:K3"/>
    <mergeCell ref="K4:K5"/>
    <mergeCell ref="K6:K7"/>
    <mergeCell ref="K8:K9"/>
    <mergeCell ref="K10:K11"/>
    <mergeCell ref="K12:K13"/>
    <mergeCell ref="J14:J15"/>
    <mergeCell ref="K14:K15"/>
    <mergeCell ref="K16:K17"/>
    <mergeCell ref="K36:K37"/>
    <mergeCell ref="K38:K39"/>
    <mergeCell ref="K40:K41"/>
    <mergeCell ref="K42:K43"/>
    <mergeCell ref="K44:K45"/>
    <mergeCell ref="K46:K47"/>
    <mergeCell ref="K48:K49"/>
    <mergeCell ref="K18:K19"/>
    <mergeCell ref="K20:K21"/>
    <mergeCell ref="K22:K23"/>
    <mergeCell ref="K24:K25"/>
    <mergeCell ref="K26:K27"/>
    <mergeCell ref="K28:K29"/>
    <mergeCell ref="K30:K31"/>
    <mergeCell ref="K32:K33"/>
    <mergeCell ref="K34:K35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C1" workbookViewId="0">
      <selection activeCell="Q12" sqref="Q12"/>
    </sheetView>
  </sheetViews>
  <sheetFormatPr defaultRowHeight="16.5" x14ac:dyDescent="0.3"/>
  <cols>
    <col min="1" max="1" width="7.125" customWidth="1"/>
    <col min="2" max="2" width="7.375" customWidth="1"/>
    <col min="3" max="3" width="7" customWidth="1"/>
    <col min="4" max="4" width="12.375" bestFit="1" customWidth="1"/>
    <col min="5" max="5" width="11.375" customWidth="1"/>
    <col min="6" max="6" width="9.75" customWidth="1"/>
    <col min="7" max="7" width="13.625" bestFit="1" customWidth="1"/>
    <col min="8" max="8" width="11.375" customWidth="1"/>
    <col min="9" max="9" width="10.25" bestFit="1" customWidth="1"/>
    <col min="10" max="10" width="13.625" bestFit="1" customWidth="1"/>
    <col min="11" max="11" width="11.5" customWidth="1"/>
    <col min="12" max="12" width="8.875" customWidth="1"/>
  </cols>
  <sheetData>
    <row r="1" spans="1:12" ht="31.5" customHeight="1" thickBot="1" x14ac:dyDescent="0.35">
      <c r="A1" s="144" t="s">
        <v>87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32.25" customHeight="1" x14ac:dyDescent="0.3">
      <c r="A2" s="44" t="s">
        <v>76</v>
      </c>
      <c r="B2" s="45" t="s">
        <v>95</v>
      </c>
      <c r="C2" s="46"/>
      <c r="D2" s="46"/>
      <c r="E2" s="46"/>
      <c r="F2" s="46"/>
      <c r="G2" s="46"/>
      <c r="H2" s="46"/>
      <c r="I2" s="46"/>
      <c r="J2" s="47" t="s">
        <v>75</v>
      </c>
      <c r="K2" s="139" t="s">
        <v>97</v>
      </c>
      <c r="L2" s="140"/>
    </row>
    <row r="3" spans="1:12" ht="32.25" customHeight="1" x14ac:dyDescent="0.3">
      <c r="A3" s="51" t="s">
        <v>77</v>
      </c>
      <c r="B3" s="53" t="s">
        <v>78</v>
      </c>
      <c r="C3" s="54"/>
      <c r="D3" s="54"/>
      <c r="E3" s="54"/>
      <c r="F3" s="54"/>
      <c r="G3" s="54"/>
      <c r="H3" s="54"/>
      <c r="I3" s="54"/>
      <c r="J3" s="38" t="s">
        <v>86</v>
      </c>
      <c r="K3" s="145" t="s">
        <v>96</v>
      </c>
      <c r="L3" s="146"/>
    </row>
    <row r="4" spans="1:12" ht="26.25" customHeight="1" thickBot="1" x14ac:dyDescent="0.35">
      <c r="A4" s="147" t="s">
        <v>88</v>
      </c>
      <c r="B4" s="149" t="s">
        <v>79</v>
      </c>
      <c r="C4" s="150" t="s">
        <v>80</v>
      </c>
      <c r="D4" s="151" t="s">
        <v>81</v>
      </c>
      <c r="E4" s="151"/>
      <c r="F4" s="151"/>
      <c r="G4" s="151" t="s">
        <v>82</v>
      </c>
      <c r="H4" s="151"/>
      <c r="I4" s="151"/>
      <c r="J4" s="141" t="s">
        <v>74</v>
      </c>
      <c r="K4" s="142"/>
      <c r="L4" s="143"/>
    </row>
    <row r="5" spans="1:12" ht="26.25" customHeight="1" thickTop="1" x14ac:dyDescent="0.3">
      <c r="A5" s="147"/>
      <c r="B5" s="149"/>
      <c r="C5" s="150"/>
      <c r="D5" s="55" t="s">
        <v>83</v>
      </c>
      <c r="E5" s="55" t="s">
        <v>84</v>
      </c>
      <c r="F5" s="55" t="s">
        <v>85</v>
      </c>
      <c r="G5" s="55" t="s">
        <v>83</v>
      </c>
      <c r="H5" s="55" t="s">
        <v>84</v>
      </c>
      <c r="I5" s="57" t="s">
        <v>85</v>
      </c>
      <c r="J5" s="56" t="s">
        <v>83</v>
      </c>
      <c r="K5" s="58" t="s">
        <v>84</v>
      </c>
      <c r="L5" s="52" t="s">
        <v>85</v>
      </c>
    </row>
    <row r="6" spans="1:12" ht="26.25" customHeight="1" x14ac:dyDescent="0.3">
      <c r="A6" s="147"/>
      <c r="B6" s="37" t="s">
        <v>1</v>
      </c>
      <c r="C6" s="40">
        <v>31</v>
      </c>
      <c r="D6" s="40">
        <v>5029440</v>
      </c>
      <c r="E6" s="40">
        <v>8090</v>
      </c>
      <c r="F6" s="59">
        <f t="shared" ref="F6:F11" si="0">(D6-E6)/D6*100</f>
        <v>99.839147101864228</v>
      </c>
      <c r="G6" s="40">
        <v>3414960</v>
      </c>
      <c r="H6" s="59">
        <v>843.01</v>
      </c>
      <c r="I6" s="60">
        <f t="shared" ref="I6:I11" si="1">(G6-H6)/G6*100</f>
        <v>99.975314205730086</v>
      </c>
      <c r="J6" s="61">
        <f t="shared" ref="J6:K11" si="2">D6+G6</f>
        <v>8444400</v>
      </c>
      <c r="K6" s="42">
        <f t="shared" si="2"/>
        <v>8933.01</v>
      </c>
      <c r="L6" s="152">
        <f>100*((J6-K6)/J6)</f>
        <v>99.894213798493681</v>
      </c>
    </row>
    <row r="7" spans="1:12" ht="26.25" customHeight="1" x14ac:dyDescent="0.3">
      <c r="A7" s="147"/>
      <c r="B7" s="37" t="s">
        <v>89</v>
      </c>
      <c r="C7" s="40">
        <v>28</v>
      </c>
      <c r="D7" s="40">
        <v>4542720</v>
      </c>
      <c r="E7" s="40">
        <v>6624</v>
      </c>
      <c r="F7" s="59">
        <f t="shared" si="0"/>
        <v>99.854184277261197</v>
      </c>
      <c r="G7" s="40">
        <v>3085824</v>
      </c>
      <c r="H7" s="59">
        <v>677.74</v>
      </c>
      <c r="I7" s="60">
        <f t="shared" si="1"/>
        <v>99.97803698461091</v>
      </c>
      <c r="J7" s="61">
        <f t="shared" si="2"/>
        <v>7628544</v>
      </c>
      <c r="K7" s="42">
        <f t="shared" si="2"/>
        <v>7301.74</v>
      </c>
      <c r="L7" s="152">
        <f t="shared" ref="L7:L11" si="3">100*((J7-K7)/J7)</f>
        <v>99.904283962968549</v>
      </c>
    </row>
    <row r="8" spans="1:12" ht="26.25" customHeight="1" x14ac:dyDescent="0.3">
      <c r="A8" s="147"/>
      <c r="B8" s="37" t="s">
        <v>90</v>
      </c>
      <c r="C8" s="40">
        <v>31</v>
      </c>
      <c r="D8" s="40">
        <v>5029440</v>
      </c>
      <c r="E8" s="40">
        <v>5798</v>
      </c>
      <c r="F8" s="59">
        <f t="shared" si="0"/>
        <v>99.884718775847801</v>
      </c>
      <c r="G8" s="40">
        <v>3417192</v>
      </c>
      <c r="H8" s="59">
        <v>676.25</v>
      </c>
      <c r="I8" s="60">
        <f t="shared" si="1"/>
        <v>99.980210359851014</v>
      </c>
      <c r="J8" s="61">
        <f t="shared" si="2"/>
        <v>8446632</v>
      </c>
      <c r="K8" s="42">
        <f t="shared" si="2"/>
        <v>6474.25</v>
      </c>
      <c r="L8" s="152">
        <f t="shared" si="3"/>
        <v>99.92335110609767</v>
      </c>
    </row>
    <row r="9" spans="1:12" ht="26.25" customHeight="1" x14ac:dyDescent="0.3">
      <c r="A9" s="147"/>
      <c r="B9" s="37" t="s">
        <v>91</v>
      </c>
      <c r="C9" s="40">
        <v>30</v>
      </c>
      <c r="D9" s="40">
        <v>4867200</v>
      </c>
      <c r="E9" s="40">
        <v>5045</v>
      </c>
      <c r="F9" s="59">
        <f t="shared" si="0"/>
        <v>99.896346975673893</v>
      </c>
      <c r="G9" s="40">
        <v>3305520</v>
      </c>
      <c r="H9" s="41">
        <v>595.4</v>
      </c>
      <c r="I9" s="60">
        <f t="shared" si="1"/>
        <v>99.981987705413971</v>
      </c>
      <c r="J9" s="61">
        <f t="shared" si="2"/>
        <v>8172720</v>
      </c>
      <c r="K9" s="42">
        <f t="shared" si="2"/>
        <v>5640.4</v>
      </c>
      <c r="L9" s="152">
        <f t="shared" si="3"/>
        <v>99.930985033134618</v>
      </c>
    </row>
    <row r="10" spans="1:12" ht="26.25" customHeight="1" x14ac:dyDescent="0.3">
      <c r="A10" s="147"/>
      <c r="B10" s="37" t="s">
        <v>92</v>
      </c>
      <c r="C10" s="40">
        <v>31</v>
      </c>
      <c r="D10" s="40">
        <v>5029440</v>
      </c>
      <c r="E10" s="40">
        <v>5764</v>
      </c>
      <c r="F10" s="59">
        <f t="shared" si="0"/>
        <v>99.885394795444427</v>
      </c>
      <c r="G10" s="40">
        <v>3415704</v>
      </c>
      <c r="H10" s="59">
        <v>731.86</v>
      </c>
      <c r="I10" s="60">
        <f t="shared" si="1"/>
        <v>99.978573670318042</v>
      </c>
      <c r="J10" s="61">
        <f t="shared" si="2"/>
        <v>8445144</v>
      </c>
      <c r="K10" s="42">
        <f t="shared" si="2"/>
        <v>6495.86</v>
      </c>
      <c r="L10" s="152">
        <f t="shared" si="3"/>
        <v>99.923081714177997</v>
      </c>
    </row>
    <row r="11" spans="1:12" ht="26.25" customHeight="1" x14ac:dyDescent="0.3">
      <c r="A11" s="147"/>
      <c r="B11" s="37" t="s">
        <v>93</v>
      </c>
      <c r="C11" s="40">
        <v>30</v>
      </c>
      <c r="D11" s="40">
        <v>4867200</v>
      </c>
      <c r="E11" s="40">
        <v>6502</v>
      </c>
      <c r="F11" s="59">
        <f t="shared" si="0"/>
        <v>99.866411900065742</v>
      </c>
      <c r="G11" s="40">
        <v>3305520</v>
      </c>
      <c r="H11" s="40">
        <v>762.17</v>
      </c>
      <c r="I11" s="60">
        <f t="shared" si="1"/>
        <v>99.97694250828917</v>
      </c>
      <c r="J11" s="61">
        <f t="shared" si="2"/>
        <v>8172720</v>
      </c>
      <c r="K11" s="42">
        <f t="shared" si="2"/>
        <v>7264.17</v>
      </c>
      <c r="L11" s="152">
        <f t="shared" si="3"/>
        <v>99.911116861950489</v>
      </c>
    </row>
    <row r="12" spans="1:12" ht="26.25" customHeight="1" x14ac:dyDescent="0.3">
      <c r="A12" s="147"/>
      <c r="B12" s="37" t="s">
        <v>14</v>
      </c>
      <c r="C12" s="40"/>
      <c r="D12" s="40"/>
      <c r="E12" s="40"/>
      <c r="F12" s="41"/>
      <c r="G12" s="40"/>
      <c r="H12" s="40"/>
      <c r="I12" s="43"/>
      <c r="J12" s="61"/>
      <c r="K12" s="42"/>
      <c r="L12" s="152" t="e">
        <f t="shared" ref="L12:L18" si="4">100*((J12-K12)/J12)</f>
        <v>#DIV/0!</v>
      </c>
    </row>
    <row r="13" spans="1:12" ht="26.25" customHeight="1" x14ac:dyDescent="0.3">
      <c r="A13" s="147"/>
      <c r="B13" s="37" t="s">
        <v>15</v>
      </c>
      <c r="C13" s="40"/>
      <c r="D13" s="40"/>
      <c r="E13" s="40"/>
      <c r="F13" s="41"/>
      <c r="G13" s="40"/>
      <c r="H13" s="40"/>
      <c r="I13" s="43"/>
      <c r="J13" s="61"/>
      <c r="K13" s="42"/>
      <c r="L13" s="152" t="e">
        <f t="shared" si="4"/>
        <v>#DIV/0!</v>
      </c>
    </row>
    <row r="14" spans="1:12" ht="26.25" customHeight="1" x14ac:dyDescent="0.3">
      <c r="A14" s="147"/>
      <c r="B14" s="37" t="s">
        <v>16</v>
      </c>
      <c r="C14" s="40"/>
      <c r="D14" s="40"/>
      <c r="E14" s="40"/>
      <c r="F14" s="41"/>
      <c r="G14" s="40"/>
      <c r="H14" s="40"/>
      <c r="I14" s="43"/>
      <c r="J14" s="61"/>
      <c r="K14" s="42"/>
      <c r="L14" s="152" t="e">
        <f t="shared" si="4"/>
        <v>#DIV/0!</v>
      </c>
    </row>
    <row r="15" spans="1:12" ht="26.25" customHeight="1" x14ac:dyDescent="0.3">
      <c r="A15" s="147"/>
      <c r="B15" s="37" t="s">
        <v>17</v>
      </c>
      <c r="C15" s="40"/>
      <c r="D15" s="40"/>
      <c r="E15" s="40"/>
      <c r="F15" s="41"/>
      <c r="G15" s="40"/>
      <c r="H15" s="40"/>
      <c r="I15" s="43"/>
      <c r="J15" s="61"/>
      <c r="K15" s="42"/>
      <c r="L15" s="152" t="e">
        <f t="shared" si="4"/>
        <v>#DIV/0!</v>
      </c>
    </row>
    <row r="16" spans="1:12" ht="26.25" customHeight="1" x14ac:dyDescent="0.3">
      <c r="A16" s="147"/>
      <c r="B16" s="37" t="s">
        <v>18</v>
      </c>
      <c r="C16" s="40"/>
      <c r="D16" s="40"/>
      <c r="E16" s="40"/>
      <c r="F16" s="41"/>
      <c r="G16" s="40"/>
      <c r="H16" s="40"/>
      <c r="I16" s="43"/>
      <c r="J16" s="61"/>
      <c r="K16" s="42"/>
      <c r="L16" s="152" t="e">
        <f t="shared" si="4"/>
        <v>#DIV/0!</v>
      </c>
    </row>
    <row r="17" spans="1:12" ht="26.25" customHeight="1" x14ac:dyDescent="0.3">
      <c r="A17" s="147"/>
      <c r="B17" s="37" t="s">
        <v>19</v>
      </c>
      <c r="C17" s="40"/>
      <c r="D17" s="40"/>
      <c r="E17" s="40"/>
      <c r="F17" s="41"/>
      <c r="G17" s="40"/>
      <c r="H17" s="40"/>
      <c r="I17" s="43"/>
      <c r="J17" s="61"/>
      <c r="K17" s="42"/>
      <c r="L17" s="152" t="e">
        <f t="shared" si="4"/>
        <v>#DIV/0!</v>
      </c>
    </row>
    <row r="18" spans="1:12" ht="26.25" customHeight="1" thickBot="1" x14ac:dyDescent="0.35">
      <c r="A18" s="148"/>
      <c r="B18" s="48" t="s">
        <v>94</v>
      </c>
      <c r="C18" s="49">
        <f>SUM(C6:C17)</f>
        <v>181</v>
      </c>
      <c r="D18" s="49">
        <f t="shared" ref="D18:I18" si="5">SUM(D6:D17)</f>
        <v>29365440</v>
      </c>
      <c r="E18" s="49">
        <f t="shared" si="5"/>
        <v>37823</v>
      </c>
      <c r="F18" s="63">
        <f t="shared" si="5"/>
        <v>599.2262038261573</v>
      </c>
      <c r="G18" s="49">
        <f t="shared" si="5"/>
        <v>19944720</v>
      </c>
      <c r="H18" s="49">
        <f t="shared" si="5"/>
        <v>4286.43</v>
      </c>
      <c r="I18" s="63">
        <f t="shared" si="5"/>
        <v>599.87106543421316</v>
      </c>
      <c r="J18" s="62">
        <f t="shared" ref="J18" si="6">D18+G18</f>
        <v>49310160</v>
      </c>
      <c r="K18" s="50">
        <f t="shared" ref="K18" si="7">E18+H18</f>
        <v>42109.43</v>
      </c>
      <c r="L18" s="153">
        <f t="shared" si="4"/>
        <v>99.914602933756441</v>
      </c>
    </row>
    <row r="19" spans="1:12" x14ac:dyDescent="0.3">
      <c r="K19" s="39"/>
    </row>
  </sheetData>
  <mergeCells count="9">
    <mergeCell ref="K2:L2"/>
    <mergeCell ref="J4:L4"/>
    <mergeCell ref="A1:L1"/>
    <mergeCell ref="K3:L3"/>
    <mergeCell ref="A4:A18"/>
    <mergeCell ref="B4:B5"/>
    <mergeCell ref="C4:C5"/>
    <mergeCell ref="D4:F4"/>
    <mergeCell ref="G4:I4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총계</vt:lpstr>
      <vt:lpstr>8.영업설비(AFC)정상가동률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서울 메트로</dc:creator>
  <cp:lastModifiedBy>한두희</cp:lastModifiedBy>
  <cp:lastPrinted>2018-01-23T01:39:13Z</cp:lastPrinted>
  <dcterms:created xsi:type="dcterms:W3CDTF">2017-03-07T07:51:22Z</dcterms:created>
  <dcterms:modified xsi:type="dcterms:W3CDTF">2018-07-06T07:52:51Z</dcterms:modified>
</cp:coreProperties>
</file>