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4-2018년 글로벌센터\01. 사업계획\대표이사 업무보고\대표이사업무보고(20180117)\"/>
    </mc:Choice>
  </mc:AlternateContent>
  <bookViews>
    <workbookView xWindow="930" yWindow="3180" windowWidth="26820" windowHeight="14595" activeTab="4"/>
  </bookViews>
  <sheets>
    <sheet name="0. 표지" sheetId="25" r:id="rId1"/>
    <sheet name="I. 예산총칙" sheetId="24" r:id="rId2"/>
    <sheet name="II. 예산총괄표_예산과목별" sheetId="23" r:id="rId3"/>
    <sheet name="III. 수입예산" sheetId="21" r:id="rId4"/>
    <sheet name="IV. 지출예산" sheetId="20" r:id="rId5"/>
  </sheets>
  <externalReferences>
    <externalReference r:id="rId6"/>
    <externalReference r:id="rId7"/>
    <externalReference r:id="rId8"/>
  </externalReferences>
  <definedNames>
    <definedName name="_xlnm._FilterDatabase" localSheetId="3" hidden="1">'III. 수입예산'!$A$4:$P$214</definedName>
    <definedName name="_xlnm._FilterDatabase" localSheetId="4" hidden="1">'IV. 지출예산'!$A$3:$BS$2366</definedName>
    <definedName name="_xlnm.Print_Area" localSheetId="0">'0. 표지'!$A$1:$K$29</definedName>
    <definedName name="_xlnm.Print_Area" localSheetId="1">'I. 예산총칙'!$A$1:$L$24</definedName>
    <definedName name="Z_E19F4CC5_5EF7_4070_9BF3_DC11A96A636E_.wvu.PrintTitles" localSheetId="3" hidden="1">'III. 수입예산'!$4:$4</definedName>
    <definedName name="인건비">'[1]세출(혁신안)'!#REF!</definedName>
    <definedName name="편성목2012" localSheetId="0">'[2]예산편성유의사항 및 계정설정'!$G$4:$G$39</definedName>
    <definedName name="편성목2012" localSheetId="1">'[2]예산편성유의사항 및 계정설정'!$G$4:$G$39</definedName>
    <definedName name="편성목2012">'[2]예산편성유의사항 및 계정설정'!$G$4:$G$39</definedName>
    <definedName name="편성목2012V1" localSheetId="0">'[3]예산편성유의사항 및 계정설정'!$G$4:$G$39</definedName>
    <definedName name="편성목2012V1" localSheetId="1">'[3]예산편성유의사항 및 계정설정'!$G$4:$G$39</definedName>
    <definedName name="편성목2012V1">'[3]예산편성유의사항 및 계정설정'!$G$4:$G$39</definedName>
    <definedName name="편성목2013" localSheetId="0">'[1]세출(혁신안)'!#REF!</definedName>
    <definedName name="편성목2013" localSheetId="1">'[1]세출(혁신안)'!#REF!</definedName>
    <definedName name="편성목2013" localSheetId="2">'[1]세출(혁신안)'!#REF!</definedName>
    <definedName name="편성목2013" localSheetId="3">'[1]세출(혁신안)'!#REF!</definedName>
    <definedName name="편성목2013" localSheetId="4">'[1]세출(혁신안)'!#REF!</definedName>
    <definedName name="편성목2013">'[1]세출(혁신안)'!#REF!</definedName>
  </definedNames>
  <calcPr calcId="152511"/>
</workbook>
</file>

<file path=xl/calcChain.xml><?xml version="1.0" encoding="utf-8"?>
<calcChain xmlns="http://schemas.openxmlformats.org/spreadsheetml/2006/main">
  <c r="N3815" i="20" l="1"/>
  <c r="N3806" i="20"/>
  <c r="N3807" i="20"/>
  <c r="N3798" i="20"/>
  <c r="N3743" i="20" l="1"/>
  <c r="N3850" i="20"/>
  <c r="N3849" i="20"/>
  <c r="N3896" i="20"/>
  <c r="H3740" i="20"/>
  <c r="N3740" i="20" s="1"/>
  <c r="H3739" i="20"/>
  <c r="N3739" i="20" s="1"/>
  <c r="N3738" i="20"/>
  <c r="N3965" i="20" l="1"/>
  <c r="P3965" i="20" s="1"/>
  <c r="N3968" i="20"/>
  <c r="P3968" i="20" s="1"/>
  <c r="N3831" i="20"/>
  <c r="P3831" i="20" s="1"/>
  <c r="N3832" i="20"/>
  <c r="P3832" i="20" s="1"/>
  <c r="N3833" i="20"/>
  <c r="P3833" i="20" s="1"/>
  <c r="N3834" i="20"/>
  <c r="P3834" i="20" s="1"/>
  <c r="N3816" i="20"/>
  <c r="P3816" i="20" s="1"/>
  <c r="N3817" i="20"/>
  <c r="P3817" i="20" s="1"/>
  <c r="N3818" i="20"/>
  <c r="P3818" i="20" s="1"/>
  <c r="N3819" i="20"/>
  <c r="P3819" i="20" s="1"/>
  <c r="N3820" i="20"/>
  <c r="P3820" i="20" s="1"/>
  <c r="N3775" i="20"/>
  <c r="P3775" i="20" s="1"/>
  <c r="N3776" i="20"/>
  <c r="P3776" i="20" s="1"/>
  <c r="N3777" i="20"/>
  <c r="P3777" i="20" s="1"/>
  <c r="N3778" i="20"/>
  <c r="P3778" i="20" s="1"/>
  <c r="N3779" i="20"/>
  <c r="P3779" i="20" s="1"/>
  <c r="N3780" i="20"/>
  <c r="P3780" i="20" s="1"/>
  <c r="N3781" i="20"/>
  <c r="P3781" i="20" s="1"/>
  <c r="N3782" i="20"/>
  <c r="P3782" i="20" s="1"/>
  <c r="N3736" i="20"/>
  <c r="N3735" i="20"/>
  <c r="H3734" i="20"/>
  <c r="H3733" i="20"/>
  <c r="N3733" i="20" s="1"/>
  <c r="H3732" i="20"/>
  <c r="N3729" i="20"/>
  <c r="N3728" i="20"/>
  <c r="N3727" i="20"/>
  <c r="N3726" i="20"/>
  <c r="N3725" i="20"/>
  <c r="N3724" i="20"/>
  <c r="N3723" i="20"/>
  <c r="N3722" i="20"/>
  <c r="N3721" i="20"/>
  <c r="N3720" i="20"/>
  <c r="N3719" i="20"/>
  <c r="F3732" i="20" l="1"/>
  <c r="N3732" i="20" s="1"/>
  <c r="N3718" i="20"/>
  <c r="F3734" i="20"/>
  <c r="N3734" i="20" s="1"/>
  <c r="M177" i="21" l="1"/>
  <c r="O204" i="21"/>
  <c r="H4266" i="20" l="1"/>
  <c r="H4285" i="20" s="1"/>
  <c r="N4285" i="20" s="1"/>
  <c r="P4285" i="20" s="1"/>
  <c r="O4266" i="20"/>
  <c r="N4267" i="20"/>
  <c r="P4267" i="20" s="1"/>
  <c r="N4268" i="20"/>
  <c r="P4268" i="20" s="1"/>
  <c r="N4269" i="20"/>
  <c r="P4269" i="20" s="1"/>
  <c r="N4270" i="20"/>
  <c r="P4270" i="20" s="1"/>
  <c r="N4271" i="20"/>
  <c r="P4271" i="20" s="1"/>
  <c r="N4272" i="20"/>
  <c r="P4272" i="20" s="1"/>
  <c r="N4273" i="20"/>
  <c r="P4273" i="20" s="1"/>
  <c r="N4274" i="20"/>
  <c r="P4274" i="20" s="1"/>
  <c r="O4276" i="20"/>
  <c r="H4277" i="20"/>
  <c r="H4278" i="20"/>
  <c r="N4278" i="20" s="1"/>
  <c r="P4278" i="20" s="1"/>
  <c r="H4279" i="20"/>
  <c r="N4280" i="20"/>
  <c r="P4280" i="20" s="1"/>
  <c r="N4281" i="20"/>
  <c r="P4281" i="20" s="1"/>
  <c r="N4283" i="20"/>
  <c r="P4283" i="20" s="1"/>
  <c r="H4282" i="20" l="1"/>
  <c r="N4282" i="20" s="1"/>
  <c r="P4282" i="20" s="1"/>
  <c r="H4284" i="20"/>
  <c r="N4284" i="20" s="1"/>
  <c r="P4284" i="20" s="1"/>
  <c r="N4266" i="20"/>
  <c r="F4279" i="20" s="1"/>
  <c r="N4279" i="20" s="1"/>
  <c r="P4279" i="20" s="1"/>
  <c r="P4266" i="20"/>
  <c r="O4265" i="20"/>
  <c r="F4277" i="20" l="1"/>
  <c r="N4277" i="20" s="1"/>
  <c r="P4277" i="20" s="1"/>
  <c r="P4276" i="20" s="1"/>
  <c r="P4265" i="20" s="1"/>
  <c r="O2505" i="20"/>
  <c r="O2893" i="20"/>
  <c r="O2896" i="20"/>
  <c r="O2901" i="20"/>
  <c r="O2906" i="20"/>
  <c r="O2912" i="20"/>
  <c r="O2918" i="20"/>
  <c r="O2922" i="20"/>
  <c r="O2925" i="20"/>
  <c r="O2941" i="20"/>
  <c r="O2938" i="20"/>
  <c r="P4465" i="20"/>
  <c r="P4477" i="20"/>
  <c r="P4476" i="20"/>
  <c r="P4475" i="20"/>
  <c r="Q4645" i="20"/>
  <c r="Q4644" i="20"/>
  <c r="Q4643" i="20"/>
  <c r="Q4642" i="20"/>
  <c r="P4645" i="20"/>
  <c r="P4644" i="20"/>
  <c r="P4643" i="20"/>
  <c r="P4642" i="20"/>
  <c r="O225" i="21"/>
  <c r="O236" i="21"/>
  <c r="O235" i="21" s="1"/>
  <c r="O234" i="21"/>
  <c r="O233" i="21" s="1"/>
  <c r="O232" i="21"/>
  <c r="O231" i="21" s="1"/>
  <c r="O230" i="21"/>
  <c r="O229" i="21" s="1"/>
  <c r="O228" i="21"/>
  <c r="O227" i="21" s="1"/>
  <c r="O226" i="21"/>
  <c r="O224" i="21"/>
  <c r="O223" i="21" s="1"/>
  <c r="O222" i="21"/>
  <c r="O221" i="21" s="1"/>
  <c r="O220" i="21"/>
  <c r="O219" i="21" s="1"/>
  <c r="O218" i="21"/>
  <c r="O217" i="21" s="1"/>
  <c r="O216" i="21"/>
  <c r="O215" i="21" s="1"/>
  <c r="N201" i="21"/>
  <c r="N235" i="21"/>
  <c r="G114" i="23" s="1"/>
  <c r="N233" i="21"/>
  <c r="G113" i="23" s="1"/>
  <c r="N231" i="21"/>
  <c r="G112" i="23" s="1"/>
  <c r="N229" i="21"/>
  <c r="G111" i="23" s="1"/>
  <c r="N227" i="21"/>
  <c r="N225" i="21"/>
  <c r="G109" i="23" s="1"/>
  <c r="N223" i="21"/>
  <c r="G108" i="23" s="1"/>
  <c r="N221" i="21"/>
  <c r="G107" i="23" s="1"/>
  <c r="N219" i="21"/>
  <c r="G106" i="23" s="1"/>
  <c r="N217" i="21"/>
  <c r="G105" i="23" s="1"/>
  <c r="N215" i="21"/>
  <c r="G104" i="23" s="1"/>
  <c r="N213" i="21"/>
  <c r="G103" i="23" s="1"/>
  <c r="M231" i="21"/>
  <c r="F112" i="23" s="1"/>
  <c r="M233" i="21"/>
  <c r="F113" i="23" s="1"/>
  <c r="M227" i="21"/>
  <c r="F110" i="23" s="1"/>
  <c r="M225" i="21"/>
  <c r="F109" i="23" s="1"/>
  <c r="H109" i="23" s="1"/>
  <c r="I109" i="23" s="1"/>
  <c r="M229" i="21"/>
  <c r="F111" i="23" s="1"/>
  <c r="M235" i="21"/>
  <c r="F114" i="23" s="1"/>
  <c r="R101" i="23"/>
  <c r="S103" i="23"/>
  <c r="S105" i="23"/>
  <c r="T105" i="23" s="1"/>
  <c r="S106" i="23"/>
  <c r="T106" i="23" s="1"/>
  <c r="S107" i="23"/>
  <c r="T107" i="23" s="1"/>
  <c r="S108" i="23"/>
  <c r="T108" i="23" s="1"/>
  <c r="S109" i="23"/>
  <c r="T109" i="23" s="1"/>
  <c r="S110" i="23"/>
  <c r="T110" i="23" s="1"/>
  <c r="S111" i="23"/>
  <c r="T111" i="23" s="1"/>
  <c r="S112" i="23"/>
  <c r="T112" i="23" s="1"/>
  <c r="S113" i="23"/>
  <c r="T113" i="23" s="1"/>
  <c r="S114" i="23"/>
  <c r="T114" i="23" s="1"/>
  <c r="O4633" i="20"/>
  <c r="P4641" i="20"/>
  <c r="Q4641" i="20"/>
  <c r="P4640" i="20"/>
  <c r="Q4640" i="20"/>
  <c r="O4486" i="20"/>
  <c r="O4482" i="20"/>
  <c r="O4479" i="20"/>
  <c r="O4474" i="20"/>
  <c r="O4463" i="20"/>
  <c r="O4460" i="20"/>
  <c r="O4457" i="20"/>
  <c r="O4454" i="20"/>
  <c r="O4449" i="20"/>
  <c r="O4439" i="20"/>
  <c r="O4428" i="20"/>
  <c r="O4422" i="20"/>
  <c r="O4418" i="20"/>
  <c r="O4415" i="20"/>
  <c r="O4412" i="20"/>
  <c r="O4405" i="20"/>
  <c r="O4402" i="20"/>
  <c r="P4393" i="20"/>
  <c r="O4393" i="20"/>
  <c r="P4390" i="20"/>
  <c r="O4390" i="20"/>
  <c r="O4372" i="20"/>
  <c r="O4378" i="20"/>
  <c r="P4513" i="20"/>
  <c r="P4512" i="20" s="1"/>
  <c r="P4510" i="20"/>
  <c r="P4509" i="20"/>
  <c r="P4506" i="20"/>
  <c r="P4505" i="20" s="1"/>
  <c r="P4503" i="20"/>
  <c r="P4502" i="20"/>
  <c r="P4499" i="20"/>
  <c r="P4498" i="20"/>
  <c r="P4495" i="20"/>
  <c r="P4494" i="20" s="1"/>
  <c r="O4512" i="20"/>
  <c r="O4508" i="20"/>
  <c r="O4505" i="20"/>
  <c r="O4501" i="20"/>
  <c r="O4497" i="20"/>
  <c r="O4494" i="20"/>
  <c r="O4134" i="20"/>
  <c r="O4250" i="20"/>
  <c r="O4247" i="20"/>
  <c r="O4242" i="20"/>
  <c r="O4239" i="20"/>
  <c r="O4236" i="20"/>
  <c r="O4233" i="20"/>
  <c r="O4230" i="20"/>
  <c r="O4227" i="20"/>
  <c r="O4224" i="20"/>
  <c r="O4221" i="20"/>
  <c r="O4206" i="20"/>
  <c r="O4203" i="20"/>
  <c r="O4199" i="20"/>
  <c r="O4194" i="20"/>
  <c r="O4189" i="20"/>
  <c r="O4185" i="20"/>
  <c r="O4182" i="20"/>
  <c r="O4178" i="20"/>
  <c r="O4175" i="20"/>
  <c r="O4172" i="20"/>
  <c r="O4165" i="20"/>
  <c r="O4162" i="20"/>
  <c r="O4150" i="20"/>
  <c r="O4153" i="20"/>
  <c r="O4140" i="20"/>
  <c r="N4253" i="20"/>
  <c r="P4253" i="20" s="1"/>
  <c r="N4252" i="20"/>
  <c r="P4252" i="20" s="1"/>
  <c r="N4251" i="20"/>
  <c r="P4251" i="20" s="1"/>
  <c r="N4248" i="20"/>
  <c r="N4247" i="20" s="1"/>
  <c r="N4245" i="20"/>
  <c r="P4245" i="20" s="1"/>
  <c r="N4244" i="20"/>
  <c r="P4244" i="20" s="1"/>
  <c r="N4243" i="20"/>
  <c r="P4243" i="20" s="1"/>
  <c r="N4240" i="20"/>
  <c r="N4239" i="20" s="1"/>
  <c r="N4237" i="20"/>
  <c r="N4236" i="20" s="1"/>
  <c r="N4234" i="20"/>
  <c r="N4233" i="20" s="1"/>
  <c r="N4231" i="20"/>
  <c r="N4230" i="20" s="1"/>
  <c r="N4228" i="20"/>
  <c r="N4227" i="20" s="1"/>
  <c r="N4225" i="20"/>
  <c r="N4224" i="20" s="1"/>
  <c r="N4222" i="20"/>
  <c r="N4221" i="20" s="1"/>
  <c r="N4219" i="20"/>
  <c r="P4219" i="20" s="1"/>
  <c r="N4218" i="20"/>
  <c r="P4218" i="20" s="1"/>
  <c r="N4217" i="20"/>
  <c r="P4217" i="20" s="1"/>
  <c r="N4216" i="20"/>
  <c r="P4216" i="20" s="1"/>
  <c r="N4215" i="20"/>
  <c r="P4215" i="20" s="1"/>
  <c r="N4214" i="20"/>
  <c r="P4214" i="20" s="1"/>
  <c r="N4213" i="20"/>
  <c r="P4213" i="20" s="1"/>
  <c r="N4212" i="20"/>
  <c r="P4212" i="20" s="1"/>
  <c r="N4211" i="20"/>
  <c r="P4211" i="20" s="1"/>
  <c r="N4210" i="20"/>
  <c r="P4210" i="20" s="1"/>
  <c r="N4209" i="20"/>
  <c r="P4209" i="20" s="1"/>
  <c r="N4208" i="20"/>
  <c r="P4208" i="20" s="1"/>
  <c r="N4207" i="20"/>
  <c r="P4207" i="20" s="1"/>
  <c r="N4204" i="20"/>
  <c r="N4203" i="20" s="1"/>
  <c r="N4201" i="20"/>
  <c r="P4201" i="20" s="1"/>
  <c r="N4200" i="20"/>
  <c r="N4197" i="20"/>
  <c r="P4197" i="20" s="1"/>
  <c r="N4196" i="20"/>
  <c r="N4195" i="20"/>
  <c r="P4195" i="20" s="1"/>
  <c r="N4191" i="20"/>
  <c r="P4191" i="20" s="1"/>
  <c r="N4190" i="20"/>
  <c r="N4187" i="20"/>
  <c r="N4186" i="20"/>
  <c r="P4186" i="20" s="1"/>
  <c r="N4183" i="20"/>
  <c r="P4183" i="20" s="1"/>
  <c r="P4182" i="20" s="1"/>
  <c r="N4180" i="20"/>
  <c r="P4180" i="20" s="1"/>
  <c r="N4179" i="20"/>
  <c r="N4176" i="20"/>
  <c r="P4176" i="20" s="1"/>
  <c r="P4175" i="20" s="1"/>
  <c r="N4173" i="20"/>
  <c r="N4172" i="20" s="1"/>
  <c r="H4159" i="20"/>
  <c r="N4159" i="20" s="1"/>
  <c r="P4159" i="20" s="1"/>
  <c r="H4158" i="20"/>
  <c r="N4158" i="20" s="1"/>
  <c r="P4158" i="20" s="1"/>
  <c r="H4157" i="20"/>
  <c r="N4157" i="20" s="1"/>
  <c r="P4157" i="20" s="1"/>
  <c r="H4156" i="20"/>
  <c r="N4156" i="20" s="1"/>
  <c r="P4156" i="20" s="1"/>
  <c r="H4155" i="20"/>
  <c r="H4154" i="20"/>
  <c r="N4151" i="20"/>
  <c r="P4151" i="20" s="1"/>
  <c r="P4150" i="20" s="1"/>
  <c r="N4147" i="20"/>
  <c r="P4147" i="20" s="1"/>
  <c r="N4146" i="20"/>
  <c r="P4146" i="20" s="1"/>
  <c r="N4145" i="20"/>
  <c r="P4145" i="20" s="1"/>
  <c r="H4144" i="20"/>
  <c r="N4144" i="20" s="1"/>
  <c r="P4144" i="20" s="1"/>
  <c r="N4143" i="20"/>
  <c r="P4143" i="20" s="1"/>
  <c r="H4142" i="20"/>
  <c r="H4141" i="20"/>
  <c r="N4138" i="20"/>
  <c r="P4138" i="20" s="1"/>
  <c r="N4137" i="20"/>
  <c r="P4137" i="20" s="1"/>
  <c r="N4136" i="20"/>
  <c r="P4136" i="20" s="1"/>
  <c r="N4135" i="20"/>
  <c r="P4135" i="20" s="1"/>
  <c r="H4134" i="20"/>
  <c r="N4276" i="20" l="1"/>
  <c r="N4265" i="20" s="1"/>
  <c r="H112" i="23"/>
  <c r="I112" i="23" s="1"/>
  <c r="H114" i="23"/>
  <c r="I114" i="23" s="1"/>
  <c r="P4501" i="20"/>
  <c r="P4474" i="20"/>
  <c r="P4508" i="20"/>
  <c r="P4497" i="20"/>
  <c r="O4371" i="20"/>
  <c r="P227" i="21"/>
  <c r="H111" i="23"/>
  <c r="I111" i="23" s="1"/>
  <c r="H113" i="23"/>
  <c r="I113" i="23" s="1"/>
  <c r="G110" i="23"/>
  <c r="H110" i="23" s="1"/>
  <c r="I110" i="23" s="1"/>
  <c r="P235" i="21"/>
  <c r="P231" i="21"/>
  <c r="P229" i="21"/>
  <c r="P225" i="21"/>
  <c r="P233" i="21"/>
  <c r="O4493" i="20"/>
  <c r="R99" i="23" s="1"/>
  <c r="O4389" i="20"/>
  <c r="P4389" i="20"/>
  <c r="N4175" i="20"/>
  <c r="P4250" i="20"/>
  <c r="P4242" i="20"/>
  <c r="N4199" i="20"/>
  <c r="P4231" i="20"/>
  <c r="P4230" i="20" s="1"/>
  <c r="P4234" i="20"/>
  <c r="P4233" i="20" s="1"/>
  <c r="N4194" i="20"/>
  <c r="P4237" i="20"/>
  <c r="P4236" i="20" s="1"/>
  <c r="P4240" i="20"/>
  <c r="P4239" i="20" s="1"/>
  <c r="P4222" i="20"/>
  <c r="P4221" i="20" s="1"/>
  <c r="N4185" i="20"/>
  <c r="P4225" i="20"/>
  <c r="P4224" i="20" s="1"/>
  <c r="N4189" i="20"/>
  <c r="P4228" i="20"/>
  <c r="P4227" i="20" s="1"/>
  <c r="P4248" i="20"/>
  <c r="P4247" i="20" s="1"/>
  <c r="N4178" i="20"/>
  <c r="N4182" i="20"/>
  <c r="P4206" i="20"/>
  <c r="P4134" i="20"/>
  <c r="P4187" i="20"/>
  <c r="P4185" i="20" s="1"/>
  <c r="P4204" i="20"/>
  <c r="P4203" i="20" s="1"/>
  <c r="P4173" i="20"/>
  <c r="P4172" i="20" s="1"/>
  <c r="P4190" i="20"/>
  <c r="P4189" i="20" s="1"/>
  <c r="N4150" i="20"/>
  <c r="F4154" i="20" s="1"/>
  <c r="F4155" i="20" s="1"/>
  <c r="N4155" i="20" s="1"/>
  <c r="P4155" i="20" s="1"/>
  <c r="P4179" i="20"/>
  <c r="P4178" i="20" s="1"/>
  <c r="P4196" i="20"/>
  <c r="P4194" i="20" s="1"/>
  <c r="P4200" i="20"/>
  <c r="P4199" i="20" s="1"/>
  <c r="N4250" i="20"/>
  <c r="N4134" i="20"/>
  <c r="F4141" i="20" s="1"/>
  <c r="N4206" i="20"/>
  <c r="BX4136" i="20" s="1"/>
  <c r="BX4138" i="20" s="1"/>
  <c r="N4242" i="20"/>
  <c r="O4149" i="20"/>
  <c r="O4133" i="20"/>
  <c r="O4370" i="20" l="1"/>
  <c r="R98" i="23" s="1"/>
  <c r="P4493" i="20"/>
  <c r="N4154" i="20"/>
  <c r="P4154" i="20" s="1"/>
  <c r="P4153" i="20" s="1"/>
  <c r="P4149" i="20" s="1"/>
  <c r="O4132" i="20"/>
  <c r="F4142" i="20"/>
  <c r="N4142" i="20" s="1"/>
  <c r="P4142" i="20" s="1"/>
  <c r="N4141" i="20"/>
  <c r="N4153" i="20" l="1"/>
  <c r="N4149" i="20" s="1"/>
  <c r="O4369" i="20"/>
  <c r="R92" i="23"/>
  <c r="N4140" i="20"/>
  <c r="N4133" i="20" s="1"/>
  <c r="F4163" i="20" s="1"/>
  <c r="N4163" i="20" s="1"/>
  <c r="P4141" i="20"/>
  <c r="P4140" i="20" s="1"/>
  <c r="P4133" i="20" s="1"/>
  <c r="N4162" i="20" l="1"/>
  <c r="P4163" i="20"/>
  <c r="P4162" i="20" s="1"/>
  <c r="F4166" i="20"/>
  <c r="F4168" i="20" s="1"/>
  <c r="N4168" i="20" s="1"/>
  <c r="P4168" i="20" s="1"/>
  <c r="F4167" i="20" l="1"/>
  <c r="N4167" i="20" s="1"/>
  <c r="P4167" i="20" s="1"/>
  <c r="F4169" i="20"/>
  <c r="N4169" i="20" s="1"/>
  <c r="F4170" i="20" s="1"/>
  <c r="N4170" i="20" s="1"/>
  <c r="P4170" i="20" s="1"/>
  <c r="N4166" i="20"/>
  <c r="P4166" i="20" s="1"/>
  <c r="P4169" i="20" l="1"/>
  <c r="P4165" i="20" s="1"/>
  <c r="P4132" i="20" s="1"/>
  <c r="N4165" i="20"/>
  <c r="BX4134" i="20" s="1"/>
  <c r="P4059" i="20" l="1"/>
  <c r="O4123" i="20"/>
  <c r="O4116" i="20"/>
  <c r="O4111" i="20"/>
  <c r="O4107" i="20"/>
  <c r="O4104" i="20"/>
  <c r="O4083" i="20"/>
  <c r="O4080" i="20"/>
  <c r="O4077" i="20"/>
  <c r="O4072" i="20"/>
  <c r="O4063" i="20"/>
  <c r="O4055" i="20"/>
  <c r="O4045" i="20"/>
  <c r="O4042" i="20"/>
  <c r="O4039" i="20"/>
  <c r="O4035" i="20"/>
  <c r="O4031" i="20"/>
  <c r="O4028" i="20"/>
  <c r="O4025" i="20"/>
  <c r="O4018" i="20"/>
  <c r="O4015" i="20"/>
  <c r="O4012" i="20"/>
  <c r="O4005" i="20"/>
  <c r="O4002" i="20"/>
  <c r="O3994" i="20"/>
  <c r="O3990" i="20"/>
  <c r="O3559" i="20"/>
  <c r="O3556" i="20"/>
  <c r="O3553" i="20"/>
  <c r="O3550" i="20"/>
  <c r="O3547" i="20"/>
  <c r="O3543" i="20"/>
  <c r="O3540" i="20"/>
  <c r="O3437" i="20"/>
  <c r="O3532" i="20"/>
  <c r="O3527" i="20"/>
  <c r="O3524" i="20"/>
  <c r="O3516" i="20"/>
  <c r="O3512" i="20"/>
  <c r="O3509" i="20"/>
  <c r="O3506" i="20"/>
  <c r="O3496" i="20"/>
  <c r="O3493" i="20"/>
  <c r="O3490" i="20"/>
  <c r="O3486" i="20"/>
  <c r="O3482" i="20"/>
  <c r="O3478" i="20"/>
  <c r="O3475" i="20"/>
  <c r="O3472" i="20"/>
  <c r="O3469" i="20"/>
  <c r="O3465" i="20"/>
  <c r="O3462" i="20"/>
  <c r="O3459" i="20"/>
  <c r="O3452" i="20"/>
  <c r="O3449" i="20"/>
  <c r="O3441" i="20"/>
  <c r="O3427" i="20"/>
  <c r="O3420" i="20"/>
  <c r="N3560" i="20"/>
  <c r="P3560" i="20" s="1"/>
  <c r="N3557" i="20"/>
  <c r="P3557" i="20" s="1"/>
  <c r="N3554" i="20"/>
  <c r="P3554" i="20" s="1"/>
  <c r="P3553" i="20" s="1"/>
  <c r="N3551" i="20"/>
  <c r="P3551" i="20" s="1"/>
  <c r="N3548" i="20"/>
  <c r="N3544" i="20"/>
  <c r="N3543" i="20" s="1"/>
  <c r="N3541" i="20"/>
  <c r="N3540" i="20" s="1"/>
  <c r="N3537" i="20"/>
  <c r="N3536" i="20"/>
  <c r="N3535" i="20"/>
  <c r="N3534" i="20"/>
  <c r="P3534" i="20" s="1"/>
  <c r="N3533" i="20"/>
  <c r="N3530" i="20"/>
  <c r="N3529" i="20"/>
  <c r="N3528" i="20"/>
  <c r="P3528" i="20" s="1"/>
  <c r="N3525" i="20"/>
  <c r="N3521" i="20"/>
  <c r="P3521" i="20" s="1"/>
  <c r="N3520" i="20"/>
  <c r="P3520" i="20" s="1"/>
  <c r="N3519" i="20"/>
  <c r="N3518" i="20"/>
  <c r="N3517" i="20"/>
  <c r="P3517" i="20" s="1"/>
  <c r="N3514" i="20"/>
  <c r="P3514" i="20" s="1"/>
  <c r="N3513" i="20"/>
  <c r="N3510" i="20"/>
  <c r="N3509" i="20" s="1"/>
  <c r="F3507" i="20"/>
  <c r="N3507" i="20" s="1"/>
  <c r="N3506" i="20" s="1"/>
  <c r="N3504" i="20"/>
  <c r="N3503" i="20"/>
  <c r="N3502" i="20"/>
  <c r="P3502" i="20" s="1"/>
  <c r="N3501" i="20"/>
  <c r="N3500" i="20"/>
  <c r="N3499" i="20"/>
  <c r="P3499" i="20" s="1"/>
  <c r="N3498" i="20"/>
  <c r="P3498" i="20" s="1"/>
  <c r="N3497" i="20"/>
  <c r="N3494" i="20"/>
  <c r="N3493" i="20" s="1"/>
  <c r="N3491" i="20"/>
  <c r="N3490" i="20" s="1"/>
  <c r="N3488" i="20"/>
  <c r="N3487" i="20"/>
  <c r="N3484" i="20"/>
  <c r="N3483" i="20"/>
  <c r="P3483" i="20" s="1"/>
  <c r="N3480" i="20"/>
  <c r="N3479" i="20"/>
  <c r="N3476" i="20"/>
  <c r="N3475" i="20" s="1"/>
  <c r="N3473" i="20"/>
  <c r="N3470" i="20"/>
  <c r="P3470" i="20" s="1"/>
  <c r="P3469" i="20" s="1"/>
  <c r="N3447" i="20"/>
  <c r="P3447" i="20" s="1"/>
  <c r="N3446" i="20"/>
  <c r="N3445" i="20"/>
  <c r="P3445" i="20" s="1"/>
  <c r="N3444" i="20"/>
  <c r="P3444" i="20" s="1"/>
  <c r="H3443" i="20"/>
  <c r="H3442" i="20"/>
  <c r="N3439" i="20"/>
  <c r="N3438" i="20"/>
  <c r="H3437" i="20"/>
  <c r="N3431" i="20"/>
  <c r="N3430" i="20"/>
  <c r="P3430" i="20" s="1"/>
  <c r="H3429" i="20"/>
  <c r="H3428" i="20"/>
  <c r="N3425" i="20"/>
  <c r="N3424" i="20"/>
  <c r="P3424" i="20" s="1"/>
  <c r="N3423" i="20"/>
  <c r="P3423" i="20" s="1"/>
  <c r="N3422" i="20"/>
  <c r="N3421" i="20"/>
  <c r="H3420" i="20"/>
  <c r="H3433" i="20" s="1"/>
  <c r="N3433" i="20" s="1"/>
  <c r="N3512" i="20" l="1"/>
  <c r="O3989" i="20"/>
  <c r="O4001" i="20"/>
  <c r="N3437" i="20"/>
  <c r="F3443" i="20" s="1"/>
  <c r="N3443" i="20" s="1"/>
  <c r="N3469" i="20"/>
  <c r="N3472" i="20"/>
  <c r="N3486" i="20"/>
  <c r="P3501" i="20"/>
  <c r="P3518" i="20"/>
  <c r="P3533" i="20"/>
  <c r="N3420" i="20"/>
  <c r="N3478" i="20"/>
  <c r="P3439" i="20"/>
  <c r="P3487" i="20"/>
  <c r="P3541" i="20"/>
  <c r="P3540" i="20" s="1"/>
  <c r="P3550" i="20"/>
  <c r="P3556" i="20"/>
  <c r="N3550" i="20"/>
  <c r="P3425" i="20"/>
  <c r="P3438" i="20"/>
  <c r="P3484" i="20"/>
  <c r="P3482" i="20" s="1"/>
  <c r="P3500" i="20"/>
  <c r="P3530" i="20"/>
  <c r="N3524" i="20"/>
  <c r="N3553" i="20"/>
  <c r="P3488" i="20"/>
  <c r="P3519" i="20"/>
  <c r="P3544" i="20"/>
  <c r="P3473" i="20"/>
  <c r="P3491" i="20"/>
  <c r="P3490" i="20" s="1"/>
  <c r="P3503" i="20"/>
  <c r="P3535" i="20"/>
  <c r="P3548" i="20"/>
  <c r="P3547" i="20" s="1"/>
  <c r="N3556" i="20"/>
  <c r="P3421" i="20"/>
  <c r="P3431" i="20"/>
  <c r="P3476" i="20"/>
  <c r="P3475" i="20" s="1"/>
  <c r="P3494" i="20"/>
  <c r="P3493" i="20" s="1"/>
  <c r="P3507" i="20"/>
  <c r="P3506" i="20" s="1"/>
  <c r="P3536" i="20"/>
  <c r="P3525" i="20"/>
  <c r="F3522" i="20"/>
  <c r="N3522" i="20" s="1"/>
  <c r="N3516" i="20" s="1"/>
  <c r="P3422" i="20"/>
  <c r="P3479" i="20"/>
  <c r="P3497" i="20"/>
  <c r="P3510" i="20"/>
  <c r="P3509" i="20" s="1"/>
  <c r="P3537" i="20"/>
  <c r="N3547" i="20"/>
  <c r="N3559" i="20"/>
  <c r="P3433" i="20"/>
  <c r="P3446" i="20"/>
  <c r="P3480" i="20"/>
  <c r="P3513" i="20"/>
  <c r="N3532" i="20"/>
  <c r="P3529" i="20"/>
  <c r="P3559" i="20"/>
  <c r="O3546" i="20"/>
  <c r="R86" i="23" s="1"/>
  <c r="O3436" i="20"/>
  <c r="N3482" i="20"/>
  <c r="N3496" i="20"/>
  <c r="O3539" i="20"/>
  <c r="R85" i="23" s="1"/>
  <c r="N3527" i="20"/>
  <c r="N3539" i="20"/>
  <c r="O3419" i="20"/>
  <c r="H3466" i="20"/>
  <c r="N3466" i="20" s="1"/>
  <c r="H3434" i="20"/>
  <c r="N3434" i="20" s="1"/>
  <c r="H3460" i="20"/>
  <c r="N3460" i="20" s="1"/>
  <c r="H3467" i="20"/>
  <c r="N3467" i="20" s="1"/>
  <c r="H3432" i="20"/>
  <c r="N3432" i="20" s="1"/>
  <c r="H3463" i="20"/>
  <c r="N3463" i="20" s="1"/>
  <c r="F3442" i="20" l="1"/>
  <c r="N3442" i="20" s="1"/>
  <c r="N3546" i="20"/>
  <c r="Q86" i="23" s="1"/>
  <c r="P3437" i="20"/>
  <c r="O3988" i="20"/>
  <c r="R90" i="23" s="1"/>
  <c r="P3478" i="20"/>
  <c r="F3429" i="20"/>
  <c r="N3429" i="20" s="1"/>
  <c r="P3420" i="20"/>
  <c r="F3428" i="20"/>
  <c r="N3428" i="20" s="1"/>
  <c r="P3532" i="20"/>
  <c r="P3486" i="20"/>
  <c r="P3546" i="20"/>
  <c r="P3527" i="20"/>
  <c r="P3432" i="20"/>
  <c r="P3443" i="20"/>
  <c r="N3459" i="20"/>
  <c r="P3460" i="20"/>
  <c r="P3459" i="20" s="1"/>
  <c r="P3524" i="20"/>
  <c r="P3472" i="20"/>
  <c r="P3496" i="20"/>
  <c r="P3434" i="20"/>
  <c r="P3466" i="20"/>
  <c r="P3543" i="20"/>
  <c r="P3512" i="20"/>
  <c r="P3522" i="20"/>
  <c r="P3516" i="20" s="1"/>
  <c r="P3467" i="20"/>
  <c r="N3462" i="20"/>
  <c r="P3463" i="20"/>
  <c r="P3462" i="20" s="1"/>
  <c r="N3441" i="20"/>
  <c r="P3442" i="20"/>
  <c r="O3418" i="20"/>
  <c r="O3417" i="20" s="1"/>
  <c r="Q3539" i="20"/>
  <c r="N3465" i="20"/>
  <c r="Q3546" i="20" l="1"/>
  <c r="O3416" i="20"/>
  <c r="R84" i="23"/>
  <c r="P3428" i="20"/>
  <c r="N3427" i="20"/>
  <c r="N3419" i="20" s="1"/>
  <c r="P3441" i="20"/>
  <c r="P3436" i="20" s="1"/>
  <c r="P3429" i="20"/>
  <c r="P3539" i="20"/>
  <c r="N3436" i="20"/>
  <c r="P3465" i="20"/>
  <c r="P3427" i="20" l="1"/>
  <c r="P3419" i="20" s="1"/>
  <c r="P3418" i="20" s="1"/>
  <c r="N3418" i="20"/>
  <c r="F3450" i="20"/>
  <c r="N3450" i="20" s="1"/>
  <c r="F3453" i="20"/>
  <c r="F3456" i="20" l="1"/>
  <c r="N3456" i="20" s="1"/>
  <c r="F3455" i="20"/>
  <c r="N3455" i="20" s="1"/>
  <c r="F3454" i="20"/>
  <c r="N3454" i="20" s="1"/>
  <c r="N3453" i="20"/>
  <c r="N3449" i="20"/>
  <c r="P3450" i="20"/>
  <c r="P3449" i="20" s="1"/>
  <c r="F3457" i="20" l="1"/>
  <c r="N3457" i="20" s="1"/>
  <c r="N3452" i="20" s="1"/>
  <c r="P3456" i="20"/>
  <c r="P3453" i="20"/>
  <c r="P3454" i="20"/>
  <c r="P3455" i="20"/>
  <c r="N3417" i="20" l="1"/>
  <c r="P3457" i="20"/>
  <c r="P3452" i="20" s="1"/>
  <c r="P3417" i="20" s="1"/>
  <c r="Q3417" i="20" l="1"/>
  <c r="Q84" i="23"/>
  <c r="O3278" i="20"/>
  <c r="O2928" i="20"/>
  <c r="O2892" i="20" s="1"/>
  <c r="G42" i="23" l="1"/>
  <c r="F42" i="23"/>
  <c r="N108" i="21"/>
  <c r="O110" i="21"/>
  <c r="G39" i="23"/>
  <c r="G38" i="23" s="1"/>
  <c r="G41" i="23"/>
  <c r="G40" i="23" s="1"/>
  <c r="M109" i="21"/>
  <c r="F41" i="23" l="1"/>
  <c r="F40" i="23" s="1"/>
  <c r="M108" i="21"/>
  <c r="H42" i="23"/>
  <c r="O109" i="21"/>
  <c r="O108" i="21" s="1"/>
  <c r="H41" i="23" l="1"/>
  <c r="I41" i="23" s="1"/>
  <c r="H40" i="23"/>
  <c r="I40" i="23" s="1"/>
  <c r="P108" i="21"/>
  <c r="N2356" i="20" l="1"/>
  <c r="P2356" i="20" s="1"/>
  <c r="N2355" i="20"/>
  <c r="P2355" i="20" s="1"/>
  <c r="N2354" i="20"/>
  <c r="P2354" i="20" s="1"/>
  <c r="N2353" i="20"/>
  <c r="P2353" i="20" s="1"/>
  <c r="O2352" i="20"/>
  <c r="N2350" i="20"/>
  <c r="P2350" i="20" s="1"/>
  <c r="P2349" i="20" s="1"/>
  <c r="O2349" i="20"/>
  <c r="N2347" i="20"/>
  <c r="P2347" i="20" s="1"/>
  <c r="N2346" i="20"/>
  <c r="P2346" i="20" s="1"/>
  <c r="O2345" i="20"/>
  <c r="N2343" i="20"/>
  <c r="P2343" i="20" s="1"/>
  <c r="N2342" i="20"/>
  <c r="P2342" i="20" s="1"/>
  <c r="N2341" i="20"/>
  <c r="P2341" i="20" s="1"/>
  <c r="N2340" i="20"/>
  <c r="P2340" i="20" s="1"/>
  <c r="N2339" i="20"/>
  <c r="O2338" i="20"/>
  <c r="N2336" i="20"/>
  <c r="P2336" i="20" s="1"/>
  <c r="P2335" i="20" s="1"/>
  <c r="O2335" i="20"/>
  <c r="N2333" i="20"/>
  <c r="P2333" i="20" s="1"/>
  <c r="P2332" i="20" s="1"/>
  <c r="O2332" i="20"/>
  <c r="N2330" i="20"/>
  <c r="P2330" i="20" s="1"/>
  <c r="P2329" i="20" s="1"/>
  <c r="O2329" i="20"/>
  <c r="N2327" i="20"/>
  <c r="P2327" i="20" s="1"/>
  <c r="N2326" i="20"/>
  <c r="P2326" i="20" s="1"/>
  <c r="N2325" i="20"/>
  <c r="P2325" i="20" s="1"/>
  <c r="O2324" i="20"/>
  <c r="N2322" i="20"/>
  <c r="P2322" i="20" s="1"/>
  <c r="N2321" i="20"/>
  <c r="P2321" i="20" s="1"/>
  <c r="N2320" i="20"/>
  <c r="P2320" i="20" s="1"/>
  <c r="O2319" i="20"/>
  <c r="N2317" i="20"/>
  <c r="N2316" i="20" s="1"/>
  <c r="O2316" i="20"/>
  <c r="N2313" i="20"/>
  <c r="P2313" i="20" s="1"/>
  <c r="N2312" i="20"/>
  <c r="N2311" i="20"/>
  <c r="P2311" i="20" s="1"/>
  <c r="N2310" i="20"/>
  <c r="P2310" i="20" s="1"/>
  <c r="O2309" i="20"/>
  <c r="N2307" i="20"/>
  <c r="P2307" i="20" s="1"/>
  <c r="P2306" i="20" s="1"/>
  <c r="O2306" i="20"/>
  <c r="N2304" i="20"/>
  <c r="P2304" i="20" s="1"/>
  <c r="N2303" i="20"/>
  <c r="P2303" i="20" s="1"/>
  <c r="O2302" i="20"/>
  <c r="N2300" i="20"/>
  <c r="P2300" i="20" s="1"/>
  <c r="N2299" i="20"/>
  <c r="P2299" i="20" s="1"/>
  <c r="N2298" i="20"/>
  <c r="N2297" i="20"/>
  <c r="P2297" i="20" s="1"/>
  <c r="N2296" i="20"/>
  <c r="P2296" i="20" s="1"/>
  <c r="O2295" i="20"/>
  <c r="N2293" i="20"/>
  <c r="N2292" i="20" s="1"/>
  <c r="O2292" i="20"/>
  <c r="N2290" i="20"/>
  <c r="N2289" i="20" s="1"/>
  <c r="O2289" i="20"/>
  <c r="N2287" i="20"/>
  <c r="P2287" i="20" s="1"/>
  <c r="N2286" i="20"/>
  <c r="P2286" i="20" s="1"/>
  <c r="N2285" i="20"/>
  <c r="P2285" i="20" s="1"/>
  <c r="N2284" i="20"/>
  <c r="O2283" i="20"/>
  <c r="N2281" i="20"/>
  <c r="P2281" i="20" s="1"/>
  <c r="N2280" i="20"/>
  <c r="P2280" i="20" s="1"/>
  <c r="N2279" i="20"/>
  <c r="P2279" i="20" s="1"/>
  <c r="O2278" i="20"/>
  <c r="N2276" i="20"/>
  <c r="N2275" i="20" s="1"/>
  <c r="O2275" i="20"/>
  <c r="N2272" i="20"/>
  <c r="P2272" i="20" s="1"/>
  <c r="N2271" i="20"/>
  <c r="P2271" i="20" s="1"/>
  <c r="N2270" i="20"/>
  <c r="P2270" i="20" s="1"/>
  <c r="N2269" i="20"/>
  <c r="O2268" i="20"/>
  <c r="N2266" i="20"/>
  <c r="P2266" i="20" s="1"/>
  <c r="P2265" i="20" s="1"/>
  <c r="O2265" i="20"/>
  <c r="N2263" i="20"/>
  <c r="P2263" i="20" s="1"/>
  <c r="N2262" i="20"/>
  <c r="P2262" i="20" s="1"/>
  <c r="O2261" i="20"/>
  <c r="N2259" i="20"/>
  <c r="P2259" i="20" s="1"/>
  <c r="N2258" i="20"/>
  <c r="P2258" i="20" s="1"/>
  <c r="N2257" i="20"/>
  <c r="P2257" i="20" s="1"/>
  <c r="N2256" i="20"/>
  <c r="N2255" i="20"/>
  <c r="P2255" i="20" s="1"/>
  <c r="O2254" i="20"/>
  <c r="N2252" i="20"/>
  <c r="P2252" i="20" s="1"/>
  <c r="P2251" i="20" s="1"/>
  <c r="O2251" i="20"/>
  <c r="N2249" i="20"/>
  <c r="P2249" i="20" s="1"/>
  <c r="P2248" i="20" s="1"/>
  <c r="O2248" i="20"/>
  <c r="N2246" i="20"/>
  <c r="P2246" i="20" s="1"/>
  <c r="N2245" i="20"/>
  <c r="P2245" i="20" s="1"/>
  <c r="N2244" i="20"/>
  <c r="P2244" i="20" s="1"/>
  <c r="N2243" i="20"/>
  <c r="P2243" i="20" s="1"/>
  <c r="O2242" i="20"/>
  <c r="N2240" i="20"/>
  <c r="P2240" i="20" s="1"/>
  <c r="N2239" i="20"/>
  <c r="P2239" i="20" s="1"/>
  <c r="N2238" i="20"/>
  <c r="O2237" i="20"/>
  <c r="N2235" i="20"/>
  <c r="P2235" i="20" s="1"/>
  <c r="P2234" i="20" s="1"/>
  <c r="O2234" i="20"/>
  <c r="N2231" i="20"/>
  <c r="P2231" i="20" s="1"/>
  <c r="N2230" i="20"/>
  <c r="P2230" i="20" s="1"/>
  <c r="N2229" i="20"/>
  <c r="P2229" i="20" s="1"/>
  <c r="N2228" i="20"/>
  <c r="P2228" i="20" s="1"/>
  <c r="O2227" i="20"/>
  <c r="N2225" i="20"/>
  <c r="N2224" i="20" s="1"/>
  <c r="O2224" i="20"/>
  <c r="N2222" i="20"/>
  <c r="P2222" i="20" s="1"/>
  <c r="N2221" i="20"/>
  <c r="O2220" i="20"/>
  <c r="N2218" i="20"/>
  <c r="P2218" i="20" s="1"/>
  <c r="N2217" i="20"/>
  <c r="P2217" i="20" s="1"/>
  <c r="N2216" i="20"/>
  <c r="P2216" i="20" s="1"/>
  <c r="N2215" i="20"/>
  <c r="P2215" i="20" s="1"/>
  <c r="N2214" i="20"/>
  <c r="P2214" i="20" s="1"/>
  <c r="O2213" i="20"/>
  <c r="N2211" i="20"/>
  <c r="N2210" i="20" s="1"/>
  <c r="O2210" i="20"/>
  <c r="N2208" i="20"/>
  <c r="P2208" i="20" s="1"/>
  <c r="P2207" i="20" s="1"/>
  <c r="O2207" i="20"/>
  <c r="N2205" i="20"/>
  <c r="P2205" i="20" s="1"/>
  <c r="N2204" i="20"/>
  <c r="P2204" i="20" s="1"/>
  <c r="N2203" i="20"/>
  <c r="N2202" i="20"/>
  <c r="P2202" i="20" s="1"/>
  <c r="O2201" i="20"/>
  <c r="N2199" i="20"/>
  <c r="P2199" i="20" s="1"/>
  <c r="N2198" i="20"/>
  <c r="P2198" i="20" s="1"/>
  <c r="N2197" i="20"/>
  <c r="O2196" i="20"/>
  <c r="N2194" i="20"/>
  <c r="N2193" i="20" s="1"/>
  <c r="O2193" i="20"/>
  <c r="N2190" i="20"/>
  <c r="P2190" i="20" s="1"/>
  <c r="N2189" i="20"/>
  <c r="P2189" i="20" s="1"/>
  <c r="N2188" i="20"/>
  <c r="P2188" i="20" s="1"/>
  <c r="N2187" i="20"/>
  <c r="P2187" i="20" s="1"/>
  <c r="O2186" i="20"/>
  <c r="N2184" i="20"/>
  <c r="P2184" i="20" s="1"/>
  <c r="P2183" i="20" s="1"/>
  <c r="O2183" i="20"/>
  <c r="N2181" i="20"/>
  <c r="P2181" i="20" s="1"/>
  <c r="N2180" i="20"/>
  <c r="O2179" i="20"/>
  <c r="N2177" i="20"/>
  <c r="P2177" i="20" s="1"/>
  <c r="N2176" i="20"/>
  <c r="P2176" i="20" s="1"/>
  <c r="N2175" i="20"/>
  <c r="P2175" i="20" s="1"/>
  <c r="N2174" i="20"/>
  <c r="P2174" i="20" s="1"/>
  <c r="N2173" i="20"/>
  <c r="O2172" i="20"/>
  <c r="N2170" i="20"/>
  <c r="P2170" i="20" s="1"/>
  <c r="P2169" i="20" s="1"/>
  <c r="O2169" i="20"/>
  <c r="N2167" i="20"/>
  <c r="P2167" i="20" s="1"/>
  <c r="P2166" i="20" s="1"/>
  <c r="O2166" i="20"/>
  <c r="N2164" i="20"/>
  <c r="P2164" i="20" s="1"/>
  <c r="N2163" i="20"/>
  <c r="P2163" i="20" s="1"/>
  <c r="N2162" i="20"/>
  <c r="P2162" i="20" s="1"/>
  <c r="N2161" i="20"/>
  <c r="P2161" i="20" s="1"/>
  <c r="O2160" i="20"/>
  <c r="N2158" i="20"/>
  <c r="P2158" i="20" s="1"/>
  <c r="N2157" i="20"/>
  <c r="P2157" i="20" s="1"/>
  <c r="N2156" i="20"/>
  <c r="P2156" i="20" s="1"/>
  <c r="O2155" i="20"/>
  <c r="N2153" i="20"/>
  <c r="N2152" i="20" s="1"/>
  <c r="O2152" i="20"/>
  <c r="N2149" i="20"/>
  <c r="P2149" i="20" s="1"/>
  <c r="N2148" i="20"/>
  <c r="P2148" i="20" s="1"/>
  <c r="N2147" i="20"/>
  <c r="N2146" i="20"/>
  <c r="P2146" i="20" s="1"/>
  <c r="O2145" i="20"/>
  <c r="N2143" i="20"/>
  <c r="P2143" i="20" s="1"/>
  <c r="P2142" i="20" s="1"/>
  <c r="O2142" i="20"/>
  <c r="N2140" i="20"/>
  <c r="P2140" i="20" s="1"/>
  <c r="N2139" i="20"/>
  <c r="P2139" i="20" s="1"/>
  <c r="O2138" i="20"/>
  <c r="N2136" i="20"/>
  <c r="P2136" i="20" s="1"/>
  <c r="N2135" i="20"/>
  <c r="P2135" i="20" s="1"/>
  <c r="N2134" i="20"/>
  <c r="P2134" i="20" s="1"/>
  <c r="N2133" i="20"/>
  <c r="P2133" i="20" s="1"/>
  <c r="N2132" i="20"/>
  <c r="O2131" i="20"/>
  <c r="N2129" i="20"/>
  <c r="N2128" i="20" s="1"/>
  <c r="O2128" i="20"/>
  <c r="N2126" i="20"/>
  <c r="P2126" i="20" s="1"/>
  <c r="P2125" i="20" s="1"/>
  <c r="O2125" i="20"/>
  <c r="N2123" i="20"/>
  <c r="P2123" i="20" s="1"/>
  <c r="N2122" i="20"/>
  <c r="P2122" i="20" s="1"/>
  <c r="N2121" i="20"/>
  <c r="P2121" i="20" s="1"/>
  <c r="N2120" i="20"/>
  <c r="O2119" i="20"/>
  <c r="N2117" i="20"/>
  <c r="P2117" i="20" s="1"/>
  <c r="N2116" i="20"/>
  <c r="P2116" i="20" s="1"/>
  <c r="N2115" i="20"/>
  <c r="P2115" i="20" s="1"/>
  <c r="O2114" i="20"/>
  <c r="N2112" i="20"/>
  <c r="P2112" i="20" s="1"/>
  <c r="P2111" i="20" s="1"/>
  <c r="O2111" i="20"/>
  <c r="N2108" i="20"/>
  <c r="P2108" i="20" s="1"/>
  <c r="N2107" i="20"/>
  <c r="P2107" i="20" s="1"/>
  <c r="O2106" i="20"/>
  <c r="N2104" i="20"/>
  <c r="P2104" i="20" s="1"/>
  <c r="N2103" i="20"/>
  <c r="P2103" i="20" s="1"/>
  <c r="N2102" i="20"/>
  <c r="P2102" i="20" s="1"/>
  <c r="N2101" i="20"/>
  <c r="P2101" i="20" s="1"/>
  <c r="O2100" i="20"/>
  <c r="N2098" i="20"/>
  <c r="N2097" i="20" s="1"/>
  <c r="O2097" i="20"/>
  <c r="N2095" i="20"/>
  <c r="P2095" i="20" s="1"/>
  <c r="P2094" i="20" s="1"/>
  <c r="O2094" i="20"/>
  <c r="N2092" i="20"/>
  <c r="N2091" i="20" s="1"/>
  <c r="O2091" i="20"/>
  <c r="N2089" i="20"/>
  <c r="N2088" i="20"/>
  <c r="P2088" i="20" s="1"/>
  <c r="O2087" i="20"/>
  <c r="N2085" i="20"/>
  <c r="P2085" i="20" s="1"/>
  <c r="N2084" i="20"/>
  <c r="O2083" i="20"/>
  <c r="N2081" i="20"/>
  <c r="P2081" i="20" s="1"/>
  <c r="P2080" i="20" s="1"/>
  <c r="O2080" i="20"/>
  <c r="N2078" i="20"/>
  <c r="P2078" i="20" s="1"/>
  <c r="N2077" i="20"/>
  <c r="P2077" i="20" s="1"/>
  <c r="N2076" i="20"/>
  <c r="P2076" i="20" s="1"/>
  <c r="O2075" i="20"/>
  <c r="N2073" i="20"/>
  <c r="P2073" i="20" s="1"/>
  <c r="P2072" i="20" s="1"/>
  <c r="O2072" i="20"/>
  <c r="N2070" i="20"/>
  <c r="P2070" i="20" s="1"/>
  <c r="N2069" i="20"/>
  <c r="P2069" i="20" s="1"/>
  <c r="N2068" i="20"/>
  <c r="P2068" i="20" s="1"/>
  <c r="N2067" i="20"/>
  <c r="P2067" i="20" s="1"/>
  <c r="N2066" i="20"/>
  <c r="P2066" i="20" s="1"/>
  <c r="N2065" i="20"/>
  <c r="O2064" i="20"/>
  <c r="N2062" i="20"/>
  <c r="N2061" i="20" s="1"/>
  <c r="O2061" i="20"/>
  <c r="N2059" i="20"/>
  <c r="P2059" i="20" s="1"/>
  <c r="N2058" i="20"/>
  <c r="P2058" i="20" s="1"/>
  <c r="N2057" i="20"/>
  <c r="P2057" i="20" s="1"/>
  <c r="N2056" i="20"/>
  <c r="P2056" i="20" s="1"/>
  <c r="N2055" i="20"/>
  <c r="P2055" i="20" s="1"/>
  <c r="N2054" i="20"/>
  <c r="P2054" i="20" s="1"/>
  <c r="O2053" i="20"/>
  <c r="N2051" i="20"/>
  <c r="P2051" i="20" s="1"/>
  <c r="N2050" i="20"/>
  <c r="P2050" i="20" s="1"/>
  <c r="O2049" i="20"/>
  <c r="N2047" i="20"/>
  <c r="P2047" i="20" s="1"/>
  <c r="N2046" i="20"/>
  <c r="P2046" i="20" s="1"/>
  <c r="N2045" i="20"/>
  <c r="P2045" i="20" s="1"/>
  <c r="O2044" i="20"/>
  <c r="N2042" i="20"/>
  <c r="P2042" i="20" s="1"/>
  <c r="P2041" i="20" s="1"/>
  <c r="O2041" i="20"/>
  <c r="N2039" i="20"/>
  <c r="N2038" i="20" s="1"/>
  <c r="O2038" i="20"/>
  <c r="N2034" i="20"/>
  <c r="P2034" i="20" s="1"/>
  <c r="P2033" i="20" s="1"/>
  <c r="O2033" i="20"/>
  <c r="N2031" i="20"/>
  <c r="P2031" i="20" s="1"/>
  <c r="N2030" i="20"/>
  <c r="P2030" i="20" s="1"/>
  <c r="N2029" i="20"/>
  <c r="P2029" i="20" s="1"/>
  <c r="N2028" i="20"/>
  <c r="P2028" i="20" s="1"/>
  <c r="N2027" i="20"/>
  <c r="P2027" i="20" s="1"/>
  <c r="N2026" i="20"/>
  <c r="P2026" i="20" s="1"/>
  <c r="N2025" i="20"/>
  <c r="P2025" i="20" s="1"/>
  <c r="N2024" i="20"/>
  <c r="O2023" i="20"/>
  <c r="N2021" i="20"/>
  <c r="N2020" i="20" s="1"/>
  <c r="O2020" i="20"/>
  <c r="N2018" i="20"/>
  <c r="P2018" i="20" s="1"/>
  <c r="N2017" i="20"/>
  <c r="P2017" i="20" s="1"/>
  <c r="N2016" i="20"/>
  <c r="P2016" i="20" s="1"/>
  <c r="O2015" i="20"/>
  <c r="N2013" i="20"/>
  <c r="P2013" i="20" s="1"/>
  <c r="N2012" i="20"/>
  <c r="P2012" i="20" s="1"/>
  <c r="O2011" i="20"/>
  <c r="N2008" i="20"/>
  <c r="P2008" i="20" s="1"/>
  <c r="N2007" i="20"/>
  <c r="O2006" i="20"/>
  <c r="N2004" i="20"/>
  <c r="N2003" i="20" s="1"/>
  <c r="O2003" i="20"/>
  <c r="N2001" i="20"/>
  <c r="P2001" i="20" s="1"/>
  <c r="N2000" i="20"/>
  <c r="P2000" i="20" s="1"/>
  <c r="O1999" i="20"/>
  <c r="N1997" i="20"/>
  <c r="P1997" i="20" s="1"/>
  <c r="N1996" i="20"/>
  <c r="P1996" i="20" s="1"/>
  <c r="N1995" i="20"/>
  <c r="P1995" i="20" s="1"/>
  <c r="O1994" i="20"/>
  <c r="N1992" i="20"/>
  <c r="N1991" i="20" s="1"/>
  <c r="O1991" i="20"/>
  <c r="N1988" i="20"/>
  <c r="P1988" i="20" s="1"/>
  <c r="N1987" i="20"/>
  <c r="P1987" i="20" s="1"/>
  <c r="N1986" i="20"/>
  <c r="O1985" i="20"/>
  <c r="N1983" i="20"/>
  <c r="P1983" i="20" s="1"/>
  <c r="N1982" i="20"/>
  <c r="P1982" i="20" s="1"/>
  <c r="N1981" i="20"/>
  <c r="O1980" i="20"/>
  <c r="N1978" i="20"/>
  <c r="P1978" i="20" s="1"/>
  <c r="N1977" i="20"/>
  <c r="O1976" i="20"/>
  <c r="N1974" i="20"/>
  <c r="P1974" i="20" s="1"/>
  <c r="N1973" i="20"/>
  <c r="P1973" i="20" s="1"/>
  <c r="N1972" i="20"/>
  <c r="P1972" i="20" s="1"/>
  <c r="N1971" i="20"/>
  <c r="P1971" i="20" s="1"/>
  <c r="N1970" i="20"/>
  <c r="P1970" i="20" s="1"/>
  <c r="N1969" i="20"/>
  <c r="P1969" i="20" s="1"/>
  <c r="N1968" i="20"/>
  <c r="P1968" i="20" s="1"/>
  <c r="N1967" i="20"/>
  <c r="P1967" i="20" s="1"/>
  <c r="N1966" i="20"/>
  <c r="P1966" i="20" s="1"/>
  <c r="N1965" i="20"/>
  <c r="P1965" i="20" s="1"/>
  <c r="N1964" i="20"/>
  <c r="P1964" i="20" s="1"/>
  <c r="N1963" i="20"/>
  <c r="O1962" i="20"/>
  <c r="N1960" i="20"/>
  <c r="P1960" i="20" s="1"/>
  <c r="N1959" i="20"/>
  <c r="P1959" i="20" s="1"/>
  <c r="N1958" i="20"/>
  <c r="P1958" i="20" s="1"/>
  <c r="O1957" i="20"/>
  <c r="N1955" i="20"/>
  <c r="P1955" i="20" s="1"/>
  <c r="N1954" i="20"/>
  <c r="P1954" i="20" s="1"/>
  <c r="N1953" i="20"/>
  <c r="O1952" i="20"/>
  <c r="N1949" i="20"/>
  <c r="P1949" i="20" s="1"/>
  <c r="N1948" i="20"/>
  <c r="P1948" i="20" s="1"/>
  <c r="N1947" i="20"/>
  <c r="P1947" i="20" s="1"/>
  <c r="O1946" i="20"/>
  <c r="N1944" i="20"/>
  <c r="P1944" i="20" s="1"/>
  <c r="N1943" i="20"/>
  <c r="N1942" i="20"/>
  <c r="P1942" i="20" s="1"/>
  <c r="N1941" i="20"/>
  <c r="P1941" i="20" s="1"/>
  <c r="O1940" i="20"/>
  <c r="N1938" i="20"/>
  <c r="P1938" i="20" s="1"/>
  <c r="P1937" i="20" s="1"/>
  <c r="O1937" i="20"/>
  <c r="N1934" i="20"/>
  <c r="P1934" i="20" s="1"/>
  <c r="P1933" i="20" s="1"/>
  <c r="O1933" i="20"/>
  <c r="N1931" i="20"/>
  <c r="P1931" i="20" s="1"/>
  <c r="N1930" i="20"/>
  <c r="P1930" i="20" s="1"/>
  <c r="N1929" i="20"/>
  <c r="P1929" i="20" s="1"/>
  <c r="N1928" i="20"/>
  <c r="P1928" i="20" s="1"/>
  <c r="N1927" i="20"/>
  <c r="P1927" i="20" s="1"/>
  <c r="N1926" i="20"/>
  <c r="P1926" i="20" s="1"/>
  <c r="N1925" i="20"/>
  <c r="P1925" i="20" s="1"/>
  <c r="N1924" i="20"/>
  <c r="P1924" i="20" s="1"/>
  <c r="N1923" i="20"/>
  <c r="P1923" i="20" s="1"/>
  <c r="N1922" i="20"/>
  <c r="P1922" i="20" s="1"/>
  <c r="N1921" i="20"/>
  <c r="P1921" i="20" s="1"/>
  <c r="N1920" i="20"/>
  <c r="P1920" i="20" s="1"/>
  <c r="N1919" i="20"/>
  <c r="P1919" i="20" s="1"/>
  <c r="N1918" i="20"/>
  <c r="P1918" i="20" s="1"/>
  <c r="O1917" i="20"/>
  <c r="N1915" i="20"/>
  <c r="P1915" i="20" s="1"/>
  <c r="P1914" i="20" s="1"/>
  <c r="O1914" i="20"/>
  <c r="N1912" i="20"/>
  <c r="P1912" i="20" s="1"/>
  <c r="P1911" i="20" s="1"/>
  <c r="O1911" i="20"/>
  <c r="N1909" i="20"/>
  <c r="N1908" i="20" s="1"/>
  <c r="O1908" i="20"/>
  <c r="N1905" i="20"/>
  <c r="O1904" i="20"/>
  <c r="N1902" i="20"/>
  <c r="P1902" i="20" s="1"/>
  <c r="N1901" i="20"/>
  <c r="P1901" i="20" s="1"/>
  <c r="N1900" i="20"/>
  <c r="P1900" i="20" s="1"/>
  <c r="N1899" i="20"/>
  <c r="P1899" i="20" s="1"/>
  <c r="N1898" i="20"/>
  <c r="P1898" i="20" s="1"/>
  <c r="N1897" i="20"/>
  <c r="O1896" i="20"/>
  <c r="N1894" i="20"/>
  <c r="P1894" i="20" s="1"/>
  <c r="N1893" i="20"/>
  <c r="P1893" i="20" s="1"/>
  <c r="N1892" i="20"/>
  <c r="P1892" i="20" s="1"/>
  <c r="N1891" i="20"/>
  <c r="P1891" i="20" s="1"/>
  <c r="N1890" i="20"/>
  <c r="O1889" i="20"/>
  <c r="N1887" i="20"/>
  <c r="P1887" i="20" s="1"/>
  <c r="P1886" i="20" s="1"/>
  <c r="O1886" i="20"/>
  <c r="N1884" i="20"/>
  <c r="P1884" i="20" s="1"/>
  <c r="P1883" i="20" s="1"/>
  <c r="O1883" i="20"/>
  <c r="N1881" i="20"/>
  <c r="P1881" i="20" s="1"/>
  <c r="N1880" i="20"/>
  <c r="P1880" i="20" s="1"/>
  <c r="N1879" i="20"/>
  <c r="P1879" i="20" s="1"/>
  <c r="N1878" i="20"/>
  <c r="P1878" i="20" s="1"/>
  <c r="N1877" i="20"/>
  <c r="P1877" i="20" s="1"/>
  <c r="N1876" i="20"/>
  <c r="P1876" i="20" s="1"/>
  <c r="N1875" i="20"/>
  <c r="P1875" i="20" s="1"/>
  <c r="N1874" i="20"/>
  <c r="P1874" i="20" s="1"/>
  <c r="N1873" i="20"/>
  <c r="P1873" i="20" s="1"/>
  <c r="N1872" i="20"/>
  <c r="P1872" i="20" s="1"/>
  <c r="N1871" i="20"/>
  <c r="O1870" i="20"/>
  <c r="N1868" i="20"/>
  <c r="P1868" i="20" s="1"/>
  <c r="N1867" i="20"/>
  <c r="P1867" i="20" s="1"/>
  <c r="N1866" i="20"/>
  <c r="P1866" i="20" s="1"/>
  <c r="N1865" i="20"/>
  <c r="P1865" i="20" s="1"/>
  <c r="O1864" i="20"/>
  <c r="N1862" i="20"/>
  <c r="P1862" i="20" s="1"/>
  <c r="N1861" i="20"/>
  <c r="P1861" i="20" s="1"/>
  <c r="N1860" i="20"/>
  <c r="P1860" i="20" s="1"/>
  <c r="N1859" i="20"/>
  <c r="P1859" i="20" s="1"/>
  <c r="N1858" i="20"/>
  <c r="P1858" i="20" s="1"/>
  <c r="N1857" i="20"/>
  <c r="P1857" i="20" s="1"/>
  <c r="N1856" i="20"/>
  <c r="P1856" i="20" s="1"/>
  <c r="N1855" i="20"/>
  <c r="P1855" i="20" s="1"/>
  <c r="N1854" i="20"/>
  <c r="P1854" i="20" s="1"/>
  <c r="O1853" i="20"/>
  <c r="N1851" i="20"/>
  <c r="P1851" i="20" s="1"/>
  <c r="P1850" i="20" s="1"/>
  <c r="O1850" i="20"/>
  <c r="N1846" i="20"/>
  <c r="P1846" i="20" s="1"/>
  <c r="N1845" i="20"/>
  <c r="O1844" i="20"/>
  <c r="N1842" i="20"/>
  <c r="P1842" i="20" s="1"/>
  <c r="N1841" i="20"/>
  <c r="O1840" i="20"/>
  <c r="N1838" i="20"/>
  <c r="P1838" i="20" s="1"/>
  <c r="N1837" i="20"/>
  <c r="P1837" i="20" s="1"/>
  <c r="O1836" i="20"/>
  <c r="N1834" i="20"/>
  <c r="P1834" i="20" s="1"/>
  <c r="N1833" i="20"/>
  <c r="P1833" i="20" s="1"/>
  <c r="N1832" i="20"/>
  <c r="P1832" i="20" s="1"/>
  <c r="N1831" i="20"/>
  <c r="P1831" i="20" s="1"/>
  <c r="N1830" i="20"/>
  <c r="P1830" i="20" s="1"/>
  <c r="N1829" i="20"/>
  <c r="P1829" i="20" s="1"/>
  <c r="N1828" i="20"/>
  <c r="O1827" i="20"/>
  <c r="N1825" i="20"/>
  <c r="P1825" i="20" s="1"/>
  <c r="N1824" i="20"/>
  <c r="P1824" i="20" s="1"/>
  <c r="N1823" i="20"/>
  <c r="P1823" i="20" s="1"/>
  <c r="N1822" i="20"/>
  <c r="P1822" i="20" s="1"/>
  <c r="O1821" i="20"/>
  <c r="N1817" i="20"/>
  <c r="O1816" i="20"/>
  <c r="N1814" i="20"/>
  <c r="P1814" i="20" s="1"/>
  <c r="N1813" i="20"/>
  <c r="P1813" i="20" s="1"/>
  <c r="N1812" i="20"/>
  <c r="P1812" i="20" s="1"/>
  <c r="N1811" i="20"/>
  <c r="P1811" i="20" s="1"/>
  <c r="N1810" i="20"/>
  <c r="P1810" i="20" s="1"/>
  <c r="O1809" i="20"/>
  <c r="N1807" i="20"/>
  <c r="N1806" i="20" s="1"/>
  <c r="O1806" i="20"/>
  <c r="N1804" i="20"/>
  <c r="P1804" i="20" s="1"/>
  <c r="N1803" i="20"/>
  <c r="O1802" i="20"/>
  <c r="N1800" i="20"/>
  <c r="P1800" i="20" s="1"/>
  <c r="N1799" i="20"/>
  <c r="O1798" i="20"/>
  <c r="N1796" i="20"/>
  <c r="P1796" i="20" s="1"/>
  <c r="P1795" i="20" s="1"/>
  <c r="O1795" i="20"/>
  <c r="N1792" i="20"/>
  <c r="N1791" i="20" s="1"/>
  <c r="O1791" i="20"/>
  <c r="N1789" i="20"/>
  <c r="P1789" i="20" s="1"/>
  <c r="P1788" i="20" s="1"/>
  <c r="O1788" i="20"/>
  <c r="N1785" i="20"/>
  <c r="O1784" i="20"/>
  <c r="N1782" i="20"/>
  <c r="P1782" i="20" s="1"/>
  <c r="P1781" i="20" s="1"/>
  <c r="O1781" i="20"/>
  <c r="N1779" i="20"/>
  <c r="P1779" i="20" s="1"/>
  <c r="P1778" i="20" s="1"/>
  <c r="O1778" i="20"/>
  <c r="N1776" i="20"/>
  <c r="N1775" i="20" s="1"/>
  <c r="O1775" i="20"/>
  <c r="N1773" i="20"/>
  <c r="P1773" i="20" s="1"/>
  <c r="N1772" i="20"/>
  <c r="P1772" i="20" s="1"/>
  <c r="N1771" i="20"/>
  <c r="P1771" i="20" s="1"/>
  <c r="N1770" i="20"/>
  <c r="P1770" i="20" s="1"/>
  <c r="F1769" i="20"/>
  <c r="N1769" i="20" s="1"/>
  <c r="P1769" i="20" s="1"/>
  <c r="N1768" i="20"/>
  <c r="P1768" i="20" s="1"/>
  <c r="N1767" i="20"/>
  <c r="P1767" i="20" s="1"/>
  <c r="N1766" i="20"/>
  <c r="P1766" i="20" s="1"/>
  <c r="N1765" i="20"/>
  <c r="P1765" i="20" s="1"/>
  <c r="N1764" i="20"/>
  <c r="P1764" i="20" s="1"/>
  <c r="N1763" i="20"/>
  <c r="P1763" i="20" s="1"/>
  <c r="O1762" i="20"/>
  <c r="N1760" i="20"/>
  <c r="N1759" i="20" s="1"/>
  <c r="O1759" i="20"/>
  <c r="O1756" i="20"/>
  <c r="O1753" i="20"/>
  <c r="N1751" i="20"/>
  <c r="P1751" i="20" s="1"/>
  <c r="P1750" i="20" s="1"/>
  <c r="O1750" i="20"/>
  <c r="O1747" i="20"/>
  <c r="N1744" i="20"/>
  <c r="P1744" i="20" s="1"/>
  <c r="N1743" i="20"/>
  <c r="P1743" i="20" s="1"/>
  <c r="H1742" i="20"/>
  <c r="N1742" i="20" s="1"/>
  <c r="P1742" i="20" s="1"/>
  <c r="H1741" i="20"/>
  <c r="N1741" i="20" s="1"/>
  <c r="P1741" i="20" s="1"/>
  <c r="N1740" i="20"/>
  <c r="P1740" i="20" s="1"/>
  <c r="H1738" i="20"/>
  <c r="H1737" i="20"/>
  <c r="O1736" i="20"/>
  <c r="N1734" i="20"/>
  <c r="P1734" i="20" s="1"/>
  <c r="N1733" i="20"/>
  <c r="P1733" i="20" s="1"/>
  <c r="N1732" i="20"/>
  <c r="P1732" i="20" s="1"/>
  <c r="N1731" i="20"/>
  <c r="P1731" i="20" s="1"/>
  <c r="N1730" i="20"/>
  <c r="P1730" i="20" s="1"/>
  <c r="N1729" i="20"/>
  <c r="P1729" i="20" s="1"/>
  <c r="N1728" i="20"/>
  <c r="P1728" i="20" s="1"/>
  <c r="N1727" i="20"/>
  <c r="P1727" i="20" s="1"/>
  <c r="N1726" i="20"/>
  <c r="P1726" i="20" s="1"/>
  <c r="N1725" i="20"/>
  <c r="P1725" i="20" s="1"/>
  <c r="N1724" i="20"/>
  <c r="P1724" i="20" s="1"/>
  <c r="O1723" i="20"/>
  <c r="O1722" i="20" s="1"/>
  <c r="H1722" i="20"/>
  <c r="H1739" i="20" s="1"/>
  <c r="N1739" i="20" s="1"/>
  <c r="P1739" i="20" s="1"/>
  <c r="N1719" i="20"/>
  <c r="P1719" i="20" s="1"/>
  <c r="P1717" i="20" s="1"/>
  <c r="O1718" i="20"/>
  <c r="O1717" i="20"/>
  <c r="N1715" i="20"/>
  <c r="P1715" i="20" s="1"/>
  <c r="N1714" i="20"/>
  <c r="P1714" i="20" s="1"/>
  <c r="O1713" i="20"/>
  <c r="N1711" i="20"/>
  <c r="P1711" i="20" s="1"/>
  <c r="N1710" i="20"/>
  <c r="P1710" i="20" s="1"/>
  <c r="O1709" i="20"/>
  <c r="N1706" i="20"/>
  <c r="P1706" i="20" s="1"/>
  <c r="N1705" i="20"/>
  <c r="P1705" i="20" s="1"/>
  <c r="N1704" i="20"/>
  <c r="P1704" i="20" s="1"/>
  <c r="N1703" i="20"/>
  <c r="P1703" i="20" s="1"/>
  <c r="N1702" i="20"/>
  <c r="P1702" i="20" s="1"/>
  <c r="N1701" i="20"/>
  <c r="P1701" i="20" s="1"/>
  <c r="N1700" i="20"/>
  <c r="P1700" i="20" s="1"/>
  <c r="N1699" i="20"/>
  <c r="P1699" i="20" s="1"/>
  <c r="N1698" i="20"/>
  <c r="P1698" i="20" s="1"/>
  <c r="N1697" i="20"/>
  <c r="P1697" i="20" s="1"/>
  <c r="N1696" i="20"/>
  <c r="P1696" i="20" s="1"/>
  <c r="O1695" i="20"/>
  <c r="N1693" i="20"/>
  <c r="P1693" i="20" s="1"/>
  <c r="N1692" i="20"/>
  <c r="P1692" i="20" s="1"/>
  <c r="N1691" i="20"/>
  <c r="P1691" i="20" s="1"/>
  <c r="N1690" i="20"/>
  <c r="P1690" i="20" s="1"/>
  <c r="N1689" i="20"/>
  <c r="P1689" i="20" s="1"/>
  <c r="N1688" i="20"/>
  <c r="P1688" i="20" s="1"/>
  <c r="N1687" i="20"/>
  <c r="P1687" i="20" s="1"/>
  <c r="O1686" i="20"/>
  <c r="N1683" i="20"/>
  <c r="P1683" i="20" s="1"/>
  <c r="N1682" i="20"/>
  <c r="P1682" i="20" s="1"/>
  <c r="N1681" i="20"/>
  <c r="P1681" i="20" s="1"/>
  <c r="N1680" i="20"/>
  <c r="P1680" i="20" s="1"/>
  <c r="N1679" i="20"/>
  <c r="P1679" i="20" s="1"/>
  <c r="N1678" i="20"/>
  <c r="P1678" i="20" s="1"/>
  <c r="N1677" i="20"/>
  <c r="P1677" i="20" s="1"/>
  <c r="N1676" i="20"/>
  <c r="P1676" i="20" s="1"/>
  <c r="N1675" i="20"/>
  <c r="P1675" i="20" s="1"/>
  <c r="N1674" i="20"/>
  <c r="P1674" i="20" s="1"/>
  <c r="N1673" i="20"/>
  <c r="P1673" i="20" s="1"/>
  <c r="N1672" i="20"/>
  <c r="P1672" i="20" s="1"/>
  <c r="N1671" i="20"/>
  <c r="P1671" i="20" s="1"/>
  <c r="N1670" i="20"/>
  <c r="P1669" i="20"/>
  <c r="O1668" i="20"/>
  <c r="N1666" i="20"/>
  <c r="P1666" i="20" s="1"/>
  <c r="N1665" i="20"/>
  <c r="P1665" i="20" s="1"/>
  <c r="N1664" i="20"/>
  <c r="P1664" i="20" s="1"/>
  <c r="N1663" i="20"/>
  <c r="P1663" i="20" s="1"/>
  <c r="N1662" i="20"/>
  <c r="P1662" i="20" s="1"/>
  <c r="N1661" i="20"/>
  <c r="P1661" i="20" s="1"/>
  <c r="N1660" i="20"/>
  <c r="P1660" i="20" s="1"/>
  <c r="N1659" i="20"/>
  <c r="P1659" i="20" s="1"/>
  <c r="O1658" i="20"/>
  <c r="N1655" i="20"/>
  <c r="P1655" i="20" s="1"/>
  <c r="P1654" i="20" s="1"/>
  <c r="O1654" i="20"/>
  <c r="N2362" i="20"/>
  <c r="P2362" i="20" s="1"/>
  <c r="N1217" i="20"/>
  <c r="N1216" i="20" s="1"/>
  <c r="O1216" i="20"/>
  <c r="N1214" i="20"/>
  <c r="N1213" i="20" s="1"/>
  <c r="O1213" i="20"/>
  <c r="N1211" i="20"/>
  <c r="P1211" i="20" s="1"/>
  <c r="P1210" i="20" s="1"/>
  <c r="O1210" i="20"/>
  <c r="N1208" i="20"/>
  <c r="N1205" i="20"/>
  <c r="N1204" i="20" s="1"/>
  <c r="O1204" i="20"/>
  <c r="N1202" i="20"/>
  <c r="P1202" i="20" s="1"/>
  <c r="N1201" i="20"/>
  <c r="N1200" i="20" s="1"/>
  <c r="O1200" i="20"/>
  <c r="N1198" i="20"/>
  <c r="N1197" i="20" s="1"/>
  <c r="O1197" i="20"/>
  <c r="N1195" i="20"/>
  <c r="N1194" i="20" s="1"/>
  <c r="O1194" i="20"/>
  <c r="N1192" i="20"/>
  <c r="P1192" i="20" s="1"/>
  <c r="P1191" i="20" s="1"/>
  <c r="O1191" i="20"/>
  <c r="N514" i="20"/>
  <c r="N259" i="20"/>
  <c r="P259" i="20" s="1"/>
  <c r="N41" i="20"/>
  <c r="P41" i="20" s="1"/>
  <c r="G77" i="23"/>
  <c r="G73" i="23"/>
  <c r="G72" i="23"/>
  <c r="G71" i="23" s="1"/>
  <c r="N122" i="21"/>
  <c r="M124" i="21"/>
  <c r="O124" i="21" s="1"/>
  <c r="P1723" i="20" l="1"/>
  <c r="N1795" i="20"/>
  <c r="N2169" i="20"/>
  <c r="N2196" i="20"/>
  <c r="P2004" i="20"/>
  <c r="P2003" i="20" s="1"/>
  <c r="P2015" i="20"/>
  <c r="P1836" i="20"/>
  <c r="N2006" i="20"/>
  <c r="O2233" i="20"/>
  <c r="N1844" i="20"/>
  <c r="P1776" i="20"/>
  <c r="P1775" i="20" s="1"/>
  <c r="N1976" i="20"/>
  <c r="N2111" i="20"/>
  <c r="O1990" i="20"/>
  <c r="N2083" i="20"/>
  <c r="N2094" i="20"/>
  <c r="N2335" i="20"/>
  <c r="O1685" i="20"/>
  <c r="N1836" i="20"/>
  <c r="N1914" i="20"/>
  <c r="N2033" i="20"/>
  <c r="P2084" i="20"/>
  <c r="P2083" i="20" s="1"/>
  <c r="N1778" i="20"/>
  <c r="N1883" i="20"/>
  <c r="P2044" i="20"/>
  <c r="O2110" i="20"/>
  <c r="N2145" i="20"/>
  <c r="N2254" i="20"/>
  <c r="P2319" i="20"/>
  <c r="P1713" i="20"/>
  <c r="N1886" i="20"/>
  <c r="P2211" i="20"/>
  <c r="P2210" i="20" s="1"/>
  <c r="N2265" i="20"/>
  <c r="N1654" i="20"/>
  <c r="N1802" i="20"/>
  <c r="N1850" i="20"/>
  <c r="P1999" i="20"/>
  <c r="N2080" i="20"/>
  <c r="N2220" i="20"/>
  <c r="N2131" i="20"/>
  <c r="N2309" i="20"/>
  <c r="N1750" i="20"/>
  <c r="P2021" i="20"/>
  <c r="P2020" i="20" s="1"/>
  <c r="P2098" i="20"/>
  <c r="P2097" i="20" s="1"/>
  <c r="N2106" i="20"/>
  <c r="O1657" i="20"/>
  <c r="O1653" i="20" s="1"/>
  <c r="N1788" i="20"/>
  <c r="P2106" i="20"/>
  <c r="N2125" i="20"/>
  <c r="N2179" i="20"/>
  <c r="N2234" i="20"/>
  <c r="P1917" i="20"/>
  <c r="N1668" i="20"/>
  <c r="N1717" i="20"/>
  <c r="Q1717" i="20" s="1"/>
  <c r="O1721" i="20"/>
  <c r="N1994" i="20"/>
  <c r="N2213" i="20"/>
  <c r="P2227" i="20"/>
  <c r="O2274" i="20"/>
  <c r="N2283" i="20"/>
  <c r="N2352" i="20"/>
  <c r="P1670" i="20"/>
  <c r="P1668" i="20" s="1"/>
  <c r="P1709" i="20"/>
  <c r="P1760" i="20"/>
  <c r="P1759" i="20" s="1"/>
  <c r="P1803" i="20"/>
  <c r="P1802" i="20" s="1"/>
  <c r="N1821" i="20"/>
  <c r="P1845" i="20"/>
  <c r="P1844" i="20" s="1"/>
  <c r="O1907" i="20"/>
  <c r="N1985" i="20"/>
  <c r="N2011" i="20"/>
  <c r="N2119" i="20"/>
  <c r="N2166" i="20"/>
  <c r="N2172" i="20"/>
  <c r="N2261" i="20"/>
  <c r="P1853" i="20"/>
  <c r="O1951" i="20"/>
  <c r="O2010" i="20"/>
  <c r="N2064" i="20"/>
  <c r="N2087" i="20"/>
  <c r="N2160" i="20"/>
  <c r="N2237" i="20"/>
  <c r="N2268" i="20"/>
  <c r="N1718" i="20"/>
  <c r="P1762" i="20"/>
  <c r="O1820" i="20"/>
  <c r="N1911" i="20"/>
  <c r="N1946" i="20"/>
  <c r="N2049" i="20"/>
  <c r="N2138" i="20"/>
  <c r="N2155" i="20"/>
  <c r="P2261" i="20"/>
  <c r="P2278" i="20"/>
  <c r="P1821" i="20"/>
  <c r="P2011" i="20"/>
  <c r="P2075" i="20"/>
  <c r="N2114" i="20"/>
  <c r="O2151" i="20"/>
  <c r="O2192" i="20"/>
  <c r="P2312" i="20"/>
  <c r="P2309" i="20" s="1"/>
  <c r="P1792" i="20"/>
  <c r="P1791" i="20" s="1"/>
  <c r="P1807" i="20"/>
  <c r="P1806" i="20" s="1"/>
  <c r="O1849" i="20"/>
  <c r="O1936" i="20"/>
  <c r="N2201" i="20"/>
  <c r="P2225" i="20"/>
  <c r="P2224" i="20" s="1"/>
  <c r="O2315" i="20"/>
  <c r="N1870" i="20"/>
  <c r="N2023" i="20"/>
  <c r="O2037" i="20"/>
  <c r="P2324" i="20"/>
  <c r="F73" i="23"/>
  <c r="H73" i="23" s="1"/>
  <c r="I73" i="23" s="1"/>
  <c r="P1658" i="20"/>
  <c r="P1686" i="20"/>
  <c r="P1695" i="20"/>
  <c r="P1809" i="20"/>
  <c r="N1686" i="20"/>
  <c r="P1718" i="20"/>
  <c r="N1896" i="20"/>
  <c r="N1933" i="20"/>
  <c r="P1953" i="20"/>
  <c r="P1952" i="20" s="1"/>
  <c r="N1952" i="20"/>
  <c r="P2213" i="20"/>
  <c r="P2302" i="20"/>
  <c r="N1658" i="20"/>
  <c r="N1695" i="20"/>
  <c r="N1784" i="20"/>
  <c r="P1785" i="20"/>
  <c r="P1784" i="20" s="1"/>
  <c r="N1962" i="20"/>
  <c r="P1994" i="20"/>
  <c r="N1709" i="20"/>
  <c r="N1762" i="20"/>
  <c r="N1781" i="20"/>
  <c r="N1816" i="20"/>
  <c r="P1817" i="20"/>
  <c r="P1816" i="20" s="1"/>
  <c r="P1946" i="20"/>
  <c r="P2160" i="20"/>
  <c r="N1713" i="20"/>
  <c r="N1723" i="20"/>
  <c r="O1794" i="20"/>
  <c r="N1809" i="20"/>
  <c r="P1828" i="20"/>
  <c r="P1827" i="20" s="1"/>
  <c r="N1827" i="20"/>
  <c r="N1864" i="20"/>
  <c r="P1905" i="20"/>
  <c r="P1904" i="20" s="1"/>
  <c r="N1904" i="20"/>
  <c r="N1980" i="20"/>
  <c r="P1981" i="20"/>
  <c r="P1980" i="20" s="1"/>
  <c r="P2100" i="20"/>
  <c r="P2114" i="20"/>
  <c r="P2345" i="20"/>
  <c r="P2352" i="20"/>
  <c r="N1853" i="20"/>
  <c r="P1957" i="20"/>
  <c r="P2049" i="20"/>
  <c r="P2138" i="20"/>
  <c r="P2155" i="20"/>
  <c r="N1798" i="20"/>
  <c r="P1799" i="20"/>
  <c r="P1798" i="20" s="1"/>
  <c r="P2186" i="20"/>
  <c r="P2242" i="20"/>
  <c r="P1841" i="20"/>
  <c r="P1840" i="20" s="1"/>
  <c r="N1840" i="20"/>
  <c r="P1864" i="20"/>
  <c r="N1889" i="20"/>
  <c r="P1890" i="20"/>
  <c r="P1889" i="20" s="1"/>
  <c r="P2053" i="20"/>
  <c r="P1871" i="20"/>
  <c r="P1870" i="20" s="1"/>
  <c r="P1897" i="20"/>
  <c r="P1896" i="20" s="1"/>
  <c r="P1909" i="20"/>
  <c r="P1908" i="20" s="1"/>
  <c r="N1940" i="20"/>
  <c r="P1943" i="20"/>
  <c r="P1940" i="20" s="1"/>
  <c r="P1963" i="20"/>
  <c r="P1962" i="20" s="1"/>
  <c r="P1992" i="20"/>
  <c r="P1991" i="20" s="1"/>
  <c r="N2015" i="20"/>
  <c r="N2044" i="20"/>
  <c r="N2053" i="20"/>
  <c r="P2065" i="20"/>
  <c r="P2064" i="20" s="1"/>
  <c r="N2075" i="20"/>
  <c r="P2092" i="20"/>
  <c r="P2091" i="20" s="1"/>
  <c r="P2132" i="20"/>
  <c r="P2131" i="20" s="1"/>
  <c r="N2142" i="20"/>
  <c r="P2153" i="20"/>
  <c r="P2152" i="20" s="1"/>
  <c r="P2180" i="20"/>
  <c r="P2179" i="20" s="1"/>
  <c r="N2186" i="20"/>
  <c r="P2197" i="20"/>
  <c r="P2196" i="20" s="1"/>
  <c r="N2207" i="20"/>
  <c r="N2242" i="20"/>
  <c r="N2251" i="20"/>
  <c r="P2284" i="20"/>
  <c r="P2283" i="20" s="1"/>
  <c r="P2293" i="20"/>
  <c r="P2292" i="20" s="1"/>
  <c r="N2302" i="20"/>
  <c r="N2306" i="20"/>
  <c r="P2317" i="20"/>
  <c r="P2316" i="20" s="1"/>
  <c r="N2332" i="20"/>
  <c r="N2345" i="20"/>
  <c r="N2349" i="20"/>
  <c r="N2295" i="20"/>
  <c r="N2319" i="20"/>
  <c r="N1999" i="20"/>
  <c r="P2007" i="20"/>
  <c r="P2006" i="20" s="1"/>
  <c r="P2024" i="20"/>
  <c r="P2023" i="20" s="1"/>
  <c r="P2039" i="20"/>
  <c r="P2038" i="20" s="1"/>
  <c r="P2276" i="20"/>
  <c r="P2275" i="20" s="1"/>
  <c r="N2324" i="20"/>
  <c r="N2338" i="20"/>
  <c r="N1917" i="20"/>
  <c r="N1937" i="20"/>
  <c r="N1957" i="20"/>
  <c r="P1977" i="20"/>
  <c r="P1976" i="20" s="1"/>
  <c r="P1986" i="20"/>
  <c r="P1985" i="20" s="1"/>
  <c r="N2041" i="20"/>
  <c r="P2062" i="20"/>
  <c r="P2061" i="20" s="1"/>
  <c r="N2072" i="20"/>
  <c r="P2089" i="20"/>
  <c r="P2087" i="20" s="1"/>
  <c r="N2100" i="20"/>
  <c r="P2120" i="20"/>
  <c r="P2119" i="20" s="1"/>
  <c r="P2129" i="20"/>
  <c r="P2128" i="20" s="1"/>
  <c r="P2147" i="20"/>
  <c r="P2145" i="20" s="1"/>
  <c r="P2173" i="20"/>
  <c r="P2172" i="20" s="1"/>
  <c r="N2183" i="20"/>
  <c r="P2194" i="20"/>
  <c r="P2193" i="20" s="1"/>
  <c r="P2203" i="20"/>
  <c r="P2201" i="20" s="1"/>
  <c r="P2221" i="20"/>
  <c r="P2220" i="20" s="1"/>
  <c r="N2227" i="20"/>
  <c r="P2238" i="20"/>
  <c r="P2237" i="20" s="1"/>
  <c r="N2248" i="20"/>
  <c r="P2256" i="20"/>
  <c r="P2254" i="20" s="1"/>
  <c r="P2269" i="20"/>
  <c r="P2268" i="20" s="1"/>
  <c r="N2278" i="20"/>
  <c r="P2290" i="20"/>
  <c r="P2289" i="20" s="1"/>
  <c r="P2298" i="20"/>
  <c r="P2295" i="20" s="1"/>
  <c r="N2329" i="20"/>
  <c r="P2339" i="20"/>
  <c r="P2338" i="20" s="1"/>
  <c r="P1201" i="20"/>
  <c r="P1200" i="20" s="1"/>
  <c r="P1198" i="20"/>
  <c r="P1197" i="20" s="1"/>
  <c r="P1205" i="20"/>
  <c r="P1204" i="20" s="1"/>
  <c r="P1217" i="20"/>
  <c r="P1216" i="20" s="1"/>
  <c r="O1207" i="20"/>
  <c r="O1190" i="20" s="1"/>
  <c r="P1208" i="20"/>
  <c r="N1210" i="20"/>
  <c r="N1207" i="20" s="1"/>
  <c r="P1195" i="20"/>
  <c r="P1194" i="20" s="1"/>
  <c r="P1214" i="20"/>
  <c r="P1213" i="20" s="1"/>
  <c r="N1191" i="20"/>
  <c r="O1848" i="20" l="1"/>
  <c r="O1652" i="20"/>
  <c r="O1651" i="20" s="1"/>
  <c r="P1907" i="20"/>
  <c r="N1907" i="20"/>
  <c r="Q1907" i="20" s="1"/>
  <c r="N2010" i="20"/>
  <c r="Q2010" i="20" s="1"/>
  <c r="N1990" i="20"/>
  <c r="Q1990" i="20" s="1"/>
  <c r="P2010" i="20"/>
  <c r="N1820" i="20"/>
  <c r="Q1820" i="20" s="1"/>
  <c r="O2036" i="20"/>
  <c r="P1657" i="20"/>
  <c r="P1653" i="20" s="1"/>
  <c r="P1849" i="20"/>
  <c r="P2233" i="20"/>
  <c r="N1794" i="20"/>
  <c r="Q1794" i="20" s="1"/>
  <c r="P1794" i="20"/>
  <c r="N2037" i="20"/>
  <c r="Q2037" i="20" s="1"/>
  <c r="N2233" i="20"/>
  <c r="Q2233" i="20" s="1"/>
  <c r="P1936" i="20"/>
  <c r="P1820" i="20"/>
  <c r="N1657" i="20"/>
  <c r="N1653" i="20" s="1"/>
  <c r="N2192" i="20"/>
  <c r="Q2192" i="20" s="1"/>
  <c r="N1936" i="20"/>
  <c r="Q1936" i="20" s="1"/>
  <c r="N1685" i="20"/>
  <c r="N1849" i="20"/>
  <c r="Q1849" i="20" s="1"/>
  <c r="N2274" i="20"/>
  <c r="Q2274" i="20" s="1"/>
  <c r="N2110" i="20"/>
  <c r="Q2110" i="20" s="1"/>
  <c r="N2151" i="20"/>
  <c r="Q2151" i="20" s="1"/>
  <c r="N2315" i="20"/>
  <c r="Q2315" i="20" s="1"/>
  <c r="P2110" i="20"/>
  <c r="P2315" i="20"/>
  <c r="F1737" i="20"/>
  <c r="N1737" i="20" s="1"/>
  <c r="F1738" i="20"/>
  <c r="N1738" i="20" s="1"/>
  <c r="P1738" i="20" s="1"/>
  <c r="F1748" i="20"/>
  <c r="N1748" i="20" s="1"/>
  <c r="P2151" i="20"/>
  <c r="N1951" i="20"/>
  <c r="Q1951" i="20" s="1"/>
  <c r="P2192" i="20"/>
  <c r="P1951" i="20"/>
  <c r="P1685" i="20"/>
  <c r="P1990" i="20"/>
  <c r="P2274" i="20"/>
  <c r="P2037" i="20"/>
  <c r="N1190" i="20"/>
  <c r="P1207" i="20"/>
  <c r="P1190" i="20" s="1"/>
  <c r="P1652" i="20" l="1"/>
  <c r="P1651" i="20" s="1"/>
  <c r="O1650" i="20"/>
  <c r="N1652" i="20"/>
  <c r="N1651" i="20" s="1"/>
  <c r="N1848" i="20"/>
  <c r="Q1848" i="20" s="1"/>
  <c r="P1848" i="20"/>
  <c r="N2036" i="20"/>
  <c r="Q2036" i="20" s="1"/>
  <c r="P2036" i="20"/>
  <c r="N1747" i="20"/>
  <c r="P1748" i="20"/>
  <c r="P1747" i="20" s="1"/>
  <c r="N1736" i="20"/>
  <c r="P1737" i="20"/>
  <c r="P1736" i="20" s="1"/>
  <c r="P1722" i="20" s="1"/>
  <c r="Q1652" i="20" l="1"/>
  <c r="N1722" i="20"/>
  <c r="F1754" i="20" s="1"/>
  <c r="N1754" i="20" s="1"/>
  <c r="Q1651" i="20"/>
  <c r="F1757" i="20" l="1"/>
  <c r="N1757" i="20" s="1"/>
  <c r="N1756" i="20" s="1"/>
  <c r="P1754" i="20"/>
  <c r="P1753" i="20" s="1"/>
  <c r="N1753" i="20"/>
  <c r="N1721" i="20" l="1"/>
  <c r="Q1721" i="20" s="1"/>
  <c r="P1757" i="20"/>
  <c r="P1756" i="20" s="1"/>
  <c r="P1721" i="20" s="1"/>
  <c r="P1650" i="20" l="1"/>
  <c r="N1650" i="20"/>
  <c r="Q1650" i="20" s="1"/>
  <c r="BW4061" i="20" l="1"/>
  <c r="N4129" i="20"/>
  <c r="N4128" i="20"/>
  <c r="N4127" i="20"/>
  <c r="N4126" i="20"/>
  <c r="N4125" i="20"/>
  <c r="N4124" i="20"/>
  <c r="N4121" i="20"/>
  <c r="N4120" i="20"/>
  <c r="N4119" i="20"/>
  <c r="N4118" i="20"/>
  <c r="N4117" i="20"/>
  <c r="N4114" i="20"/>
  <c r="N4113" i="20"/>
  <c r="N4112" i="20"/>
  <c r="N4108" i="20"/>
  <c r="H4105" i="20"/>
  <c r="N4105" i="20" s="1"/>
  <c r="N4102" i="20"/>
  <c r="N4101" i="20"/>
  <c r="N4100" i="20"/>
  <c r="N4099" i="20"/>
  <c r="N4098" i="20"/>
  <c r="N4097" i="20"/>
  <c r="N4096" i="20"/>
  <c r="N4095" i="20"/>
  <c r="N4094" i="20"/>
  <c r="N4093" i="20"/>
  <c r="N4092" i="20"/>
  <c r="N4091" i="20"/>
  <c r="N4090" i="20"/>
  <c r="N4089" i="20"/>
  <c r="N4088" i="20"/>
  <c r="N4087" i="20"/>
  <c r="N4086" i="20"/>
  <c r="N4085" i="20"/>
  <c r="N4084" i="20"/>
  <c r="N4081" i="20"/>
  <c r="N4078" i="20"/>
  <c r="N4075" i="20"/>
  <c r="N4074" i="20"/>
  <c r="N4073" i="20"/>
  <c r="N4070" i="20"/>
  <c r="N4069" i="20"/>
  <c r="N4068" i="20"/>
  <c r="N4067" i="20"/>
  <c r="N4066" i="20"/>
  <c r="N4065" i="20"/>
  <c r="N4064" i="20"/>
  <c r="N4061" i="20"/>
  <c r="N4060" i="20"/>
  <c r="N4058" i="20"/>
  <c r="N4057" i="20"/>
  <c r="N4056" i="20"/>
  <c r="N4053" i="20"/>
  <c r="N4052" i="20"/>
  <c r="N4051" i="20"/>
  <c r="N4050" i="20"/>
  <c r="N4049" i="20"/>
  <c r="N4048" i="20"/>
  <c r="N4047" i="20"/>
  <c r="N4046" i="20"/>
  <c r="N4043" i="20"/>
  <c r="N4040" i="20"/>
  <c r="N4037" i="20"/>
  <c r="N4036" i="20"/>
  <c r="H4033" i="20"/>
  <c r="N4033" i="20" s="1"/>
  <c r="H4032" i="20"/>
  <c r="N4032" i="20" s="1"/>
  <c r="H4029" i="20"/>
  <c r="N4029" i="20" s="1"/>
  <c r="H4026" i="20"/>
  <c r="N4026" i="20" s="1"/>
  <c r="N4013" i="20"/>
  <c r="N4010" i="20"/>
  <c r="N4009" i="20"/>
  <c r="N4008" i="20"/>
  <c r="N4007" i="20"/>
  <c r="N4006" i="20"/>
  <c r="N4003" i="20"/>
  <c r="H3999" i="20"/>
  <c r="N3999" i="20" s="1"/>
  <c r="H3998" i="20"/>
  <c r="N3998" i="20" s="1"/>
  <c r="H3997" i="20"/>
  <c r="N3997" i="20" s="1"/>
  <c r="H3996" i="20"/>
  <c r="H3995" i="20"/>
  <c r="N3992" i="20"/>
  <c r="N3991" i="20"/>
  <c r="P3998" i="20" l="1"/>
  <c r="P4009" i="20"/>
  <c r="P4037" i="20"/>
  <c r="P4051" i="20"/>
  <c r="P4064" i="20"/>
  <c r="P4074" i="20"/>
  <c r="P4088" i="20"/>
  <c r="P4096" i="20"/>
  <c r="N4107" i="20"/>
  <c r="P4108" i="20"/>
  <c r="P4107" i="20" s="1"/>
  <c r="P4121" i="20"/>
  <c r="P3997" i="20"/>
  <c r="P4010" i="20"/>
  <c r="N4039" i="20"/>
  <c r="P4040" i="20"/>
  <c r="P4039" i="20" s="1"/>
  <c r="P4052" i="20"/>
  <c r="P4065" i="20"/>
  <c r="P4075" i="20"/>
  <c r="P4089" i="20"/>
  <c r="P4097" i="20"/>
  <c r="P4112" i="20"/>
  <c r="P4124" i="20"/>
  <c r="N4042" i="20"/>
  <c r="P4043" i="20"/>
  <c r="P4042" i="20" s="1"/>
  <c r="P4053" i="20"/>
  <c r="P4066" i="20"/>
  <c r="N4077" i="20"/>
  <c r="BV4061" i="20" s="1"/>
  <c r="P4078" i="20"/>
  <c r="P4077" i="20" s="1"/>
  <c r="P4090" i="20"/>
  <c r="P4098" i="20"/>
  <c r="P4113" i="20"/>
  <c r="P4125" i="20"/>
  <c r="P3999" i="20"/>
  <c r="N4025" i="20"/>
  <c r="P4026" i="20"/>
  <c r="P4025" i="20" s="1"/>
  <c r="P4046" i="20"/>
  <c r="P4056" i="20"/>
  <c r="P4067" i="20"/>
  <c r="N4080" i="20"/>
  <c r="P4081" i="20"/>
  <c r="P4080" i="20" s="1"/>
  <c r="P4091" i="20"/>
  <c r="P4099" i="20"/>
  <c r="P4114" i="20"/>
  <c r="P4126" i="20"/>
  <c r="N4012" i="20"/>
  <c r="P4013" i="20"/>
  <c r="P4012" i="20" s="1"/>
  <c r="N4002" i="20"/>
  <c r="P4003" i="20"/>
  <c r="P4002" i="20" s="1"/>
  <c r="N4028" i="20"/>
  <c r="P4029" i="20"/>
  <c r="P4028" i="20" s="1"/>
  <c r="P4047" i="20"/>
  <c r="P4057" i="20"/>
  <c r="P4068" i="20"/>
  <c r="P4084" i="20"/>
  <c r="P4092" i="20"/>
  <c r="P4100" i="20"/>
  <c r="P4117" i="20"/>
  <c r="P4127" i="20"/>
  <c r="P3991" i="20"/>
  <c r="P4006" i="20"/>
  <c r="P4032" i="20"/>
  <c r="P4048" i="20"/>
  <c r="P4058" i="20"/>
  <c r="P4069" i="20"/>
  <c r="P4085" i="20"/>
  <c r="P4093" i="20"/>
  <c r="P4101" i="20"/>
  <c r="P4118" i="20"/>
  <c r="P4128" i="20"/>
  <c r="P4007" i="20"/>
  <c r="P4033" i="20"/>
  <c r="P4049" i="20"/>
  <c r="P4060" i="20"/>
  <c r="P4070" i="20"/>
  <c r="P4086" i="20"/>
  <c r="P4094" i="20"/>
  <c r="P4102" i="20"/>
  <c r="P4119" i="20"/>
  <c r="P4129" i="20"/>
  <c r="P3992" i="20"/>
  <c r="P4008" i="20"/>
  <c r="P4036" i="20"/>
  <c r="P4050" i="20"/>
  <c r="P4061" i="20"/>
  <c r="P4073" i="20"/>
  <c r="P4087" i="20"/>
  <c r="P4095" i="20"/>
  <c r="N4104" i="20"/>
  <c r="P4105" i="20"/>
  <c r="P4104" i="20" s="1"/>
  <c r="P4120" i="20"/>
  <c r="N4045" i="20"/>
  <c r="N4005" i="20"/>
  <c r="N4031" i="20"/>
  <c r="N4116" i="20"/>
  <c r="N4123" i="20"/>
  <c r="N4083" i="20"/>
  <c r="N4111" i="20"/>
  <c r="N4072" i="20"/>
  <c r="N4063" i="20"/>
  <c r="N3990" i="20"/>
  <c r="N4055" i="20"/>
  <c r="N4035" i="20"/>
  <c r="P4035" i="20" l="1"/>
  <c r="P4072" i="20"/>
  <c r="P4111" i="20"/>
  <c r="P4063" i="20"/>
  <c r="P4005" i="20"/>
  <c r="F3995" i="20"/>
  <c r="N3995" i="20" s="1"/>
  <c r="P3990" i="20"/>
  <c r="P4055" i="20"/>
  <c r="N4001" i="20"/>
  <c r="P4083" i="20"/>
  <c r="P4123" i="20"/>
  <c r="P4045" i="20"/>
  <c r="P4031" i="20"/>
  <c r="P4116" i="20"/>
  <c r="F3996" i="20"/>
  <c r="N3996" i="20" s="1"/>
  <c r="P3995" i="20" l="1"/>
  <c r="P4001" i="20"/>
  <c r="N3994" i="20"/>
  <c r="P3996" i="20"/>
  <c r="P3994" i="20" l="1"/>
  <c r="P3989" i="20" s="1"/>
  <c r="N3989" i="20"/>
  <c r="F4019" i="20" l="1"/>
  <c r="F4016" i="20"/>
  <c r="N4016" i="20" s="1"/>
  <c r="M163" i="21"/>
  <c r="O163" i="21" s="1"/>
  <c r="O162" i="21" s="1"/>
  <c r="O3718" i="20"/>
  <c r="O3735" i="20"/>
  <c r="O3742" i="20"/>
  <c r="O3746" i="20"/>
  <c r="O3749" i="20"/>
  <c r="O3756" i="20"/>
  <c r="O3759" i="20"/>
  <c r="O3762" i="20"/>
  <c r="O3766" i="20"/>
  <c r="O3770" i="20"/>
  <c r="O3773" i="20"/>
  <c r="O3794" i="20"/>
  <c r="O3802" i="20"/>
  <c r="O3811" i="20"/>
  <c r="O3823" i="20"/>
  <c r="O3826" i="20"/>
  <c r="O3830" i="20"/>
  <c r="O3874" i="20"/>
  <c r="O3877" i="20"/>
  <c r="O3880" i="20"/>
  <c r="O3942" i="20"/>
  <c r="O3960" i="20"/>
  <c r="O3977" i="20"/>
  <c r="N3986" i="20"/>
  <c r="P3986" i="20" s="1"/>
  <c r="N3985" i="20"/>
  <c r="P3985" i="20" s="1"/>
  <c r="N3984" i="20"/>
  <c r="P3984" i="20" s="1"/>
  <c r="N3983" i="20"/>
  <c r="P3983" i="20" s="1"/>
  <c r="N3982" i="20"/>
  <c r="P3982" i="20" s="1"/>
  <c r="N3981" i="20"/>
  <c r="P3981" i="20" s="1"/>
  <c r="N3980" i="20"/>
  <c r="P3980" i="20" s="1"/>
  <c r="N3979" i="20"/>
  <c r="P3979" i="20" s="1"/>
  <c r="N3978" i="20"/>
  <c r="P3978" i="20" s="1"/>
  <c r="N3975" i="20"/>
  <c r="P3975" i="20" s="1"/>
  <c r="N3974" i="20"/>
  <c r="P3974" i="20" s="1"/>
  <c r="N3973" i="20"/>
  <c r="P3973" i="20" s="1"/>
  <c r="N3972" i="20"/>
  <c r="P3972" i="20" s="1"/>
  <c r="N3971" i="20"/>
  <c r="P3971" i="20" s="1"/>
  <c r="N3970" i="20"/>
  <c r="P3970" i="20" s="1"/>
  <c r="N3969" i="20"/>
  <c r="P3969" i="20" s="1"/>
  <c r="N3967" i="20"/>
  <c r="P3967" i="20" s="1"/>
  <c r="N3966" i="20"/>
  <c r="P3966" i="20" s="1"/>
  <c r="N3964" i="20"/>
  <c r="P3964" i="20" s="1"/>
  <c r="N3963" i="20"/>
  <c r="P3963" i="20" s="1"/>
  <c r="N3962" i="20"/>
  <c r="P3962" i="20" s="1"/>
  <c r="N3961" i="20"/>
  <c r="P3961" i="20" s="1"/>
  <c r="N3958" i="20"/>
  <c r="P3958" i="20" s="1"/>
  <c r="N3957" i="20"/>
  <c r="P3957" i="20" s="1"/>
  <c r="N3956" i="20"/>
  <c r="P3956" i="20" s="1"/>
  <c r="N3955" i="20"/>
  <c r="P3955" i="20" s="1"/>
  <c r="N3954" i="20"/>
  <c r="P3954" i="20" s="1"/>
  <c r="N3953" i="20"/>
  <c r="P3953" i="20" s="1"/>
  <c r="N3952" i="20"/>
  <c r="P3952" i="20" s="1"/>
  <c r="N3951" i="20"/>
  <c r="P3951" i="20" s="1"/>
  <c r="N3950" i="20"/>
  <c r="P3950" i="20" s="1"/>
  <c r="N3949" i="20"/>
  <c r="P3949" i="20" s="1"/>
  <c r="N3948" i="20"/>
  <c r="P3948" i="20" s="1"/>
  <c r="N3947" i="20"/>
  <c r="P3947" i="20" s="1"/>
  <c r="N3946" i="20"/>
  <c r="P3946" i="20" s="1"/>
  <c r="N3945" i="20"/>
  <c r="P3945" i="20" s="1"/>
  <c r="N3944" i="20"/>
  <c r="P3944" i="20" s="1"/>
  <c r="N3943" i="20"/>
  <c r="P3943" i="20" s="1"/>
  <c r="N3940" i="20"/>
  <c r="P3940" i="20" s="1"/>
  <c r="N3939" i="20"/>
  <c r="P3939" i="20" s="1"/>
  <c r="N3938" i="20"/>
  <c r="P3938" i="20" s="1"/>
  <c r="N3937" i="20"/>
  <c r="P3937" i="20" s="1"/>
  <c r="N3936" i="20"/>
  <c r="P3936" i="20" s="1"/>
  <c r="N3935" i="20"/>
  <c r="P3935" i="20" s="1"/>
  <c r="N3934" i="20"/>
  <c r="P3934" i="20" s="1"/>
  <c r="N3933" i="20"/>
  <c r="P3933" i="20" s="1"/>
  <c r="N3932" i="20"/>
  <c r="P3932" i="20" s="1"/>
  <c r="N3931" i="20"/>
  <c r="P3931" i="20" s="1"/>
  <c r="N3930" i="20"/>
  <c r="P3930" i="20" s="1"/>
  <c r="N3929" i="20"/>
  <c r="P3929" i="20" s="1"/>
  <c r="N3928" i="20"/>
  <c r="P3928" i="20" s="1"/>
  <c r="N3927" i="20"/>
  <c r="P3927" i="20" s="1"/>
  <c r="N3926" i="20"/>
  <c r="P3926" i="20" s="1"/>
  <c r="N3925" i="20"/>
  <c r="P3925" i="20" s="1"/>
  <c r="N3924" i="20"/>
  <c r="P3924" i="20" s="1"/>
  <c r="N3923" i="20"/>
  <c r="P3923" i="20" s="1"/>
  <c r="N3922" i="20"/>
  <c r="P3922" i="20" s="1"/>
  <c r="N3921" i="20"/>
  <c r="P3921" i="20" s="1"/>
  <c r="N3920" i="20"/>
  <c r="P3920" i="20" s="1"/>
  <c r="N3919" i="20"/>
  <c r="P3919" i="20" s="1"/>
  <c r="N3918" i="20"/>
  <c r="P3918" i="20" s="1"/>
  <c r="N3917" i="20"/>
  <c r="P3917" i="20" s="1"/>
  <c r="N3916" i="20"/>
  <c r="P3916" i="20" s="1"/>
  <c r="N3915" i="20"/>
  <c r="P3915" i="20" s="1"/>
  <c r="N3914" i="20"/>
  <c r="P3914" i="20" s="1"/>
  <c r="N3913" i="20"/>
  <c r="P3913" i="20" s="1"/>
  <c r="N3912" i="20"/>
  <c r="P3912" i="20" s="1"/>
  <c r="N3911" i="20"/>
  <c r="P3911" i="20" s="1"/>
  <c r="N3910" i="20"/>
  <c r="P3910" i="20" s="1"/>
  <c r="N3909" i="20"/>
  <c r="P3909" i="20" s="1"/>
  <c r="N3908" i="20"/>
  <c r="P3908" i="20" s="1"/>
  <c r="N3907" i="20"/>
  <c r="P3907" i="20" s="1"/>
  <c r="N3906" i="20"/>
  <c r="P3906" i="20" s="1"/>
  <c r="N3905" i="20"/>
  <c r="P3905" i="20" s="1"/>
  <c r="N3904" i="20"/>
  <c r="P3904" i="20" s="1"/>
  <c r="N3903" i="20"/>
  <c r="P3903" i="20" s="1"/>
  <c r="N3902" i="20"/>
  <c r="P3902" i="20" s="1"/>
  <c r="N3901" i="20"/>
  <c r="P3901" i="20" s="1"/>
  <c r="N3900" i="20"/>
  <c r="P3900" i="20" s="1"/>
  <c r="N3899" i="20"/>
  <c r="P3899" i="20" s="1"/>
  <c r="N3898" i="20"/>
  <c r="P3898" i="20" s="1"/>
  <c r="N3897" i="20"/>
  <c r="P3897" i="20" s="1"/>
  <c r="N3895" i="20"/>
  <c r="P3895" i="20" s="1"/>
  <c r="N3894" i="20"/>
  <c r="P3894" i="20" s="1"/>
  <c r="N3893" i="20"/>
  <c r="P3893" i="20" s="1"/>
  <c r="N3892" i="20"/>
  <c r="P3892" i="20" s="1"/>
  <c r="N3891" i="20"/>
  <c r="P3891" i="20" s="1"/>
  <c r="N3890" i="20"/>
  <c r="P3890" i="20" s="1"/>
  <c r="N3889" i="20"/>
  <c r="P3889" i="20" s="1"/>
  <c r="N3888" i="20"/>
  <c r="P3888" i="20" s="1"/>
  <c r="N3887" i="20"/>
  <c r="P3887" i="20" s="1"/>
  <c r="N3886" i="20"/>
  <c r="P3886" i="20" s="1"/>
  <c r="N3885" i="20"/>
  <c r="P3885" i="20" s="1"/>
  <c r="N3884" i="20"/>
  <c r="P3884" i="20" s="1"/>
  <c r="N3883" i="20"/>
  <c r="P3883" i="20" s="1"/>
  <c r="N3882" i="20"/>
  <c r="P3882" i="20" s="1"/>
  <c r="N3881" i="20"/>
  <c r="P3881" i="20" s="1"/>
  <c r="N3878" i="20"/>
  <c r="N3877" i="20" s="1"/>
  <c r="N3875" i="20"/>
  <c r="N3874" i="20" s="1"/>
  <c r="N3872" i="20"/>
  <c r="P3872" i="20" s="1"/>
  <c r="N3871" i="20"/>
  <c r="P3871" i="20" s="1"/>
  <c r="N3870" i="20"/>
  <c r="P3870" i="20" s="1"/>
  <c r="N3869" i="20"/>
  <c r="P3869" i="20" s="1"/>
  <c r="N3868" i="20"/>
  <c r="P3868" i="20" s="1"/>
  <c r="N3867" i="20"/>
  <c r="P3867" i="20" s="1"/>
  <c r="N3866" i="20"/>
  <c r="P3866" i="20" s="1"/>
  <c r="N3865" i="20"/>
  <c r="P3865" i="20" s="1"/>
  <c r="N3864" i="20"/>
  <c r="P3864" i="20" s="1"/>
  <c r="N3863" i="20"/>
  <c r="P3863" i="20" s="1"/>
  <c r="N3862" i="20"/>
  <c r="P3862" i="20" s="1"/>
  <c r="N3861" i="20"/>
  <c r="P3861" i="20" s="1"/>
  <c r="N3860" i="20"/>
  <c r="P3860" i="20" s="1"/>
  <c r="N3859" i="20"/>
  <c r="P3859" i="20" s="1"/>
  <c r="N3858" i="20"/>
  <c r="P3858" i="20" s="1"/>
  <c r="N3857" i="20"/>
  <c r="P3857" i="20" s="1"/>
  <c r="N3856" i="20"/>
  <c r="P3856" i="20" s="1"/>
  <c r="N3855" i="20"/>
  <c r="P3855" i="20" s="1"/>
  <c r="N3854" i="20"/>
  <c r="P3854" i="20" s="1"/>
  <c r="N3853" i="20"/>
  <c r="P3853" i="20" s="1"/>
  <c r="N3852" i="20"/>
  <c r="P3852" i="20" s="1"/>
  <c r="N3851" i="20"/>
  <c r="P3851" i="20" s="1"/>
  <c r="N3848" i="20"/>
  <c r="P3848" i="20" s="1"/>
  <c r="N3847" i="20"/>
  <c r="P3847" i="20" s="1"/>
  <c r="N3846" i="20"/>
  <c r="P3846" i="20" s="1"/>
  <c r="N3845" i="20"/>
  <c r="P3845" i="20" s="1"/>
  <c r="N3844" i="20"/>
  <c r="P3844" i="20" s="1"/>
  <c r="N3843" i="20"/>
  <c r="P3843" i="20" s="1"/>
  <c r="N3842" i="20"/>
  <c r="P3842" i="20" s="1"/>
  <c r="N3841" i="20"/>
  <c r="P3841" i="20" s="1"/>
  <c r="N3840" i="20"/>
  <c r="P3840" i="20" s="1"/>
  <c r="N3839" i="20"/>
  <c r="P3839" i="20" s="1"/>
  <c r="N3838" i="20"/>
  <c r="P3838" i="20" s="1"/>
  <c r="N3837" i="20"/>
  <c r="P3837" i="20" s="1"/>
  <c r="N3836" i="20"/>
  <c r="P3836" i="20" s="1"/>
  <c r="N3835" i="20"/>
  <c r="P3835" i="20" s="1"/>
  <c r="N3828" i="20"/>
  <c r="P3828" i="20" s="1"/>
  <c r="N3827" i="20"/>
  <c r="N3824" i="20"/>
  <c r="N3823" i="20" s="1"/>
  <c r="N3821" i="20"/>
  <c r="P3821" i="20" s="1"/>
  <c r="N3814" i="20"/>
  <c r="P3814" i="20" s="1"/>
  <c r="N3813" i="20"/>
  <c r="P3813" i="20" s="1"/>
  <c r="N3812" i="20"/>
  <c r="P3812" i="20" s="1"/>
  <c r="N3809" i="20"/>
  <c r="P3809" i="20" s="1"/>
  <c r="N3808" i="20"/>
  <c r="P3808" i="20" s="1"/>
  <c r="N3805" i="20"/>
  <c r="P3805" i="20" s="1"/>
  <c r="N3804" i="20"/>
  <c r="P3804" i="20" s="1"/>
  <c r="N3803" i="20"/>
  <c r="P3803" i="20" s="1"/>
  <c r="N3800" i="20"/>
  <c r="P3800" i="20" s="1"/>
  <c r="N3799" i="20"/>
  <c r="P3799" i="20" s="1"/>
  <c r="N3797" i="20"/>
  <c r="P3797" i="20" s="1"/>
  <c r="N3796" i="20"/>
  <c r="P3796" i="20" s="1"/>
  <c r="N3795" i="20"/>
  <c r="P3795" i="20" s="1"/>
  <c r="N3792" i="20"/>
  <c r="P3792" i="20" s="1"/>
  <c r="N3791" i="20"/>
  <c r="P3791" i="20" s="1"/>
  <c r="N3790" i="20"/>
  <c r="P3790" i="20" s="1"/>
  <c r="N3789" i="20"/>
  <c r="P3789" i="20" s="1"/>
  <c r="N3788" i="20"/>
  <c r="P3788" i="20" s="1"/>
  <c r="N3787" i="20"/>
  <c r="P3787" i="20" s="1"/>
  <c r="N3786" i="20"/>
  <c r="P3786" i="20" s="1"/>
  <c r="N3785" i="20"/>
  <c r="P3785" i="20" s="1"/>
  <c r="N3784" i="20"/>
  <c r="P3784" i="20" s="1"/>
  <c r="N3783" i="20"/>
  <c r="P3783" i="20" s="1"/>
  <c r="N3774" i="20"/>
  <c r="P3774" i="20" s="1"/>
  <c r="N3771" i="20"/>
  <c r="N3770" i="20" s="1"/>
  <c r="N3768" i="20"/>
  <c r="P3768" i="20" s="1"/>
  <c r="N3767" i="20"/>
  <c r="P3767" i="20" s="1"/>
  <c r="N3764" i="20"/>
  <c r="P3764" i="20" s="1"/>
  <c r="N3763" i="20"/>
  <c r="P3763" i="20" s="1"/>
  <c r="N3760" i="20"/>
  <c r="N3759" i="20" s="1"/>
  <c r="N3757" i="20"/>
  <c r="N3756" i="20" s="1"/>
  <c r="N3744" i="20"/>
  <c r="N3742" i="20" s="1"/>
  <c r="P3738" i="20"/>
  <c r="P3733" i="20"/>
  <c r="P3732" i="20"/>
  <c r="P3730" i="20"/>
  <c r="P3729" i="20"/>
  <c r="P3827" i="20" l="1"/>
  <c r="P3826" i="20" s="1"/>
  <c r="N3826" i="20"/>
  <c r="H3737" i="20"/>
  <c r="N3737" i="20" s="1"/>
  <c r="P3740" i="20"/>
  <c r="P3739" i="20"/>
  <c r="N4015" i="20"/>
  <c r="P4016" i="20"/>
  <c r="P4015" i="20" s="1"/>
  <c r="N4019" i="20"/>
  <c r="F4020" i="20"/>
  <c r="N4020" i="20" s="1"/>
  <c r="F4022" i="20"/>
  <c r="N4022" i="20" s="1"/>
  <c r="F4021" i="20"/>
  <c r="N4021" i="20" s="1"/>
  <c r="P3766" i="20"/>
  <c r="P3762" i="20"/>
  <c r="P3942" i="20"/>
  <c r="P3960" i="20"/>
  <c r="P3880" i="20"/>
  <c r="P3794" i="20"/>
  <c r="P3773" i="20"/>
  <c r="P3802" i="20"/>
  <c r="P3830" i="20"/>
  <c r="P3757" i="20"/>
  <c r="P3756" i="20" s="1"/>
  <c r="P3744" i="20"/>
  <c r="P3742" i="20" s="1"/>
  <c r="P3760" i="20"/>
  <c r="P3759" i="20" s="1"/>
  <c r="P3824" i="20"/>
  <c r="P3823" i="20" s="1"/>
  <c r="P3875" i="20"/>
  <c r="P3874" i="20" s="1"/>
  <c r="P3878" i="20"/>
  <c r="P3877" i="20" s="1"/>
  <c r="P3771" i="20"/>
  <c r="P3770" i="20" s="1"/>
  <c r="P3977" i="20"/>
  <c r="P3811" i="20"/>
  <c r="N3942" i="20"/>
  <c r="N3880" i="20"/>
  <c r="N3960" i="20"/>
  <c r="N3977" i="20"/>
  <c r="N3766" i="20"/>
  <c r="N3811" i="20"/>
  <c r="O3717" i="20"/>
  <c r="O3716" i="20" s="1"/>
  <c r="O3715" i="20" s="1"/>
  <c r="N3830" i="20"/>
  <c r="N3773" i="20"/>
  <c r="N3762" i="20"/>
  <c r="N3794" i="20"/>
  <c r="N3802" i="20"/>
  <c r="N3731" i="20" l="1"/>
  <c r="P4021" i="20"/>
  <c r="F4023" i="20"/>
  <c r="N4023" i="20" s="1"/>
  <c r="P4022" i="20"/>
  <c r="P4020" i="20"/>
  <c r="P4019" i="20"/>
  <c r="P3731" i="20" l="1"/>
  <c r="P3718" i="20" s="1"/>
  <c r="P3737" i="20"/>
  <c r="N4018" i="20"/>
  <c r="P4023" i="20"/>
  <c r="P4018" i="20" s="1"/>
  <c r="P3988" i="20" s="1"/>
  <c r="P3736" i="20"/>
  <c r="P3735" i="20" l="1"/>
  <c r="P3717" i="20"/>
  <c r="N3717" i="20"/>
  <c r="F3750" i="20" l="1"/>
  <c r="F3747" i="20"/>
  <c r="N3747" i="20" s="1"/>
  <c r="N3746" i="20" s="1"/>
  <c r="N3750" i="20"/>
  <c r="P3750" i="20" s="1"/>
  <c r="F3753" i="20" l="1"/>
  <c r="N3753" i="20" s="1"/>
  <c r="P3753" i="20" s="1"/>
  <c r="F3752" i="20"/>
  <c r="N3752" i="20" s="1"/>
  <c r="P3752" i="20" s="1"/>
  <c r="F3751" i="20"/>
  <c r="N3751" i="20" s="1"/>
  <c r="P3751" i="20" s="1"/>
  <c r="P3747" i="20"/>
  <c r="P3746" i="20" s="1"/>
  <c r="R77" i="23"/>
  <c r="F3754" i="20" l="1"/>
  <c r="N3754" i="20" s="1"/>
  <c r="P3754" i="20" s="1"/>
  <c r="P3749" i="20" s="1"/>
  <c r="P3716" i="20" s="1"/>
  <c r="N141" i="21"/>
  <c r="M142" i="21"/>
  <c r="N3749" i="20" l="1"/>
  <c r="N3716" i="20" s="1"/>
  <c r="F77" i="23"/>
  <c r="O142" i="21"/>
  <c r="O141" i="21" s="1"/>
  <c r="M141" i="21"/>
  <c r="E129" i="21"/>
  <c r="E131" i="21"/>
  <c r="M123" i="21"/>
  <c r="M122" i="21" l="1"/>
  <c r="F72" i="23"/>
  <c r="N2943" i="20"/>
  <c r="P2943" i="20" s="1"/>
  <c r="N2942" i="20"/>
  <c r="P2942" i="20" s="1"/>
  <c r="N2939" i="20"/>
  <c r="N2935" i="20"/>
  <c r="P2935" i="20" s="1"/>
  <c r="N2934" i="20"/>
  <c r="P2934" i="20" s="1"/>
  <c r="N2933" i="20"/>
  <c r="P2933" i="20" s="1"/>
  <c r="N2932" i="20"/>
  <c r="P2932" i="20" s="1"/>
  <c r="N2931" i="20"/>
  <c r="P2931" i="20" s="1"/>
  <c r="N2930" i="20"/>
  <c r="P2930" i="20" s="1"/>
  <c r="N2929" i="20"/>
  <c r="P2929" i="20" s="1"/>
  <c r="N2926" i="20"/>
  <c r="N2923" i="20"/>
  <c r="N2920" i="20"/>
  <c r="P2920" i="20" s="1"/>
  <c r="N2919" i="20"/>
  <c r="P2919" i="20" s="1"/>
  <c r="N2916" i="20"/>
  <c r="P2916" i="20" s="1"/>
  <c r="N2915" i="20"/>
  <c r="P2915" i="20" s="1"/>
  <c r="N2914" i="20"/>
  <c r="P2914" i="20" s="1"/>
  <c r="N2913" i="20"/>
  <c r="P2913" i="20" s="1"/>
  <c r="N2910" i="20"/>
  <c r="P2910" i="20" s="1"/>
  <c r="N2909" i="20"/>
  <c r="P2909" i="20" s="1"/>
  <c r="N2908" i="20"/>
  <c r="P2908" i="20" s="1"/>
  <c r="N2907" i="20"/>
  <c r="P2907" i="20" s="1"/>
  <c r="N2904" i="20"/>
  <c r="P2904" i="20" s="1"/>
  <c r="N2903" i="20"/>
  <c r="P2903" i="20" s="1"/>
  <c r="N2902" i="20"/>
  <c r="P2902" i="20" s="1"/>
  <c r="N2899" i="20"/>
  <c r="P2899" i="20" s="1"/>
  <c r="N2898" i="20"/>
  <c r="P2898" i="20" s="1"/>
  <c r="N2897" i="20"/>
  <c r="P2897" i="20" s="1"/>
  <c r="N2894" i="20"/>
  <c r="P2941" i="20" l="1"/>
  <c r="P2918" i="20"/>
  <c r="P2906" i="20"/>
  <c r="P2896" i="20"/>
  <c r="N2922" i="20"/>
  <c r="P2923" i="20"/>
  <c r="P2922" i="20" s="1"/>
  <c r="N2925" i="20"/>
  <c r="P2926" i="20"/>
  <c r="P2925" i="20" s="1"/>
  <c r="P2939" i="20"/>
  <c r="P2938" i="20" s="1"/>
  <c r="N2938" i="20"/>
  <c r="P2928" i="20"/>
  <c r="P2912" i="20"/>
  <c r="N2893" i="20"/>
  <c r="P2894" i="20"/>
  <c r="P2893" i="20" s="1"/>
  <c r="P2901" i="20"/>
  <c r="F71" i="23"/>
  <c r="H72" i="23"/>
  <c r="N2918" i="20"/>
  <c r="N2941" i="20"/>
  <c r="N2896" i="20"/>
  <c r="N2906" i="20"/>
  <c r="N2912" i="20"/>
  <c r="N2901" i="20"/>
  <c r="N2928" i="20"/>
  <c r="P2892" i="20" l="1"/>
  <c r="I72" i="23"/>
  <c r="H71" i="23"/>
  <c r="N2892" i="20"/>
  <c r="O2849" i="20"/>
  <c r="O2808" i="20"/>
  <c r="O2804" i="20"/>
  <c r="P2794" i="20"/>
  <c r="O2678" i="20"/>
  <c r="O2797" i="20"/>
  <c r="O2792" i="20"/>
  <c r="O2789" i="20"/>
  <c r="O2782" i="20"/>
  <c r="O2778" i="20"/>
  <c r="O2773" i="20"/>
  <c r="O2770" i="20"/>
  <c r="O2759" i="20"/>
  <c r="O2756" i="20"/>
  <c r="O2747" i="20"/>
  <c r="O2734" i="20"/>
  <c r="O2729" i="20"/>
  <c r="O2724" i="20"/>
  <c r="O2721" i="20"/>
  <c r="O2717" i="20"/>
  <c r="O2714" i="20"/>
  <c r="O2711" i="20"/>
  <c r="O2704" i="20"/>
  <c r="O2701" i="20"/>
  <c r="O2692" i="20"/>
  <c r="O2689" i="20"/>
  <c r="O2671" i="20"/>
  <c r="N2799" i="20"/>
  <c r="N2798" i="20"/>
  <c r="P2798" i="20" s="1"/>
  <c r="N2795" i="20"/>
  <c r="P2795" i="20" s="1"/>
  <c r="N2793" i="20"/>
  <c r="N2790" i="20"/>
  <c r="N2789" i="20" s="1"/>
  <c r="N2787" i="20"/>
  <c r="P2787" i="20" s="1"/>
  <c r="N2786" i="20"/>
  <c r="P2786" i="20" s="1"/>
  <c r="N2785" i="20"/>
  <c r="P2785" i="20" s="1"/>
  <c r="N2784" i="20"/>
  <c r="P2784" i="20" s="1"/>
  <c r="N2783" i="20"/>
  <c r="P2783" i="20" s="1"/>
  <c r="N2780" i="20"/>
  <c r="P2780" i="20" s="1"/>
  <c r="N2779" i="20"/>
  <c r="P2779" i="20" s="1"/>
  <c r="N2776" i="20"/>
  <c r="P2776" i="20" s="1"/>
  <c r="N2775" i="20"/>
  <c r="P2775" i="20" s="1"/>
  <c r="N2774" i="20"/>
  <c r="P2774" i="20" s="1"/>
  <c r="N2771" i="20"/>
  <c r="N2770" i="20" s="1"/>
  <c r="N2768" i="20"/>
  <c r="P2768" i="20" s="1"/>
  <c r="N2767" i="20"/>
  <c r="P2767" i="20" s="1"/>
  <c r="N2766" i="20"/>
  <c r="P2766" i="20" s="1"/>
  <c r="N2765" i="20"/>
  <c r="P2765" i="20" s="1"/>
  <c r="N2764" i="20"/>
  <c r="P2764" i="20" s="1"/>
  <c r="N2763" i="20"/>
  <c r="P2763" i="20" s="1"/>
  <c r="F2762" i="20"/>
  <c r="N2762" i="20" s="1"/>
  <c r="P2762" i="20" s="1"/>
  <c r="N2761" i="20"/>
  <c r="P2761" i="20" s="1"/>
  <c r="N2760" i="20"/>
  <c r="P2760" i="20" s="1"/>
  <c r="N2757" i="20"/>
  <c r="P2757" i="20" s="1"/>
  <c r="P2756" i="20" s="1"/>
  <c r="N2754" i="20"/>
  <c r="P2754" i="20" s="1"/>
  <c r="N2753" i="20"/>
  <c r="P2753" i="20" s="1"/>
  <c r="N2752" i="20"/>
  <c r="P2752" i="20" s="1"/>
  <c r="N2751" i="20"/>
  <c r="P2751" i="20" s="1"/>
  <c r="N2750" i="20"/>
  <c r="P2750" i="20" s="1"/>
  <c r="N2749" i="20"/>
  <c r="P2749" i="20" s="1"/>
  <c r="N2748" i="20"/>
  <c r="P2748" i="20" s="1"/>
  <c r="N2745" i="20"/>
  <c r="P2745" i="20" s="1"/>
  <c r="N2744" i="20"/>
  <c r="P2744" i="20" s="1"/>
  <c r="N2743" i="20"/>
  <c r="P2743" i="20" s="1"/>
  <c r="N2742" i="20"/>
  <c r="P2742" i="20" s="1"/>
  <c r="N2741" i="20"/>
  <c r="P2741" i="20" s="1"/>
  <c r="N2740" i="20"/>
  <c r="P2740" i="20" s="1"/>
  <c r="N2739" i="20"/>
  <c r="P2739" i="20" s="1"/>
  <c r="N2738" i="20"/>
  <c r="P2738" i="20" s="1"/>
  <c r="N2737" i="20"/>
  <c r="P2737" i="20" s="1"/>
  <c r="N2736" i="20"/>
  <c r="P2736" i="20" s="1"/>
  <c r="N2735" i="20"/>
  <c r="P2735" i="20" s="1"/>
  <c r="N2732" i="20"/>
  <c r="P2732" i="20" s="1"/>
  <c r="N2731" i="20"/>
  <c r="P2731" i="20" s="1"/>
  <c r="N2730" i="20"/>
  <c r="P2730" i="20" s="1"/>
  <c r="N2727" i="20"/>
  <c r="P2727" i="20" s="1"/>
  <c r="N2726" i="20"/>
  <c r="P2726" i="20" s="1"/>
  <c r="N2725" i="20"/>
  <c r="N2722" i="20"/>
  <c r="P2722" i="20" s="1"/>
  <c r="P2721" i="20" s="1"/>
  <c r="N2719" i="20"/>
  <c r="P2719" i="20" s="1"/>
  <c r="N2718" i="20"/>
  <c r="N2715" i="20"/>
  <c r="P2715" i="20" s="1"/>
  <c r="P2714" i="20" s="1"/>
  <c r="N2712" i="20"/>
  <c r="N2711" i="20" s="1"/>
  <c r="N2708" i="20"/>
  <c r="P2708" i="20" s="1"/>
  <c r="N2707" i="20"/>
  <c r="P2707" i="20" s="1"/>
  <c r="N2706" i="20"/>
  <c r="P2706" i="20" s="1"/>
  <c r="N2705" i="20"/>
  <c r="P2705" i="20" s="1"/>
  <c r="N2699" i="20"/>
  <c r="N2698" i="20"/>
  <c r="P2698" i="20" s="1"/>
  <c r="N2697" i="20"/>
  <c r="P2697" i="20" s="1"/>
  <c r="N2696" i="20"/>
  <c r="P2696" i="20" s="1"/>
  <c r="N2695" i="20"/>
  <c r="P2695" i="20" s="1"/>
  <c r="N2694" i="20"/>
  <c r="P2694" i="20" s="1"/>
  <c r="N2693" i="20"/>
  <c r="P2693" i="20" s="1"/>
  <c r="N2690" i="20"/>
  <c r="N2689" i="20" s="1"/>
  <c r="N2686" i="20"/>
  <c r="P2686" i="20" s="1"/>
  <c r="N2685" i="20"/>
  <c r="P2685" i="20" s="1"/>
  <c r="N2684" i="20"/>
  <c r="P2684" i="20" s="1"/>
  <c r="N2683" i="20"/>
  <c r="P2683" i="20" s="1"/>
  <c r="N2682" i="20"/>
  <c r="P2682" i="20" s="1"/>
  <c r="N2681" i="20"/>
  <c r="P2681" i="20" s="1"/>
  <c r="N2680" i="20"/>
  <c r="P2680" i="20" s="1"/>
  <c r="N2676" i="20"/>
  <c r="P2676" i="20" s="1"/>
  <c r="N2675" i="20"/>
  <c r="P2675" i="20" s="1"/>
  <c r="N2674" i="20"/>
  <c r="P2674" i="20" s="1"/>
  <c r="N2673" i="20"/>
  <c r="N2672" i="20"/>
  <c r="P2672" i="20" s="1"/>
  <c r="Q77" i="23" l="1"/>
  <c r="O2688" i="20"/>
  <c r="N2692" i="20"/>
  <c r="N2688" i="20" s="1"/>
  <c r="P2729" i="20"/>
  <c r="N2717" i="20"/>
  <c r="P2790" i="20"/>
  <c r="P2789" i="20" s="1"/>
  <c r="P2773" i="20"/>
  <c r="N2721" i="20"/>
  <c r="N2724" i="20"/>
  <c r="N2756" i="20"/>
  <c r="P2778" i="20"/>
  <c r="N2792" i="20"/>
  <c r="P2734" i="20"/>
  <c r="P2747" i="20"/>
  <c r="P2759" i="20"/>
  <c r="P2782" i="20"/>
  <c r="N2729" i="20"/>
  <c r="P2690" i="20"/>
  <c r="P2689" i="20" s="1"/>
  <c r="P2718" i="20"/>
  <c r="P2717" i="20" s="1"/>
  <c r="N2797" i="20"/>
  <c r="P2793" i="20"/>
  <c r="P2792" i="20" s="1"/>
  <c r="P2725" i="20"/>
  <c r="P2724" i="20" s="1"/>
  <c r="N2778" i="20"/>
  <c r="P2712" i="20"/>
  <c r="P2711" i="20" s="1"/>
  <c r="P2771" i="20"/>
  <c r="P2770" i="20" s="1"/>
  <c r="P2799" i="20"/>
  <c r="P2797" i="20" s="1"/>
  <c r="N2671" i="20"/>
  <c r="F2679" i="20" s="1"/>
  <c r="N2679" i="20" s="1"/>
  <c r="N2714" i="20"/>
  <c r="N2747" i="20"/>
  <c r="P2673" i="20"/>
  <c r="P2671" i="20" s="1"/>
  <c r="P2699" i="20"/>
  <c r="P2692" i="20" s="1"/>
  <c r="O2803" i="20"/>
  <c r="O2670" i="20"/>
  <c r="N2734" i="20"/>
  <c r="N2773" i="20"/>
  <c r="N2759" i="20"/>
  <c r="N2782" i="20"/>
  <c r="F2709" i="20"/>
  <c r="N2709" i="20" s="1"/>
  <c r="O2669" i="20" l="1"/>
  <c r="R75" i="23" s="1"/>
  <c r="S77" i="23"/>
  <c r="P2688" i="20"/>
  <c r="N2704" i="20"/>
  <c r="P2709" i="20"/>
  <c r="P2704" i="20" s="1"/>
  <c r="N2678" i="20"/>
  <c r="N2670" i="20" s="1"/>
  <c r="F2702" i="20" s="1"/>
  <c r="N2702" i="20" s="1"/>
  <c r="P2679" i="20"/>
  <c r="P2678" i="20" s="1"/>
  <c r="P2670" i="20" s="1"/>
  <c r="Q2892" i="20"/>
  <c r="T77" i="23" l="1"/>
  <c r="N2701" i="20"/>
  <c r="P2702" i="20"/>
  <c r="P2701" i="20" s="1"/>
  <c r="O2661" i="20" l="1"/>
  <c r="O2656" i="20"/>
  <c r="O2648" i="20"/>
  <c r="O2639" i="20"/>
  <c r="O2636" i="20"/>
  <c r="O2614" i="20"/>
  <c r="O2611" i="20"/>
  <c r="O2607" i="20"/>
  <c r="O2602" i="20"/>
  <c r="O2598" i="20"/>
  <c r="O2593" i="20"/>
  <c r="O2589" i="20"/>
  <c r="O2585" i="20"/>
  <c r="O2581" i="20"/>
  <c r="O2577" i="20"/>
  <c r="O2574" i="20"/>
  <c r="O2571" i="20"/>
  <c r="O2564" i="20"/>
  <c r="O2561" i="20"/>
  <c r="O2553" i="20"/>
  <c r="O2550" i="20"/>
  <c r="O2538" i="20"/>
  <c r="O2541" i="20"/>
  <c r="N2667" i="20"/>
  <c r="P2667" i="20" s="1"/>
  <c r="N2666" i="20"/>
  <c r="P2666" i="20" s="1"/>
  <c r="N2665" i="20"/>
  <c r="P2665" i="20" s="1"/>
  <c r="N2664" i="20"/>
  <c r="P2664" i="20" s="1"/>
  <c r="N2663" i="20"/>
  <c r="P2663" i="20" s="1"/>
  <c r="N2662" i="20"/>
  <c r="P2662" i="20" s="1"/>
  <c r="N2659" i="20"/>
  <c r="P2659" i="20" s="1"/>
  <c r="N2658" i="20"/>
  <c r="P2658" i="20" s="1"/>
  <c r="N2657" i="20"/>
  <c r="P2657" i="20" s="1"/>
  <c r="N2654" i="20"/>
  <c r="P2654" i="20" s="1"/>
  <c r="N2653" i="20"/>
  <c r="P2653" i="20" s="1"/>
  <c r="N2652" i="20"/>
  <c r="P2652" i="20" s="1"/>
  <c r="N2651" i="20"/>
  <c r="P2651" i="20" s="1"/>
  <c r="N2650" i="20"/>
  <c r="P2650" i="20" s="1"/>
  <c r="N2649" i="20"/>
  <c r="P2649" i="20" s="1"/>
  <c r="N2646" i="20"/>
  <c r="P2646" i="20" s="1"/>
  <c r="N2645" i="20"/>
  <c r="P2645" i="20" s="1"/>
  <c r="N2644" i="20"/>
  <c r="P2644" i="20" s="1"/>
  <c r="N2643" i="20"/>
  <c r="P2643" i="20" s="1"/>
  <c r="N2642" i="20"/>
  <c r="P2642" i="20" s="1"/>
  <c r="N2641" i="20"/>
  <c r="P2641" i="20" s="1"/>
  <c r="N2640" i="20"/>
  <c r="P2640" i="20" s="1"/>
  <c r="N2637" i="20"/>
  <c r="N2636" i="20" s="1"/>
  <c r="N2634" i="20"/>
  <c r="P2634" i="20" s="1"/>
  <c r="N2633" i="20"/>
  <c r="P2633" i="20" s="1"/>
  <c r="N2632" i="20"/>
  <c r="P2632" i="20" s="1"/>
  <c r="N2631" i="20"/>
  <c r="P2631" i="20" s="1"/>
  <c r="N2630" i="20"/>
  <c r="P2630" i="20" s="1"/>
  <c r="N2629" i="20"/>
  <c r="P2629" i="20" s="1"/>
  <c r="N2628" i="20"/>
  <c r="P2628" i="20" s="1"/>
  <c r="N2627" i="20"/>
  <c r="P2627" i="20" s="1"/>
  <c r="N2626" i="20"/>
  <c r="P2626" i="20" s="1"/>
  <c r="N2625" i="20"/>
  <c r="P2625" i="20" s="1"/>
  <c r="N2624" i="20"/>
  <c r="P2624" i="20" s="1"/>
  <c r="N2623" i="20"/>
  <c r="P2623" i="20" s="1"/>
  <c r="N2622" i="20"/>
  <c r="P2622" i="20" s="1"/>
  <c r="N2621" i="20"/>
  <c r="P2621" i="20" s="1"/>
  <c r="N2620" i="20"/>
  <c r="P2620" i="20" s="1"/>
  <c r="N2619" i="20"/>
  <c r="P2619" i="20" s="1"/>
  <c r="N2618" i="20"/>
  <c r="P2618" i="20" s="1"/>
  <c r="N2617" i="20"/>
  <c r="P2617" i="20" s="1"/>
  <c r="N2616" i="20"/>
  <c r="P2616" i="20" s="1"/>
  <c r="N2615" i="20"/>
  <c r="P2615" i="20" s="1"/>
  <c r="N2612" i="20"/>
  <c r="N2611" i="20" s="1"/>
  <c r="N2609" i="20"/>
  <c r="P2609" i="20" s="1"/>
  <c r="N2608" i="20"/>
  <c r="P2608" i="20" s="1"/>
  <c r="N2605" i="20"/>
  <c r="P2605" i="20" s="1"/>
  <c r="N2604" i="20"/>
  <c r="P2604" i="20" s="1"/>
  <c r="N2603" i="20"/>
  <c r="P2603" i="20" s="1"/>
  <c r="N2600" i="20"/>
  <c r="N2599" i="20"/>
  <c r="P2599" i="20" s="1"/>
  <c r="N2596" i="20"/>
  <c r="P2596" i="20" s="1"/>
  <c r="N2595" i="20"/>
  <c r="P2595" i="20" s="1"/>
  <c r="N2594" i="20"/>
  <c r="P2594" i="20" s="1"/>
  <c r="N2591" i="20"/>
  <c r="P2591" i="20" s="1"/>
  <c r="N2590" i="20"/>
  <c r="N2587" i="20"/>
  <c r="P2587" i="20" s="1"/>
  <c r="N2586" i="20"/>
  <c r="N2583" i="20"/>
  <c r="N2582" i="20"/>
  <c r="P2582" i="20" s="1"/>
  <c r="N2579" i="20"/>
  <c r="P2579" i="20" s="1"/>
  <c r="N2578" i="20"/>
  <c r="P2578" i="20" s="1"/>
  <c r="H2575" i="20"/>
  <c r="N2575" i="20" s="1"/>
  <c r="N2574" i="20" s="1"/>
  <c r="H2572" i="20"/>
  <c r="N2572" i="20" s="1"/>
  <c r="N2571" i="20" s="1"/>
  <c r="N2559" i="20"/>
  <c r="P2559" i="20" s="1"/>
  <c r="N2558" i="20"/>
  <c r="P2558" i="20" s="1"/>
  <c r="N2557" i="20"/>
  <c r="P2557" i="20" s="1"/>
  <c r="N2556" i="20"/>
  <c r="P2556" i="20" s="1"/>
  <c r="N2555" i="20"/>
  <c r="P2555" i="20" s="1"/>
  <c r="N2554" i="20"/>
  <c r="P2554" i="20" s="1"/>
  <c r="N2551" i="20"/>
  <c r="P2551" i="20" s="1"/>
  <c r="P2550" i="20" s="1"/>
  <c r="H2547" i="20"/>
  <c r="N2547" i="20" s="1"/>
  <c r="P2547" i="20" s="1"/>
  <c r="H2546" i="20"/>
  <c r="N2546" i="20" s="1"/>
  <c r="P2546" i="20" s="1"/>
  <c r="H2545" i="20"/>
  <c r="N2545" i="20" s="1"/>
  <c r="P2545" i="20" s="1"/>
  <c r="H2544" i="20"/>
  <c r="N2544" i="20" s="1"/>
  <c r="P2544" i="20" s="1"/>
  <c r="H2543" i="20"/>
  <c r="H2542" i="20"/>
  <c r="H2539" i="20"/>
  <c r="N2539" i="20" s="1"/>
  <c r="N2538" i="20" s="1"/>
  <c r="P2503" i="20"/>
  <c r="P2502" i="20"/>
  <c r="P2414" i="20"/>
  <c r="O2533" i="20"/>
  <c r="O2530" i="20"/>
  <c r="O2527" i="20"/>
  <c r="O2524" i="20"/>
  <c r="O2521" i="20"/>
  <c r="O2515" i="20"/>
  <c r="O2511" i="20"/>
  <c r="O2508" i="20"/>
  <c r="O2500" i="20"/>
  <c r="O2497" i="20"/>
  <c r="O2493" i="20"/>
  <c r="O2490" i="20"/>
  <c r="O2487" i="20"/>
  <c r="O2480" i="20"/>
  <c r="O2477" i="20"/>
  <c r="O2469" i="20"/>
  <c r="O2465" i="20"/>
  <c r="O2459" i="20"/>
  <c r="O2454" i="20"/>
  <c r="O2451" i="20"/>
  <c r="O2448" i="20"/>
  <c r="O2443" i="20"/>
  <c r="O2436" i="20"/>
  <c r="O2432" i="20"/>
  <c r="O2429" i="20"/>
  <c r="O2426" i="20"/>
  <c r="O2417" i="20"/>
  <c r="O2413" i="20"/>
  <c r="O2410" i="20"/>
  <c r="O2407" i="20"/>
  <c r="O2400" i="20"/>
  <c r="O2397" i="20"/>
  <c r="O2374" i="20"/>
  <c r="O2378" i="20"/>
  <c r="N2375" i="20"/>
  <c r="N2376" i="20"/>
  <c r="P2376" i="20" s="1"/>
  <c r="N2377" i="20"/>
  <c r="P2377" i="20" s="1"/>
  <c r="N2388" i="20"/>
  <c r="P2388" i="20" s="1"/>
  <c r="N2389" i="20"/>
  <c r="P2389" i="20" s="1"/>
  <c r="N2391" i="20"/>
  <c r="P2391" i="20" s="1"/>
  <c r="N2392" i="20"/>
  <c r="P2392" i="20" s="1"/>
  <c r="N2393" i="20"/>
  <c r="P2393" i="20" s="1"/>
  <c r="N2394" i="20"/>
  <c r="P2394" i="20" s="1"/>
  <c r="N2395" i="20"/>
  <c r="P2395" i="20" s="1"/>
  <c r="N2418" i="20"/>
  <c r="P2418" i="20" s="1"/>
  <c r="N2419" i="20"/>
  <c r="P2419" i="20" s="1"/>
  <c r="N2420" i="20"/>
  <c r="P2420" i="20" s="1"/>
  <c r="N2421" i="20"/>
  <c r="P2421" i="20" s="1"/>
  <c r="N2422" i="20"/>
  <c r="P2422" i="20" s="1"/>
  <c r="N2423" i="20"/>
  <c r="P2423" i="20" s="1"/>
  <c r="N2424" i="20"/>
  <c r="P2424" i="20" s="1"/>
  <c r="N2427" i="20"/>
  <c r="N2426" i="20" s="1"/>
  <c r="N2430" i="20"/>
  <c r="N2429" i="20" s="1"/>
  <c r="N2433" i="20"/>
  <c r="P2433" i="20" s="1"/>
  <c r="N2434" i="20"/>
  <c r="P2434" i="20" s="1"/>
  <c r="N2437" i="20"/>
  <c r="P2437" i="20" s="1"/>
  <c r="N2438" i="20"/>
  <c r="P2438" i="20" s="1"/>
  <c r="N2439" i="20"/>
  <c r="P2439" i="20" s="1"/>
  <c r="N2440" i="20"/>
  <c r="P2440" i="20" s="1"/>
  <c r="N2441" i="20"/>
  <c r="P2441" i="20" s="1"/>
  <c r="N2444" i="20"/>
  <c r="P2444" i="20" s="1"/>
  <c r="N2445" i="20"/>
  <c r="P2445" i="20" s="1"/>
  <c r="N2446" i="20"/>
  <c r="P2446" i="20" s="1"/>
  <c r="N2452" i="20"/>
  <c r="P2452" i="20" s="1"/>
  <c r="P2451" i="20" s="1"/>
  <c r="N2455" i="20"/>
  <c r="P2455" i="20" s="1"/>
  <c r="N2456" i="20"/>
  <c r="P2456" i="20" s="1"/>
  <c r="N2457" i="20"/>
  <c r="P2457" i="20" s="1"/>
  <c r="N2460" i="20"/>
  <c r="P2460" i="20" s="1"/>
  <c r="N2461" i="20"/>
  <c r="P2461" i="20" s="1"/>
  <c r="N2466" i="20"/>
  <c r="P2466" i="20" s="1"/>
  <c r="N2467" i="20"/>
  <c r="P2467" i="20" s="1"/>
  <c r="N2498" i="20"/>
  <c r="N2497" i="20" s="1"/>
  <c r="N2501" i="20"/>
  <c r="N2500" i="20" s="1"/>
  <c r="N2506" i="20"/>
  <c r="N2505" i="20" s="1"/>
  <c r="N2509" i="20"/>
  <c r="N2508" i="20" s="1"/>
  <c r="N2512" i="20"/>
  <c r="P2512" i="20" s="1"/>
  <c r="N2513" i="20"/>
  <c r="N2516" i="20"/>
  <c r="P2516" i="20" s="1"/>
  <c r="N2517" i="20"/>
  <c r="P2517" i="20" s="1"/>
  <c r="N2518" i="20"/>
  <c r="P2518" i="20" s="1"/>
  <c r="N2519" i="20"/>
  <c r="P2519" i="20" s="1"/>
  <c r="N2522" i="20"/>
  <c r="N2521" i="20" s="1"/>
  <c r="N2525" i="20"/>
  <c r="N2524" i="20" s="1"/>
  <c r="N2528" i="20"/>
  <c r="N2527" i="20" s="1"/>
  <c r="N2531" i="20"/>
  <c r="N2530" i="20" s="1"/>
  <c r="N2534" i="20"/>
  <c r="N2533" i="20" s="1"/>
  <c r="H2495" i="20"/>
  <c r="N2495" i="20" s="1"/>
  <c r="P2495" i="20" s="1"/>
  <c r="H2494" i="20"/>
  <c r="N2494" i="20" s="1"/>
  <c r="H2491" i="20"/>
  <c r="N2491" i="20" s="1"/>
  <c r="N2490" i="20" s="1"/>
  <c r="H2488" i="20"/>
  <c r="N2488" i="20" s="1"/>
  <c r="N2487" i="20" s="1"/>
  <c r="H2475" i="20"/>
  <c r="N2475" i="20" s="1"/>
  <c r="P2475" i="20" s="1"/>
  <c r="H2474" i="20"/>
  <c r="N2474" i="20" s="1"/>
  <c r="P2474" i="20" s="1"/>
  <c r="H2473" i="20"/>
  <c r="N2473" i="20" s="1"/>
  <c r="P2473" i="20" s="1"/>
  <c r="H2472" i="20"/>
  <c r="N2472" i="20" s="1"/>
  <c r="P2472" i="20" s="1"/>
  <c r="H2471" i="20"/>
  <c r="H2470" i="20"/>
  <c r="H2468" i="20"/>
  <c r="N2468" i="20" s="1"/>
  <c r="P2468" i="20" s="1"/>
  <c r="H2449" i="20"/>
  <c r="N2449" i="20" s="1"/>
  <c r="H2415" i="20"/>
  <c r="N2415" i="20" s="1"/>
  <c r="P2415" i="20" s="1"/>
  <c r="H2414" i="20"/>
  <c r="H2411" i="20"/>
  <c r="N2411" i="20" s="1"/>
  <c r="N2410" i="20" s="1"/>
  <c r="H2408" i="20"/>
  <c r="N2408" i="20" s="1"/>
  <c r="H2384" i="20"/>
  <c r="N2384" i="20" s="1"/>
  <c r="P2384" i="20" s="1"/>
  <c r="H2383" i="20"/>
  <c r="N2383" i="20" s="1"/>
  <c r="P2383" i="20" s="1"/>
  <c r="H2382" i="20"/>
  <c r="N2382" i="20" s="1"/>
  <c r="P2382" i="20" s="1"/>
  <c r="H2381" i="20"/>
  <c r="N2381" i="20" s="1"/>
  <c r="P2381" i="20" s="1"/>
  <c r="H2380" i="20"/>
  <c r="H2379" i="20"/>
  <c r="N2511" i="20" l="1"/>
  <c r="P2577" i="20"/>
  <c r="P2607" i="20"/>
  <c r="P2413" i="20"/>
  <c r="O2549" i="20"/>
  <c r="P2432" i="20"/>
  <c r="P2648" i="20"/>
  <c r="N2585" i="20"/>
  <c r="N2589" i="20"/>
  <c r="P2553" i="20"/>
  <c r="P2549" i="20" s="1"/>
  <c r="P2602" i="20"/>
  <c r="P2639" i="20"/>
  <c r="N2581" i="20"/>
  <c r="N2550" i="20"/>
  <c r="P2661" i="20"/>
  <c r="P2656" i="20"/>
  <c r="N2598" i="20"/>
  <c r="P2583" i="20"/>
  <c r="P2581" i="20" s="1"/>
  <c r="P2586" i="20"/>
  <c r="P2585" i="20" s="1"/>
  <c r="P2600" i="20"/>
  <c r="P2598" i="20" s="1"/>
  <c r="P2572" i="20"/>
  <c r="P2571" i="20" s="1"/>
  <c r="P2590" i="20"/>
  <c r="P2589" i="20" s="1"/>
  <c r="N2607" i="20"/>
  <c r="P2575" i="20"/>
  <c r="P2574" i="20" s="1"/>
  <c r="P2637" i="20"/>
  <c r="P2636" i="20" s="1"/>
  <c r="P2501" i="20"/>
  <c r="P2500" i="20" s="1"/>
  <c r="P2539" i="20"/>
  <c r="P2538" i="20" s="1"/>
  <c r="P2612" i="20"/>
  <c r="P2611" i="20" s="1"/>
  <c r="P2614" i="20"/>
  <c r="P2593" i="20"/>
  <c r="N2656" i="20"/>
  <c r="N2648" i="20"/>
  <c r="N2661" i="20"/>
  <c r="N2639" i="20"/>
  <c r="P2454" i="20"/>
  <c r="P2509" i="20"/>
  <c r="P2508" i="20" s="1"/>
  <c r="N2602" i="20"/>
  <c r="N2577" i="20"/>
  <c r="P2465" i="20"/>
  <c r="O2537" i="20"/>
  <c r="O2536" i="20" s="1"/>
  <c r="N2448" i="20"/>
  <c r="P2449" i="20"/>
  <c r="P2448" i="20" s="1"/>
  <c r="N2407" i="20"/>
  <c r="P2408" i="20"/>
  <c r="P2407" i="20" s="1"/>
  <c r="P2459" i="20"/>
  <c r="N2451" i="20"/>
  <c r="P2513" i="20"/>
  <c r="P2511" i="20" s="1"/>
  <c r="P2531" i="20"/>
  <c r="P2530" i="20" s="1"/>
  <c r="N2493" i="20"/>
  <c r="O2464" i="20"/>
  <c r="O2463" i="20" s="1"/>
  <c r="P2498" i="20"/>
  <c r="P2497" i="20" s="1"/>
  <c r="P2534" i="20"/>
  <c r="P2533" i="20" s="1"/>
  <c r="P2411" i="20"/>
  <c r="P2410" i="20" s="1"/>
  <c r="N2432" i="20"/>
  <c r="P2443" i="20"/>
  <c r="P2417" i="20"/>
  <c r="N2553" i="20"/>
  <c r="N2614" i="20"/>
  <c r="N2515" i="20"/>
  <c r="P2488" i="20"/>
  <c r="P2487" i="20" s="1"/>
  <c r="P2506" i="20"/>
  <c r="P2505" i="20" s="1"/>
  <c r="P2522" i="20"/>
  <c r="P2521" i="20" s="1"/>
  <c r="P2491" i="20"/>
  <c r="P2490" i="20" s="1"/>
  <c r="P2525" i="20"/>
  <c r="P2524" i="20" s="1"/>
  <c r="N2374" i="20"/>
  <c r="P2430" i="20"/>
  <c r="P2429" i="20" s="1"/>
  <c r="P2494" i="20"/>
  <c r="P2493" i="20" s="1"/>
  <c r="P2528" i="20"/>
  <c r="P2527" i="20" s="1"/>
  <c r="N2593" i="20"/>
  <c r="F2543" i="20"/>
  <c r="N2543" i="20" s="1"/>
  <c r="P2543" i="20" s="1"/>
  <c r="F2542" i="20"/>
  <c r="N2542" i="20" s="1"/>
  <c r="P2542" i="20" s="1"/>
  <c r="P2436" i="20"/>
  <c r="P2427" i="20"/>
  <c r="P2426" i="20" s="1"/>
  <c r="P2375" i="20"/>
  <c r="P2374" i="20" s="1"/>
  <c r="N2390" i="20"/>
  <c r="P2390" i="20" s="1"/>
  <c r="N2443" i="20"/>
  <c r="P2515" i="20"/>
  <c r="O2373" i="20"/>
  <c r="N2413" i="20"/>
  <c r="N2465" i="20"/>
  <c r="N2459" i="20"/>
  <c r="N2417" i="20"/>
  <c r="N2454" i="20"/>
  <c r="N2436" i="20"/>
  <c r="N2387" i="20"/>
  <c r="O2372" i="20" l="1"/>
  <c r="R72" i="23" s="1"/>
  <c r="O2371" i="20"/>
  <c r="N2549" i="20"/>
  <c r="R74" i="23"/>
  <c r="R73" i="23"/>
  <c r="P2541" i="20"/>
  <c r="P2537" i="20" s="1"/>
  <c r="N2541" i="20"/>
  <c r="N2537" i="20" s="1"/>
  <c r="F2565" i="20" s="1"/>
  <c r="N2386" i="20"/>
  <c r="P2387" i="20"/>
  <c r="R71" i="23" l="1"/>
  <c r="F2562" i="20"/>
  <c r="N2562" i="20" s="1"/>
  <c r="F2566" i="20"/>
  <c r="N2565" i="20"/>
  <c r="P2565" i="20" s="1"/>
  <c r="N2561" i="20" l="1"/>
  <c r="P2562" i="20"/>
  <c r="P2561" i="20" s="1"/>
  <c r="F2567" i="20"/>
  <c r="N2566" i="20"/>
  <c r="P2566" i="20" s="1"/>
  <c r="F2568" i="20" l="1"/>
  <c r="N2568" i="20" s="1"/>
  <c r="N2567" i="20"/>
  <c r="P2567" i="20" l="1"/>
  <c r="F2569" i="20"/>
  <c r="N2569" i="20" s="1"/>
  <c r="P2569" i="20" s="1"/>
  <c r="P2568" i="20"/>
  <c r="N2564" i="20" l="1"/>
  <c r="P2564" i="20"/>
  <c r="P2536" i="20" s="1"/>
  <c r="F2470" i="20" l="1"/>
  <c r="N2470" i="20" s="1"/>
  <c r="P2470" i="20" s="1"/>
  <c r="F2471" i="20"/>
  <c r="N2471" i="20" s="1"/>
  <c r="P2471" i="20" s="1"/>
  <c r="P2469" i="20" l="1"/>
  <c r="P2464" i="20" s="1"/>
  <c r="N2469" i="20"/>
  <c r="N2464" i="20" s="1"/>
  <c r="F2478" i="20" l="1"/>
  <c r="N2478" i="20" s="1"/>
  <c r="F2481" i="20"/>
  <c r="N2477" i="20" l="1"/>
  <c r="P2478" i="20"/>
  <c r="P2477" i="20" s="1"/>
  <c r="F2482" i="20"/>
  <c r="N2481" i="20"/>
  <c r="P2481" i="20" s="1"/>
  <c r="F2483" i="20" l="1"/>
  <c r="N2482" i="20"/>
  <c r="P2482" i="20" s="1"/>
  <c r="F2484" i="20" l="1"/>
  <c r="N2483" i="20"/>
  <c r="P2483" i="20" s="1"/>
  <c r="N2484" i="20" l="1"/>
  <c r="P2484" i="20" s="1"/>
  <c r="F2485" i="20" l="1"/>
  <c r="N2485" i="20" s="1"/>
  <c r="N2480" i="20" l="1"/>
  <c r="N2463" i="20" s="1"/>
  <c r="P2485" i="20"/>
  <c r="P2480" i="20" s="1"/>
  <c r="P2463" i="20" s="1"/>
  <c r="Q2463" i="20" l="1"/>
  <c r="Q73" i="23"/>
  <c r="S73" i="23" s="1"/>
  <c r="T73" i="23" s="1"/>
  <c r="F2380" i="20"/>
  <c r="N2380" i="20" s="1"/>
  <c r="P2380" i="20" s="1"/>
  <c r="F2379" i="20"/>
  <c r="N2379" i="20" s="1"/>
  <c r="N2378" i="20" l="1"/>
  <c r="N2373" i="20" s="1"/>
  <c r="F2401" i="20" s="1"/>
  <c r="P2379" i="20"/>
  <c r="P2378" i="20" s="1"/>
  <c r="P2373" i="20" s="1"/>
  <c r="F2398" i="20" l="1"/>
  <c r="N2398" i="20" s="1"/>
  <c r="F2402" i="20"/>
  <c r="N2401" i="20"/>
  <c r="P2401" i="20" s="1"/>
  <c r="N2397" i="20" l="1"/>
  <c r="P2398" i="20"/>
  <c r="P2397" i="20" s="1"/>
  <c r="F2403" i="20"/>
  <c r="N2402" i="20"/>
  <c r="P2402" i="20" s="1"/>
  <c r="F2404" i="20" l="1"/>
  <c r="N2403" i="20"/>
  <c r="P2403" i="20" s="1"/>
  <c r="N2404" i="20" l="1"/>
  <c r="F2405" i="20" l="1"/>
  <c r="N2405" i="20" s="1"/>
  <c r="P2404" i="20"/>
  <c r="N2400" i="20" l="1"/>
  <c r="P2405" i="20"/>
  <c r="P2400" i="20" s="1"/>
  <c r="P2371" i="20" l="1"/>
  <c r="P2372" i="20"/>
  <c r="N2371" i="20"/>
  <c r="N2372" i="20"/>
  <c r="Q2372" i="20" l="1"/>
  <c r="Q72" i="23"/>
  <c r="Q2371" i="20"/>
  <c r="S72" i="23" l="1"/>
  <c r="Q71" i="23"/>
  <c r="M29" i="21"/>
  <c r="O29" i="21" s="1"/>
  <c r="O28" i="21" s="1"/>
  <c r="N28" i="21"/>
  <c r="G18" i="23" s="1"/>
  <c r="M27" i="21"/>
  <c r="O27" i="21" s="1"/>
  <c r="M26" i="21"/>
  <c r="O26" i="21" s="1"/>
  <c r="N25" i="21"/>
  <c r="G17" i="23" s="1"/>
  <c r="M24" i="21"/>
  <c r="O24" i="21" s="1"/>
  <c r="O23" i="21" s="1"/>
  <c r="N23" i="21"/>
  <c r="G16" i="23" s="1"/>
  <c r="G15" i="23" l="1"/>
  <c r="M28" i="21"/>
  <c r="F18" i="23" s="1"/>
  <c r="H18" i="23" s="1"/>
  <c r="I18" i="23" s="1"/>
  <c r="S71" i="23"/>
  <c r="T72" i="23"/>
  <c r="M25" i="21"/>
  <c r="O25" i="21"/>
  <c r="O22" i="21" s="1"/>
  <c r="M23" i="21"/>
  <c r="N22" i="21"/>
  <c r="P23" i="21" l="1"/>
  <c r="F16" i="23"/>
  <c r="P25" i="21"/>
  <c r="F17" i="23"/>
  <c r="H17" i="23" s="1"/>
  <c r="I17" i="23" s="1"/>
  <c r="P28" i="21"/>
  <c r="M22" i="21"/>
  <c r="P22" i="21" s="1"/>
  <c r="F15" i="23" l="1"/>
  <c r="H16" i="23"/>
  <c r="I16" i="23" l="1"/>
  <c r="H15" i="23"/>
  <c r="I15" i="23" s="1"/>
  <c r="N510" i="20"/>
  <c r="P510" i="20" s="1"/>
  <c r="N509" i="20"/>
  <c r="P509" i="20" s="1"/>
  <c r="N508" i="20"/>
  <c r="P508" i="20" s="1"/>
  <c r="N507" i="20"/>
  <c r="P507" i="20" s="1"/>
  <c r="N506" i="20"/>
  <c r="P506" i="20" s="1"/>
  <c r="O505" i="20"/>
  <c r="N503" i="20"/>
  <c r="N502" i="20" s="1"/>
  <c r="O502" i="20"/>
  <c r="N500" i="20"/>
  <c r="P500" i="20" s="1"/>
  <c r="P499" i="20" s="1"/>
  <c r="O499" i="20"/>
  <c r="N497" i="20"/>
  <c r="P497" i="20" s="1"/>
  <c r="N496" i="20"/>
  <c r="P496" i="20" s="1"/>
  <c r="O495" i="20"/>
  <c r="N493" i="20"/>
  <c r="P493" i="20" s="1"/>
  <c r="N492" i="20"/>
  <c r="P492" i="20" s="1"/>
  <c r="O491" i="20"/>
  <c r="N489" i="20"/>
  <c r="P489" i="20" s="1"/>
  <c r="N488" i="20"/>
  <c r="O487" i="20"/>
  <c r="N485" i="20"/>
  <c r="P485" i="20" s="1"/>
  <c r="N484" i="20"/>
  <c r="P484" i="20" s="1"/>
  <c r="N483" i="20"/>
  <c r="P483" i="20" s="1"/>
  <c r="N482" i="20"/>
  <c r="P482" i="20" s="1"/>
  <c r="N481" i="20"/>
  <c r="P481" i="20" s="1"/>
  <c r="N480" i="20"/>
  <c r="P480" i="20" s="1"/>
  <c r="P479" i="20"/>
  <c r="N478" i="20"/>
  <c r="P478" i="20" s="1"/>
  <c r="N477" i="20"/>
  <c r="P477" i="20" s="1"/>
  <c r="P476" i="20"/>
  <c r="N475" i="20"/>
  <c r="P475" i="20" s="1"/>
  <c r="N474" i="20"/>
  <c r="P474" i="20" s="1"/>
  <c r="N473" i="20"/>
  <c r="P473" i="20" s="1"/>
  <c r="N472" i="20"/>
  <c r="P472" i="20" s="1"/>
  <c r="N471" i="20"/>
  <c r="P471" i="20" s="1"/>
  <c r="N470" i="20"/>
  <c r="P470" i="20" s="1"/>
  <c r="N469" i="20"/>
  <c r="P469" i="20" s="1"/>
  <c r="N468" i="20"/>
  <c r="P468" i="20" s="1"/>
  <c r="N467" i="20"/>
  <c r="P467" i="20" s="1"/>
  <c r="O466" i="20"/>
  <c r="N464" i="20"/>
  <c r="P464" i="20" s="1"/>
  <c r="P463" i="20" s="1"/>
  <c r="O463" i="20"/>
  <c r="N461" i="20"/>
  <c r="N460" i="20" s="1"/>
  <c r="O460" i="20"/>
  <c r="N458" i="20"/>
  <c r="N457" i="20" s="1"/>
  <c r="O457" i="20"/>
  <c r="N455" i="20"/>
  <c r="P455" i="20" s="1"/>
  <c r="N454" i="20"/>
  <c r="P454" i="20" s="1"/>
  <c r="O453" i="20"/>
  <c r="N451" i="20"/>
  <c r="P451" i="20" s="1"/>
  <c r="P450" i="20" s="1"/>
  <c r="O450" i="20"/>
  <c r="N448" i="20"/>
  <c r="P448" i="20" s="1"/>
  <c r="P447" i="20" s="1"/>
  <c r="O447" i="20"/>
  <c r="N487" i="20" l="1"/>
  <c r="N499" i="20"/>
  <c r="N453" i="20"/>
  <c r="N491" i="20"/>
  <c r="P461" i="20"/>
  <c r="P460" i="20" s="1"/>
  <c r="P495" i="20"/>
  <c r="N447" i="20"/>
  <c r="P505" i="20"/>
  <c r="N466" i="20"/>
  <c r="P491" i="20"/>
  <c r="N505" i="20"/>
  <c r="N463" i="20"/>
  <c r="P453" i="20"/>
  <c r="P466" i="20"/>
  <c r="P488" i="20"/>
  <c r="P487" i="20" s="1"/>
  <c r="P458" i="20"/>
  <c r="P457" i="20" s="1"/>
  <c r="N495" i="20"/>
  <c r="P503" i="20"/>
  <c r="P502" i="20" s="1"/>
  <c r="N450" i="20"/>
  <c r="M83" i="21"/>
  <c r="N1016" i="20" l="1"/>
  <c r="P1377" i="20" l="1"/>
  <c r="O1221" i="20"/>
  <c r="O1375" i="20"/>
  <c r="O1354" i="20"/>
  <c r="O1340" i="20"/>
  <c r="O1335" i="20"/>
  <c r="O1308" i="20"/>
  <c r="O1282" i="20"/>
  <c r="O1242" i="20"/>
  <c r="O1391" i="20"/>
  <c r="O1387" i="20"/>
  <c r="O1379" i="20"/>
  <c r="O1372" i="20"/>
  <c r="O1330" i="20"/>
  <c r="O1301" i="20"/>
  <c r="O1297" i="20"/>
  <c r="O1264" i="20"/>
  <c r="O1261" i="20"/>
  <c r="O1254" i="20"/>
  <c r="O1239" i="20"/>
  <c r="O1234" i="20"/>
  <c r="O1224" i="20"/>
  <c r="N1392" i="20"/>
  <c r="N1391" i="20" s="1"/>
  <c r="N1389" i="20"/>
  <c r="N1388" i="20"/>
  <c r="P1388" i="20" s="1"/>
  <c r="N1385" i="20"/>
  <c r="P1385" i="20" s="1"/>
  <c r="N1384" i="20"/>
  <c r="P1384" i="20" s="1"/>
  <c r="N1383" i="20"/>
  <c r="P1383" i="20" s="1"/>
  <c r="N1382" i="20"/>
  <c r="P1382" i="20" s="1"/>
  <c r="N1381" i="20"/>
  <c r="P1381" i="20" s="1"/>
  <c r="N1380" i="20"/>
  <c r="P1380" i="20" s="1"/>
  <c r="N1376" i="20"/>
  <c r="N1375" i="20" s="1"/>
  <c r="N1373" i="20"/>
  <c r="N1372" i="20" s="1"/>
  <c r="N1370" i="20"/>
  <c r="P1370" i="20" s="1"/>
  <c r="N1369" i="20"/>
  <c r="P1369" i="20" s="1"/>
  <c r="N1368" i="20"/>
  <c r="P1368" i="20" s="1"/>
  <c r="N1367" i="20"/>
  <c r="P1367" i="20" s="1"/>
  <c r="N1366" i="20"/>
  <c r="P1366" i="20" s="1"/>
  <c r="N1365" i="20"/>
  <c r="P1365" i="20" s="1"/>
  <c r="N1364" i="20"/>
  <c r="P1364" i="20" s="1"/>
  <c r="N1363" i="20"/>
  <c r="P1363" i="20" s="1"/>
  <c r="N1362" i="20"/>
  <c r="P1362" i="20" s="1"/>
  <c r="N1361" i="20"/>
  <c r="P1361" i="20" s="1"/>
  <c r="N1360" i="20"/>
  <c r="P1360" i="20" s="1"/>
  <c r="N1359" i="20"/>
  <c r="P1359" i="20" s="1"/>
  <c r="N1358" i="20"/>
  <c r="P1358" i="20" s="1"/>
  <c r="N1357" i="20"/>
  <c r="P1357" i="20" s="1"/>
  <c r="N1356" i="20"/>
  <c r="P1356" i="20" s="1"/>
  <c r="N1355" i="20"/>
  <c r="P1355" i="20" s="1"/>
  <c r="N1352" i="20"/>
  <c r="P1352" i="20" s="1"/>
  <c r="N1351" i="20"/>
  <c r="P1351" i="20" s="1"/>
  <c r="N1350" i="20"/>
  <c r="P1350" i="20" s="1"/>
  <c r="N1349" i="20"/>
  <c r="P1349" i="20" s="1"/>
  <c r="N1348" i="20"/>
  <c r="P1348" i="20" s="1"/>
  <c r="N1347" i="20"/>
  <c r="P1347" i="20" s="1"/>
  <c r="N1346" i="20"/>
  <c r="P1346" i="20" s="1"/>
  <c r="N1345" i="20"/>
  <c r="P1345" i="20" s="1"/>
  <c r="N1344" i="20"/>
  <c r="P1344" i="20" s="1"/>
  <c r="N1343" i="20"/>
  <c r="P1343" i="20" s="1"/>
  <c r="N1342" i="20"/>
  <c r="P1342" i="20" s="1"/>
  <c r="N1341" i="20"/>
  <c r="P1341" i="20" s="1"/>
  <c r="N1338" i="20"/>
  <c r="P1338" i="20" s="1"/>
  <c r="N1337" i="20"/>
  <c r="P1337" i="20" s="1"/>
  <c r="N1336" i="20"/>
  <c r="P1336" i="20" s="1"/>
  <c r="N1333" i="20"/>
  <c r="P1333" i="20" s="1"/>
  <c r="N1332" i="20"/>
  <c r="P1332" i="20" s="1"/>
  <c r="N1331" i="20"/>
  <c r="P1331" i="20" s="1"/>
  <c r="N1328" i="20"/>
  <c r="P1328" i="20" s="1"/>
  <c r="N1327" i="20"/>
  <c r="P1327" i="20" s="1"/>
  <c r="N1326" i="20"/>
  <c r="P1326" i="20" s="1"/>
  <c r="N1325" i="20"/>
  <c r="P1325" i="20" s="1"/>
  <c r="N1324" i="20"/>
  <c r="P1324" i="20" s="1"/>
  <c r="N1323" i="20"/>
  <c r="P1323" i="20" s="1"/>
  <c r="N1322" i="20"/>
  <c r="P1322" i="20" s="1"/>
  <c r="N1321" i="20"/>
  <c r="P1321" i="20" s="1"/>
  <c r="N1320" i="20"/>
  <c r="P1320" i="20" s="1"/>
  <c r="N1319" i="20"/>
  <c r="P1319" i="20" s="1"/>
  <c r="N1318" i="20"/>
  <c r="P1318" i="20" s="1"/>
  <c r="N1317" i="20"/>
  <c r="P1317" i="20" s="1"/>
  <c r="N1316" i="20"/>
  <c r="P1316" i="20" s="1"/>
  <c r="N1315" i="20"/>
  <c r="P1315" i="20" s="1"/>
  <c r="N1314" i="20"/>
  <c r="P1314" i="20" s="1"/>
  <c r="N1313" i="20"/>
  <c r="P1313" i="20" s="1"/>
  <c r="N1312" i="20"/>
  <c r="P1312" i="20" s="1"/>
  <c r="N1311" i="20"/>
  <c r="P1311" i="20" s="1"/>
  <c r="N1310" i="20"/>
  <c r="P1310" i="20" s="1"/>
  <c r="N1309" i="20"/>
  <c r="P1309" i="20" s="1"/>
  <c r="N1306" i="20"/>
  <c r="P1306" i="20" s="1"/>
  <c r="N1305" i="20"/>
  <c r="P1305" i="20" s="1"/>
  <c r="N1304" i="20"/>
  <c r="P1304" i="20" s="1"/>
  <c r="N1303" i="20"/>
  <c r="P1303" i="20" s="1"/>
  <c r="N1302" i="20"/>
  <c r="P1302" i="20" s="1"/>
  <c r="N1299" i="20"/>
  <c r="P1299" i="20" s="1"/>
  <c r="N1298" i="20"/>
  <c r="P1298" i="20" s="1"/>
  <c r="N1295" i="20"/>
  <c r="P1295" i="20" s="1"/>
  <c r="N1294" i="20"/>
  <c r="P1294" i="20" s="1"/>
  <c r="N1293" i="20"/>
  <c r="P1293" i="20" s="1"/>
  <c r="N1292" i="20"/>
  <c r="P1292" i="20" s="1"/>
  <c r="N1291" i="20"/>
  <c r="P1291" i="20" s="1"/>
  <c r="N1290" i="20"/>
  <c r="P1290" i="20" s="1"/>
  <c r="N1289" i="20"/>
  <c r="P1289" i="20" s="1"/>
  <c r="N1288" i="20"/>
  <c r="P1288" i="20" s="1"/>
  <c r="N1287" i="20"/>
  <c r="P1287" i="20" s="1"/>
  <c r="N1286" i="20"/>
  <c r="P1286" i="20" s="1"/>
  <c r="N1285" i="20"/>
  <c r="P1285" i="20" s="1"/>
  <c r="N1284" i="20"/>
  <c r="P1284" i="20" s="1"/>
  <c r="N1283" i="20"/>
  <c r="P1283" i="20" s="1"/>
  <c r="N1280" i="20"/>
  <c r="P1280" i="20" s="1"/>
  <c r="N1279" i="20"/>
  <c r="P1279" i="20" s="1"/>
  <c r="N1278" i="20"/>
  <c r="P1278" i="20" s="1"/>
  <c r="N1277" i="20"/>
  <c r="P1277" i="20" s="1"/>
  <c r="N1276" i="20"/>
  <c r="P1276" i="20" s="1"/>
  <c r="N1275" i="20"/>
  <c r="P1275" i="20" s="1"/>
  <c r="N1274" i="20"/>
  <c r="P1274" i="20" s="1"/>
  <c r="N1273" i="20"/>
  <c r="P1273" i="20" s="1"/>
  <c r="N1272" i="20"/>
  <c r="P1272" i="20" s="1"/>
  <c r="N1271" i="20"/>
  <c r="P1271" i="20" s="1"/>
  <c r="N1270" i="20"/>
  <c r="P1270" i="20" s="1"/>
  <c r="N1269" i="20"/>
  <c r="P1269" i="20" s="1"/>
  <c r="N1268" i="20"/>
  <c r="P1268" i="20" s="1"/>
  <c r="N1267" i="20"/>
  <c r="P1267" i="20" s="1"/>
  <c r="N1266" i="20"/>
  <c r="P1266" i="20" s="1"/>
  <c r="N1265" i="20"/>
  <c r="P1265" i="20" s="1"/>
  <c r="N1262" i="20"/>
  <c r="N1261" i="20" s="1"/>
  <c r="N1259" i="20"/>
  <c r="P1259" i="20" s="1"/>
  <c r="N1258" i="20"/>
  <c r="P1258" i="20" s="1"/>
  <c r="N1257" i="20"/>
  <c r="P1257" i="20" s="1"/>
  <c r="N1256" i="20"/>
  <c r="P1256" i="20" s="1"/>
  <c r="N1255" i="20"/>
  <c r="P1255" i="20" s="1"/>
  <c r="N1252" i="20"/>
  <c r="P1252" i="20" s="1"/>
  <c r="N1251" i="20"/>
  <c r="P1251" i="20" s="1"/>
  <c r="N1250" i="20"/>
  <c r="P1250" i="20" s="1"/>
  <c r="N1249" i="20"/>
  <c r="P1249" i="20" s="1"/>
  <c r="N1248" i="20"/>
  <c r="P1248" i="20" s="1"/>
  <c r="N1247" i="20"/>
  <c r="P1247" i="20" s="1"/>
  <c r="N1246" i="20"/>
  <c r="P1246" i="20" s="1"/>
  <c r="N1245" i="20"/>
  <c r="P1245" i="20" s="1"/>
  <c r="N1244" i="20"/>
  <c r="P1244" i="20" s="1"/>
  <c r="N1243" i="20"/>
  <c r="P1243" i="20" s="1"/>
  <c r="N1240" i="20"/>
  <c r="N1239" i="20" s="1"/>
  <c r="N1237" i="20"/>
  <c r="P1237" i="20" s="1"/>
  <c r="N1236" i="20"/>
  <c r="P1236" i="20" s="1"/>
  <c r="N1235" i="20"/>
  <c r="P1235" i="20" s="1"/>
  <c r="N1232" i="20"/>
  <c r="P1232" i="20" s="1"/>
  <c r="N1231" i="20"/>
  <c r="P1231" i="20" s="1"/>
  <c r="N1230" i="20"/>
  <c r="P1230" i="20" s="1"/>
  <c r="N1229" i="20"/>
  <c r="P1229" i="20" s="1"/>
  <c r="N1228" i="20"/>
  <c r="P1228" i="20" s="1"/>
  <c r="N1227" i="20"/>
  <c r="P1227" i="20" s="1"/>
  <c r="N1226" i="20"/>
  <c r="P1226" i="20" s="1"/>
  <c r="N1225" i="20"/>
  <c r="P1225" i="20" s="1"/>
  <c r="N1222" i="20"/>
  <c r="N1221" i="20" s="1"/>
  <c r="N1387" i="20" l="1"/>
  <c r="P1224" i="20"/>
  <c r="P1234" i="20"/>
  <c r="P1308" i="20"/>
  <c r="P1379" i="20"/>
  <c r="P1297" i="20"/>
  <c r="P1340" i="20"/>
  <c r="P1301" i="20"/>
  <c r="P1242" i="20"/>
  <c r="P1264" i="20"/>
  <c r="P1282" i="20"/>
  <c r="P1330" i="20"/>
  <c r="P1335" i="20"/>
  <c r="P1240" i="20"/>
  <c r="P1239" i="20" s="1"/>
  <c r="P1262" i="20"/>
  <c r="P1261" i="20" s="1"/>
  <c r="P1373" i="20"/>
  <c r="P1372" i="20" s="1"/>
  <c r="P1222" i="20"/>
  <c r="P1221" i="20" s="1"/>
  <c r="P1376" i="20"/>
  <c r="P1375" i="20" s="1"/>
  <c r="P1389" i="20"/>
  <c r="P1387" i="20" s="1"/>
  <c r="P1392" i="20"/>
  <c r="P1391" i="20" s="1"/>
  <c r="P1354" i="20"/>
  <c r="P1254" i="20"/>
  <c r="N1297" i="20"/>
  <c r="N1330" i="20"/>
  <c r="N1234" i="20"/>
  <c r="N1354" i="20"/>
  <c r="O1220" i="20"/>
  <c r="N1264" i="20"/>
  <c r="N1340" i="20"/>
  <c r="N1242" i="20"/>
  <c r="N1308" i="20"/>
  <c r="N1335" i="20"/>
  <c r="N1254" i="20"/>
  <c r="N1224" i="20"/>
  <c r="N1301" i="20"/>
  <c r="N1379" i="20"/>
  <c r="N1282" i="20"/>
  <c r="M139" i="21" l="1"/>
  <c r="O139" i="21" s="1"/>
  <c r="E130" i="21"/>
  <c r="M16" i="21"/>
  <c r="M17" i="21"/>
  <c r="N15" i="21"/>
  <c r="M80" i="21"/>
  <c r="M79" i="21"/>
  <c r="M78" i="21"/>
  <c r="M77" i="21"/>
  <c r="M76" i="21"/>
  <c r="M74" i="21"/>
  <c r="M49" i="21" l="1"/>
  <c r="O4261" i="20" l="1"/>
  <c r="O4257" i="20"/>
  <c r="O4348" i="20"/>
  <c r="O4335" i="20"/>
  <c r="O4365" i="20"/>
  <c r="O4362" i="20"/>
  <c r="O4359" i="20"/>
  <c r="O4354" i="20"/>
  <c r="O4319" i="20"/>
  <c r="O4316" i="20"/>
  <c r="O4313" i="20"/>
  <c r="O4345" i="20"/>
  <c r="O4332" i="20"/>
  <c r="O4329" i="20"/>
  <c r="O4322" i="20"/>
  <c r="O4306" i="20"/>
  <c r="O4297" i="20"/>
  <c r="O4288" i="20"/>
  <c r="N4366" i="20"/>
  <c r="P4366" i="20" s="1"/>
  <c r="P4365" i="20" s="1"/>
  <c r="N4343" i="20"/>
  <c r="P4343" i="20" s="1"/>
  <c r="N4363" i="20"/>
  <c r="N4362" i="20" s="1"/>
  <c r="N4360" i="20"/>
  <c r="N4359" i="20" s="1"/>
  <c r="N4357" i="20"/>
  <c r="P4357" i="20" s="1"/>
  <c r="N4356" i="20"/>
  <c r="P4356" i="20" s="1"/>
  <c r="N4355" i="20"/>
  <c r="P4355" i="20" s="1"/>
  <c r="N4352" i="20"/>
  <c r="P4352" i="20" s="1"/>
  <c r="N4351" i="20"/>
  <c r="P4351" i="20" s="1"/>
  <c r="N4350" i="20"/>
  <c r="P4350" i="20" s="1"/>
  <c r="N4349" i="20"/>
  <c r="P4349" i="20" s="1"/>
  <c r="N4342" i="20"/>
  <c r="P4342" i="20" s="1"/>
  <c r="N4341" i="20"/>
  <c r="P4341" i="20" s="1"/>
  <c r="N4340" i="20"/>
  <c r="P4340" i="20" s="1"/>
  <c r="N4339" i="20"/>
  <c r="P4339" i="20" s="1"/>
  <c r="N4338" i="20"/>
  <c r="P4338" i="20" s="1"/>
  <c r="N4337" i="20"/>
  <c r="P4337" i="20" s="1"/>
  <c r="N4336" i="20"/>
  <c r="P4336" i="20" s="1"/>
  <c r="N4320" i="20"/>
  <c r="N4319" i="20" s="1"/>
  <c r="N4317" i="20"/>
  <c r="N4316" i="20" s="1"/>
  <c r="N4314" i="20"/>
  <c r="N4313" i="20" s="1"/>
  <c r="N4302" i="20"/>
  <c r="P4302" i="20" s="1"/>
  <c r="N4300" i="20"/>
  <c r="P4300" i="20" s="1"/>
  <c r="H4299" i="20"/>
  <c r="H4298" i="20"/>
  <c r="N4295" i="20"/>
  <c r="P4295" i="20" s="1"/>
  <c r="N4294" i="20"/>
  <c r="P4294" i="20" s="1"/>
  <c r="N4293" i="20"/>
  <c r="P4293" i="20" s="1"/>
  <c r="N4292" i="20"/>
  <c r="P4292" i="20" s="1"/>
  <c r="N4291" i="20"/>
  <c r="P4291" i="20" s="1"/>
  <c r="N4290" i="20"/>
  <c r="P4290" i="20" s="1"/>
  <c r="N4289" i="20"/>
  <c r="P4289" i="20" s="1"/>
  <c r="H4288" i="20"/>
  <c r="H4304" i="20" s="1"/>
  <c r="N4304" i="20" s="1"/>
  <c r="P4304" i="20" s="1"/>
  <c r="N4262" i="20"/>
  <c r="N4259" i="20"/>
  <c r="P4259" i="20" s="1"/>
  <c r="N4258" i="20"/>
  <c r="P4258" i="20" s="1"/>
  <c r="P4257" i="20" l="1"/>
  <c r="N4261" i="20"/>
  <c r="P4262" i="20"/>
  <c r="P4261" i="20" s="1"/>
  <c r="N4365" i="20"/>
  <c r="P4348" i="20"/>
  <c r="P4288" i="20"/>
  <c r="P4314" i="20"/>
  <c r="P4313" i="20" s="1"/>
  <c r="P4335" i="20"/>
  <c r="P4317" i="20"/>
  <c r="P4316" i="20" s="1"/>
  <c r="P4360" i="20"/>
  <c r="P4359" i="20" s="1"/>
  <c r="P4320" i="20"/>
  <c r="P4319" i="20" s="1"/>
  <c r="P4363" i="20"/>
  <c r="P4362" i="20" s="1"/>
  <c r="N4257" i="20"/>
  <c r="O4309" i="20"/>
  <c r="P4354" i="20"/>
  <c r="O4256" i="20"/>
  <c r="R94" i="23" s="1"/>
  <c r="O4287" i="20"/>
  <c r="H4330" i="20"/>
  <c r="N4330" i="20" s="1"/>
  <c r="H4301" i="20"/>
  <c r="N4301" i="20" s="1"/>
  <c r="P4301" i="20" s="1"/>
  <c r="N4348" i="20"/>
  <c r="N4288" i="20"/>
  <c r="F4299" i="20" s="1"/>
  <c r="N4299" i="20" s="1"/>
  <c r="P4299" i="20" s="1"/>
  <c r="N4335" i="20"/>
  <c r="N4354" i="20"/>
  <c r="H4311" i="20"/>
  <c r="N4311" i="20" s="1"/>
  <c r="P4311" i="20" s="1"/>
  <c r="H4303" i="20"/>
  <c r="N4303" i="20" s="1"/>
  <c r="P4303" i="20" s="1"/>
  <c r="H4333" i="20"/>
  <c r="N4333" i="20" s="1"/>
  <c r="H4346" i="20"/>
  <c r="N4346" i="20" s="1"/>
  <c r="H4310" i="20"/>
  <c r="N4310" i="20" s="1"/>
  <c r="P4310" i="20" s="1"/>
  <c r="O4264" i="20" l="1"/>
  <c r="R95" i="23" s="1"/>
  <c r="P4256" i="20"/>
  <c r="N4256" i="20"/>
  <c r="Q94" i="23" s="1"/>
  <c r="N4332" i="20"/>
  <c r="P4333" i="20"/>
  <c r="P4332" i="20" s="1"/>
  <c r="N4329" i="20"/>
  <c r="P4330" i="20"/>
  <c r="P4329" i="20" s="1"/>
  <c r="N4345" i="20"/>
  <c r="P4346" i="20"/>
  <c r="P4345" i="20" s="1"/>
  <c r="F4298" i="20"/>
  <c r="N4298" i="20" s="1"/>
  <c r="Q4256" i="20" l="1"/>
  <c r="N4297" i="20"/>
  <c r="N4287" i="20" s="1"/>
  <c r="P4298" i="20"/>
  <c r="P4297" i="20" s="1"/>
  <c r="P4287" i="20" s="1"/>
  <c r="O4255" i="20"/>
  <c r="O4131" i="20" s="1"/>
  <c r="F4307" i="20" l="1"/>
  <c r="N4307" i="20" s="1"/>
  <c r="F4323" i="20"/>
  <c r="F4326" i="20" s="1"/>
  <c r="N4326" i="20" s="1"/>
  <c r="F4324" i="20" l="1"/>
  <c r="N4324" i="20" s="1"/>
  <c r="P4324" i="20" s="1"/>
  <c r="N4323" i="20"/>
  <c r="P4323" i="20" s="1"/>
  <c r="F4325" i="20"/>
  <c r="N4325" i="20" s="1"/>
  <c r="P4325" i="20" s="1"/>
  <c r="F4327" i="20"/>
  <c r="N4327" i="20" s="1"/>
  <c r="P4327" i="20" s="1"/>
  <c r="P4326" i="20"/>
  <c r="N4306" i="20"/>
  <c r="P4307" i="20"/>
  <c r="P4306" i="20" s="1"/>
  <c r="N4264" i="20" l="1"/>
  <c r="N4322" i="20"/>
  <c r="N4309" i="20" s="1"/>
  <c r="P4322" i="20"/>
  <c r="P4309" i="20" s="1"/>
  <c r="Q95" i="23" l="1"/>
  <c r="P4264" i="20"/>
  <c r="P4255" i="20" s="1"/>
  <c r="P4131" i="20" s="1"/>
  <c r="Q4264" i="20"/>
  <c r="N4255" i="20"/>
  <c r="Q4255" i="20" s="1"/>
  <c r="O3573" i="20" l="1"/>
  <c r="O3636" i="20"/>
  <c r="O3712" i="20"/>
  <c r="O3656" i="20"/>
  <c r="O3646" i="20"/>
  <c r="O3700" i="20"/>
  <c r="O3650" i="20"/>
  <c r="O3697" i="20"/>
  <c r="O3693" i="20"/>
  <c r="O3689" i="20"/>
  <c r="O3686" i="20"/>
  <c r="O3662" i="20"/>
  <c r="O3659" i="20"/>
  <c r="O3708" i="20"/>
  <c r="O3632" i="20"/>
  <c r="O3628" i="20"/>
  <c r="O3620" i="20"/>
  <c r="O3617" i="20"/>
  <c r="O3614" i="20"/>
  <c r="O3607" i="20"/>
  <c r="O3604" i="20"/>
  <c r="O3586" i="20"/>
  <c r="O3595" i="20"/>
  <c r="O3564" i="20"/>
  <c r="N3713" i="20"/>
  <c r="N3712" i="20" s="1"/>
  <c r="N3657" i="20"/>
  <c r="N3656" i="20" s="1"/>
  <c r="N3648" i="20"/>
  <c r="P3648" i="20" s="1"/>
  <c r="N3647" i="20"/>
  <c r="P3647" i="20" s="1"/>
  <c r="N3706" i="20"/>
  <c r="P3706" i="20" s="1"/>
  <c r="N3705" i="20"/>
  <c r="P3705" i="20" s="1"/>
  <c r="N3704" i="20"/>
  <c r="P3704" i="20" s="1"/>
  <c r="N3703" i="20"/>
  <c r="P3703" i="20" s="1"/>
  <c r="N3702" i="20"/>
  <c r="P3702" i="20" s="1"/>
  <c r="N3701" i="20"/>
  <c r="P3701" i="20" s="1"/>
  <c r="N3654" i="20"/>
  <c r="P3654" i="20" s="1"/>
  <c r="N3653" i="20"/>
  <c r="P3653" i="20" s="1"/>
  <c r="N3652" i="20"/>
  <c r="P3652" i="20" s="1"/>
  <c r="N3651" i="20"/>
  <c r="P3651" i="20" s="1"/>
  <c r="N3698" i="20"/>
  <c r="P3698" i="20" s="1"/>
  <c r="N3695" i="20"/>
  <c r="P3695" i="20" s="1"/>
  <c r="N3694" i="20"/>
  <c r="P3694" i="20" s="1"/>
  <c r="N3691" i="20"/>
  <c r="P3691" i="20" s="1"/>
  <c r="N3690" i="20"/>
  <c r="P3690" i="20" s="1"/>
  <c r="N3687" i="20"/>
  <c r="P3687" i="20" s="1"/>
  <c r="N3684" i="20"/>
  <c r="P3684" i="20" s="1"/>
  <c r="N3683" i="20"/>
  <c r="P3683" i="20" s="1"/>
  <c r="N3682" i="20"/>
  <c r="P3682" i="20" s="1"/>
  <c r="N3681" i="20"/>
  <c r="P3681" i="20" s="1"/>
  <c r="N3680" i="20"/>
  <c r="P3680" i="20" s="1"/>
  <c r="N3679" i="20"/>
  <c r="P3679" i="20" s="1"/>
  <c r="N3678" i="20"/>
  <c r="P3678" i="20" s="1"/>
  <c r="N3677" i="20"/>
  <c r="P3677" i="20" s="1"/>
  <c r="N3676" i="20"/>
  <c r="P3676" i="20" s="1"/>
  <c r="N3675" i="20"/>
  <c r="P3675" i="20" s="1"/>
  <c r="N3674" i="20"/>
  <c r="P3674" i="20" s="1"/>
  <c r="N3673" i="20"/>
  <c r="P3673" i="20" s="1"/>
  <c r="N3672" i="20"/>
  <c r="P3672" i="20" s="1"/>
  <c r="N3671" i="20"/>
  <c r="P3671" i="20" s="1"/>
  <c r="N3670" i="20"/>
  <c r="P3670" i="20" s="1"/>
  <c r="N3669" i="20"/>
  <c r="P3669" i="20" s="1"/>
  <c r="N3668" i="20"/>
  <c r="P3668" i="20" s="1"/>
  <c r="N3667" i="20"/>
  <c r="P3667" i="20" s="1"/>
  <c r="N3666" i="20"/>
  <c r="P3666" i="20" s="1"/>
  <c r="N3665" i="20"/>
  <c r="P3665" i="20" s="1"/>
  <c r="N3664" i="20"/>
  <c r="P3664" i="20" s="1"/>
  <c r="N3663" i="20"/>
  <c r="P3663" i="20" s="1"/>
  <c r="N3660" i="20"/>
  <c r="N3659" i="20" s="1"/>
  <c r="N3710" i="20"/>
  <c r="P3710" i="20" s="1"/>
  <c r="N3709" i="20"/>
  <c r="P3709" i="20" s="1"/>
  <c r="N3644" i="20"/>
  <c r="P3644" i="20" s="1"/>
  <c r="N3643" i="20"/>
  <c r="P3643" i="20" s="1"/>
  <c r="N3642" i="20"/>
  <c r="P3642" i="20" s="1"/>
  <c r="N3641" i="20"/>
  <c r="P3641" i="20" s="1"/>
  <c r="N3640" i="20"/>
  <c r="P3640" i="20" s="1"/>
  <c r="N3639" i="20"/>
  <c r="P3639" i="20" s="1"/>
  <c r="N3638" i="20"/>
  <c r="P3638" i="20" s="1"/>
  <c r="N3637" i="20"/>
  <c r="P3637" i="20" s="1"/>
  <c r="N3634" i="20"/>
  <c r="P3634" i="20" s="1"/>
  <c r="N3633" i="20"/>
  <c r="P3633" i="20" s="1"/>
  <c r="N3630" i="20"/>
  <c r="P3630" i="20" s="1"/>
  <c r="N3629" i="20"/>
  <c r="P3629" i="20" s="1"/>
  <c r="N3626" i="20"/>
  <c r="P3626" i="20" s="1"/>
  <c r="N3625" i="20"/>
  <c r="P3625" i="20" s="1"/>
  <c r="N3624" i="20"/>
  <c r="P3624" i="20" s="1"/>
  <c r="N3623" i="20"/>
  <c r="P3623" i="20" s="1"/>
  <c r="N3622" i="20"/>
  <c r="P3622" i="20" s="1"/>
  <c r="N3621" i="20"/>
  <c r="P3621" i="20" s="1"/>
  <c r="N3618" i="20"/>
  <c r="N3617" i="20" s="1"/>
  <c r="N3615" i="20"/>
  <c r="N3614" i="20" s="1"/>
  <c r="H3602" i="20"/>
  <c r="N3602" i="20" s="1"/>
  <c r="P3602" i="20" s="1"/>
  <c r="H3601" i="20"/>
  <c r="N3601" i="20" s="1"/>
  <c r="P3601" i="20" s="1"/>
  <c r="H3600" i="20"/>
  <c r="N3600" i="20" s="1"/>
  <c r="P3600" i="20" s="1"/>
  <c r="N3599" i="20"/>
  <c r="P3599" i="20" s="1"/>
  <c r="N3598" i="20"/>
  <c r="P3598" i="20" s="1"/>
  <c r="N3593" i="20"/>
  <c r="P3593" i="20" s="1"/>
  <c r="N3592" i="20"/>
  <c r="P3592" i="20" s="1"/>
  <c r="N3591" i="20"/>
  <c r="P3591" i="20" s="1"/>
  <c r="N3590" i="20"/>
  <c r="P3590" i="20" s="1"/>
  <c r="N3589" i="20"/>
  <c r="P3589" i="20" s="1"/>
  <c r="N3588" i="20"/>
  <c r="P3588" i="20" s="1"/>
  <c r="N3587" i="20"/>
  <c r="P3587" i="20" s="1"/>
  <c r="H3583" i="20"/>
  <c r="N3583" i="20" s="1"/>
  <c r="P3583" i="20" s="1"/>
  <c r="H3582" i="20"/>
  <c r="N3582" i="20" s="1"/>
  <c r="P3582" i="20" s="1"/>
  <c r="N3581" i="20"/>
  <c r="P3581" i="20" s="1"/>
  <c r="N3580" i="20"/>
  <c r="P3580" i="20" s="1"/>
  <c r="N3579" i="20"/>
  <c r="P3579" i="20" s="1"/>
  <c r="N3578" i="20"/>
  <c r="P3578" i="20" s="1"/>
  <c r="N3576" i="20"/>
  <c r="P3576" i="20" s="1"/>
  <c r="N3575" i="20"/>
  <c r="P3575" i="20" s="1"/>
  <c r="N3571" i="20"/>
  <c r="P3571" i="20" s="1"/>
  <c r="N3570" i="20"/>
  <c r="P3570" i="20" s="1"/>
  <c r="N3569" i="20"/>
  <c r="P3569" i="20" s="1"/>
  <c r="N3568" i="20"/>
  <c r="P3568" i="20" s="1"/>
  <c r="N3567" i="20"/>
  <c r="P3567" i="20" s="1"/>
  <c r="N3566" i="20"/>
  <c r="P3566" i="20" s="1"/>
  <c r="N3565" i="20"/>
  <c r="P3565" i="20" s="1"/>
  <c r="O3563" i="20" l="1"/>
  <c r="P3660" i="20"/>
  <c r="P3659" i="20" s="1"/>
  <c r="P3586" i="20"/>
  <c r="P3697" i="20"/>
  <c r="P3686" i="20"/>
  <c r="P3657" i="20"/>
  <c r="P3656" i="20" s="1"/>
  <c r="P3615" i="20"/>
  <c r="P3614" i="20" s="1"/>
  <c r="P3713" i="20"/>
  <c r="P3712" i="20" s="1"/>
  <c r="P3618" i="20"/>
  <c r="P3617" i="20" s="1"/>
  <c r="O3585" i="20"/>
  <c r="P3708" i="20"/>
  <c r="N3628" i="20"/>
  <c r="N3650" i="20"/>
  <c r="N3689" i="20"/>
  <c r="P3689" i="20"/>
  <c r="N3708" i="20"/>
  <c r="P3564" i="20"/>
  <c r="P3693" i="20"/>
  <c r="P3646" i="20"/>
  <c r="P3700" i="20"/>
  <c r="P3636" i="20"/>
  <c r="P3662" i="20"/>
  <c r="P3620" i="20"/>
  <c r="P3632" i="20"/>
  <c r="P3628" i="20"/>
  <c r="N3686" i="20"/>
  <c r="N3646" i="20"/>
  <c r="N3586" i="20"/>
  <c r="F3596" i="20" s="1"/>
  <c r="N3596" i="20" s="1"/>
  <c r="P3596" i="20" s="1"/>
  <c r="N3697" i="20"/>
  <c r="P3650" i="20"/>
  <c r="N3564" i="20"/>
  <c r="F3574" i="20" s="1"/>
  <c r="N3574" i="20" s="1"/>
  <c r="P3574" i="20" s="1"/>
  <c r="N3620" i="20"/>
  <c r="N3662" i="20"/>
  <c r="N3700" i="20"/>
  <c r="N3632" i="20"/>
  <c r="N3636" i="20"/>
  <c r="N3693" i="20"/>
  <c r="O3562" i="20" l="1"/>
  <c r="F3597" i="20"/>
  <c r="N3597" i="20" s="1"/>
  <c r="F3577" i="20"/>
  <c r="N3577" i="20" s="1"/>
  <c r="P3577" i="20" s="1"/>
  <c r="P3573" i="20" s="1"/>
  <c r="P3563" i="20" s="1"/>
  <c r="R87" i="23" l="1"/>
  <c r="P3597" i="20"/>
  <c r="P3595" i="20" s="1"/>
  <c r="P3585" i="20" s="1"/>
  <c r="N3595" i="20"/>
  <c r="N3585" i="20" s="1"/>
  <c r="N3573" i="20"/>
  <c r="N3563" i="20" s="1"/>
  <c r="F3605" i="20" l="1"/>
  <c r="N3605" i="20" s="1"/>
  <c r="P3605" i="20" s="1"/>
  <c r="P3604" i="20" s="1"/>
  <c r="F3611" i="20"/>
  <c r="N3611" i="20" s="1"/>
  <c r="F3609" i="20"/>
  <c r="N3609" i="20" s="1"/>
  <c r="P3609" i="20" s="1"/>
  <c r="F3608" i="20"/>
  <c r="N3608" i="20" s="1"/>
  <c r="P3608" i="20" s="1"/>
  <c r="F3610" i="20"/>
  <c r="N3610" i="20" s="1"/>
  <c r="P3610" i="20" s="1"/>
  <c r="N3604" i="20" l="1"/>
  <c r="F3612" i="20"/>
  <c r="N3612" i="20" s="1"/>
  <c r="P3612" i="20" s="1"/>
  <c r="P3611" i="20"/>
  <c r="P3607" i="20" l="1"/>
  <c r="P3562" i="20" s="1"/>
  <c r="N3607" i="20"/>
  <c r="O116" i="21" l="1"/>
  <c r="O115" i="21" s="1"/>
  <c r="M113" i="21"/>
  <c r="M107" i="21"/>
  <c r="M104" i="21"/>
  <c r="O74" i="21"/>
  <c r="N48" i="21"/>
  <c r="O49" i="21"/>
  <c r="F39" i="23" l="1"/>
  <c r="O3406" i="20"/>
  <c r="O3400" i="20"/>
  <c r="O3394" i="20"/>
  <c r="O3390" i="20"/>
  <c r="O3368" i="20"/>
  <c r="O3365" i="20"/>
  <c r="O3362" i="20"/>
  <c r="O3357" i="20"/>
  <c r="O3347" i="20"/>
  <c r="O3342" i="20"/>
  <c r="O3336" i="20"/>
  <c r="O3331" i="20"/>
  <c r="O3328" i="20"/>
  <c r="O3325" i="20"/>
  <c r="O3322" i="20"/>
  <c r="O3319" i="20"/>
  <c r="O3315" i="20"/>
  <c r="O3312" i="20"/>
  <c r="O3305" i="20"/>
  <c r="O3302" i="20"/>
  <c r="O3299" i="20"/>
  <c r="O3288" i="20"/>
  <c r="N3414" i="20"/>
  <c r="P3414" i="20" s="1"/>
  <c r="N3413" i="20"/>
  <c r="P3413" i="20" s="1"/>
  <c r="N3412" i="20"/>
  <c r="P3412" i="20" s="1"/>
  <c r="N3411" i="20"/>
  <c r="P3411" i="20" s="1"/>
  <c r="N3410" i="20"/>
  <c r="P3410" i="20" s="1"/>
  <c r="N3409" i="20"/>
  <c r="P3409" i="20" s="1"/>
  <c r="N3408" i="20"/>
  <c r="P3408" i="20" s="1"/>
  <c r="N3407" i="20"/>
  <c r="P3407" i="20" s="1"/>
  <c r="N3404" i="20"/>
  <c r="P3404" i="20" s="1"/>
  <c r="N3403" i="20"/>
  <c r="P3403" i="20" s="1"/>
  <c r="N3402" i="20"/>
  <c r="P3402" i="20" s="1"/>
  <c r="N3401" i="20"/>
  <c r="P3401" i="20" s="1"/>
  <c r="N3398" i="20"/>
  <c r="P3398" i="20" s="1"/>
  <c r="N3397" i="20"/>
  <c r="P3397" i="20" s="1"/>
  <c r="N3396" i="20"/>
  <c r="P3396" i="20" s="1"/>
  <c r="N3395" i="20"/>
  <c r="P3395" i="20" s="1"/>
  <c r="N3392" i="20"/>
  <c r="P3392" i="20" s="1"/>
  <c r="N3391" i="20"/>
  <c r="P3391" i="20" s="1"/>
  <c r="N3388" i="20"/>
  <c r="P3388" i="20" s="1"/>
  <c r="N3387" i="20"/>
  <c r="P3387" i="20" s="1"/>
  <c r="N3386" i="20"/>
  <c r="P3386" i="20" s="1"/>
  <c r="N3385" i="20"/>
  <c r="P3385" i="20" s="1"/>
  <c r="N3384" i="20"/>
  <c r="P3384" i="20" s="1"/>
  <c r="N3383" i="20"/>
  <c r="P3383" i="20" s="1"/>
  <c r="N3382" i="20"/>
  <c r="P3382" i="20" s="1"/>
  <c r="N3381" i="20"/>
  <c r="P3381" i="20" s="1"/>
  <c r="N3380" i="20"/>
  <c r="P3380" i="20" s="1"/>
  <c r="N3379" i="20"/>
  <c r="P3379" i="20" s="1"/>
  <c r="N3378" i="20"/>
  <c r="P3378" i="20" s="1"/>
  <c r="N3377" i="20"/>
  <c r="P3377" i="20" s="1"/>
  <c r="N3376" i="20"/>
  <c r="P3376" i="20" s="1"/>
  <c r="N3375" i="20"/>
  <c r="P3375" i="20" s="1"/>
  <c r="N3374" i="20"/>
  <c r="P3374" i="20" s="1"/>
  <c r="N3373" i="20"/>
  <c r="P3373" i="20" s="1"/>
  <c r="N3372" i="20"/>
  <c r="P3372" i="20" s="1"/>
  <c r="N3371" i="20"/>
  <c r="P3371" i="20" s="1"/>
  <c r="N3370" i="20"/>
  <c r="P3370" i="20" s="1"/>
  <c r="N3369" i="20"/>
  <c r="P3369" i="20" s="1"/>
  <c r="N3366" i="20"/>
  <c r="N3365" i="20" s="1"/>
  <c r="N3363" i="20"/>
  <c r="N3362" i="20" s="1"/>
  <c r="N3360" i="20"/>
  <c r="P3360" i="20" s="1"/>
  <c r="N3359" i="20"/>
  <c r="P3359" i="20" s="1"/>
  <c r="N3358" i="20"/>
  <c r="P3358" i="20" s="1"/>
  <c r="N3355" i="20"/>
  <c r="P3355" i="20" s="1"/>
  <c r="N3354" i="20"/>
  <c r="P3354" i="20" s="1"/>
  <c r="N3353" i="20"/>
  <c r="P3353" i="20" s="1"/>
  <c r="N3352" i="20"/>
  <c r="P3352" i="20" s="1"/>
  <c r="N3351" i="20"/>
  <c r="P3351" i="20" s="1"/>
  <c r="N3350" i="20"/>
  <c r="P3350" i="20" s="1"/>
  <c r="N3349" i="20"/>
  <c r="P3349" i="20" s="1"/>
  <c r="N3348" i="20"/>
  <c r="P3348" i="20" s="1"/>
  <c r="N3345" i="20"/>
  <c r="P3345" i="20" s="1"/>
  <c r="N3344" i="20"/>
  <c r="P3344" i="20" s="1"/>
  <c r="N3343" i="20"/>
  <c r="P3343" i="20" s="1"/>
  <c r="N3340" i="20"/>
  <c r="P3340" i="20" s="1"/>
  <c r="N3339" i="20"/>
  <c r="P3339" i="20" s="1"/>
  <c r="N3338" i="20"/>
  <c r="P3338" i="20" s="1"/>
  <c r="N3337" i="20"/>
  <c r="P3337" i="20" s="1"/>
  <c r="N3334" i="20"/>
  <c r="P3334" i="20" s="1"/>
  <c r="N3333" i="20"/>
  <c r="P3333" i="20" s="1"/>
  <c r="N3332" i="20"/>
  <c r="P3332" i="20" s="1"/>
  <c r="N3329" i="20"/>
  <c r="N3328" i="20" s="1"/>
  <c r="N3326" i="20"/>
  <c r="N3325" i="20" s="1"/>
  <c r="N3323" i="20"/>
  <c r="N3322" i="20" s="1"/>
  <c r="N3320" i="20"/>
  <c r="N3319" i="20" s="1"/>
  <c r="N3317" i="20"/>
  <c r="P3317" i="20" s="1"/>
  <c r="N3316" i="20"/>
  <c r="P3316" i="20" s="1"/>
  <c r="N3313" i="20"/>
  <c r="N3312" i="20" s="1"/>
  <c r="F3309" i="20"/>
  <c r="N3309" i="20" s="1"/>
  <c r="F3310" i="20" s="1"/>
  <c r="N3310" i="20" s="1"/>
  <c r="P3310" i="20" s="1"/>
  <c r="F3308" i="20"/>
  <c r="N3308" i="20" s="1"/>
  <c r="P3308" i="20" s="1"/>
  <c r="F3307" i="20"/>
  <c r="N3307" i="20" s="1"/>
  <c r="P3307" i="20" s="1"/>
  <c r="N3306" i="20"/>
  <c r="P3306" i="20" s="1"/>
  <c r="N3303" i="20"/>
  <c r="N3302" i="20" s="1"/>
  <c r="N3300" i="20"/>
  <c r="N3299" i="20" s="1"/>
  <c r="N3297" i="20"/>
  <c r="P3297" i="20" s="1"/>
  <c r="N3296" i="20"/>
  <c r="P3296" i="20" s="1"/>
  <c r="N3295" i="20"/>
  <c r="P3295" i="20" s="1"/>
  <c r="N3294" i="20"/>
  <c r="P3294" i="20" s="1"/>
  <c r="N3293" i="20"/>
  <c r="P3293" i="20" s="1"/>
  <c r="N3292" i="20"/>
  <c r="P3292" i="20" s="1"/>
  <c r="H3291" i="20"/>
  <c r="H3290" i="20"/>
  <c r="N3290" i="20" s="1"/>
  <c r="P3290" i="20" s="1"/>
  <c r="H3289" i="20"/>
  <c r="N3286" i="20"/>
  <c r="P3286" i="20" s="1"/>
  <c r="N3285" i="20"/>
  <c r="P3285" i="20" s="1"/>
  <c r="N3284" i="20"/>
  <c r="P3284" i="20" s="1"/>
  <c r="N3283" i="20"/>
  <c r="P3283" i="20" s="1"/>
  <c r="N3282" i="20"/>
  <c r="P3282" i="20" s="1"/>
  <c r="N3281" i="20"/>
  <c r="P3281" i="20" s="1"/>
  <c r="N3280" i="20"/>
  <c r="P3280" i="20" s="1"/>
  <c r="N3279" i="20"/>
  <c r="P3279" i="20" s="1"/>
  <c r="F38" i="23" l="1"/>
  <c r="H39" i="23"/>
  <c r="P3390" i="20"/>
  <c r="P3342" i="20"/>
  <c r="P3315" i="20"/>
  <c r="P3357" i="20"/>
  <c r="P3313" i="20"/>
  <c r="P3312" i="20" s="1"/>
  <c r="P3347" i="20"/>
  <c r="P3278" i="20"/>
  <c r="P3336" i="20"/>
  <c r="P3406" i="20"/>
  <c r="P3394" i="20"/>
  <c r="P3300" i="20"/>
  <c r="P3299" i="20" s="1"/>
  <c r="P3303" i="20"/>
  <c r="P3302" i="20" s="1"/>
  <c r="P3320" i="20"/>
  <c r="P3319" i="20" s="1"/>
  <c r="P3323" i="20"/>
  <c r="P3322" i="20" s="1"/>
  <c r="P3363" i="20"/>
  <c r="P3362" i="20" s="1"/>
  <c r="P3326" i="20"/>
  <c r="P3325" i="20" s="1"/>
  <c r="P3366" i="20"/>
  <c r="P3365" i="20" s="1"/>
  <c r="P3309" i="20"/>
  <c r="P3305" i="20" s="1"/>
  <c r="P3329" i="20"/>
  <c r="P3328" i="20" s="1"/>
  <c r="P3400" i="20"/>
  <c r="P3368" i="20"/>
  <c r="P3331" i="20"/>
  <c r="O3277" i="20"/>
  <c r="O3276" i="20" s="1"/>
  <c r="O3275" i="20" s="1"/>
  <c r="N3394" i="20"/>
  <c r="N3315" i="20"/>
  <c r="N3331" i="20"/>
  <c r="N3357" i="20"/>
  <c r="N3390" i="20"/>
  <c r="N3368" i="20"/>
  <c r="N3400" i="20"/>
  <c r="N3336" i="20"/>
  <c r="N3406" i="20"/>
  <c r="N3347" i="20"/>
  <c r="N3278" i="20"/>
  <c r="F3291" i="20" s="1"/>
  <c r="N3291" i="20" s="1"/>
  <c r="P3291" i="20" s="1"/>
  <c r="N3342" i="20"/>
  <c r="N3305" i="20"/>
  <c r="I39" i="23" l="1"/>
  <c r="H38" i="23"/>
  <c r="I38" i="23" s="1"/>
  <c r="R82" i="23"/>
  <c r="F3289" i="20"/>
  <c r="N3289" i="20" s="1"/>
  <c r="N3288" i="20" l="1"/>
  <c r="N3277" i="20" s="1"/>
  <c r="P3289" i="20"/>
  <c r="P3288" i="20" s="1"/>
  <c r="P3277" i="20" s="1"/>
  <c r="P3276" i="20" s="1"/>
  <c r="O645" i="20"/>
  <c r="O649" i="20"/>
  <c r="N742" i="20"/>
  <c r="P742" i="20" s="1"/>
  <c r="N716" i="20"/>
  <c r="P716" i="20" s="1"/>
  <c r="N710" i="20"/>
  <c r="P710" i="20" s="1"/>
  <c r="N708" i="20"/>
  <c r="P708" i="20" s="1"/>
  <c r="N709" i="20"/>
  <c r="P709" i="20" s="1"/>
  <c r="O3260" i="20" l="1"/>
  <c r="N3265" i="20"/>
  <c r="P3265" i="20" s="1"/>
  <c r="O3252" i="20"/>
  <c r="N3253" i="20"/>
  <c r="P3253" i="20" s="1"/>
  <c r="P3252" i="20" s="1"/>
  <c r="O3210" i="20"/>
  <c r="N3214" i="20"/>
  <c r="P3214" i="20" s="1"/>
  <c r="N3215" i="20"/>
  <c r="P3215" i="20" s="1"/>
  <c r="O3272" i="20"/>
  <c r="O3267" i="20"/>
  <c r="O3255" i="20"/>
  <c r="O3225" i="20"/>
  <c r="O3217" i="20"/>
  <c r="O3248" i="20"/>
  <c r="O3234" i="20"/>
  <c r="O3228" i="20"/>
  <c r="O3221" i="20"/>
  <c r="O3206" i="20"/>
  <c r="O3242" i="20"/>
  <c r="O3245" i="20"/>
  <c r="O3231" i="20"/>
  <c r="O3199" i="20"/>
  <c r="O3192" i="20"/>
  <c r="O3202" i="20"/>
  <c r="O3189" i="20"/>
  <c r="O3185" i="20"/>
  <c r="O3177" i="20"/>
  <c r="O3174" i="20"/>
  <c r="N3273" i="20"/>
  <c r="N3272" i="20" s="1"/>
  <c r="N3270" i="20"/>
  <c r="P3270" i="20" s="1"/>
  <c r="N3269" i="20"/>
  <c r="P3269" i="20" s="1"/>
  <c r="N3268" i="20"/>
  <c r="N3264" i="20"/>
  <c r="P3264" i="20" s="1"/>
  <c r="N3263" i="20"/>
  <c r="P3263" i="20" s="1"/>
  <c r="N3262" i="20"/>
  <c r="P3262" i="20" s="1"/>
  <c r="N3261" i="20"/>
  <c r="P3261" i="20" s="1"/>
  <c r="N3258" i="20"/>
  <c r="P3258" i="20" s="1"/>
  <c r="N3257" i="20"/>
  <c r="P3257" i="20" s="1"/>
  <c r="N3256" i="20"/>
  <c r="N3226" i="20"/>
  <c r="N3225" i="20" s="1"/>
  <c r="N3219" i="20"/>
  <c r="P3219" i="20" s="1"/>
  <c r="N3218" i="20"/>
  <c r="N3250" i="20"/>
  <c r="P3250" i="20" s="1"/>
  <c r="N3249" i="20"/>
  <c r="N3240" i="20"/>
  <c r="P3240" i="20" s="1"/>
  <c r="N3239" i="20"/>
  <c r="P3239" i="20" s="1"/>
  <c r="N3238" i="20"/>
  <c r="P3238" i="20" s="1"/>
  <c r="N3237" i="20"/>
  <c r="P3237" i="20" s="1"/>
  <c r="N3236" i="20"/>
  <c r="P3236" i="20" s="1"/>
  <c r="N3235" i="20"/>
  <c r="N3229" i="20"/>
  <c r="N3228" i="20" s="1"/>
  <c r="N3223" i="20"/>
  <c r="P3223" i="20" s="1"/>
  <c r="N3222" i="20"/>
  <c r="N3213" i="20"/>
  <c r="P3213" i="20" s="1"/>
  <c r="N3212" i="20"/>
  <c r="P3212" i="20" s="1"/>
  <c r="N3211" i="20"/>
  <c r="P3211" i="20" s="1"/>
  <c r="N3208" i="20"/>
  <c r="P3208" i="20" s="1"/>
  <c r="N3207" i="20"/>
  <c r="N3243" i="20"/>
  <c r="N3242" i="20" s="1"/>
  <c r="N3187" i="20"/>
  <c r="P3187" i="20" s="1"/>
  <c r="N3186" i="20"/>
  <c r="P3186" i="20" s="1"/>
  <c r="N3180" i="20"/>
  <c r="P3180" i="20" s="1"/>
  <c r="H3179" i="20"/>
  <c r="H3178" i="20"/>
  <c r="N3175" i="20"/>
  <c r="N3174" i="20" s="1"/>
  <c r="H3174" i="20"/>
  <c r="H3204" i="20" s="1"/>
  <c r="N3204" i="20" s="1"/>
  <c r="P3204" i="20" s="1"/>
  <c r="P3210" i="20" l="1"/>
  <c r="P3260" i="20"/>
  <c r="H3181" i="20"/>
  <c r="N3181" i="20" s="1"/>
  <c r="P3181" i="20" s="1"/>
  <c r="N3267" i="20"/>
  <c r="P3175" i="20"/>
  <c r="P3174" i="20" s="1"/>
  <c r="H3183" i="20"/>
  <c r="N3183" i="20" s="1"/>
  <c r="P3183" i="20" s="1"/>
  <c r="P3185" i="20"/>
  <c r="N3185" i="20"/>
  <c r="N3221" i="20"/>
  <c r="P3229" i="20"/>
  <c r="P3228" i="20" s="1"/>
  <c r="N3248" i="20"/>
  <c r="N3252" i="20"/>
  <c r="N3234" i="20"/>
  <c r="N3217" i="20"/>
  <c r="N3255" i="20"/>
  <c r="P3226" i="20"/>
  <c r="P3225" i="20" s="1"/>
  <c r="H3232" i="20"/>
  <c r="N3232" i="20" s="1"/>
  <c r="P3256" i="20"/>
  <c r="P3255" i="20" s="1"/>
  <c r="P3268" i="20"/>
  <c r="P3267" i="20" s="1"/>
  <c r="P3243" i="20"/>
  <c r="P3242" i="20" s="1"/>
  <c r="P3222" i="20"/>
  <c r="P3221" i="20" s="1"/>
  <c r="N3210" i="20"/>
  <c r="N3206" i="20"/>
  <c r="P3207" i="20"/>
  <c r="P3206" i="20" s="1"/>
  <c r="P3249" i="20"/>
  <c r="P3248" i="20" s="1"/>
  <c r="N3260" i="20"/>
  <c r="P3273" i="20"/>
  <c r="P3272" i="20" s="1"/>
  <c r="P3235" i="20"/>
  <c r="P3234" i="20" s="1"/>
  <c r="P3218" i="20"/>
  <c r="P3217" i="20" s="1"/>
  <c r="O3173" i="20"/>
  <c r="O3172" i="20" s="1"/>
  <c r="R80" i="23" s="1"/>
  <c r="F3179" i="20"/>
  <c r="N3179" i="20" s="1"/>
  <c r="P3179" i="20" s="1"/>
  <c r="F3178" i="20"/>
  <c r="N3178" i="20" s="1"/>
  <c r="H3182" i="20"/>
  <c r="N3182" i="20" s="1"/>
  <c r="P3182" i="20" s="1"/>
  <c r="H3246" i="20"/>
  <c r="N3246" i="20" s="1"/>
  <c r="H3203" i="20"/>
  <c r="N3203" i="20" s="1"/>
  <c r="H3200" i="20"/>
  <c r="N3200" i="20" s="1"/>
  <c r="N3202" i="20" l="1"/>
  <c r="P3203" i="20"/>
  <c r="P3202" i="20" s="1"/>
  <c r="N3245" i="20"/>
  <c r="P3246" i="20"/>
  <c r="P3245" i="20" s="1"/>
  <c r="N3177" i="20"/>
  <c r="N3173" i="20" s="1"/>
  <c r="F3190" i="20" s="1"/>
  <c r="N3190" i="20" s="1"/>
  <c r="P3178" i="20"/>
  <c r="P3177" i="20" s="1"/>
  <c r="P3173" i="20" s="1"/>
  <c r="N3231" i="20"/>
  <c r="P3232" i="20"/>
  <c r="P3231" i="20" s="1"/>
  <c r="N3199" i="20"/>
  <c r="P3200" i="20"/>
  <c r="P3199" i="20" s="1"/>
  <c r="N3189" i="20" l="1"/>
  <c r="P3190" i="20"/>
  <c r="P3189" i="20" s="1"/>
  <c r="F3193" i="20"/>
  <c r="F3196" i="20" s="1"/>
  <c r="N3196" i="20" s="1"/>
  <c r="N3193" i="20" l="1"/>
  <c r="P3193" i="20" s="1"/>
  <c r="F3194" i="20"/>
  <c r="N3194" i="20" s="1"/>
  <c r="P3194" i="20" s="1"/>
  <c r="F3195" i="20"/>
  <c r="N3195" i="20" s="1"/>
  <c r="P3195" i="20" s="1"/>
  <c r="F3197" i="20"/>
  <c r="N3197" i="20" s="1"/>
  <c r="P3197" i="20" s="1"/>
  <c r="P3196" i="20"/>
  <c r="N3192" i="20" l="1"/>
  <c r="N3172" i="20" s="1"/>
  <c r="P3192" i="20"/>
  <c r="P3172" i="20" s="1"/>
  <c r="M145" i="21"/>
  <c r="O145" i="21" s="1"/>
  <c r="O144" i="21" s="1"/>
  <c r="P3101" i="20"/>
  <c r="P2987" i="20"/>
  <c r="P2986" i="20" s="1"/>
  <c r="O3169" i="20"/>
  <c r="O3166" i="20"/>
  <c r="O3157" i="20"/>
  <c r="O3153" i="20"/>
  <c r="O3148" i="20"/>
  <c r="O3138" i="20"/>
  <c r="O3120" i="20"/>
  <c r="O3110" i="20"/>
  <c r="O3107" i="20"/>
  <c r="O3104" i="20"/>
  <c r="O3063" i="20"/>
  <c r="O3060" i="20"/>
  <c r="O3057" i="20"/>
  <c r="O3054" i="20"/>
  <c r="O3049" i="20"/>
  <c r="O3046" i="20"/>
  <c r="O3039" i="20"/>
  <c r="O3026" i="20"/>
  <c r="O3021" i="20"/>
  <c r="O3017" i="20"/>
  <c r="O3009" i="20"/>
  <c r="O3005" i="20"/>
  <c r="O3002" i="20"/>
  <c r="O2999" i="20"/>
  <c r="O2992" i="20"/>
  <c r="O2989" i="20"/>
  <c r="O2986" i="20"/>
  <c r="O2968" i="20"/>
  <c r="O2977" i="20"/>
  <c r="O2957" i="20"/>
  <c r="O2948" i="20"/>
  <c r="N3170" i="20"/>
  <c r="N3169" i="20" s="1"/>
  <c r="N3167" i="20"/>
  <c r="N3166" i="20" s="1"/>
  <c r="N3164" i="20"/>
  <c r="P3164" i="20" s="1"/>
  <c r="N3163" i="20"/>
  <c r="P3163" i="20" s="1"/>
  <c r="N3162" i="20"/>
  <c r="P3162" i="20" s="1"/>
  <c r="N3161" i="20"/>
  <c r="P3161" i="20" s="1"/>
  <c r="N3160" i="20"/>
  <c r="P3160" i="20" s="1"/>
  <c r="N3159" i="20"/>
  <c r="N3158" i="20"/>
  <c r="P3158" i="20" s="1"/>
  <c r="N3155" i="20"/>
  <c r="P3155" i="20" s="1"/>
  <c r="N3154" i="20"/>
  <c r="N3151" i="20"/>
  <c r="P3151" i="20" s="1"/>
  <c r="N3150" i="20"/>
  <c r="N3149" i="20"/>
  <c r="P3149" i="20" s="1"/>
  <c r="N3146" i="20"/>
  <c r="P3146" i="20" s="1"/>
  <c r="N3145" i="20"/>
  <c r="P3145" i="20" s="1"/>
  <c r="N3144" i="20"/>
  <c r="P3144" i="20" s="1"/>
  <c r="N3143" i="20"/>
  <c r="P3143" i="20" s="1"/>
  <c r="N3142" i="20"/>
  <c r="P3142" i="20" s="1"/>
  <c r="N3141" i="20"/>
  <c r="P3141" i="20" s="1"/>
  <c r="N3140" i="20"/>
  <c r="P3140" i="20" s="1"/>
  <c r="N3139" i="20"/>
  <c r="N3136" i="20"/>
  <c r="P3136" i="20" s="1"/>
  <c r="N3135" i="20"/>
  <c r="P3135" i="20" s="1"/>
  <c r="N3134" i="20"/>
  <c r="P3134" i="20" s="1"/>
  <c r="N3133" i="20"/>
  <c r="P3133" i="20" s="1"/>
  <c r="N3132" i="20"/>
  <c r="P3132" i="20" s="1"/>
  <c r="N3131" i="20"/>
  <c r="P3131" i="20" s="1"/>
  <c r="N3130" i="20"/>
  <c r="P3130" i="20" s="1"/>
  <c r="N3129" i="20"/>
  <c r="P3129" i="20" s="1"/>
  <c r="N3128" i="20"/>
  <c r="P3128" i="20" s="1"/>
  <c r="N3127" i="20"/>
  <c r="P3127" i="20" s="1"/>
  <c r="N3126" i="20"/>
  <c r="P3126" i="20" s="1"/>
  <c r="N3125" i="20"/>
  <c r="P3125" i="20" s="1"/>
  <c r="N3124" i="20"/>
  <c r="P3124" i="20" s="1"/>
  <c r="N3123" i="20"/>
  <c r="P3123" i="20" s="1"/>
  <c r="N3122" i="20"/>
  <c r="P3122" i="20" s="1"/>
  <c r="N3121" i="20"/>
  <c r="N3118" i="20"/>
  <c r="P3118" i="20" s="1"/>
  <c r="N3117" i="20"/>
  <c r="P3117" i="20" s="1"/>
  <c r="N3116" i="20"/>
  <c r="P3116" i="20" s="1"/>
  <c r="N3115" i="20"/>
  <c r="P3115" i="20" s="1"/>
  <c r="N3114" i="20"/>
  <c r="P3114" i="20" s="1"/>
  <c r="N3113" i="20"/>
  <c r="P3113" i="20" s="1"/>
  <c r="N3112" i="20"/>
  <c r="P3112" i="20" s="1"/>
  <c r="N3111" i="20"/>
  <c r="P3111" i="20" s="1"/>
  <c r="N3105" i="20"/>
  <c r="N3104" i="20" s="1"/>
  <c r="N3102" i="20"/>
  <c r="P3102" i="20" s="1"/>
  <c r="N3100" i="20"/>
  <c r="P3100" i="20" s="1"/>
  <c r="N3099" i="20"/>
  <c r="P3099" i="20" s="1"/>
  <c r="N3098" i="20"/>
  <c r="P3098" i="20" s="1"/>
  <c r="N3097" i="20"/>
  <c r="P3097" i="20" s="1"/>
  <c r="N3096" i="20"/>
  <c r="P3096" i="20" s="1"/>
  <c r="N3095" i="20"/>
  <c r="P3095" i="20" s="1"/>
  <c r="N3094" i="20"/>
  <c r="P3094" i="20" s="1"/>
  <c r="N3093" i="20"/>
  <c r="P3093" i="20" s="1"/>
  <c r="N3092" i="20"/>
  <c r="P3092" i="20" s="1"/>
  <c r="N3091" i="20"/>
  <c r="P3091" i="20" s="1"/>
  <c r="N3090" i="20"/>
  <c r="P3090" i="20" s="1"/>
  <c r="N3089" i="20"/>
  <c r="P3089" i="20" s="1"/>
  <c r="N3088" i="20"/>
  <c r="P3088" i="20" s="1"/>
  <c r="N3087" i="20"/>
  <c r="P3087" i="20" s="1"/>
  <c r="N3086" i="20"/>
  <c r="P3086" i="20" s="1"/>
  <c r="N3085" i="20"/>
  <c r="P3085" i="20" s="1"/>
  <c r="N3084" i="20"/>
  <c r="P3084" i="20" s="1"/>
  <c r="N3083" i="20"/>
  <c r="P3083" i="20" s="1"/>
  <c r="N3082" i="20"/>
  <c r="P3082" i="20" s="1"/>
  <c r="N3081" i="20"/>
  <c r="P3081" i="20" s="1"/>
  <c r="N3080" i="20"/>
  <c r="P3080" i="20" s="1"/>
  <c r="N3079" i="20"/>
  <c r="P3079" i="20" s="1"/>
  <c r="N3078" i="20"/>
  <c r="P3078" i="20" s="1"/>
  <c r="N3077" i="20"/>
  <c r="P3077" i="20" s="1"/>
  <c r="N3076" i="20"/>
  <c r="P3076" i="20" s="1"/>
  <c r="N3075" i="20"/>
  <c r="P3075" i="20" s="1"/>
  <c r="N3074" i="20"/>
  <c r="P3074" i="20" s="1"/>
  <c r="N3073" i="20"/>
  <c r="BV2986" i="20" s="1"/>
  <c r="BX2986" i="20" s="1"/>
  <c r="N3072" i="20"/>
  <c r="P3072" i="20" s="1"/>
  <c r="N3071" i="20"/>
  <c r="P3071" i="20" s="1"/>
  <c r="N3070" i="20"/>
  <c r="P3070" i="20" s="1"/>
  <c r="N3069" i="20"/>
  <c r="P3069" i="20" s="1"/>
  <c r="N3068" i="20"/>
  <c r="P3068" i="20" s="1"/>
  <c r="N3067" i="20"/>
  <c r="P3067" i="20" s="1"/>
  <c r="N3066" i="20"/>
  <c r="P3066" i="20" s="1"/>
  <c r="N3065" i="20"/>
  <c r="P3065" i="20" s="1"/>
  <c r="N3064" i="20"/>
  <c r="P3064" i="20" s="1"/>
  <c r="N3061" i="20"/>
  <c r="N3060" i="20" s="1"/>
  <c r="N3058" i="20"/>
  <c r="P3058" i="20" s="1"/>
  <c r="P3057" i="20" s="1"/>
  <c r="N3055" i="20"/>
  <c r="N3054" i="20" s="1"/>
  <c r="N3052" i="20"/>
  <c r="P3052" i="20" s="1"/>
  <c r="N3051" i="20"/>
  <c r="N3050" i="20"/>
  <c r="P3050" i="20" s="1"/>
  <c r="N3047" i="20"/>
  <c r="N3046" i="20" s="1"/>
  <c r="N3044" i="20"/>
  <c r="P3044" i="20" s="1"/>
  <c r="N3043" i="20"/>
  <c r="P3043" i="20" s="1"/>
  <c r="N3042" i="20"/>
  <c r="P3042" i="20" s="1"/>
  <c r="N3041" i="20"/>
  <c r="P3041" i="20" s="1"/>
  <c r="N3040" i="20"/>
  <c r="N3037" i="20"/>
  <c r="P3037" i="20" s="1"/>
  <c r="N3036" i="20"/>
  <c r="P3036" i="20" s="1"/>
  <c r="N3035" i="20"/>
  <c r="P3035" i="20" s="1"/>
  <c r="N3034" i="20"/>
  <c r="P3034" i="20" s="1"/>
  <c r="N3033" i="20"/>
  <c r="P3033" i="20" s="1"/>
  <c r="N3032" i="20"/>
  <c r="P3032" i="20" s="1"/>
  <c r="N3031" i="20"/>
  <c r="P3031" i="20" s="1"/>
  <c r="N3030" i="20"/>
  <c r="P3030" i="20" s="1"/>
  <c r="N3029" i="20"/>
  <c r="P3029" i="20" s="1"/>
  <c r="N3028" i="20"/>
  <c r="P3028" i="20" s="1"/>
  <c r="N3027" i="20"/>
  <c r="P3027" i="20" s="1"/>
  <c r="N3024" i="20"/>
  <c r="P3024" i="20" s="1"/>
  <c r="N3023" i="20"/>
  <c r="N3022" i="20"/>
  <c r="P3022" i="20" s="1"/>
  <c r="N3019" i="20"/>
  <c r="P3019" i="20" s="1"/>
  <c r="N3018" i="20"/>
  <c r="N3015" i="20"/>
  <c r="P3015" i="20" s="1"/>
  <c r="N3014" i="20"/>
  <c r="N3013" i="20"/>
  <c r="P3013" i="20" s="1"/>
  <c r="N3012" i="20"/>
  <c r="P3012" i="20" s="1"/>
  <c r="N3011" i="20"/>
  <c r="P3011" i="20" s="1"/>
  <c r="N3010" i="20"/>
  <c r="BV2997" i="20"/>
  <c r="BX2997" i="20" s="1"/>
  <c r="BV2996" i="20"/>
  <c r="BX2996" i="20" s="1"/>
  <c r="BV2995" i="20"/>
  <c r="BX2995" i="20" s="1"/>
  <c r="BV2993" i="20"/>
  <c r="BX2993" i="20" s="1"/>
  <c r="BV2989" i="20"/>
  <c r="BX2989" i="20" s="1"/>
  <c r="BV2987" i="20"/>
  <c r="BX2987" i="20" s="1"/>
  <c r="N2986" i="20"/>
  <c r="BV2985" i="20"/>
  <c r="BX2985" i="20" s="1"/>
  <c r="BW2983" i="20"/>
  <c r="BW2999" i="20" s="1"/>
  <c r="BX2982" i="20"/>
  <c r="N2982" i="20"/>
  <c r="P2982" i="20" s="1"/>
  <c r="N2980" i="20"/>
  <c r="P2980" i="20" s="1"/>
  <c r="BV2979" i="20"/>
  <c r="H2979" i="20"/>
  <c r="BV2978" i="20"/>
  <c r="H2978" i="20"/>
  <c r="N2975" i="20"/>
  <c r="P2975" i="20" s="1"/>
  <c r="N2974" i="20"/>
  <c r="P2974" i="20" s="1"/>
  <c r="N2973" i="20"/>
  <c r="P2973" i="20" s="1"/>
  <c r="N2972" i="20"/>
  <c r="P2972" i="20" s="1"/>
  <c r="N2971" i="20"/>
  <c r="P2971" i="20" s="1"/>
  <c r="N2970" i="20"/>
  <c r="P2970" i="20" s="1"/>
  <c r="N2969" i="20"/>
  <c r="P2969" i="20" s="1"/>
  <c r="H2967" i="20"/>
  <c r="H2983" i="20" s="1"/>
  <c r="N2983" i="20" s="1"/>
  <c r="P2983" i="20" s="1"/>
  <c r="N2962" i="20"/>
  <c r="P2962" i="20" s="1"/>
  <c r="N2961" i="20"/>
  <c r="P2961" i="20" s="1"/>
  <c r="H2960" i="20"/>
  <c r="H2959" i="20"/>
  <c r="N2959" i="20" s="1"/>
  <c r="P2959" i="20" s="1"/>
  <c r="H2958" i="20"/>
  <c r="N2955" i="20"/>
  <c r="P2955" i="20" s="1"/>
  <c r="N2954" i="20"/>
  <c r="P2954" i="20" s="1"/>
  <c r="N2953" i="20"/>
  <c r="P2953" i="20" s="1"/>
  <c r="N2952" i="20"/>
  <c r="P2952" i="20" s="1"/>
  <c r="N2951" i="20"/>
  <c r="P2951" i="20" s="1"/>
  <c r="N2950" i="20"/>
  <c r="P2950" i="20" s="1"/>
  <c r="N2949" i="20"/>
  <c r="P2949" i="20" s="1"/>
  <c r="H2948" i="20"/>
  <c r="H2965" i="20" s="1"/>
  <c r="N2965" i="20" s="1"/>
  <c r="P2965" i="20" s="1"/>
  <c r="Q3172" i="20" l="1"/>
  <c r="Q80" i="23"/>
  <c r="N3120" i="20"/>
  <c r="H2963" i="20"/>
  <c r="N2963" i="20" s="1"/>
  <c r="P2963" i="20" s="1"/>
  <c r="N3138" i="20"/>
  <c r="N3021" i="20"/>
  <c r="N3039" i="20"/>
  <c r="BV2998" i="20"/>
  <c r="BX2998" i="20" s="1"/>
  <c r="P3105" i="20"/>
  <c r="P3104" i="20" s="1"/>
  <c r="BV2980" i="20"/>
  <c r="BV2992" i="20"/>
  <c r="BX2992" i="20" s="1"/>
  <c r="BV2994" i="20"/>
  <c r="BX2994" i="20" s="1"/>
  <c r="BV2988" i="20"/>
  <c r="BX2988" i="20" s="1"/>
  <c r="N3049" i="20"/>
  <c r="N3148" i="20"/>
  <c r="P3047" i="20"/>
  <c r="P3046" i="20" s="1"/>
  <c r="P3073" i="20"/>
  <c r="P3063" i="20" s="1"/>
  <c r="P3121" i="20"/>
  <c r="P3120" i="20" s="1"/>
  <c r="P3139" i="20"/>
  <c r="P3138" i="20" s="1"/>
  <c r="N3017" i="20"/>
  <c r="P3014" i="20"/>
  <c r="P3150" i="20"/>
  <c r="P3148" i="20" s="1"/>
  <c r="BV2990" i="20"/>
  <c r="BX2990" i="20" s="1"/>
  <c r="N3153" i="20"/>
  <c r="P3051" i="20"/>
  <c r="P3049" i="20" s="1"/>
  <c r="H2984" i="20"/>
  <c r="N2984" i="20" s="1"/>
  <c r="P2984" i="20" s="1"/>
  <c r="BV2991" i="20"/>
  <c r="BX2991" i="20" s="1"/>
  <c r="N3009" i="20"/>
  <c r="N3057" i="20"/>
  <c r="P3018" i="20"/>
  <c r="P3017" i="20" s="1"/>
  <c r="P3040" i="20"/>
  <c r="P3039" i="20" s="1"/>
  <c r="P3154" i="20"/>
  <c r="P3153" i="20" s="1"/>
  <c r="P3055" i="20"/>
  <c r="P3054" i="20" s="1"/>
  <c r="P3167" i="20"/>
  <c r="P3166" i="20" s="1"/>
  <c r="N2948" i="20"/>
  <c r="F2960" i="20" s="1"/>
  <c r="N2960" i="20" s="1"/>
  <c r="P2960" i="20" s="1"/>
  <c r="N2968" i="20"/>
  <c r="F2978" i="20" s="1"/>
  <c r="N2978" i="20" s="1"/>
  <c r="P2978" i="20" s="1"/>
  <c r="N3157" i="20"/>
  <c r="P3010" i="20"/>
  <c r="P3170" i="20"/>
  <c r="P3169" i="20" s="1"/>
  <c r="N3026" i="20"/>
  <c r="N3063" i="20"/>
  <c r="N3110" i="20"/>
  <c r="P3023" i="20"/>
  <c r="P3021" i="20" s="1"/>
  <c r="P3061" i="20"/>
  <c r="P3060" i="20" s="1"/>
  <c r="P3159" i="20"/>
  <c r="P3157" i="20" s="1"/>
  <c r="P2968" i="20"/>
  <c r="P3110" i="20"/>
  <c r="P3026" i="20"/>
  <c r="P2948" i="20"/>
  <c r="O2967" i="20"/>
  <c r="O2947" i="20"/>
  <c r="O2946" i="20" s="1"/>
  <c r="O2945" i="20" s="1"/>
  <c r="H3108" i="20"/>
  <c r="N3108" i="20" s="1"/>
  <c r="H2981" i="20"/>
  <c r="N2981" i="20" s="1"/>
  <c r="P2981" i="20" s="1"/>
  <c r="H3000" i="20"/>
  <c r="N3000" i="20" s="1"/>
  <c r="H3006" i="20"/>
  <c r="N3006" i="20" s="1"/>
  <c r="P3006" i="20" s="1"/>
  <c r="H3007" i="20"/>
  <c r="N3007" i="20" s="1"/>
  <c r="P3007" i="20" s="1"/>
  <c r="H2964" i="20"/>
  <c r="N2964" i="20" s="1"/>
  <c r="P2964" i="20" s="1"/>
  <c r="H3003" i="20"/>
  <c r="N3003" i="20" s="1"/>
  <c r="P3005" i="20" l="1"/>
  <c r="F2958" i="20"/>
  <c r="N2958" i="20" s="1"/>
  <c r="P2958" i="20" s="1"/>
  <c r="P2957" i="20" s="1"/>
  <c r="P2947" i="20" s="1"/>
  <c r="P3009" i="20"/>
  <c r="F2979" i="20"/>
  <c r="N2979" i="20" s="1"/>
  <c r="P2979" i="20" s="1"/>
  <c r="P2977" i="20" s="1"/>
  <c r="P2967" i="20" s="1"/>
  <c r="N2999" i="20"/>
  <c r="P3000" i="20"/>
  <c r="P2999" i="20" s="1"/>
  <c r="N3002" i="20"/>
  <c r="P3003" i="20"/>
  <c r="P3002" i="20" s="1"/>
  <c r="N3107" i="20"/>
  <c r="P3108" i="20"/>
  <c r="P3107" i="20" s="1"/>
  <c r="N3005" i="20"/>
  <c r="N2977" i="20" l="1"/>
  <c r="N2967" i="20" s="1"/>
  <c r="N2957" i="20"/>
  <c r="N2947" i="20" s="1"/>
  <c r="R79" i="23"/>
  <c r="F2993" i="20" l="1"/>
  <c r="N2993" i="20" s="1"/>
  <c r="P2993" i="20" s="1"/>
  <c r="F2990" i="20"/>
  <c r="N2990" i="20" s="1"/>
  <c r="P2990" i="20" s="1"/>
  <c r="P2989" i="20" s="1"/>
  <c r="BV2976" i="20"/>
  <c r="F2994" i="20" l="1"/>
  <c r="N2994" i="20" s="1"/>
  <c r="P2994" i="20" s="1"/>
  <c r="F2996" i="20"/>
  <c r="N2996" i="20" s="1"/>
  <c r="F2997" i="20" s="1"/>
  <c r="N2997" i="20" s="1"/>
  <c r="P2997" i="20" s="1"/>
  <c r="F2995" i="20"/>
  <c r="N2995" i="20" s="1"/>
  <c r="P2995" i="20" s="1"/>
  <c r="N2989" i="20"/>
  <c r="BV2977" i="20"/>
  <c r="BV2981" i="20" s="1"/>
  <c r="BX2981" i="20" s="1"/>
  <c r="BX2976" i="20"/>
  <c r="P2996" i="20" l="1"/>
  <c r="P2992" i="20" s="1"/>
  <c r="P2946" i="20" s="1"/>
  <c r="P2945" i="20" s="1"/>
  <c r="N2992" i="20"/>
  <c r="N2946" i="20" s="1"/>
  <c r="BV2983" i="20"/>
  <c r="BV2999" i="20" s="1"/>
  <c r="BX2999" i="20" s="1"/>
  <c r="BX2983" i="20"/>
  <c r="Q79" i="23" l="1"/>
  <c r="N2945" i="20"/>
  <c r="Q2946" i="20"/>
  <c r="H77" i="23" l="1"/>
  <c r="O2889" i="20"/>
  <c r="O2888" i="20" s="1"/>
  <c r="O2885" i="20"/>
  <c r="O2882" i="20"/>
  <c r="O2879" i="20"/>
  <c r="O2874" i="20"/>
  <c r="O2871" i="20"/>
  <c r="O2868" i="20"/>
  <c r="O2860" i="20"/>
  <c r="O2857" i="20"/>
  <c r="O2854" i="20"/>
  <c r="O2843" i="20"/>
  <c r="O2840" i="20"/>
  <c r="O2837" i="20"/>
  <c r="O2833" i="20"/>
  <c r="O2830" i="20"/>
  <c r="O2827" i="20"/>
  <c r="O2820" i="20"/>
  <c r="O2817" i="20"/>
  <c r="N2858" i="20"/>
  <c r="R40" i="23"/>
  <c r="O750" i="20"/>
  <c r="O747" i="20"/>
  <c r="O744" i="20"/>
  <c r="O735" i="20"/>
  <c r="O730" i="20"/>
  <c r="O723" i="20"/>
  <c r="O703" i="20"/>
  <c r="O700" i="20"/>
  <c r="O697" i="20"/>
  <c r="O688" i="20"/>
  <c r="O684" i="20"/>
  <c r="O667" i="20"/>
  <c r="O656" i="20"/>
  <c r="O653" i="20"/>
  <c r="P624" i="20"/>
  <c r="O664" i="20"/>
  <c r="N741" i="20"/>
  <c r="P741" i="20" s="1"/>
  <c r="N740" i="20"/>
  <c r="P740" i="20" s="1"/>
  <c r="N733" i="20"/>
  <c r="P733" i="20" s="1"/>
  <c r="N732" i="20"/>
  <c r="P732" i="20" s="1"/>
  <c r="N728" i="20"/>
  <c r="P728" i="20" s="1"/>
  <c r="N721" i="20"/>
  <c r="P721" i="20" s="1"/>
  <c r="N720" i="20"/>
  <c r="P720" i="20" s="1"/>
  <c r="N719" i="20"/>
  <c r="P719" i="20" s="1"/>
  <c r="N718" i="20"/>
  <c r="P718" i="20" s="1"/>
  <c r="N717" i="20"/>
  <c r="P717" i="20" s="1"/>
  <c r="N701" i="20"/>
  <c r="N700" i="20" s="1"/>
  <c r="N695" i="20"/>
  <c r="P695" i="20" s="1"/>
  <c r="N694" i="20"/>
  <c r="P694" i="20" s="1"/>
  <c r="N686" i="20"/>
  <c r="P686" i="20" s="1"/>
  <c r="N682" i="20"/>
  <c r="P682" i="20" s="1"/>
  <c r="N681" i="20"/>
  <c r="P681" i="20" s="1"/>
  <c r="N680" i="20"/>
  <c r="P680" i="20" s="1"/>
  <c r="N679" i="20"/>
  <c r="P679" i="20" s="1"/>
  <c r="N678" i="20"/>
  <c r="P678" i="20" s="1"/>
  <c r="N677" i="20"/>
  <c r="P677" i="20" s="1"/>
  <c r="N676" i="20"/>
  <c r="P676" i="20" s="1"/>
  <c r="N675" i="20"/>
  <c r="P675" i="20" s="1"/>
  <c r="N674" i="20"/>
  <c r="P674" i="20" s="1"/>
  <c r="N662" i="20"/>
  <c r="P662" i="20" s="1"/>
  <c r="N661" i="20"/>
  <c r="P661" i="20" s="1"/>
  <c r="N625" i="20"/>
  <c r="P625" i="20" s="1"/>
  <c r="O575" i="20"/>
  <c r="O593" i="20"/>
  <c r="N617" i="20"/>
  <c r="P617" i="20" s="1"/>
  <c r="N616" i="20"/>
  <c r="P616" i="20" s="1"/>
  <c r="N615" i="20"/>
  <c r="P615" i="20" s="1"/>
  <c r="N614" i="20"/>
  <c r="P614" i="20" s="1"/>
  <c r="N613" i="20"/>
  <c r="P613" i="20" s="1"/>
  <c r="N612" i="20"/>
  <c r="P612" i="20" s="1"/>
  <c r="N611" i="20"/>
  <c r="P611" i="20" s="1"/>
  <c r="N610" i="20"/>
  <c r="P610" i="20" s="1"/>
  <c r="N609" i="20"/>
  <c r="P609" i="20" s="1"/>
  <c r="N608" i="20"/>
  <c r="P608" i="20" s="1"/>
  <c r="N607" i="20"/>
  <c r="P607" i="20" s="1"/>
  <c r="N606" i="20"/>
  <c r="P606" i="20" s="1"/>
  <c r="N605" i="20"/>
  <c r="P605" i="20" s="1"/>
  <c r="N604" i="20"/>
  <c r="P604" i="20" s="1"/>
  <c r="N603" i="20"/>
  <c r="P603" i="20" s="1"/>
  <c r="N579" i="20"/>
  <c r="P579" i="20" s="1"/>
  <c r="N578" i="20"/>
  <c r="P578" i="20" s="1"/>
  <c r="N650" i="20"/>
  <c r="O635" i="20"/>
  <c r="N640" i="20"/>
  <c r="P640" i="20" s="1"/>
  <c r="O627" i="20"/>
  <c r="N633" i="20"/>
  <c r="P633" i="20" s="1"/>
  <c r="N632" i="20"/>
  <c r="P632" i="20" s="1"/>
  <c r="N602" i="20"/>
  <c r="P602" i="20" s="1"/>
  <c r="N601" i="20"/>
  <c r="P601" i="20" s="1"/>
  <c r="N600" i="20"/>
  <c r="P600" i="20" s="1"/>
  <c r="N591" i="20"/>
  <c r="P591" i="20" s="1"/>
  <c r="N590" i="20"/>
  <c r="P590" i="20" s="1"/>
  <c r="O589" i="20"/>
  <c r="O581" i="20"/>
  <c r="N583" i="20"/>
  <c r="P583" i="20" s="1"/>
  <c r="N577" i="20"/>
  <c r="P577" i="20" s="1"/>
  <c r="N570" i="20"/>
  <c r="P570" i="20" s="1"/>
  <c r="N569" i="20"/>
  <c r="P569" i="20" s="1"/>
  <c r="O568" i="20"/>
  <c r="O563" i="20"/>
  <c r="N566" i="20"/>
  <c r="P566" i="20" s="1"/>
  <c r="N565" i="20"/>
  <c r="P565" i="20" s="1"/>
  <c r="O642" i="20"/>
  <c r="O622" i="20"/>
  <c r="O619" i="20"/>
  <c r="O585" i="20"/>
  <c r="O572" i="20"/>
  <c r="O560" i="20"/>
  <c r="N561" i="20"/>
  <c r="N560" i="20" s="1"/>
  <c r="N620" i="20"/>
  <c r="N619" i="20" s="1"/>
  <c r="N623" i="20"/>
  <c r="N622" i="20" s="1"/>
  <c r="N639" i="20"/>
  <c r="P639" i="20" s="1"/>
  <c r="N638" i="20"/>
  <c r="P638" i="20" s="1"/>
  <c r="N637" i="20"/>
  <c r="P637" i="20" s="1"/>
  <c r="N636" i="20"/>
  <c r="P636" i="20" s="1"/>
  <c r="N647" i="20"/>
  <c r="P647" i="20" s="1"/>
  <c r="N646" i="20"/>
  <c r="N587" i="20"/>
  <c r="P587" i="20" s="1"/>
  <c r="N586" i="20"/>
  <c r="P586" i="20" s="1"/>
  <c r="N643" i="20"/>
  <c r="N642" i="20" s="1"/>
  <c r="N631" i="20"/>
  <c r="P631" i="20" s="1"/>
  <c r="N630" i="20"/>
  <c r="P630" i="20" s="1"/>
  <c r="N629" i="20"/>
  <c r="P629" i="20" s="1"/>
  <c r="N628" i="20"/>
  <c r="P628" i="20" s="1"/>
  <c r="N582" i="20"/>
  <c r="P582" i="20" s="1"/>
  <c r="N576" i="20"/>
  <c r="P576" i="20" s="1"/>
  <c r="N564" i="20"/>
  <c r="P564" i="20" s="1"/>
  <c r="N573" i="20"/>
  <c r="N572" i="20" s="1"/>
  <c r="N599" i="20"/>
  <c r="P599" i="20" s="1"/>
  <c r="N598" i="20"/>
  <c r="P598" i="20" s="1"/>
  <c r="N597" i="20"/>
  <c r="P597" i="20" s="1"/>
  <c r="N596" i="20"/>
  <c r="P596" i="20" s="1"/>
  <c r="N595" i="20"/>
  <c r="P595" i="20" s="1"/>
  <c r="N594" i="20"/>
  <c r="P594" i="20" s="1"/>
  <c r="I77" i="23" l="1"/>
  <c r="O2802" i="20"/>
  <c r="O2801" i="20" s="1"/>
  <c r="N2857" i="20"/>
  <c r="P2858" i="20"/>
  <c r="P2857" i="20" s="1"/>
  <c r="P650" i="20"/>
  <c r="P649" i="20" s="1"/>
  <c r="N649" i="20"/>
  <c r="P646" i="20"/>
  <c r="P645" i="20" s="1"/>
  <c r="N645" i="20"/>
  <c r="P568" i="20"/>
  <c r="P563" i="20"/>
  <c r="P561" i="20"/>
  <c r="P560" i="20" s="1"/>
  <c r="P623" i="20"/>
  <c r="P622" i="20" s="1"/>
  <c r="P701" i="20"/>
  <c r="P700" i="20" s="1"/>
  <c r="P589" i="20"/>
  <c r="P643" i="20"/>
  <c r="P642" i="20" s="1"/>
  <c r="O652" i="20"/>
  <c r="R27" i="23" s="1"/>
  <c r="P581" i="20"/>
  <c r="P635" i="20"/>
  <c r="P620" i="20"/>
  <c r="P619" i="20" s="1"/>
  <c r="P573" i="20"/>
  <c r="P572" i="20" s="1"/>
  <c r="P627" i="20"/>
  <c r="P593" i="20"/>
  <c r="P585" i="20"/>
  <c r="P575" i="20"/>
  <c r="N575" i="20"/>
  <c r="N593" i="20"/>
  <c r="N635" i="20"/>
  <c r="N627" i="20"/>
  <c r="N568" i="20"/>
  <c r="N563" i="20"/>
  <c r="N581" i="20"/>
  <c r="N589" i="20"/>
  <c r="N585" i="20"/>
  <c r="R76" i="23" l="1"/>
  <c r="O2370" i="20"/>
  <c r="N179" i="21"/>
  <c r="N211" i="21"/>
  <c r="N208" i="21"/>
  <c r="N206" i="21"/>
  <c r="N196" i="21"/>
  <c r="N190" i="21"/>
  <c r="N184" i="21"/>
  <c r="N172" i="21"/>
  <c r="N170" i="21"/>
  <c r="N167" i="21"/>
  <c r="N164" i="21"/>
  <c r="N162" i="21"/>
  <c r="G89" i="23" s="1"/>
  <c r="N158" i="21"/>
  <c r="N156" i="21"/>
  <c r="N154" i="21"/>
  <c r="N152" i="21"/>
  <c r="N149" i="21"/>
  <c r="N146" i="21"/>
  <c r="N144" i="21"/>
  <c r="G79" i="23" s="1"/>
  <c r="N137" i="21"/>
  <c r="N136" i="21" s="1"/>
  <c r="N134" i="21"/>
  <c r="N128" i="21"/>
  <c r="N125" i="21"/>
  <c r="N47" i="21"/>
  <c r="G24" i="23" s="1"/>
  <c r="N41" i="21"/>
  <c r="G22" i="23" s="1"/>
  <c r="N56" i="21"/>
  <c r="N55" i="21" s="1"/>
  <c r="G25" i="23" s="1"/>
  <c r="N65" i="21"/>
  <c r="N62" i="21" s="1"/>
  <c r="G26" i="23" s="1"/>
  <c r="N84" i="21"/>
  <c r="G31" i="23" s="1"/>
  <c r="M85" i="21"/>
  <c r="N73" i="21"/>
  <c r="G29" i="23" s="1"/>
  <c r="N82" i="21"/>
  <c r="G30" i="23" s="1"/>
  <c r="N68" i="21"/>
  <c r="G27" i="23" s="1"/>
  <c r="N96" i="21"/>
  <c r="N92" i="21"/>
  <c r="N88" i="21"/>
  <c r="N99" i="21"/>
  <c r="G34" i="23" s="1"/>
  <c r="N103" i="21"/>
  <c r="G36" i="23" s="1"/>
  <c r="G35" i="23" s="1"/>
  <c r="O104" i="21"/>
  <c r="O103" i="21" s="1"/>
  <c r="O102" i="21" s="1"/>
  <c r="N106" i="21"/>
  <c r="N112" i="21"/>
  <c r="G44" i="23" s="1"/>
  <c r="N115" i="21"/>
  <c r="G47" i="23" s="1"/>
  <c r="O1645" i="20"/>
  <c r="O1642" i="20"/>
  <c r="O1637" i="20"/>
  <c r="O1634" i="20"/>
  <c r="O1627" i="20"/>
  <c r="O1621" i="20"/>
  <c r="O1616" i="20"/>
  <c r="O1609" i="20"/>
  <c r="N1648" i="20"/>
  <c r="P1648" i="20" s="1"/>
  <c r="N1647" i="20"/>
  <c r="P1647" i="20" s="1"/>
  <c r="N1646" i="20"/>
  <c r="P1646" i="20" s="1"/>
  <c r="N1643" i="20"/>
  <c r="N1642" i="20" s="1"/>
  <c r="N1640" i="20"/>
  <c r="P1640" i="20" s="1"/>
  <c r="N1639" i="20"/>
  <c r="P1639" i="20" s="1"/>
  <c r="N1638" i="20"/>
  <c r="P1638" i="20" s="1"/>
  <c r="N1635" i="20"/>
  <c r="P1635" i="20" s="1"/>
  <c r="P1634" i="20" s="1"/>
  <c r="N1632" i="20"/>
  <c r="P1632" i="20" s="1"/>
  <c r="N1631" i="20"/>
  <c r="P1631" i="20" s="1"/>
  <c r="N1630" i="20"/>
  <c r="P1630" i="20" s="1"/>
  <c r="N1629" i="20"/>
  <c r="N1628" i="20"/>
  <c r="P1628" i="20" s="1"/>
  <c r="P1626" i="20"/>
  <c r="N1625" i="20"/>
  <c r="P1625" i="20" s="1"/>
  <c r="N1624" i="20"/>
  <c r="P1624" i="20" s="1"/>
  <c r="N1623" i="20"/>
  <c r="P1623" i="20" s="1"/>
  <c r="N1622" i="20"/>
  <c r="N1619" i="20"/>
  <c r="P1619" i="20" s="1"/>
  <c r="N1618" i="20"/>
  <c r="P1618" i="20" s="1"/>
  <c r="N1617" i="20"/>
  <c r="P1617" i="20" s="1"/>
  <c r="N1614" i="20"/>
  <c r="P1614" i="20" s="1"/>
  <c r="N1613" i="20"/>
  <c r="P1613" i="20" s="1"/>
  <c r="N1612" i="20"/>
  <c r="P1612" i="20" s="1"/>
  <c r="N1611" i="20"/>
  <c r="P1611" i="20" s="1"/>
  <c r="N1610" i="20"/>
  <c r="O1601" i="20"/>
  <c r="O1595" i="20"/>
  <c r="O1590" i="20"/>
  <c r="O1586" i="20"/>
  <c r="O1577" i="20"/>
  <c r="O1574" i="20"/>
  <c r="O1569" i="20"/>
  <c r="O1566" i="20"/>
  <c r="O1563" i="20"/>
  <c r="O1557" i="20"/>
  <c r="O1552" i="20"/>
  <c r="O1544" i="20"/>
  <c r="N1606" i="20"/>
  <c r="P1606" i="20" s="1"/>
  <c r="N1605" i="20"/>
  <c r="P1605" i="20" s="1"/>
  <c r="N1604" i="20"/>
  <c r="P1604" i="20" s="1"/>
  <c r="N1603" i="20"/>
  <c r="P1603" i="20" s="1"/>
  <c r="N1602" i="20"/>
  <c r="P1602" i="20" s="1"/>
  <c r="N1599" i="20"/>
  <c r="P1599" i="20" s="1"/>
  <c r="N1598" i="20"/>
  <c r="P1598" i="20" s="1"/>
  <c r="N1597" i="20"/>
  <c r="P1597" i="20" s="1"/>
  <c r="N1596" i="20"/>
  <c r="P1596" i="20" s="1"/>
  <c r="N1593" i="20"/>
  <c r="P1593" i="20" s="1"/>
  <c r="N1592" i="20"/>
  <c r="P1592" i="20" s="1"/>
  <c r="N1591" i="20"/>
  <c r="P1591" i="20" s="1"/>
  <c r="N1588" i="20"/>
  <c r="P1588" i="20" s="1"/>
  <c r="N1587" i="20"/>
  <c r="P1587" i="20" s="1"/>
  <c r="N1584" i="20"/>
  <c r="P1584" i="20" s="1"/>
  <c r="N1583" i="20"/>
  <c r="P1583" i="20" s="1"/>
  <c r="N1582" i="20"/>
  <c r="P1582" i="20" s="1"/>
  <c r="N1581" i="20"/>
  <c r="P1581" i="20" s="1"/>
  <c r="N1580" i="20"/>
  <c r="P1580" i="20" s="1"/>
  <c r="N1579" i="20"/>
  <c r="P1579" i="20" s="1"/>
  <c r="N1578" i="20"/>
  <c r="P1578" i="20" s="1"/>
  <c r="N1575" i="20"/>
  <c r="P1575" i="20" s="1"/>
  <c r="P1574" i="20" s="1"/>
  <c r="N1572" i="20"/>
  <c r="P1572" i="20" s="1"/>
  <c r="N1571" i="20"/>
  <c r="P1571" i="20" s="1"/>
  <c r="N1570" i="20"/>
  <c r="P1570" i="20" s="1"/>
  <c r="N1567" i="20"/>
  <c r="P1567" i="20" s="1"/>
  <c r="P1566" i="20" s="1"/>
  <c r="N1564" i="20"/>
  <c r="P1564" i="20" s="1"/>
  <c r="P1563" i="20" s="1"/>
  <c r="N1561" i="20"/>
  <c r="P1561" i="20" s="1"/>
  <c r="N1560" i="20"/>
  <c r="N1559" i="20"/>
  <c r="P1559" i="20" s="1"/>
  <c r="N1558" i="20"/>
  <c r="P1558" i="20" s="1"/>
  <c r="N1555" i="20"/>
  <c r="N1554" i="20"/>
  <c r="P1554" i="20" s="1"/>
  <c r="N1553" i="20"/>
  <c r="P1553" i="20" s="1"/>
  <c r="N1550" i="20"/>
  <c r="P1550" i="20" s="1"/>
  <c r="N1549" i="20"/>
  <c r="P1549" i="20" s="1"/>
  <c r="N1548" i="20"/>
  <c r="P1548" i="20" s="1"/>
  <c r="N1547" i="20"/>
  <c r="P1547" i="20" s="1"/>
  <c r="N1546" i="20"/>
  <c r="P1546" i="20" s="1"/>
  <c r="N1545" i="20"/>
  <c r="P1545" i="20" s="1"/>
  <c r="O1029" i="20"/>
  <c r="O1025" i="20"/>
  <c r="O1018" i="20"/>
  <c r="O1015" i="20"/>
  <c r="O1009" i="20"/>
  <c r="O1004" i="20"/>
  <c r="N1030" i="20"/>
  <c r="P1030" i="20" s="1"/>
  <c r="P1029" i="20" s="1"/>
  <c r="N1027" i="20"/>
  <c r="P1027" i="20" s="1"/>
  <c r="N1026" i="20"/>
  <c r="P1026" i="20" s="1"/>
  <c r="N1023" i="20"/>
  <c r="P1023" i="20" s="1"/>
  <c r="N1022" i="20"/>
  <c r="P1022" i="20" s="1"/>
  <c r="N1021" i="20"/>
  <c r="P1021" i="20" s="1"/>
  <c r="N1020" i="20"/>
  <c r="P1020" i="20" s="1"/>
  <c r="N1019" i="20"/>
  <c r="P1016" i="20"/>
  <c r="P1015" i="20" s="1"/>
  <c r="N1013" i="20"/>
  <c r="P1013" i="20" s="1"/>
  <c r="N1012" i="20"/>
  <c r="P1012" i="20" s="1"/>
  <c r="N1011" i="20"/>
  <c r="P1011" i="20" s="1"/>
  <c r="N1010" i="20"/>
  <c r="P1010" i="20" s="1"/>
  <c r="N1007" i="20"/>
  <c r="P1007" i="20" s="1"/>
  <c r="N1006" i="20"/>
  <c r="P1006" i="20" s="1"/>
  <c r="N1005" i="20"/>
  <c r="P1005" i="20" s="1"/>
  <c r="O997" i="20"/>
  <c r="O993" i="20"/>
  <c r="O990" i="20"/>
  <c r="O983" i="20"/>
  <c r="O980" i="20"/>
  <c r="O968" i="20"/>
  <c r="O964" i="20"/>
  <c r="O961" i="20"/>
  <c r="O957" i="20"/>
  <c r="O952" i="20"/>
  <c r="O947" i="20"/>
  <c r="O938" i="20"/>
  <c r="N1001" i="20"/>
  <c r="P1001" i="20" s="1"/>
  <c r="N1000" i="20"/>
  <c r="P1000" i="20" s="1"/>
  <c r="N999" i="20"/>
  <c r="P999" i="20" s="1"/>
  <c r="N998" i="20"/>
  <c r="P998" i="20" s="1"/>
  <c r="N995" i="20"/>
  <c r="P995" i="20" s="1"/>
  <c r="N994" i="20"/>
  <c r="P994" i="20" s="1"/>
  <c r="N992" i="20"/>
  <c r="N991" i="20"/>
  <c r="P991" i="20" s="1"/>
  <c r="P990" i="20" s="1"/>
  <c r="N988" i="20"/>
  <c r="P988" i="20" s="1"/>
  <c r="N987" i="20"/>
  <c r="P987" i="20" s="1"/>
  <c r="N986" i="20"/>
  <c r="P986" i="20" s="1"/>
  <c r="N985" i="20"/>
  <c r="P985" i="20" s="1"/>
  <c r="N984" i="20"/>
  <c r="P984" i="20" s="1"/>
  <c r="N981" i="20"/>
  <c r="P981" i="20" s="1"/>
  <c r="P980" i="20" s="1"/>
  <c r="N978" i="20"/>
  <c r="P978" i="20" s="1"/>
  <c r="N977" i="20"/>
  <c r="P977" i="20" s="1"/>
  <c r="N976" i="20"/>
  <c r="P976" i="20" s="1"/>
  <c r="N975" i="20"/>
  <c r="P975" i="20" s="1"/>
  <c r="N974" i="20"/>
  <c r="P974" i="20" s="1"/>
  <c r="N973" i="20"/>
  <c r="P973" i="20" s="1"/>
  <c r="N972" i="20"/>
  <c r="P972" i="20" s="1"/>
  <c r="N971" i="20"/>
  <c r="P971" i="20" s="1"/>
  <c r="N970" i="20"/>
  <c r="P970" i="20" s="1"/>
  <c r="N969" i="20"/>
  <c r="P969" i="20" s="1"/>
  <c r="N966" i="20"/>
  <c r="P966" i="20" s="1"/>
  <c r="N965" i="20"/>
  <c r="P965" i="20" s="1"/>
  <c r="N962" i="20"/>
  <c r="P962" i="20" s="1"/>
  <c r="P961" i="20" s="1"/>
  <c r="N959" i="20"/>
  <c r="P959" i="20" s="1"/>
  <c r="N958" i="20"/>
  <c r="P958" i="20" s="1"/>
  <c r="N955" i="20"/>
  <c r="P955" i="20" s="1"/>
  <c r="N954" i="20"/>
  <c r="P954" i="20" s="1"/>
  <c r="N953" i="20"/>
  <c r="P953" i="20" s="1"/>
  <c r="N950" i="20"/>
  <c r="P950" i="20" s="1"/>
  <c r="N949" i="20"/>
  <c r="P949" i="20" s="1"/>
  <c r="N948" i="20"/>
  <c r="N945" i="20"/>
  <c r="P945" i="20" s="1"/>
  <c r="N944" i="20"/>
  <c r="P944" i="20" s="1"/>
  <c r="N943" i="20"/>
  <c r="P943" i="20" s="1"/>
  <c r="N942" i="20"/>
  <c r="P942" i="20" s="1"/>
  <c r="N941" i="20"/>
  <c r="P941" i="20" s="1"/>
  <c r="N940" i="20"/>
  <c r="P940" i="20" s="1"/>
  <c r="N939" i="20"/>
  <c r="P939" i="20" s="1"/>
  <c r="O934" i="20"/>
  <c r="O930" i="20"/>
  <c r="O927" i="20"/>
  <c r="O923" i="20"/>
  <c r="O916" i="20"/>
  <c r="O913" i="20"/>
  <c r="O909" i="20"/>
  <c r="O906" i="20"/>
  <c r="O903" i="20"/>
  <c r="N935" i="20"/>
  <c r="P935" i="20" s="1"/>
  <c r="P934" i="20" s="1"/>
  <c r="N932" i="20"/>
  <c r="P932" i="20" s="1"/>
  <c r="N931" i="20"/>
  <c r="P931" i="20" s="1"/>
  <c r="N928" i="20"/>
  <c r="P928" i="20" s="1"/>
  <c r="P927" i="20" s="1"/>
  <c r="N925" i="20"/>
  <c r="P925" i="20" s="1"/>
  <c r="N924" i="20"/>
  <c r="P924" i="20" s="1"/>
  <c r="N921" i="20"/>
  <c r="P921" i="20" s="1"/>
  <c r="N920" i="20"/>
  <c r="P920" i="20" s="1"/>
  <c r="N919" i="20"/>
  <c r="P919" i="20" s="1"/>
  <c r="N918" i="20"/>
  <c r="P918" i="20" s="1"/>
  <c r="N917" i="20"/>
  <c r="N914" i="20"/>
  <c r="P914" i="20" s="1"/>
  <c r="P913" i="20" s="1"/>
  <c r="N911" i="20"/>
  <c r="P911" i="20" s="1"/>
  <c r="N910" i="20"/>
  <c r="P910" i="20" s="1"/>
  <c r="N907" i="20"/>
  <c r="P907" i="20" s="1"/>
  <c r="P906" i="20" s="1"/>
  <c r="N904" i="20"/>
  <c r="P904" i="20" s="1"/>
  <c r="P903" i="20" s="1"/>
  <c r="O899" i="20"/>
  <c r="O894" i="20"/>
  <c r="O890" i="20"/>
  <c r="O887" i="20"/>
  <c r="O884" i="20"/>
  <c r="O880" i="20"/>
  <c r="O876" i="20"/>
  <c r="O873" i="20"/>
  <c r="N900" i="20"/>
  <c r="P900" i="20" s="1"/>
  <c r="N897" i="20"/>
  <c r="N896" i="20"/>
  <c r="P896" i="20" s="1"/>
  <c r="N895" i="20"/>
  <c r="P895" i="20" s="1"/>
  <c r="N892" i="20"/>
  <c r="P892" i="20" s="1"/>
  <c r="N891" i="20"/>
  <c r="P891" i="20" s="1"/>
  <c r="N888" i="20"/>
  <c r="P888" i="20" s="1"/>
  <c r="P887" i="20" s="1"/>
  <c r="N885" i="20"/>
  <c r="P885" i="20" s="1"/>
  <c r="P884" i="20" s="1"/>
  <c r="N882" i="20"/>
  <c r="P882" i="20" s="1"/>
  <c r="N881" i="20"/>
  <c r="P881" i="20" s="1"/>
  <c r="N878" i="20"/>
  <c r="P878" i="20" s="1"/>
  <c r="N877" i="20"/>
  <c r="P877" i="20" s="1"/>
  <c r="N874" i="20"/>
  <c r="P874" i="20" s="1"/>
  <c r="P873" i="20" s="1"/>
  <c r="O860" i="20"/>
  <c r="O866" i="20"/>
  <c r="O857" i="20"/>
  <c r="O849" i="20"/>
  <c r="O846" i="20"/>
  <c r="O843" i="20"/>
  <c r="O840" i="20"/>
  <c r="O837" i="20"/>
  <c r="O832" i="20"/>
  <c r="O826" i="20"/>
  <c r="O821" i="20"/>
  <c r="O816" i="20"/>
  <c r="N870" i="20"/>
  <c r="P870" i="20" s="1"/>
  <c r="N869" i="20"/>
  <c r="N868" i="20"/>
  <c r="P868" i="20" s="1"/>
  <c r="N867" i="20"/>
  <c r="P867" i="20" s="1"/>
  <c r="N864" i="20"/>
  <c r="P864" i="20" s="1"/>
  <c r="N863" i="20"/>
  <c r="P863" i="20" s="1"/>
  <c r="N862" i="20"/>
  <c r="P862" i="20" s="1"/>
  <c r="N861" i="20"/>
  <c r="N858" i="20"/>
  <c r="P858" i="20" s="1"/>
  <c r="P857" i="20" s="1"/>
  <c r="N855" i="20"/>
  <c r="P855" i="20" s="1"/>
  <c r="N854" i="20"/>
  <c r="P854" i="20" s="1"/>
  <c r="N853" i="20"/>
  <c r="P853" i="20" s="1"/>
  <c r="N852" i="20"/>
  <c r="P852" i="20" s="1"/>
  <c r="N851" i="20"/>
  <c r="P851" i="20" s="1"/>
  <c r="N850" i="20"/>
  <c r="P850" i="20" s="1"/>
  <c r="N847" i="20"/>
  <c r="P847" i="20" s="1"/>
  <c r="P846" i="20" s="1"/>
  <c r="N844" i="20"/>
  <c r="N843" i="20" s="1"/>
  <c r="N841" i="20"/>
  <c r="P841" i="20" s="1"/>
  <c r="P840" i="20" s="1"/>
  <c r="N838" i="20"/>
  <c r="N837" i="20" s="1"/>
  <c r="N835" i="20"/>
  <c r="P835" i="20" s="1"/>
  <c r="N834" i="20"/>
  <c r="P834" i="20" s="1"/>
  <c r="N833" i="20"/>
  <c r="P833" i="20" s="1"/>
  <c r="N830" i="20"/>
  <c r="P830" i="20" s="1"/>
  <c r="F829" i="20"/>
  <c r="N829" i="20" s="1"/>
  <c r="P829" i="20" s="1"/>
  <c r="N828" i="20"/>
  <c r="P828" i="20" s="1"/>
  <c r="N827" i="20"/>
  <c r="P827" i="20" s="1"/>
  <c r="F824" i="20"/>
  <c r="N824" i="20" s="1"/>
  <c r="P824" i="20" s="1"/>
  <c r="N823" i="20"/>
  <c r="P823" i="20" s="1"/>
  <c r="N822" i="20"/>
  <c r="P822" i="20" s="1"/>
  <c r="F819" i="20"/>
  <c r="N819" i="20" s="1"/>
  <c r="P819" i="20" s="1"/>
  <c r="N818" i="20"/>
  <c r="P818" i="20" s="1"/>
  <c r="N817" i="20"/>
  <c r="P817" i="20" s="1"/>
  <c r="O811" i="20"/>
  <c r="O807" i="20"/>
  <c r="O804" i="20"/>
  <c r="O801" i="20"/>
  <c r="O792" i="20"/>
  <c r="O789" i="20"/>
  <c r="O786" i="20"/>
  <c r="O783" i="20"/>
  <c r="O779" i="20"/>
  <c r="O776" i="20"/>
  <c r="O771" i="20"/>
  <c r="O765" i="20"/>
  <c r="O760" i="20"/>
  <c r="O755" i="20"/>
  <c r="N813" i="20"/>
  <c r="P813" i="20" s="1"/>
  <c r="N812" i="20"/>
  <c r="P812" i="20" s="1"/>
  <c r="N809" i="20"/>
  <c r="P809" i="20" s="1"/>
  <c r="N808" i="20"/>
  <c r="P808" i="20" s="1"/>
  <c r="N805" i="20"/>
  <c r="P805" i="20" s="1"/>
  <c r="P804" i="20" s="1"/>
  <c r="N802" i="20"/>
  <c r="P802" i="20" s="1"/>
  <c r="P801" i="20" s="1"/>
  <c r="N799" i="20"/>
  <c r="P799" i="20" s="1"/>
  <c r="N798" i="20"/>
  <c r="P798" i="20" s="1"/>
  <c r="N797" i="20"/>
  <c r="P797" i="20" s="1"/>
  <c r="N796" i="20"/>
  <c r="P796" i="20" s="1"/>
  <c r="N795" i="20"/>
  <c r="P795" i="20" s="1"/>
  <c r="N794" i="20"/>
  <c r="P794" i="20" s="1"/>
  <c r="N793" i="20"/>
  <c r="N790" i="20"/>
  <c r="P790" i="20" s="1"/>
  <c r="P789" i="20" s="1"/>
  <c r="N787" i="20"/>
  <c r="N786" i="20" s="1"/>
  <c r="N784" i="20"/>
  <c r="P784" i="20" s="1"/>
  <c r="P783" i="20" s="1"/>
  <c r="N781" i="20"/>
  <c r="P781" i="20" s="1"/>
  <c r="N780" i="20"/>
  <c r="P780" i="20" s="1"/>
  <c r="N777" i="20"/>
  <c r="P777" i="20" s="1"/>
  <c r="P776" i="20" s="1"/>
  <c r="N774" i="20"/>
  <c r="P774" i="20" s="1"/>
  <c r="N773" i="20"/>
  <c r="P773" i="20" s="1"/>
  <c r="N772" i="20"/>
  <c r="N769" i="20"/>
  <c r="P769" i="20" s="1"/>
  <c r="N768" i="20"/>
  <c r="P768" i="20" s="1"/>
  <c r="N767" i="20"/>
  <c r="P767" i="20" s="1"/>
  <c r="N766" i="20"/>
  <c r="P766" i="20" s="1"/>
  <c r="N763" i="20"/>
  <c r="P763" i="20" s="1"/>
  <c r="N762" i="20"/>
  <c r="P762" i="20" s="1"/>
  <c r="N761" i="20"/>
  <c r="P761" i="20" s="1"/>
  <c r="N758" i="20"/>
  <c r="P758" i="20" s="1"/>
  <c r="N757" i="20"/>
  <c r="P757" i="20" s="1"/>
  <c r="N756" i="20"/>
  <c r="P756" i="20" s="1"/>
  <c r="G102" i="23" l="1"/>
  <c r="G101" i="23" s="1"/>
  <c r="N210" i="21"/>
  <c r="G28" i="23"/>
  <c r="G23" i="23"/>
  <c r="G21" i="23" s="1"/>
  <c r="G46" i="23"/>
  <c r="G45" i="23" s="1"/>
  <c r="G43" i="23" s="1"/>
  <c r="G37" i="23" s="1"/>
  <c r="M84" i="21"/>
  <c r="F31" i="23" s="1"/>
  <c r="H31" i="23" s="1"/>
  <c r="I31" i="23" s="1"/>
  <c r="N169" i="21"/>
  <c r="N166" i="21" s="1"/>
  <c r="N46" i="21"/>
  <c r="N40" i="21" s="1"/>
  <c r="N143" i="21"/>
  <c r="N72" i="21"/>
  <c r="N102" i="21"/>
  <c r="N114" i="21"/>
  <c r="N111" i="21"/>
  <c r="N105" i="21" s="1"/>
  <c r="N151" i="21"/>
  <c r="O754" i="20"/>
  <c r="R29" i="23" s="1"/>
  <c r="P1616" i="20"/>
  <c r="N1621" i="20"/>
  <c r="O1608" i="20"/>
  <c r="R49" i="23" s="1"/>
  <c r="P1637" i="20"/>
  <c r="N961" i="20"/>
  <c r="N1029" i="20"/>
  <c r="P1009" i="20"/>
  <c r="P1590" i="20"/>
  <c r="P1645" i="20"/>
  <c r="P923" i="20"/>
  <c r="P1544" i="20"/>
  <c r="O1543" i="20"/>
  <c r="R48" i="23" s="1"/>
  <c r="P930" i="20"/>
  <c r="P1577" i="20"/>
  <c r="P1586" i="20"/>
  <c r="P1601" i="20"/>
  <c r="P1622" i="20"/>
  <c r="P1621" i="20" s="1"/>
  <c r="O937" i="20"/>
  <c r="R33" i="23" s="1"/>
  <c r="N1616" i="20"/>
  <c r="N934" i="20"/>
  <c r="N980" i="20"/>
  <c r="N947" i="20"/>
  <c r="P983" i="20"/>
  <c r="P1569" i="20"/>
  <c r="P1595" i="20"/>
  <c r="N178" i="21"/>
  <c r="N161" i="21"/>
  <c r="N127" i="21"/>
  <c r="N121" i="21" s="1"/>
  <c r="O85" i="21"/>
  <c r="O84" i="21" s="1"/>
  <c r="P84" i="21"/>
  <c r="N87" i="21"/>
  <c r="G33" i="23" s="1"/>
  <c r="G32" i="23" s="1"/>
  <c r="P890" i="20"/>
  <c r="P909" i="20"/>
  <c r="N913" i="20"/>
  <c r="O1003" i="20"/>
  <c r="R34" i="23" s="1"/>
  <c r="P1643" i="20"/>
  <c r="P1642" i="20" s="1"/>
  <c r="N860" i="20"/>
  <c r="N1557" i="20"/>
  <c r="N930" i="20"/>
  <c r="N1025" i="20"/>
  <c r="N1601" i="20"/>
  <c r="P1025" i="20"/>
  <c r="N1627" i="20"/>
  <c r="N990" i="20"/>
  <c r="P1004" i="20"/>
  <c r="N1566" i="20"/>
  <c r="N1609" i="20"/>
  <c r="P1629" i="20"/>
  <c r="P1627" i="20" s="1"/>
  <c r="N1637" i="20"/>
  <c r="P1610" i="20"/>
  <c r="P1609" i="20" s="1"/>
  <c r="N1634" i="20"/>
  <c r="N1645" i="20"/>
  <c r="P938" i="20"/>
  <c r="P997" i="20"/>
  <c r="P952" i="20"/>
  <c r="P993" i="20"/>
  <c r="P957" i="20"/>
  <c r="N1004" i="20"/>
  <c r="N1577" i="20"/>
  <c r="N1586" i="20"/>
  <c r="P826" i="20"/>
  <c r="N903" i="20"/>
  <c r="O815" i="20"/>
  <c r="R30" i="23" s="1"/>
  <c r="O872" i="20"/>
  <c r="R31" i="23" s="1"/>
  <c r="N1009" i="20"/>
  <c r="N1552" i="20"/>
  <c r="P948" i="20"/>
  <c r="P947" i="20" s="1"/>
  <c r="N1018" i="20"/>
  <c r="N909" i="20"/>
  <c r="N952" i="20"/>
  <c r="N1544" i="20"/>
  <c r="N1563" i="20"/>
  <c r="N1569" i="20"/>
  <c r="N1574" i="20"/>
  <c r="N1590" i="20"/>
  <c r="N1595" i="20"/>
  <c r="P1555" i="20"/>
  <c r="P1552" i="20" s="1"/>
  <c r="P1560" i="20"/>
  <c r="P1557" i="20" s="1"/>
  <c r="P1019" i="20"/>
  <c r="P1018" i="20" s="1"/>
  <c r="N1015" i="20"/>
  <c r="P968" i="20"/>
  <c r="P964" i="20"/>
  <c r="P821" i="20"/>
  <c r="P844" i="20"/>
  <c r="P843" i="20" s="1"/>
  <c r="N880" i="20"/>
  <c r="N964" i="20"/>
  <c r="P849" i="20"/>
  <c r="N866" i="20"/>
  <c r="N916" i="20"/>
  <c r="O902" i="20"/>
  <c r="R32" i="23" s="1"/>
  <c r="N968" i="20"/>
  <c r="N997" i="20"/>
  <c r="P816" i="20"/>
  <c r="N846" i="20"/>
  <c r="N873" i="20"/>
  <c r="N887" i="20"/>
  <c r="P917" i="20"/>
  <c r="P916" i="20" s="1"/>
  <c r="N957" i="20"/>
  <c r="P876" i="20"/>
  <c r="P897" i="20"/>
  <c r="P894" i="20" s="1"/>
  <c r="N938" i="20"/>
  <c r="N983" i="20"/>
  <c r="N993" i="20"/>
  <c r="N923" i="20"/>
  <c r="N906" i="20"/>
  <c r="N927" i="20"/>
  <c r="P899" i="20"/>
  <c r="P880" i="20"/>
  <c r="P832" i="20"/>
  <c r="P838" i="20"/>
  <c r="P837" i="20" s="1"/>
  <c r="N876" i="20"/>
  <c r="N890" i="20"/>
  <c r="P869" i="20"/>
  <c r="P866" i="20" s="1"/>
  <c r="N821" i="20"/>
  <c r="N832" i="20"/>
  <c r="P861" i="20"/>
  <c r="P860" i="20" s="1"/>
  <c r="P807" i="20"/>
  <c r="N884" i="20"/>
  <c r="N894" i="20"/>
  <c r="N899" i="20"/>
  <c r="P760" i="20"/>
  <c r="N816" i="20"/>
  <c r="N857" i="20"/>
  <c r="P765" i="20"/>
  <c r="P779" i="20"/>
  <c r="N771" i="20"/>
  <c r="N789" i="20"/>
  <c r="N849" i="20"/>
  <c r="N840" i="20"/>
  <c r="N826" i="20"/>
  <c r="P755" i="20"/>
  <c r="P787" i="20"/>
  <c r="P786" i="20" s="1"/>
  <c r="N792" i="20"/>
  <c r="P772" i="20"/>
  <c r="P771" i="20" s="1"/>
  <c r="P793" i="20"/>
  <c r="P792" i="20" s="1"/>
  <c r="P811" i="20"/>
  <c r="N776" i="20"/>
  <c r="N804" i="20"/>
  <c r="N783" i="20"/>
  <c r="N755" i="20"/>
  <c r="N779" i="20"/>
  <c r="N811" i="20"/>
  <c r="N760" i="20"/>
  <c r="N765" i="20"/>
  <c r="N801" i="20"/>
  <c r="N807" i="20"/>
  <c r="N176" i="21" l="1"/>
  <c r="N86" i="21"/>
  <c r="N148" i="21"/>
  <c r="P902" i="20"/>
  <c r="R47" i="23"/>
  <c r="R28" i="23"/>
  <c r="P754" i="20"/>
  <c r="O753" i="20"/>
  <c r="O1542" i="20"/>
  <c r="P1608" i="20"/>
  <c r="P1543" i="20"/>
  <c r="P1003" i="20"/>
  <c r="N1543" i="20"/>
  <c r="P937" i="20"/>
  <c r="P872" i="20"/>
  <c r="P815" i="20"/>
  <c r="N175" i="21" l="1"/>
  <c r="P753" i="20"/>
  <c r="Q1543" i="20"/>
  <c r="Q48" i="23"/>
  <c r="S48" i="23" s="1"/>
  <c r="P1542" i="20"/>
  <c r="N174" i="21" l="1"/>
  <c r="M39" i="21"/>
  <c r="M38" i="21"/>
  <c r="M37" i="21"/>
  <c r="M36" i="21"/>
  <c r="M35" i="21"/>
  <c r="M34" i="21"/>
  <c r="M33" i="21"/>
  <c r="N32" i="21"/>
  <c r="G20" i="23" s="1"/>
  <c r="M31" i="21"/>
  <c r="N30" i="21"/>
  <c r="G19" i="23" s="1"/>
  <c r="M21" i="21"/>
  <c r="M20" i="21"/>
  <c r="N19" i="21"/>
  <c r="G14" i="23" s="1"/>
  <c r="G13" i="23" s="1"/>
  <c r="N120" i="21" l="1"/>
  <c r="O34" i="21"/>
  <c r="O35" i="21"/>
  <c r="O36" i="21"/>
  <c r="O21" i="21"/>
  <c r="O37" i="21"/>
  <c r="O38" i="21"/>
  <c r="O31" i="21"/>
  <c r="O30" i="21" s="1"/>
  <c r="O39" i="21"/>
  <c r="M32" i="21"/>
  <c r="O33" i="21"/>
  <c r="M30" i="21"/>
  <c r="F19" i="23" s="1"/>
  <c r="H19" i="23" s="1"/>
  <c r="I19" i="23" s="1"/>
  <c r="M19" i="21"/>
  <c r="F14" i="23" s="1"/>
  <c r="N18" i="21"/>
  <c r="O20" i="21"/>
  <c r="N119" i="21" l="1"/>
  <c r="H14" i="23"/>
  <c r="F20" i="23"/>
  <c r="H20" i="23" s="1"/>
  <c r="I20" i="23" s="1"/>
  <c r="O32" i="21"/>
  <c r="O19" i="21"/>
  <c r="P30" i="21"/>
  <c r="P32" i="21"/>
  <c r="P19" i="21"/>
  <c r="F13" i="23" l="1"/>
  <c r="O18" i="21"/>
  <c r="I14" i="23"/>
  <c r="H13" i="23"/>
  <c r="I13" i="23" s="1"/>
  <c r="M18" i="21"/>
  <c r="N10" i="21"/>
  <c r="N13" i="21"/>
  <c r="G11" i="23" s="1"/>
  <c r="G9" i="23" s="1"/>
  <c r="M12" i="21"/>
  <c r="M11" i="21"/>
  <c r="G8" i="23" l="1"/>
  <c r="G7" i="23" s="1"/>
  <c r="G6" i="23" s="1"/>
  <c r="N9" i="21"/>
  <c r="N8" i="21" s="1"/>
  <c r="N7" i="21" s="1"/>
  <c r="N6" i="21" s="1"/>
  <c r="N5" i="21" s="1"/>
  <c r="P18" i="21"/>
  <c r="O11" i="21"/>
  <c r="M10" i="21"/>
  <c r="F10" i="23" s="1"/>
  <c r="O12" i="21"/>
  <c r="H10" i="23" l="1"/>
  <c r="O10" i="21"/>
  <c r="O56" i="20"/>
  <c r="O52" i="20"/>
  <c r="O49" i="20"/>
  <c r="O45" i="20"/>
  <c r="O34" i="20"/>
  <c r="O31" i="20"/>
  <c r="O26" i="20"/>
  <c r="O23" i="20"/>
  <c r="O19" i="20"/>
  <c r="O16" i="20"/>
  <c r="O13" i="20"/>
  <c r="O10" i="20"/>
  <c r="O60" i="20"/>
  <c r="O79" i="20"/>
  <c r="O63" i="20"/>
  <c r="O73" i="20"/>
  <c r="O94" i="20"/>
  <c r="O111" i="20"/>
  <c r="O117" i="20"/>
  <c r="O108" i="20"/>
  <c r="O104" i="20"/>
  <c r="O101" i="20"/>
  <c r="O97" i="20"/>
  <c r="O89" i="20"/>
  <c r="O86" i="20"/>
  <c r="O82" i="20"/>
  <c r="O76" i="20"/>
  <c r="O70" i="20"/>
  <c r="O66" i="20"/>
  <c r="O180" i="20"/>
  <c r="O173" i="20"/>
  <c r="O164" i="20"/>
  <c r="O160" i="20"/>
  <c r="O150" i="20"/>
  <c r="O147" i="20"/>
  <c r="O144" i="20"/>
  <c r="O138" i="20"/>
  <c r="O135" i="20"/>
  <c r="O131" i="20"/>
  <c r="O128" i="20"/>
  <c r="O125" i="20"/>
  <c r="O122" i="20"/>
  <c r="O513" i="20"/>
  <c r="O512" i="20" s="1"/>
  <c r="R23" i="23" s="1"/>
  <c r="O211" i="20"/>
  <c r="O214" i="20"/>
  <c r="O195" i="20"/>
  <c r="N197" i="20"/>
  <c r="P197" i="20" s="1"/>
  <c r="O261" i="20"/>
  <c r="O257" i="20"/>
  <c r="O250" i="20"/>
  <c r="O241" i="20"/>
  <c r="O235" i="20"/>
  <c r="O228" i="20"/>
  <c r="O207" i="20"/>
  <c r="O204" i="20"/>
  <c r="O199" i="20"/>
  <c r="O192" i="20"/>
  <c r="O189" i="20"/>
  <c r="O306" i="20"/>
  <c r="O303" i="20"/>
  <c r="O300" i="20"/>
  <c r="O294" i="20"/>
  <c r="O291" i="20"/>
  <c r="O277" i="20"/>
  <c r="O272" i="20"/>
  <c r="O269" i="20"/>
  <c r="O266" i="20"/>
  <c r="N317" i="20"/>
  <c r="N316" i="20" s="1"/>
  <c r="O316" i="20"/>
  <c r="O379" i="20"/>
  <c r="O375" i="20"/>
  <c r="O366" i="20"/>
  <c r="O360" i="20"/>
  <c r="O355" i="20"/>
  <c r="O352" i="20"/>
  <c r="O340" i="20"/>
  <c r="O336" i="20" s="1"/>
  <c r="O322" i="20"/>
  <c r="O310" i="20"/>
  <c r="N363" i="20"/>
  <c r="P363" i="20" s="1"/>
  <c r="N358" i="20"/>
  <c r="P358" i="20" s="1"/>
  <c r="N357" i="20"/>
  <c r="P357" i="20" s="1"/>
  <c r="O424" i="20"/>
  <c r="O417" i="20"/>
  <c r="O412" i="20"/>
  <c r="O402" i="20"/>
  <c r="O399" i="20"/>
  <c r="O396" i="20"/>
  <c r="O388" i="20"/>
  <c r="O383" i="20"/>
  <c r="N410" i="20"/>
  <c r="P410" i="20" s="1"/>
  <c r="N409" i="20"/>
  <c r="P409" i="20" s="1"/>
  <c r="N405" i="20"/>
  <c r="P405" i="20" s="1"/>
  <c r="O443" i="20"/>
  <c r="O440" i="20"/>
  <c r="O436" i="20"/>
  <c r="O432" i="20"/>
  <c r="O429" i="20"/>
  <c r="O555" i="20"/>
  <c r="O552" i="20"/>
  <c r="O549" i="20"/>
  <c r="O544" i="20"/>
  <c r="O529" i="20"/>
  <c r="O523" i="20"/>
  <c r="O520" i="20"/>
  <c r="O517" i="20"/>
  <c r="O1491" i="20"/>
  <c r="O1488" i="20"/>
  <c r="O1485" i="20"/>
  <c r="O1481" i="20"/>
  <c r="O1478" i="20"/>
  <c r="O1475" i="20"/>
  <c r="O1472" i="20"/>
  <c r="O1468" i="20"/>
  <c r="O1464" i="20"/>
  <c r="O1460" i="20"/>
  <c r="O1456" i="20"/>
  <c r="N1492" i="20"/>
  <c r="N1491" i="20" s="1"/>
  <c r="N1489" i="20"/>
  <c r="N1488" i="20" s="1"/>
  <c r="N1486" i="20"/>
  <c r="N1485" i="20" s="1"/>
  <c r="N1483" i="20"/>
  <c r="P1483" i="20" s="1"/>
  <c r="N1482" i="20"/>
  <c r="P1482" i="20" s="1"/>
  <c r="N1479" i="20"/>
  <c r="N1478" i="20" s="1"/>
  <c r="N1476" i="20"/>
  <c r="N1475" i="20" s="1"/>
  <c r="N1473" i="20"/>
  <c r="N1472" i="20" s="1"/>
  <c r="N1470" i="20"/>
  <c r="P1470" i="20" s="1"/>
  <c r="N1469" i="20"/>
  <c r="P1469" i="20" s="1"/>
  <c r="N1466" i="20"/>
  <c r="P1466" i="20" s="1"/>
  <c r="N1465" i="20"/>
  <c r="P1465" i="20" s="1"/>
  <c r="N1462" i="20"/>
  <c r="P1462" i="20" s="1"/>
  <c r="N1461" i="20"/>
  <c r="P1461" i="20" s="1"/>
  <c r="N1458" i="20"/>
  <c r="P1458" i="20" s="1"/>
  <c r="N1457" i="20"/>
  <c r="P1457" i="20" s="1"/>
  <c r="O9" i="20" l="1"/>
  <c r="R10" i="23" s="1"/>
  <c r="O134" i="20"/>
  <c r="R14" i="23" s="1"/>
  <c r="O188" i="20"/>
  <c r="R16" i="23" s="1"/>
  <c r="O121" i="20"/>
  <c r="R13" i="23" s="1"/>
  <c r="O59" i="20"/>
  <c r="R11" i="23" s="1"/>
  <c r="P1456" i="20"/>
  <c r="P1481" i="20"/>
  <c r="P317" i="20"/>
  <c r="P316" i="20" s="1"/>
  <c r="O265" i="20"/>
  <c r="O309" i="20"/>
  <c r="R19" i="23" s="1"/>
  <c r="O382" i="20"/>
  <c r="R20" i="23" s="1"/>
  <c r="O428" i="20"/>
  <c r="P1464" i="20"/>
  <c r="P1468" i="20"/>
  <c r="P1460" i="20"/>
  <c r="P1479" i="20"/>
  <c r="P1478" i="20" s="1"/>
  <c r="P1486" i="20"/>
  <c r="P1485" i="20" s="1"/>
  <c r="P1489" i="20"/>
  <c r="P1488" i="20" s="1"/>
  <c r="O516" i="20"/>
  <c r="R24" i="23" s="1"/>
  <c r="P1492" i="20"/>
  <c r="P1491" i="20" s="1"/>
  <c r="N1460" i="20"/>
  <c r="P1473" i="20"/>
  <c r="P1472" i="20" s="1"/>
  <c r="P1476" i="20"/>
  <c r="P1475" i="20" s="1"/>
  <c r="O446" i="20"/>
  <c r="N1456" i="20"/>
  <c r="N1464" i="20"/>
  <c r="N1481" i="20"/>
  <c r="N1468" i="20"/>
  <c r="R18" i="23" l="1"/>
  <c r="R17" i="23" s="1"/>
  <c r="O264" i="20"/>
  <c r="O187" i="20" s="1"/>
  <c r="R21" i="23"/>
  <c r="R22" i="23"/>
  <c r="R12" i="23"/>
  <c r="R9" i="23" s="1"/>
  <c r="O120" i="20"/>
  <c r="O8" i="20" s="1"/>
  <c r="P1455" i="20"/>
  <c r="R15" i="23" l="1"/>
  <c r="N2886" i="20"/>
  <c r="N2883" i="20"/>
  <c r="N2880" i="20"/>
  <c r="N2877" i="20"/>
  <c r="P2877" i="20" s="1"/>
  <c r="N2876" i="20"/>
  <c r="P2876" i="20" s="1"/>
  <c r="N2875" i="20"/>
  <c r="P2875" i="20" s="1"/>
  <c r="N2872" i="20"/>
  <c r="N2869" i="20"/>
  <c r="N2866" i="20"/>
  <c r="P2866" i="20" s="1"/>
  <c r="N2865" i="20"/>
  <c r="P2865" i="20" s="1"/>
  <c r="N2864" i="20"/>
  <c r="P2864" i="20" s="1"/>
  <c r="N2863" i="20"/>
  <c r="P2863" i="20" s="1"/>
  <c r="N2862" i="20"/>
  <c r="P2862" i="20" s="1"/>
  <c r="N2861" i="20"/>
  <c r="P2861" i="20" s="1"/>
  <c r="N2855" i="20"/>
  <c r="N2852" i="20"/>
  <c r="P2852" i="20" s="1"/>
  <c r="N2851" i="20"/>
  <c r="P2851" i="20" s="1"/>
  <c r="N2850" i="20"/>
  <c r="N2847" i="20"/>
  <c r="P2847" i="20" s="1"/>
  <c r="N2846" i="20"/>
  <c r="P2846" i="20" s="1"/>
  <c r="N2845" i="20"/>
  <c r="P2845" i="20" s="1"/>
  <c r="N2844" i="20"/>
  <c r="P2844" i="20" s="1"/>
  <c r="N2841" i="20"/>
  <c r="N2838" i="20"/>
  <c r="N2835" i="20"/>
  <c r="P2835" i="20" s="1"/>
  <c r="N2834" i="20"/>
  <c r="P2834" i="20" s="1"/>
  <c r="N2831" i="20"/>
  <c r="N2828" i="20"/>
  <c r="N2825" i="20"/>
  <c r="P2825" i="20" s="1"/>
  <c r="N2824" i="20"/>
  <c r="P2824" i="20" s="1"/>
  <c r="N2823" i="20"/>
  <c r="P2823" i="20" s="1"/>
  <c r="N2822" i="20"/>
  <c r="P2822" i="20" s="1"/>
  <c r="N2821" i="20"/>
  <c r="P2821" i="20" s="1"/>
  <c r="N2818" i="20"/>
  <c r="N2815" i="20"/>
  <c r="P2815" i="20" s="1"/>
  <c r="N2814" i="20"/>
  <c r="P2814" i="20" s="1"/>
  <c r="N2813" i="20"/>
  <c r="P2813" i="20" s="1"/>
  <c r="N2812" i="20"/>
  <c r="P2812" i="20" s="1"/>
  <c r="N2811" i="20"/>
  <c r="P2811" i="20" s="1"/>
  <c r="H2810" i="20"/>
  <c r="H2809" i="20"/>
  <c r="N2806" i="20"/>
  <c r="P2806" i="20" s="1"/>
  <c r="N2805" i="20"/>
  <c r="P2805" i="20" s="1"/>
  <c r="P2860" i="20" l="1"/>
  <c r="P2833" i="20"/>
  <c r="P2843" i="20"/>
  <c r="P2804" i="20"/>
  <c r="P2874" i="20"/>
  <c r="N2837" i="20"/>
  <c r="P2838" i="20"/>
  <c r="P2837" i="20" s="1"/>
  <c r="N2868" i="20"/>
  <c r="P2869" i="20"/>
  <c r="P2868" i="20" s="1"/>
  <c r="N2840" i="20"/>
  <c r="P2841" i="20"/>
  <c r="P2840" i="20" s="1"/>
  <c r="N2854" i="20"/>
  <c r="P2855" i="20"/>
  <c r="P2854" i="20" s="1"/>
  <c r="N2871" i="20"/>
  <c r="P2872" i="20"/>
  <c r="P2871" i="20" s="1"/>
  <c r="P2820" i="20"/>
  <c r="N2827" i="20"/>
  <c r="P2828" i="20"/>
  <c r="P2827" i="20" s="1"/>
  <c r="N2830" i="20"/>
  <c r="P2831" i="20"/>
  <c r="P2830" i="20" s="1"/>
  <c r="N2879" i="20"/>
  <c r="P2880" i="20"/>
  <c r="P2879" i="20" s="1"/>
  <c r="P2850" i="20"/>
  <c r="P2849" i="20" s="1"/>
  <c r="N2849" i="20"/>
  <c r="N2882" i="20"/>
  <c r="P2883" i="20"/>
  <c r="P2882" i="20" s="1"/>
  <c r="N2817" i="20"/>
  <c r="P2818" i="20"/>
  <c r="P2817" i="20" s="1"/>
  <c r="N2885" i="20"/>
  <c r="P2886" i="20"/>
  <c r="P2885" i="20" s="1"/>
  <c r="N2874" i="20"/>
  <c r="N2804" i="20"/>
  <c r="F2810" i="20" s="1"/>
  <c r="N2810" i="20" s="1"/>
  <c r="P2810" i="20" s="1"/>
  <c r="N2833" i="20"/>
  <c r="N2843" i="20"/>
  <c r="N2860" i="20"/>
  <c r="N2820" i="20"/>
  <c r="F2809" i="20" l="1"/>
  <c r="N2809" i="20" s="1"/>
  <c r="N2808" i="20" l="1"/>
  <c r="N2803" i="20" s="1"/>
  <c r="P2809" i="20"/>
  <c r="P2808" i="20" s="1"/>
  <c r="P2803" i="20" s="1"/>
  <c r="P2802" i="20" s="1"/>
  <c r="O1438" i="20"/>
  <c r="O1451" i="20"/>
  <c r="O1431" i="20"/>
  <c r="O1425" i="20"/>
  <c r="O1416" i="20"/>
  <c r="O1410" i="20"/>
  <c r="O1407" i="20"/>
  <c r="O1401" i="20"/>
  <c r="O1398" i="20"/>
  <c r="O1395" i="20"/>
  <c r="N1453" i="20"/>
  <c r="P1453" i="20" s="1"/>
  <c r="N1452" i="20"/>
  <c r="P1452" i="20" s="1"/>
  <c r="N1436" i="20"/>
  <c r="P1436" i="20" s="1"/>
  <c r="N1435" i="20"/>
  <c r="P1435" i="20" s="1"/>
  <c r="N1434" i="20"/>
  <c r="P1434" i="20" s="1"/>
  <c r="N1433" i="20"/>
  <c r="P1433" i="20" s="1"/>
  <c r="N1432" i="20"/>
  <c r="P1432" i="20" s="1"/>
  <c r="N1429" i="20"/>
  <c r="P1429" i="20" s="1"/>
  <c r="N1428" i="20"/>
  <c r="P1428" i="20" s="1"/>
  <c r="N1427" i="20"/>
  <c r="P1427" i="20" s="1"/>
  <c r="N1426" i="20"/>
  <c r="P1426" i="20" s="1"/>
  <c r="N1423" i="20"/>
  <c r="P1423" i="20" s="1"/>
  <c r="N1422" i="20"/>
  <c r="P1422" i="20" s="1"/>
  <c r="N1421" i="20"/>
  <c r="P1421" i="20" s="1"/>
  <c r="N1420" i="20"/>
  <c r="P1420" i="20" s="1"/>
  <c r="N1419" i="20"/>
  <c r="P1419" i="20" s="1"/>
  <c r="N1418" i="20"/>
  <c r="P1418" i="20" s="1"/>
  <c r="N1417" i="20"/>
  <c r="P1417" i="20" s="1"/>
  <c r="N1414" i="20"/>
  <c r="P1414" i="20" s="1"/>
  <c r="N1413" i="20"/>
  <c r="P1413" i="20" s="1"/>
  <c r="N1412" i="20"/>
  <c r="P1412" i="20" s="1"/>
  <c r="N1449" i="20"/>
  <c r="P1449" i="20" s="1"/>
  <c r="N1448" i="20"/>
  <c r="P1448" i="20" s="1"/>
  <c r="N1447" i="20"/>
  <c r="P1447" i="20" s="1"/>
  <c r="N1446" i="20"/>
  <c r="P1446" i="20" s="1"/>
  <c r="N1445" i="20"/>
  <c r="P1445" i="20" s="1"/>
  <c r="N1444" i="20"/>
  <c r="P1444" i="20" s="1"/>
  <c r="N1443" i="20"/>
  <c r="P1443" i="20" s="1"/>
  <c r="N1442" i="20"/>
  <c r="P1442" i="20" s="1"/>
  <c r="N1441" i="20"/>
  <c r="P1441" i="20" s="1"/>
  <c r="N1440" i="20"/>
  <c r="P1440" i="20" s="1"/>
  <c r="N1439" i="20"/>
  <c r="P1439" i="20" s="1"/>
  <c r="N1411" i="20"/>
  <c r="P1411" i="20" s="1"/>
  <c r="N1408" i="20"/>
  <c r="N1407" i="20" s="1"/>
  <c r="N1405" i="20"/>
  <c r="P1405" i="20" s="1"/>
  <c r="N1404" i="20"/>
  <c r="P1404" i="20" s="1"/>
  <c r="N1403" i="20"/>
  <c r="P1403" i="20" s="1"/>
  <c r="N1402" i="20"/>
  <c r="P1402" i="20" s="1"/>
  <c r="N1399" i="20"/>
  <c r="P1399" i="20" s="1"/>
  <c r="P1398" i="20" s="1"/>
  <c r="N1396" i="20"/>
  <c r="N1395" i="20" s="1"/>
  <c r="P1438" i="20" l="1"/>
  <c r="P1425" i="20"/>
  <c r="P1451" i="20"/>
  <c r="N1438" i="20"/>
  <c r="P1416" i="20"/>
  <c r="P1410" i="20"/>
  <c r="P1431" i="20"/>
  <c r="P1396" i="20"/>
  <c r="P1395" i="20" s="1"/>
  <c r="P1408" i="20"/>
  <c r="P1407" i="20" s="1"/>
  <c r="P1401" i="20"/>
  <c r="O1394" i="20"/>
  <c r="R43" i="23" s="1"/>
  <c r="O1455" i="20"/>
  <c r="R44" i="23" s="1"/>
  <c r="N1410" i="20"/>
  <c r="N1451" i="20"/>
  <c r="N1431" i="20"/>
  <c r="N1398" i="20"/>
  <c r="N1401" i="20"/>
  <c r="N1416" i="20"/>
  <c r="N1425" i="20"/>
  <c r="O1219" i="20" l="1"/>
  <c r="R42" i="23"/>
  <c r="R41" i="23" s="1"/>
  <c r="P1394" i="20"/>
  <c r="N1455" i="20"/>
  <c r="Q1455" i="20" l="1"/>
  <c r="Q44" i="23"/>
  <c r="S44" i="23" s="1"/>
  <c r="P1220" i="20" l="1"/>
  <c r="P1219" i="20" s="1"/>
  <c r="N556" i="20"/>
  <c r="N553" i="20"/>
  <c r="N550" i="20"/>
  <c r="N547" i="20"/>
  <c r="P547" i="20" s="1"/>
  <c r="N546" i="20"/>
  <c r="P546" i="20" s="1"/>
  <c r="N545" i="20"/>
  <c r="P545" i="20" s="1"/>
  <c r="N542" i="20"/>
  <c r="P542" i="20" s="1"/>
  <c r="N541" i="20"/>
  <c r="P541" i="20" s="1"/>
  <c r="N540" i="20"/>
  <c r="P540" i="20" s="1"/>
  <c r="N539" i="20"/>
  <c r="P539" i="20" s="1"/>
  <c r="N538" i="20"/>
  <c r="P538" i="20" s="1"/>
  <c r="N537" i="20"/>
  <c r="P537" i="20" s="1"/>
  <c r="N536" i="20"/>
  <c r="P536" i="20" s="1"/>
  <c r="N535" i="20"/>
  <c r="P535" i="20" s="1"/>
  <c r="N534" i="20"/>
  <c r="P534" i="20" s="1"/>
  <c r="N533" i="20"/>
  <c r="P533" i="20" s="1"/>
  <c r="N532" i="20"/>
  <c r="P532" i="20" s="1"/>
  <c r="N531" i="20"/>
  <c r="P531" i="20" s="1"/>
  <c r="N530" i="20"/>
  <c r="P530" i="20" s="1"/>
  <c r="N527" i="20"/>
  <c r="P527" i="20" s="1"/>
  <c r="N526" i="20"/>
  <c r="P526" i="20" s="1"/>
  <c r="N525" i="20"/>
  <c r="P525" i="20" s="1"/>
  <c r="N524" i="20"/>
  <c r="P524" i="20" s="1"/>
  <c r="N521" i="20"/>
  <c r="N518" i="20"/>
  <c r="N426" i="20"/>
  <c r="P426" i="20" s="1"/>
  <c r="N425" i="20"/>
  <c r="P425" i="20" s="1"/>
  <c r="N422" i="20"/>
  <c r="P422" i="20" s="1"/>
  <c r="N421" i="20"/>
  <c r="P421" i="20" s="1"/>
  <c r="N420" i="20"/>
  <c r="P420" i="20" s="1"/>
  <c r="N419" i="20"/>
  <c r="P419" i="20" s="1"/>
  <c r="N418" i="20"/>
  <c r="P418" i="20" s="1"/>
  <c r="N415" i="20"/>
  <c r="P415" i="20" s="1"/>
  <c r="N414" i="20"/>
  <c r="P414" i="20" s="1"/>
  <c r="N413" i="20"/>
  <c r="P413" i="20" s="1"/>
  <c r="N408" i="20"/>
  <c r="P408" i="20" s="1"/>
  <c r="N407" i="20"/>
  <c r="P407" i="20" s="1"/>
  <c r="N406" i="20"/>
  <c r="P406" i="20" s="1"/>
  <c r="N404" i="20"/>
  <c r="P404" i="20" s="1"/>
  <c r="N403" i="20"/>
  <c r="P403" i="20" s="1"/>
  <c r="N400" i="20"/>
  <c r="N397" i="20"/>
  <c r="N394" i="20"/>
  <c r="P394" i="20" s="1"/>
  <c r="N393" i="20"/>
  <c r="P393" i="20" s="1"/>
  <c r="N392" i="20"/>
  <c r="P392" i="20" s="1"/>
  <c r="N391" i="20"/>
  <c r="P391" i="20" s="1"/>
  <c r="N390" i="20"/>
  <c r="P390" i="20" s="1"/>
  <c r="N389" i="20"/>
  <c r="P389" i="20" s="1"/>
  <c r="N386" i="20"/>
  <c r="P386" i="20" s="1"/>
  <c r="N385" i="20"/>
  <c r="P385" i="20" s="1"/>
  <c r="N384" i="20"/>
  <c r="P384" i="20" s="1"/>
  <c r="N380" i="20"/>
  <c r="N377" i="20"/>
  <c r="P377" i="20" s="1"/>
  <c r="N376" i="20"/>
  <c r="P376" i="20" s="1"/>
  <c r="N373" i="20"/>
  <c r="P373" i="20" s="1"/>
  <c r="N372" i="20"/>
  <c r="P372" i="20" s="1"/>
  <c r="N371" i="20"/>
  <c r="P371" i="20" s="1"/>
  <c r="N370" i="20"/>
  <c r="P370" i="20" s="1"/>
  <c r="N369" i="20"/>
  <c r="P369" i="20" s="1"/>
  <c r="N368" i="20"/>
  <c r="P368" i="20" s="1"/>
  <c r="N367" i="20"/>
  <c r="P367" i="20" s="1"/>
  <c r="N364" i="20"/>
  <c r="P364" i="20" s="1"/>
  <c r="N362" i="20"/>
  <c r="P362" i="20" s="1"/>
  <c r="N361" i="20"/>
  <c r="P361" i="20" s="1"/>
  <c r="N356" i="20"/>
  <c r="P356" i="20" s="1"/>
  <c r="P355" i="20" s="1"/>
  <c r="N353" i="20"/>
  <c r="N350" i="20"/>
  <c r="P350" i="20" s="1"/>
  <c r="N349" i="20"/>
  <c r="P349" i="20" s="1"/>
  <c r="N348" i="20"/>
  <c r="P348" i="20" s="1"/>
  <c r="N347" i="20"/>
  <c r="P347" i="20" s="1"/>
  <c r="N346" i="20"/>
  <c r="P346" i="20" s="1"/>
  <c r="N345" i="20"/>
  <c r="P345" i="20" s="1"/>
  <c r="N344" i="20"/>
  <c r="P344" i="20" s="1"/>
  <c r="N343" i="20"/>
  <c r="P343" i="20" s="1"/>
  <c r="N342" i="20"/>
  <c r="P342" i="20" s="1"/>
  <c r="N341" i="20"/>
  <c r="P341" i="20" s="1"/>
  <c r="N338" i="20"/>
  <c r="P338" i="20" s="1"/>
  <c r="N337" i="20"/>
  <c r="P337" i="20" s="1"/>
  <c r="N334" i="20"/>
  <c r="N331" i="20"/>
  <c r="P331" i="20" s="1"/>
  <c r="N330" i="20"/>
  <c r="P330" i="20" s="1"/>
  <c r="N329" i="20"/>
  <c r="P329" i="20" s="1"/>
  <c r="N328" i="20"/>
  <c r="P328" i="20" s="1"/>
  <c r="N327" i="20"/>
  <c r="P327" i="20" s="1"/>
  <c r="N326" i="20"/>
  <c r="P326" i="20" s="1"/>
  <c r="N325" i="20"/>
  <c r="P325" i="20" s="1"/>
  <c r="N324" i="20"/>
  <c r="P324" i="20" s="1"/>
  <c r="N323" i="20"/>
  <c r="P323" i="20" s="1"/>
  <c r="N320" i="20"/>
  <c r="N314" i="20"/>
  <c r="P314" i="20" s="1"/>
  <c r="N313" i="20"/>
  <c r="P313" i="20" s="1"/>
  <c r="N312" i="20"/>
  <c r="P312" i="20" s="1"/>
  <c r="N311" i="20"/>
  <c r="P311" i="20" s="1"/>
  <c r="N307" i="20"/>
  <c r="N304" i="20"/>
  <c r="N301" i="20"/>
  <c r="N298" i="20"/>
  <c r="P298" i="20" s="1"/>
  <c r="N297" i="20"/>
  <c r="P297" i="20" s="1"/>
  <c r="N296" i="20"/>
  <c r="P296" i="20" s="1"/>
  <c r="N295" i="20"/>
  <c r="P295" i="20" s="1"/>
  <c r="N292" i="20"/>
  <c r="N289" i="20"/>
  <c r="P289" i="20" s="1"/>
  <c r="N288" i="20"/>
  <c r="P288" i="20" s="1"/>
  <c r="N287" i="20"/>
  <c r="P287" i="20" s="1"/>
  <c r="N286" i="20"/>
  <c r="P286" i="20" s="1"/>
  <c r="N285" i="20"/>
  <c r="P285" i="20" s="1"/>
  <c r="N284" i="20"/>
  <c r="P284" i="20" s="1"/>
  <c r="N283" i="20"/>
  <c r="P283" i="20" s="1"/>
  <c r="N282" i="20"/>
  <c r="P282" i="20" s="1"/>
  <c r="N281" i="20"/>
  <c r="P281" i="20" s="1"/>
  <c r="N280" i="20"/>
  <c r="P280" i="20" s="1"/>
  <c r="N279" i="20"/>
  <c r="P279" i="20" s="1"/>
  <c r="N278" i="20"/>
  <c r="P278" i="20" s="1"/>
  <c r="N275" i="20"/>
  <c r="P275" i="20" s="1"/>
  <c r="N274" i="20"/>
  <c r="P274" i="20" s="1"/>
  <c r="N273" i="20"/>
  <c r="P273" i="20" s="1"/>
  <c r="N270" i="20"/>
  <c r="N267" i="20"/>
  <c r="N262" i="20"/>
  <c r="N261" i="20" s="1"/>
  <c r="N258" i="20"/>
  <c r="P258" i="20" s="1"/>
  <c r="P257" i="20" s="1"/>
  <c r="N255" i="20"/>
  <c r="P255" i="20" s="1"/>
  <c r="N254" i="20"/>
  <c r="P254" i="20" s="1"/>
  <c r="N253" i="20"/>
  <c r="P253" i="20" s="1"/>
  <c r="N252" i="20"/>
  <c r="P252" i="20" s="1"/>
  <c r="N251" i="20"/>
  <c r="P251" i="20" s="1"/>
  <c r="N248" i="20"/>
  <c r="P248" i="20" s="1"/>
  <c r="N247" i="20"/>
  <c r="P247" i="20" s="1"/>
  <c r="N246" i="20"/>
  <c r="P246" i="20" s="1"/>
  <c r="N245" i="20"/>
  <c r="P245" i="20" s="1"/>
  <c r="N244" i="20"/>
  <c r="P244" i="20" s="1"/>
  <c r="N243" i="20"/>
  <c r="P243" i="20" s="1"/>
  <c r="N242" i="20"/>
  <c r="P242" i="20" s="1"/>
  <c r="N239" i="20"/>
  <c r="P239" i="20" s="1"/>
  <c r="N238" i="20"/>
  <c r="P238" i="20" s="1"/>
  <c r="N237" i="20"/>
  <c r="P237" i="20" s="1"/>
  <c r="N236" i="20"/>
  <c r="P236" i="20" s="1"/>
  <c r="N233" i="20"/>
  <c r="P233" i="20" s="1"/>
  <c r="N232" i="20"/>
  <c r="P232" i="20" s="1"/>
  <c r="N231" i="20"/>
  <c r="P231" i="20" s="1"/>
  <c r="N230" i="20"/>
  <c r="P230" i="20" s="1"/>
  <c r="N229" i="20"/>
  <c r="P229" i="20" s="1"/>
  <c r="N225" i="20"/>
  <c r="P225" i="20" s="1"/>
  <c r="N224" i="20"/>
  <c r="P224" i="20" s="1"/>
  <c r="N223" i="20"/>
  <c r="P223" i="20" s="1"/>
  <c r="N222" i="20"/>
  <c r="P222" i="20" s="1"/>
  <c r="N221" i="20"/>
  <c r="P221" i="20" s="1"/>
  <c r="N220" i="20"/>
  <c r="P220" i="20" s="1"/>
  <c r="N219" i="20"/>
  <c r="P219" i="20" s="1"/>
  <c r="N218" i="20"/>
  <c r="P218" i="20" s="1"/>
  <c r="N217" i="20"/>
  <c r="P217" i="20" s="1"/>
  <c r="N216" i="20"/>
  <c r="P216" i="20" s="1"/>
  <c r="N215" i="20"/>
  <c r="P215" i="20" s="1"/>
  <c r="N209" i="20"/>
  <c r="P209" i="20" s="1"/>
  <c r="N208" i="20"/>
  <c r="P208" i="20" s="1"/>
  <c r="N212" i="20"/>
  <c r="P212" i="20" s="1"/>
  <c r="P211" i="20" s="1"/>
  <c r="N205" i="20"/>
  <c r="P205" i="20" s="1"/>
  <c r="P204" i="20" s="1"/>
  <c r="N202" i="20"/>
  <c r="P202" i="20" s="1"/>
  <c r="N201" i="20"/>
  <c r="P201" i="20" s="1"/>
  <c r="N200" i="20"/>
  <c r="P200" i="20" s="1"/>
  <c r="N196" i="20"/>
  <c r="N193" i="20"/>
  <c r="P193" i="20" s="1"/>
  <c r="P192" i="20" s="1"/>
  <c r="N190" i="20"/>
  <c r="P272" i="20" l="1"/>
  <c r="P241" i="20"/>
  <c r="P294" i="20"/>
  <c r="P340" i="20"/>
  <c r="P336" i="20" s="1"/>
  <c r="P235" i="20"/>
  <c r="P207" i="20"/>
  <c r="P375" i="20"/>
  <c r="P199" i="20"/>
  <c r="P228" i="20"/>
  <c r="N189" i="20"/>
  <c r="P190" i="20"/>
  <c r="P189" i="20" s="1"/>
  <c r="P214" i="20"/>
  <c r="P196" i="20"/>
  <c r="P195" i="20" s="1"/>
  <c r="N195" i="20"/>
  <c r="P250" i="20"/>
  <c r="P322" i="20"/>
  <c r="N352" i="20"/>
  <c r="P353" i="20"/>
  <c r="P352" i="20" s="1"/>
  <c r="P277" i="20"/>
  <c r="N319" i="20"/>
  <c r="P320" i="20"/>
  <c r="P319" i="20" s="1"/>
  <c r="N300" i="20"/>
  <c r="P301" i="20"/>
  <c r="P300" i="20" s="1"/>
  <c r="P360" i="20"/>
  <c r="N303" i="20"/>
  <c r="P304" i="20"/>
  <c r="P303" i="20" s="1"/>
  <c r="N333" i="20"/>
  <c r="P334" i="20"/>
  <c r="P333" i="20" s="1"/>
  <c r="N266" i="20"/>
  <c r="P267" i="20"/>
  <c r="P266" i="20" s="1"/>
  <c r="N306" i="20"/>
  <c r="P307" i="20"/>
  <c r="P306" i="20" s="1"/>
  <c r="N269" i="20"/>
  <c r="P270" i="20"/>
  <c r="P269" i="20" s="1"/>
  <c r="N291" i="20"/>
  <c r="P292" i="20"/>
  <c r="P291" i="20" s="1"/>
  <c r="P310" i="20"/>
  <c r="P366" i="20"/>
  <c r="N379" i="20"/>
  <c r="P380" i="20"/>
  <c r="P379" i="20" s="1"/>
  <c r="P383" i="20"/>
  <c r="P412" i="20"/>
  <c r="P424" i="20"/>
  <c r="N396" i="20"/>
  <c r="P397" i="20"/>
  <c r="P396" i="20" s="1"/>
  <c r="N399" i="20"/>
  <c r="P400" i="20"/>
  <c r="P399" i="20" s="1"/>
  <c r="P388" i="20"/>
  <c r="P402" i="20"/>
  <c r="P417" i="20"/>
  <c r="P529" i="20"/>
  <c r="P523" i="20"/>
  <c r="N552" i="20"/>
  <c r="P553" i="20"/>
  <c r="P552" i="20" s="1"/>
  <c r="N517" i="20"/>
  <c r="P518" i="20"/>
  <c r="P517" i="20" s="1"/>
  <c r="N555" i="20"/>
  <c r="P556" i="20"/>
  <c r="P555" i="20" s="1"/>
  <c r="N520" i="20"/>
  <c r="P521" i="20"/>
  <c r="P520" i="20" s="1"/>
  <c r="P544" i="20"/>
  <c r="N549" i="20"/>
  <c r="P550" i="20"/>
  <c r="P549" i="20" s="1"/>
  <c r="N544" i="20"/>
  <c r="N424" i="20"/>
  <c r="N402" i="20"/>
  <c r="N383" i="20"/>
  <c r="N529" i="20"/>
  <c r="N412" i="20"/>
  <c r="N523" i="20"/>
  <c r="N235" i="20"/>
  <c r="N360" i="20"/>
  <c r="N375" i="20"/>
  <c r="N388" i="20"/>
  <c r="N417" i="20"/>
  <c r="N310" i="20"/>
  <c r="N355" i="20"/>
  <c r="N340" i="20"/>
  <c r="N336" i="20" s="1"/>
  <c r="N322" i="20"/>
  <c r="N366" i="20"/>
  <c r="N294" i="20"/>
  <c r="N272" i="20"/>
  <c r="N277" i="20"/>
  <c r="N250" i="20"/>
  <c r="N241" i="20"/>
  <c r="N214" i="20"/>
  <c r="N228" i="20"/>
  <c r="N192" i="20"/>
  <c r="N199" i="20"/>
  <c r="N204" i="20"/>
  <c r="N207" i="20"/>
  <c r="P262" i="20"/>
  <c r="P261" i="20" s="1"/>
  <c r="N257" i="20"/>
  <c r="N211" i="20"/>
  <c r="P188" i="20" l="1"/>
  <c r="P265" i="20"/>
  <c r="P309" i="20"/>
  <c r="P382" i="20"/>
  <c r="P446" i="20"/>
  <c r="P516" i="20"/>
  <c r="N516" i="20"/>
  <c r="Q516" i="20" l="1"/>
  <c r="Q24" i="23"/>
  <c r="S24" i="23" s="1"/>
  <c r="T24" i="23" s="1"/>
  <c r="N185" i="20"/>
  <c r="P185" i="20" s="1"/>
  <c r="N184" i="20"/>
  <c r="P184" i="20" s="1"/>
  <c r="N183" i="20"/>
  <c r="P183" i="20" s="1"/>
  <c r="N182" i="20"/>
  <c r="P182" i="20" s="1"/>
  <c r="N181" i="20"/>
  <c r="P181" i="20" s="1"/>
  <c r="N178" i="20"/>
  <c r="P178" i="20" s="1"/>
  <c r="N177" i="20"/>
  <c r="P177" i="20" s="1"/>
  <c r="N176" i="20"/>
  <c r="P176" i="20" s="1"/>
  <c r="N175" i="20"/>
  <c r="P175" i="20" s="1"/>
  <c r="N174" i="20"/>
  <c r="P174" i="20" s="1"/>
  <c r="N171" i="20"/>
  <c r="P171" i="20" s="1"/>
  <c r="N170" i="20"/>
  <c r="P170" i="20" s="1"/>
  <c r="N169" i="20"/>
  <c r="P169" i="20" s="1"/>
  <c r="N168" i="20"/>
  <c r="P168" i="20" s="1"/>
  <c r="N167" i="20"/>
  <c r="P167" i="20" s="1"/>
  <c r="N166" i="20"/>
  <c r="P166" i="20" s="1"/>
  <c r="N165" i="20"/>
  <c r="P165" i="20" s="1"/>
  <c r="N162" i="20"/>
  <c r="P162" i="20" s="1"/>
  <c r="N161" i="20"/>
  <c r="P161" i="20" s="1"/>
  <c r="N158" i="20"/>
  <c r="P158" i="20" s="1"/>
  <c r="N157" i="20"/>
  <c r="P157" i="20" s="1"/>
  <c r="N156" i="20"/>
  <c r="P156" i="20" s="1"/>
  <c r="N155" i="20"/>
  <c r="P155" i="20" s="1"/>
  <c r="N154" i="20"/>
  <c r="P154" i="20" s="1"/>
  <c r="N153" i="20"/>
  <c r="P153" i="20" s="1"/>
  <c r="N152" i="20"/>
  <c r="P152" i="20" s="1"/>
  <c r="N151" i="20"/>
  <c r="P151" i="20" s="1"/>
  <c r="N148" i="20"/>
  <c r="N145" i="20"/>
  <c r="N142" i="20"/>
  <c r="P142" i="20" s="1"/>
  <c r="N141" i="20"/>
  <c r="P141" i="20" s="1"/>
  <c r="N140" i="20"/>
  <c r="P140" i="20" s="1"/>
  <c r="N139" i="20"/>
  <c r="P139" i="20" s="1"/>
  <c r="N136" i="20"/>
  <c r="N132" i="20"/>
  <c r="N129" i="20"/>
  <c r="N126" i="20"/>
  <c r="N123" i="20"/>
  <c r="N80" i="20"/>
  <c r="N64" i="20"/>
  <c r="N74" i="20"/>
  <c r="N95" i="20"/>
  <c r="N115" i="20"/>
  <c r="P115" i="20" s="1"/>
  <c r="N114" i="20"/>
  <c r="P114" i="20" s="1"/>
  <c r="N113" i="20"/>
  <c r="P113" i="20" s="1"/>
  <c r="N112" i="20"/>
  <c r="P112" i="20" s="1"/>
  <c r="N118" i="20"/>
  <c r="N109" i="20"/>
  <c r="N106" i="20"/>
  <c r="P106" i="20" s="1"/>
  <c r="N105" i="20"/>
  <c r="P105" i="20" s="1"/>
  <c r="N102" i="20"/>
  <c r="N99" i="20"/>
  <c r="P99" i="20" s="1"/>
  <c r="N98" i="20"/>
  <c r="P98" i="20" s="1"/>
  <c r="N92" i="20"/>
  <c r="P92" i="20" s="1"/>
  <c r="N91" i="20"/>
  <c r="P91" i="20" s="1"/>
  <c r="N90" i="20"/>
  <c r="P90" i="20" s="1"/>
  <c r="N87" i="20"/>
  <c r="N84" i="20"/>
  <c r="P84" i="20" s="1"/>
  <c r="N83" i="20"/>
  <c r="P83" i="20" s="1"/>
  <c r="N77" i="20"/>
  <c r="N71" i="20"/>
  <c r="N68" i="20"/>
  <c r="P68" i="20" s="1"/>
  <c r="N67" i="20"/>
  <c r="P67" i="20" s="1"/>
  <c r="N61" i="20"/>
  <c r="N57" i="20"/>
  <c r="N54" i="20"/>
  <c r="P54" i="20" s="1"/>
  <c r="N53" i="20"/>
  <c r="P53" i="20" s="1"/>
  <c r="N50" i="20"/>
  <c r="N47" i="20"/>
  <c r="P47" i="20" s="1"/>
  <c r="N46" i="20"/>
  <c r="P46" i="20" s="1"/>
  <c r="N43" i="20"/>
  <c r="P43" i="20" s="1"/>
  <c r="N42" i="20"/>
  <c r="P42" i="20" s="1"/>
  <c r="N40" i="20"/>
  <c r="P40" i="20" s="1"/>
  <c r="N39" i="20"/>
  <c r="P39" i="20" s="1"/>
  <c r="N38" i="20"/>
  <c r="P38" i="20" s="1"/>
  <c r="N37" i="20"/>
  <c r="P37" i="20" s="1"/>
  <c r="N36" i="20"/>
  <c r="P36" i="20" s="1"/>
  <c r="N35" i="20"/>
  <c r="P35" i="20" s="1"/>
  <c r="N32" i="20"/>
  <c r="N29" i="20"/>
  <c r="P29" i="20" s="1"/>
  <c r="N28" i="20"/>
  <c r="P28" i="20" s="1"/>
  <c r="N27" i="20"/>
  <c r="P27" i="20" s="1"/>
  <c r="N24" i="20"/>
  <c r="N21" i="20"/>
  <c r="P21" i="20" s="1"/>
  <c r="N20" i="20"/>
  <c r="P20" i="20" s="1"/>
  <c r="N17" i="20"/>
  <c r="N14" i="20"/>
  <c r="N11" i="20"/>
  <c r="P45" i="20" l="1"/>
  <c r="P89" i="20"/>
  <c r="P19" i="20"/>
  <c r="P26" i="20"/>
  <c r="P52" i="20"/>
  <c r="P82" i="20"/>
  <c r="P111" i="20"/>
  <c r="P104" i="20"/>
  <c r="N31" i="20"/>
  <c r="P32" i="20"/>
  <c r="P31" i="20" s="1"/>
  <c r="P66" i="20"/>
  <c r="N16" i="20"/>
  <c r="P17" i="20"/>
  <c r="P16" i="20" s="1"/>
  <c r="P34" i="20"/>
  <c r="N49" i="20"/>
  <c r="P50" i="20"/>
  <c r="P49" i="20" s="1"/>
  <c r="N23" i="20"/>
  <c r="P24" i="20"/>
  <c r="P23" i="20" s="1"/>
  <c r="N56" i="20"/>
  <c r="P57" i="20"/>
  <c r="P56" i="20" s="1"/>
  <c r="N13" i="20"/>
  <c r="P14" i="20"/>
  <c r="P13" i="20" s="1"/>
  <c r="N10" i="20"/>
  <c r="P11" i="20"/>
  <c r="P10" i="20" s="1"/>
  <c r="N117" i="20"/>
  <c r="P118" i="20"/>
  <c r="P117" i="20" s="1"/>
  <c r="N79" i="20"/>
  <c r="P80" i="20"/>
  <c r="P79" i="20" s="1"/>
  <c r="N70" i="20"/>
  <c r="P71" i="20"/>
  <c r="P70" i="20" s="1"/>
  <c r="N76" i="20"/>
  <c r="P77" i="20"/>
  <c r="P76" i="20" s="1"/>
  <c r="P97" i="20"/>
  <c r="N101" i="20"/>
  <c r="P102" i="20"/>
  <c r="P101" i="20" s="1"/>
  <c r="N94" i="20"/>
  <c r="P95" i="20"/>
  <c r="P94" i="20" s="1"/>
  <c r="N86" i="20"/>
  <c r="P87" i="20"/>
  <c r="P86" i="20" s="1"/>
  <c r="N73" i="20"/>
  <c r="P74" i="20"/>
  <c r="P73" i="20" s="1"/>
  <c r="N60" i="20"/>
  <c r="P61" i="20"/>
  <c r="P60" i="20" s="1"/>
  <c r="N108" i="20"/>
  <c r="P109" i="20"/>
  <c r="P108" i="20" s="1"/>
  <c r="N63" i="20"/>
  <c r="P64" i="20"/>
  <c r="P63" i="20" s="1"/>
  <c r="P180" i="20"/>
  <c r="P160" i="20"/>
  <c r="N122" i="20"/>
  <c r="P123" i="20"/>
  <c r="P122" i="20" s="1"/>
  <c r="N125" i="20"/>
  <c r="P126" i="20"/>
  <c r="P125" i="20" s="1"/>
  <c r="N144" i="20"/>
  <c r="P145" i="20"/>
  <c r="P144" i="20" s="1"/>
  <c r="N128" i="20"/>
  <c r="P129" i="20"/>
  <c r="P128" i="20" s="1"/>
  <c r="N147" i="20"/>
  <c r="P148" i="20"/>
  <c r="P147" i="20" s="1"/>
  <c r="N131" i="20"/>
  <c r="P132" i="20"/>
  <c r="P131" i="20" s="1"/>
  <c r="P150" i="20"/>
  <c r="N135" i="20"/>
  <c r="P136" i="20"/>
  <c r="P135" i="20" s="1"/>
  <c r="P173" i="20"/>
  <c r="P138" i="20"/>
  <c r="P164" i="20"/>
  <c r="N45" i="20"/>
  <c r="N173" i="20"/>
  <c r="N82" i="20"/>
  <c r="N180" i="20"/>
  <c r="N97" i="20"/>
  <c r="N138" i="20"/>
  <c r="N164" i="20"/>
  <c r="N52" i="20"/>
  <c r="N150" i="20"/>
  <c r="N160" i="20"/>
  <c r="N104" i="20"/>
  <c r="N19" i="20"/>
  <c r="N66" i="20"/>
  <c r="N111" i="20"/>
  <c r="N89" i="20"/>
  <c r="N34" i="20"/>
  <c r="N26" i="20"/>
  <c r="P9" i="20" l="1"/>
  <c r="P59" i="20"/>
  <c r="P134" i="20"/>
  <c r="N121" i="20"/>
  <c r="P121" i="20"/>
  <c r="N134" i="20"/>
  <c r="Q134" i="20" l="1"/>
  <c r="Q14" i="23"/>
  <c r="S14" i="23" s="1"/>
  <c r="Q121" i="20"/>
  <c r="Q13" i="23"/>
  <c r="S13" i="23" s="1"/>
  <c r="P120" i="20"/>
  <c r="P8" i="20" s="1"/>
  <c r="N1170" i="20"/>
  <c r="P1170" i="20" s="1"/>
  <c r="N2890" i="20"/>
  <c r="P2890" i="20" s="1"/>
  <c r="P2889" i="20" s="1"/>
  <c r="P2888" i="20" s="1"/>
  <c r="P2801" i="20" s="1"/>
  <c r="S12" i="23" l="1"/>
  <c r="N2889" i="20"/>
  <c r="N2888" i="20" s="1"/>
  <c r="Q2888" i="20" s="1"/>
  <c r="N2802" i="20" l="1"/>
  <c r="Q2802" i="20" l="1"/>
  <c r="O1536" i="20" l="1"/>
  <c r="O1506" i="20"/>
  <c r="O4564" i="20"/>
  <c r="O4625" i="20"/>
  <c r="O4517" i="20"/>
  <c r="O4526" i="20"/>
  <c r="O4538" i="20"/>
  <c r="O4541" i="20"/>
  <c r="O4548" i="20"/>
  <c r="O4551" i="20"/>
  <c r="O4554" i="20"/>
  <c r="O4558" i="20"/>
  <c r="O4561" i="20"/>
  <c r="O4569" i="20"/>
  <c r="O4575" i="20"/>
  <c r="O4599" i="20"/>
  <c r="O4606" i="20"/>
  <c r="O4610" i="20"/>
  <c r="O4617" i="20"/>
  <c r="O4582" i="20"/>
  <c r="O4602" i="20"/>
  <c r="O4579" i="20"/>
  <c r="O4630" i="20"/>
  <c r="P4562" i="20"/>
  <c r="P4561" i="20" s="1"/>
  <c r="N4580" i="20"/>
  <c r="N4579" i="20" s="1"/>
  <c r="N4631" i="20"/>
  <c r="N4630" i="20" s="1"/>
  <c r="N4627" i="20"/>
  <c r="P4627" i="20" s="1"/>
  <c r="N4626" i="20"/>
  <c r="N4604" i="20"/>
  <c r="N4603" i="20"/>
  <c r="P4603" i="20" s="1"/>
  <c r="N4597" i="20"/>
  <c r="P4597" i="20" s="1"/>
  <c r="N4596" i="20"/>
  <c r="P4596" i="20" s="1"/>
  <c r="N4567" i="20"/>
  <c r="P4567" i="20" s="1"/>
  <c r="N4595" i="20"/>
  <c r="P4595" i="20" s="1"/>
  <c r="N4594" i="20"/>
  <c r="P4594" i="20" s="1"/>
  <c r="N4593" i="20"/>
  <c r="P4593" i="20" s="1"/>
  <c r="N4592" i="20"/>
  <c r="P4592" i="20" s="1"/>
  <c r="N4591" i="20"/>
  <c r="P4591" i="20" s="1"/>
  <c r="N4590" i="20"/>
  <c r="P4590" i="20" s="1"/>
  <c r="N4589" i="20"/>
  <c r="P4589" i="20" s="1"/>
  <c r="N4588" i="20"/>
  <c r="P4588" i="20" s="1"/>
  <c r="N4587" i="20"/>
  <c r="N4586" i="20"/>
  <c r="P4586" i="20" s="1"/>
  <c r="N4585" i="20"/>
  <c r="P4585" i="20" s="1"/>
  <c r="N4584" i="20"/>
  <c r="P4584" i="20" s="1"/>
  <c r="N4583" i="20"/>
  <c r="P4583" i="20" s="1"/>
  <c r="N4628" i="20"/>
  <c r="P4628" i="20" s="1"/>
  <c r="N4623" i="20"/>
  <c r="P4623" i="20" s="1"/>
  <c r="N4622" i="20"/>
  <c r="P4622" i="20" s="1"/>
  <c r="N4621" i="20"/>
  <c r="P4621" i="20" s="1"/>
  <c r="N4620" i="20"/>
  <c r="P4620" i="20" s="1"/>
  <c r="N4619" i="20"/>
  <c r="N4618" i="20"/>
  <c r="P4618" i="20" s="1"/>
  <c r="N4615" i="20"/>
  <c r="P4615" i="20" s="1"/>
  <c r="N4614" i="20"/>
  <c r="P4614" i="20" s="1"/>
  <c r="N4613" i="20"/>
  <c r="P4613" i="20" s="1"/>
  <c r="N4612" i="20"/>
  <c r="N4611" i="20"/>
  <c r="P4611" i="20" s="1"/>
  <c r="N4608" i="20"/>
  <c r="P4608" i="20" s="1"/>
  <c r="N4607" i="20"/>
  <c r="P4607" i="20" s="1"/>
  <c r="N4600" i="20"/>
  <c r="N4599" i="20" s="1"/>
  <c r="N4577" i="20"/>
  <c r="N4576" i="20"/>
  <c r="P4576" i="20" s="1"/>
  <c r="N4573" i="20"/>
  <c r="P4573" i="20" s="1"/>
  <c r="N4572" i="20"/>
  <c r="P4572" i="20" s="1"/>
  <c r="N4571" i="20"/>
  <c r="P4571" i="20" s="1"/>
  <c r="N4570" i="20"/>
  <c r="N4566" i="20"/>
  <c r="P4566" i="20" s="1"/>
  <c r="N4565" i="20"/>
  <c r="P4565" i="20" s="1"/>
  <c r="N4561" i="20"/>
  <c r="N4559" i="20"/>
  <c r="N4558" i="20" s="1"/>
  <c r="N4556" i="20"/>
  <c r="P4556" i="20" s="1"/>
  <c r="N4555" i="20"/>
  <c r="N4552" i="20"/>
  <c r="N4551" i="20" s="1"/>
  <c r="N4549" i="20"/>
  <c r="P4549" i="20" s="1"/>
  <c r="P4548" i="20" s="1"/>
  <c r="N4536" i="20"/>
  <c r="P4536" i="20" s="1"/>
  <c r="N4535" i="20"/>
  <c r="P4535" i="20" s="1"/>
  <c r="N4534" i="20"/>
  <c r="P4534" i="20" s="1"/>
  <c r="N4533" i="20"/>
  <c r="P4533" i="20" s="1"/>
  <c r="N4532" i="20"/>
  <c r="P4532" i="20" s="1"/>
  <c r="N4531" i="20"/>
  <c r="P4531" i="20" s="1"/>
  <c r="H4530" i="20"/>
  <c r="N4529" i="20"/>
  <c r="P4529" i="20" s="1"/>
  <c r="N4528" i="20"/>
  <c r="P4528" i="20" s="1"/>
  <c r="H4527" i="20"/>
  <c r="F4524" i="20"/>
  <c r="N4524" i="20" s="1"/>
  <c r="P4524" i="20" s="1"/>
  <c r="F4523" i="20"/>
  <c r="N4523" i="20" s="1"/>
  <c r="P4523" i="20" s="1"/>
  <c r="F4522" i="20"/>
  <c r="N4522" i="20" s="1"/>
  <c r="P4522" i="20" s="1"/>
  <c r="F4521" i="20"/>
  <c r="N4521" i="20" s="1"/>
  <c r="P4521" i="20" s="1"/>
  <c r="N4520" i="20"/>
  <c r="P4520" i="20" s="1"/>
  <c r="N4519" i="20"/>
  <c r="P4519" i="20" s="1"/>
  <c r="N4518" i="20"/>
  <c r="P4518" i="20" s="1"/>
  <c r="N4564" i="20" l="1"/>
  <c r="P4626" i="20"/>
  <c r="P4625" i="20" s="1"/>
  <c r="N4602" i="20"/>
  <c r="P4631" i="20"/>
  <c r="P4630" i="20" s="1"/>
  <c r="P4559" i="20"/>
  <c r="P4558" i="20" s="1"/>
  <c r="P4517" i="20"/>
  <c r="O4516" i="20"/>
  <c r="P4606" i="20"/>
  <c r="N4548" i="20"/>
  <c r="N4575" i="20"/>
  <c r="P4580" i="20"/>
  <c r="P4579" i="20" s="1"/>
  <c r="P4564" i="20"/>
  <c r="P4577" i="20"/>
  <c r="P4575" i="20" s="1"/>
  <c r="N4606" i="20"/>
  <c r="P4600" i="20"/>
  <c r="P4599" i="20" s="1"/>
  <c r="N4554" i="20"/>
  <c r="N4569" i="20"/>
  <c r="N4617" i="20"/>
  <c r="P4619" i="20"/>
  <c r="P4617" i="20" s="1"/>
  <c r="P4552" i="20"/>
  <c r="P4551" i="20" s="1"/>
  <c r="P4570" i="20"/>
  <c r="P4569" i="20" s="1"/>
  <c r="P4604" i="20"/>
  <c r="P4602" i="20" s="1"/>
  <c r="N4582" i="20"/>
  <c r="N4625" i="20"/>
  <c r="P4555" i="20"/>
  <c r="P4554" i="20" s="1"/>
  <c r="P4587" i="20"/>
  <c r="P4582" i="20" s="1"/>
  <c r="N4610" i="20"/>
  <c r="P4612" i="20"/>
  <c r="P4610" i="20" s="1"/>
  <c r="N4517" i="20"/>
  <c r="O4515" i="20" l="1"/>
  <c r="O4368" i="20" s="1"/>
  <c r="O2369" i="20" s="1"/>
  <c r="F4527" i="20"/>
  <c r="N4527" i="20" s="1"/>
  <c r="P4527" i="20" s="1"/>
  <c r="F4530" i="20"/>
  <c r="N4530" i="20" s="1"/>
  <c r="P4530" i="20" s="1"/>
  <c r="P4526" i="20" l="1"/>
  <c r="P4516" i="20" s="1"/>
  <c r="N4526" i="20"/>
  <c r="N4516" i="20" s="1"/>
  <c r="F4542" i="20" l="1"/>
  <c r="F4539" i="20"/>
  <c r="N4539" i="20" s="1"/>
  <c r="N4538" i="20" l="1"/>
  <c r="P4539" i="20"/>
  <c r="P4538" i="20" s="1"/>
  <c r="F4543" i="20"/>
  <c r="N4542" i="20"/>
  <c r="P4542" i="20" s="1"/>
  <c r="F4544" i="20" l="1"/>
  <c r="N4543" i="20"/>
  <c r="P4543" i="20" s="1"/>
  <c r="F4545" i="20" l="1"/>
  <c r="N4545" i="20" s="1"/>
  <c r="N4544" i="20"/>
  <c r="P4544" i="20" l="1"/>
  <c r="F4546" i="20"/>
  <c r="N4546" i="20" s="1"/>
  <c r="P4546" i="20" s="1"/>
  <c r="P4545" i="20"/>
  <c r="P4541" i="20" l="1"/>
  <c r="P4515" i="20" s="1"/>
  <c r="N4541" i="20"/>
  <c r="N4515" i="20" s="1"/>
  <c r="Q4515" i="20" s="1"/>
  <c r="O1503" i="20" l="1"/>
  <c r="O1496" i="20"/>
  <c r="O1499" i="20"/>
  <c r="O1511" i="20"/>
  <c r="O1518" i="20"/>
  <c r="O1533" i="20"/>
  <c r="O1526" i="20"/>
  <c r="P1507" i="20"/>
  <c r="N1531" i="20"/>
  <c r="P1531" i="20" s="1"/>
  <c r="N1530" i="20"/>
  <c r="P1530" i="20" s="1"/>
  <c r="N1529" i="20"/>
  <c r="P1529" i="20" s="1"/>
  <c r="N1528" i="20"/>
  <c r="P1528" i="20" s="1"/>
  <c r="N1527" i="20"/>
  <c r="P1527" i="20" s="1"/>
  <c r="N1534" i="20"/>
  <c r="N1533" i="20" s="1"/>
  <c r="N1524" i="20"/>
  <c r="P1524" i="20" s="1"/>
  <c r="N1523" i="20"/>
  <c r="P1523" i="20" s="1"/>
  <c r="N1522" i="20"/>
  <c r="P1522" i="20" s="1"/>
  <c r="N1521" i="20"/>
  <c r="P1521" i="20" s="1"/>
  <c r="N1520" i="20"/>
  <c r="P1520" i="20" s="1"/>
  <c r="N1519" i="20"/>
  <c r="N1516" i="20"/>
  <c r="P1516" i="20" s="1"/>
  <c r="N1515" i="20"/>
  <c r="P1515" i="20" s="1"/>
  <c r="N1514" i="20"/>
  <c r="P1514" i="20" s="1"/>
  <c r="N1513" i="20"/>
  <c r="P1513" i="20" s="1"/>
  <c r="N1512" i="20"/>
  <c r="P1512" i="20" s="1"/>
  <c r="N1501" i="20"/>
  <c r="N1500" i="20"/>
  <c r="P1500" i="20" s="1"/>
  <c r="N1539" i="20"/>
  <c r="P1539" i="20" s="1"/>
  <c r="N1538" i="20"/>
  <c r="P1538" i="20" s="1"/>
  <c r="N1537" i="20"/>
  <c r="N1497" i="20"/>
  <c r="P1497" i="20" s="1"/>
  <c r="P1496" i="20" s="1"/>
  <c r="N1540" i="20"/>
  <c r="P1540" i="20" s="1"/>
  <c r="N1509" i="20"/>
  <c r="P1509" i="20" s="1"/>
  <c r="N1508" i="20"/>
  <c r="N1504" i="20"/>
  <c r="N1503" i="20" s="1"/>
  <c r="N1506" i="20" l="1"/>
  <c r="P1537" i="20"/>
  <c r="P1536" i="20" s="1"/>
  <c r="N1536" i="20"/>
  <c r="O1495" i="20"/>
  <c r="N1496" i="20"/>
  <c r="P1534" i="20"/>
  <c r="P1533" i="20" s="1"/>
  <c r="P1526" i="20"/>
  <c r="P1511" i="20"/>
  <c r="P1504" i="20"/>
  <c r="P1503" i="20" s="1"/>
  <c r="N1518" i="20"/>
  <c r="N1499" i="20"/>
  <c r="P1519" i="20"/>
  <c r="P1518" i="20" s="1"/>
  <c r="N1526" i="20"/>
  <c r="P1508" i="20"/>
  <c r="P1506" i="20" s="1"/>
  <c r="P1501" i="20"/>
  <c r="P1499" i="20" s="1"/>
  <c r="N1511" i="20"/>
  <c r="O1494" i="20" l="1"/>
  <c r="R46" i="23"/>
  <c r="N1495" i="20"/>
  <c r="P1495" i="20"/>
  <c r="P1494" i="20" s="1"/>
  <c r="R45" i="23" l="1"/>
  <c r="N1494" i="20"/>
  <c r="Q46" i="23"/>
  <c r="S46" i="23" s="1"/>
  <c r="T46" i="23" s="1"/>
  <c r="Q1495" i="20"/>
  <c r="R52" i="23"/>
  <c r="O2365" i="20"/>
  <c r="O2364" i="20" s="1"/>
  <c r="R64" i="23" s="1"/>
  <c r="R63" i="23" s="1"/>
  <c r="O2360" i="20"/>
  <c r="O2359" i="20" s="1"/>
  <c r="O2358" i="20" l="1"/>
  <c r="R62" i="23"/>
  <c r="R61" i="23" s="1"/>
  <c r="R53" i="23"/>
  <c r="N3276" i="20" l="1"/>
  <c r="R55" i="23"/>
  <c r="R54" i="23"/>
  <c r="R58" i="23"/>
  <c r="R59" i="23"/>
  <c r="R57" i="23"/>
  <c r="Q3276" i="20" l="1"/>
  <c r="Q82" i="23"/>
  <c r="R56" i="23" l="1"/>
  <c r="Q56" i="23" l="1"/>
  <c r="S56" i="23" s="1"/>
  <c r="O1187" i="20"/>
  <c r="O1181" i="20"/>
  <c r="O1177" i="20"/>
  <c r="O1173" i="20"/>
  <c r="O1167" i="20"/>
  <c r="O1160" i="20"/>
  <c r="O1112" i="20" l="1"/>
  <c r="O1108" i="20"/>
  <c r="O1105" i="20"/>
  <c r="O1092" i="20"/>
  <c r="O1052" i="20"/>
  <c r="O1043" i="20"/>
  <c r="O1157" i="20"/>
  <c r="O1153" i="20"/>
  <c r="O1147" i="20"/>
  <c r="O1144" i="20"/>
  <c r="O1138" i="20"/>
  <c r="O1135" i="20"/>
  <c r="O1130" i="20"/>
  <c r="O1124" i="20"/>
  <c r="O1119" i="20"/>
  <c r="O1116" i="20"/>
  <c r="O1084" i="20"/>
  <c r="O1076" i="20"/>
  <c r="O1067" i="20"/>
  <c r="O1049" i="20"/>
  <c r="O1038" i="20"/>
  <c r="O1035" i="20"/>
  <c r="N1188" i="20"/>
  <c r="N1187" i="20" s="1"/>
  <c r="N1185" i="20"/>
  <c r="P1185" i="20" s="1"/>
  <c r="N1184" i="20"/>
  <c r="P1184" i="20" s="1"/>
  <c r="N1183" i="20"/>
  <c r="P1183" i="20" s="1"/>
  <c r="N1182" i="20"/>
  <c r="P1182" i="20" s="1"/>
  <c r="N1179" i="20"/>
  <c r="P1179" i="20" s="1"/>
  <c r="N1178" i="20"/>
  <c r="N1165" i="20"/>
  <c r="P1165" i="20" s="1"/>
  <c r="N1175" i="20"/>
  <c r="P1175" i="20" s="1"/>
  <c r="N1174" i="20"/>
  <c r="P1174" i="20" s="1"/>
  <c r="N1171" i="20"/>
  <c r="P1171" i="20" s="1"/>
  <c r="N1169" i="20"/>
  <c r="P1169" i="20" s="1"/>
  <c r="N1168" i="20"/>
  <c r="P1168" i="20" s="1"/>
  <c r="N1164" i="20"/>
  <c r="P1164" i="20" s="1"/>
  <c r="N1163" i="20"/>
  <c r="P1163" i="20" s="1"/>
  <c r="N1162" i="20"/>
  <c r="P1162" i="20" s="1"/>
  <c r="N1161" i="20"/>
  <c r="N1158" i="20"/>
  <c r="N1157" i="20" s="1"/>
  <c r="N1154" i="20"/>
  <c r="P1154" i="20" s="1"/>
  <c r="P1153" i="20" s="1"/>
  <c r="N1151" i="20"/>
  <c r="P1151" i="20" s="1"/>
  <c r="N1150" i="20"/>
  <c r="P1150" i="20" s="1"/>
  <c r="N1149" i="20"/>
  <c r="P1149" i="20" s="1"/>
  <c r="N1148" i="20"/>
  <c r="P1148" i="20" s="1"/>
  <c r="N1145" i="20"/>
  <c r="N1144" i="20" s="1"/>
  <c r="N1142" i="20"/>
  <c r="P1142" i="20" s="1"/>
  <c r="N1141" i="20"/>
  <c r="P1141" i="20" s="1"/>
  <c r="N1140" i="20"/>
  <c r="N1139" i="20"/>
  <c r="P1139" i="20" s="1"/>
  <c r="N1136" i="20"/>
  <c r="P1136" i="20" s="1"/>
  <c r="P1135" i="20" s="1"/>
  <c r="N1133" i="20"/>
  <c r="P1133" i="20" s="1"/>
  <c r="N1132" i="20"/>
  <c r="P1132" i="20" s="1"/>
  <c r="N1131" i="20"/>
  <c r="P1131" i="20" s="1"/>
  <c r="N1128" i="20"/>
  <c r="P1128" i="20" s="1"/>
  <c r="N1127" i="20"/>
  <c r="P1127" i="20" s="1"/>
  <c r="N1126" i="20"/>
  <c r="P1126" i="20" s="1"/>
  <c r="N1125" i="20"/>
  <c r="N1122" i="20"/>
  <c r="P1122" i="20" s="1"/>
  <c r="N1121" i="20"/>
  <c r="P1121" i="20" s="1"/>
  <c r="N1120" i="20"/>
  <c r="N1117" i="20"/>
  <c r="P1117" i="20" s="1"/>
  <c r="P1116" i="20" s="1"/>
  <c r="N1113" i="20"/>
  <c r="P1113" i="20" s="1"/>
  <c r="P1112" i="20" s="1"/>
  <c r="N1110" i="20"/>
  <c r="N1109" i="20"/>
  <c r="P1109" i="20" s="1"/>
  <c r="N1106" i="20"/>
  <c r="P1106" i="20" s="1"/>
  <c r="P1105" i="20" s="1"/>
  <c r="N1103" i="20"/>
  <c r="P1103" i="20" s="1"/>
  <c r="N1102" i="20"/>
  <c r="P1102" i="20" s="1"/>
  <c r="N1101" i="20"/>
  <c r="P1101" i="20" s="1"/>
  <c r="N1100" i="20"/>
  <c r="P1100" i="20" s="1"/>
  <c r="N1099" i="20"/>
  <c r="P1099" i="20" s="1"/>
  <c r="N1098" i="20"/>
  <c r="P1098" i="20" s="1"/>
  <c r="N1097" i="20"/>
  <c r="P1097" i="20" s="1"/>
  <c r="N1096" i="20"/>
  <c r="P1096" i="20" s="1"/>
  <c r="N1095" i="20"/>
  <c r="P1095" i="20" s="1"/>
  <c r="N1094" i="20"/>
  <c r="P1094" i="20" s="1"/>
  <c r="N1093" i="20"/>
  <c r="P1093" i="20" s="1"/>
  <c r="N1090" i="20"/>
  <c r="P1090" i="20" s="1"/>
  <c r="N1089" i="20"/>
  <c r="P1089" i="20" s="1"/>
  <c r="N1088" i="20"/>
  <c r="P1088" i="20" s="1"/>
  <c r="N1087" i="20"/>
  <c r="P1087" i="20" s="1"/>
  <c r="N1086" i="20"/>
  <c r="P1086" i="20" s="1"/>
  <c r="N1085" i="20"/>
  <c r="P1085" i="20" s="1"/>
  <c r="N1082" i="20"/>
  <c r="P1082" i="20" s="1"/>
  <c r="N1081" i="20"/>
  <c r="P1081" i="20" s="1"/>
  <c r="N1080" i="20"/>
  <c r="P1080" i="20" s="1"/>
  <c r="N1079" i="20"/>
  <c r="P1079" i="20" s="1"/>
  <c r="N1078" i="20"/>
  <c r="P1078" i="20" s="1"/>
  <c r="N1077" i="20"/>
  <c r="P1077" i="20" s="1"/>
  <c r="N1074" i="20"/>
  <c r="P1074" i="20" s="1"/>
  <c r="N1073" i="20"/>
  <c r="P1073" i="20" s="1"/>
  <c r="N1072" i="20"/>
  <c r="P1072" i="20" s="1"/>
  <c r="N1071" i="20"/>
  <c r="P1071" i="20" s="1"/>
  <c r="N1070" i="20"/>
  <c r="P1070" i="20" s="1"/>
  <c r="P1069" i="20"/>
  <c r="P1068" i="20"/>
  <c r="N1050" i="20"/>
  <c r="P1050" i="20" s="1"/>
  <c r="P1049" i="20" s="1"/>
  <c r="N1065" i="20"/>
  <c r="P1065" i="20" s="1"/>
  <c r="N1064" i="20"/>
  <c r="P1064" i="20" s="1"/>
  <c r="N1063" i="20"/>
  <c r="P1063" i="20" s="1"/>
  <c r="N1062" i="20"/>
  <c r="P1062" i="20" s="1"/>
  <c r="N1061" i="20"/>
  <c r="P1061" i="20" s="1"/>
  <c r="N1060" i="20"/>
  <c r="P1060" i="20" s="1"/>
  <c r="N1059" i="20"/>
  <c r="P1059" i="20" s="1"/>
  <c r="N1058" i="20"/>
  <c r="P1058" i="20" s="1"/>
  <c r="N1057" i="20"/>
  <c r="P1057" i="20" s="1"/>
  <c r="P1056" i="20"/>
  <c r="P1055" i="20"/>
  <c r="N1054" i="20"/>
  <c r="P1054" i="20" s="1"/>
  <c r="N1053" i="20"/>
  <c r="P1053" i="20" s="1"/>
  <c r="P1047" i="20"/>
  <c r="N1046" i="20"/>
  <c r="P1046" i="20" s="1"/>
  <c r="N1045" i="20"/>
  <c r="N1044" i="20"/>
  <c r="P1044" i="20" s="1"/>
  <c r="N1041" i="20"/>
  <c r="P1041" i="20" s="1"/>
  <c r="N1040" i="20"/>
  <c r="N1039" i="20"/>
  <c r="P1039" i="20" s="1"/>
  <c r="N1036" i="20"/>
  <c r="P1036" i="20" s="1"/>
  <c r="P1035" i="20" s="1"/>
  <c r="P1084" i="20" l="1"/>
  <c r="P1167" i="20"/>
  <c r="P1181" i="20"/>
  <c r="P1161" i="20"/>
  <c r="P1160" i="20" s="1"/>
  <c r="N1160" i="20"/>
  <c r="P1052" i="20"/>
  <c r="P1092" i="20"/>
  <c r="P1178" i="20"/>
  <c r="P1177" i="20" s="1"/>
  <c r="N1177" i="20"/>
  <c r="P1076" i="20"/>
  <c r="P1067" i="20"/>
  <c r="P1173" i="20"/>
  <c r="O1034" i="20"/>
  <c r="P1147" i="20"/>
  <c r="O1115" i="20"/>
  <c r="R38" i="23" s="1"/>
  <c r="P1130" i="20"/>
  <c r="N1124" i="20"/>
  <c r="N1173" i="20"/>
  <c r="P1158" i="20"/>
  <c r="P1157" i="20" s="1"/>
  <c r="P1188" i="20"/>
  <c r="P1187" i="20" s="1"/>
  <c r="N1105" i="20"/>
  <c r="N1135" i="20"/>
  <c r="N1167" i="20"/>
  <c r="N1108" i="20"/>
  <c r="N1043" i="20"/>
  <c r="N1119" i="20"/>
  <c r="N1153" i="20"/>
  <c r="N1035" i="20"/>
  <c r="N1181" i="20"/>
  <c r="N1130" i="20"/>
  <c r="N1138" i="20"/>
  <c r="P1120" i="20"/>
  <c r="P1119" i="20" s="1"/>
  <c r="P1125" i="20"/>
  <c r="P1124" i="20" s="1"/>
  <c r="P1140" i="20"/>
  <c r="P1138" i="20" s="1"/>
  <c r="P1145" i="20"/>
  <c r="P1144" i="20" s="1"/>
  <c r="N1116" i="20"/>
  <c r="N1147" i="20"/>
  <c r="N1038" i="20"/>
  <c r="P1040" i="20"/>
  <c r="P1038" i="20" s="1"/>
  <c r="N1067" i="20"/>
  <c r="N1076" i="20"/>
  <c r="P1045" i="20"/>
  <c r="P1043" i="20" s="1"/>
  <c r="N1052" i="20"/>
  <c r="N1092" i="20"/>
  <c r="P1110" i="20"/>
  <c r="P1108" i="20" s="1"/>
  <c r="N1049" i="20"/>
  <c r="N1084" i="20"/>
  <c r="N1112" i="20"/>
  <c r="R37" i="23" l="1"/>
  <c r="N1034" i="20"/>
  <c r="P1115" i="20"/>
  <c r="P1034" i="20"/>
  <c r="N1115" i="20"/>
  <c r="Q1034" i="20" l="1"/>
  <c r="Q37" i="23"/>
  <c r="S37" i="23" s="1"/>
  <c r="Q1115" i="20"/>
  <c r="Q38" i="23"/>
  <c r="S38" i="23" s="1"/>
  <c r="T38" i="23" s="1"/>
  <c r="N513" i="20" l="1"/>
  <c r="N512" i="20" s="1"/>
  <c r="P514" i="20"/>
  <c r="P513" i="20" s="1"/>
  <c r="P512" i="20" s="1"/>
  <c r="S23" i="23" l="1"/>
  <c r="T23" i="23" s="1"/>
  <c r="Q512" i="20"/>
  <c r="Q55" i="23" l="1"/>
  <c r="S55" i="23" s="1"/>
  <c r="R60" i="23" l="1"/>
  <c r="Q60" i="23" l="1"/>
  <c r="S60" i="23" s="1"/>
  <c r="Q59" i="23" l="1"/>
  <c r="S59" i="23" s="1"/>
  <c r="Q58" i="23" l="1"/>
  <c r="S58" i="23" s="1"/>
  <c r="T58" i="23" s="1"/>
  <c r="Q57" i="23" l="1"/>
  <c r="S57" i="23" s="1"/>
  <c r="Q54" i="23" l="1"/>
  <c r="S54" i="23" s="1"/>
  <c r="R51" i="23" l="1"/>
  <c r="R50" i="23" s="1"/>
  <c r="N444" i="20"/>
  <c r="P444" i="20" s="1"/>
  <c r="P443" i="20" s="1"/>
  <c r="Q52" i="23" l="1"/>
  <c r="S52" i="23" s="1"/>
  <c r="Q40" i="23"/>
  <c r="S40" i="23" s="1"/>
  <c r="T40" i="23" s="1"/>
  <c r="Q53" i="23"/>
  <c r="S53" i="23" s="1"/>
  <c r="N739" i="20"/>
  <c r="P739" i="20" s="1"/>
  <c r="N738" i="20"/>
  <c r="P738" i="20" s="1"/>
  <c r="N737" i="20"/>
  <c r="P737" i="20" s="1"/>
  <c r="N736" i="20"/>
  <c r="P736" i="20" s="1"/>
  <c r="N731" i="20"/>
  <c r="N727" i="20"/>
  <c r="P727" i="20" s="1"/>
  <c r="N726" i="20"/>
  <c r="P726" i="20" s="1"/>
  <c r="N725" i="20"/>
  <c r="P725" i="20" s="1"/>
  <c r="N724" i="20"/>
  <c r="P724" i="20" s="1"/>
  <c r="N745" i="20"/>
  <c r="N751" i="20"/>
  <c r="N748" i="20"/>
  <c r="P748" i="20" s="1"/>
  <c r="N715" i="20"/>
  <c r="P715" i="20" s="1"/>
  <c r="N714" i="20"/>
  <c r="P714" i="20" s="1"/>
  <c r="N713" i="20"/>
  <c r="P713" i="20" s="1"/>
  <c r="N712" i="20"/>
  <c r="P712" i="20" s="1"/>
  <c r="N711" i="20"/>
  <c r="P711" i="20" s="1"/>
  <c r="N707" i="20"/>
  <c r="P707" i="20" s="1"/>
  <c r="N706" i="20"/>
  <c r="P706" i="20" s="1"/>
  <c r="N705" i="20"/>
  <c r="P705" i="20" s="1"/>
  <c r="N704" i="20"/>
  <c r="P704" i="20" s="1"/>
  <c r="N698" i="20"/>
  <c r="N693" i="20"/>
  <c r="P693" i="20" s="1"/>
  <c r="N692" i="20"/>
  <c r="P692" i="20" s="1"/>
  <c r="N691" i="20"/>
  <c r="P691" i="20" s="1"/>
  <c r="N690" i="20"/>
  <c r="P690" i="20" s="1"/>
  <c r="N689" i="20"/>
  <c r="P689" i="20" s="1"/>
  <c r="N665" i="20"/>
  <c r="N685" i="20"/>
  <c r="N673" i="20"/>
  <c r="P673" i="20" s="1"/>
  <c r="N672" i="20"/>
  <c r="P672" i="20" s="1"/>
  <c r="N671" i="20"/>
  <c r="P671" i="20" s="1"/>
  <c r="N670" i="20"/>
  <c r="P670" i="20" s="1"/>
  <c r="N669" i="20"/>
  <c r="P669" i="20" s="1"/>
  <c r="N668" i="20"/>
  <c r="P668" i="20" s="1"/>
  <c r="N660" i="20"/>
  <c r="P660" i="20" s="1"/>
  <c r="N659" i="20"/>
  <c r="P659" i="20" s="1"/>
  <c r="N658" i="20"/>
  <c r="P658" i="20" s="1"/>
  <c r="N657" i="20"/>
  <c r="P657" i="20" s="1"/>
  <c r="N654" i="20"/>
  <c r="P656" i="20" l="1"/>
  <c r="P703" i="20"/>
  <c r="P667" i="20"/>
  <c r="N697" i="20"/>
  <c r="P698" i="20"/>
  <c r="P697" i="20" s="1"/>
  <c r="P735" i="20"/>
  <c r="N684" i="20"/>
  <c r="P685" i="20"/>
  <c r="P684" i="20" s="1"/>
  <c r="N750" i="20"/>
  <c r="P751" i="20"/>
  <c r="P750" i="20" s="1"/>
  <c r="N664" i="20"/>
  <c r="P665" i="20"/>
  <c r="P664" i="20" s="1"/>
  <c r="N744" i="20"/>
  <c r="P745" i="20"/>
  <c r="P744" i="20" s="1"/>
  <c r="N653" i="20"/>
  <c r="P654" i="20"/>
  <c r="P653" i="20" s="1"/>
  <c r="P723" i="20"/>
  <c r="P688" i="20"/>
  <c r="Q1190" i="20"/>
  <c r="P747" i="20"/>
  <c r="N730" i="20"/>
  <c r="P731" i="20"/>
  <c r="P730" i="20" s="1"/>
  <c r="N723" i="20"/>
  <c r="N703" i="20"/>
  <c r="N735" i="20"/>
  <c r="N656" i="20"/>
  <c r="N667" i="20"/>
  <c r="N688" i="20"/>
  <c r="N747" i="20"/>
  <c r="P652" i="20" l="1"/>
  <c r="N652" i="20"/>
  <c r="Q27" i="23" l="1"/>
  <c r="S27" i="23" s="1"/>
  <c r="Q652" i="20"/>
  <c r="Q51" i="23" l="1"/>
  <c r="S51" i="23" s="1"/>
  <c r="N446" i="20" l="1"/>
  <c r="Q446" i="20" l="1"/>
  <c r="Q22" i="23"/>
  <c r="S22" i="23" s="1"/>
  <c r="M82" i="21" l="1"/>
  <c r="F30" i="23" s="1"/>
  <c r="H30" i="23" s="1"/>
  <c r="I30" i="23" s="1"/>
  <c r="O83" i="21"/>
  <c r="N1394" i="20"/>
  <c r="O82" i="21" l="1"/>
  <c r="P82" i="21"/>
  <c r="Q1394" i="20"/>
  <c r="Q43" i="23"/>
  <c r="S43" i="23" s="1"/>
  <c r="Q1494" i="20"/>
  <c r="M101" i="21"/>
  <c r="M100" i="21"/>
  <c r="M98" i="21"/>
  <c r="M97" i="21"/>
  <c r="M95" i="21"/>
  <c r="M94" i="21"/>
  <c r="M93" i="21"/>
  <c r="M91" i="21"/>
  <c r="M90" i="21"/>
  <c r="M89" i="21"/>
  <c r="O101" i="21" l="1"/>
  <c r="O89" i="21"/>
  <c r="O91" i="21"/>
  <c r="O94" i="21"/>
  <c r="O93" i="21"/>
  <c r="O100" i="21"/>
  <c r="O97" i="21"/>
  <c r="O90" i="21"/>
  <c r="O95" i="21"/>
  <c r="O98" i="21"/>
  <c r="M99" i="21"/>
  <c r="M96" i="21"/>
  <c r="M92" i="21"/>
  <c r="M88" i="21"/>
  <c r="F34" i="23" l="1"/>
  <c r="H34" i="23" s="1"/>
  <c r="I34" i="23" s="1"/>
  <c r="O99" i="21"/>
  <c r="O88" i="21"/>
  <c r="O96" i="21"/>
  <c r="O92" i="21"/>
  <c r="P99" i="21"/>
  <c r="M87" i="21"/>
  <c r="M71" i="21"/>
  <c r="M70" i="21"/>
  <c r="M69" i="21"/>
  <c r="M67" i="21"/>
  <c r="M66" i="21"/>
  <c r="M64" i="21"/>
  <c r="G63" i="21"/>
  <c r="M63" i="21" s="1"/>
  <c r="M61" i="21"/>
  <c r="M60" i="21"/>
  <c r="M59" i="21"/>
  <c r="M58" i="21"/>
  <c r="M57" i="21"/>
  <c r="M54" i="21"/>
  <c r="M53" i="21"/>
  <c r="M52" i="21"/>
  <c r="M51" i="21"/>
  <c r="M50" i="21"/>
  <c r="M86" i="21" l="1"/>
  <c r="P86" i="21" s="1"/>
  <c r="F33" i="23"/>
  <c r="O87" i="21"/>
  <c r="O86" i="21" s="1"/>
  <c r="O63" i="21"/>
  <c r="O52" i="21"/>
  <c r="O66" i="21"/>
  <c r="O57" i="21"/>
  <c r="O67" i="21"/>
  <c r="O64" i="21"/>
  <c r="O58" i="21"/>
  <c r="O54" i="21"/>
  <c r="O59" i="21"/>
  <c r="O53" i="21"/>
  <c r="O50" i="21"/>
  <c r="O60" i="21"/>
  <c r="O51" i="21"/>
  <c r="O61" i="21"/>
  <c r="M56" i="21"/>
  <c r="P87" i="21"/>
  <c r="M48" i="21"/>
  <c r="M68" i="21"/>
  <c r="F27" i="23" s="1"/>
  <c r="H27" i="23" s="1"/>
  <c r="I27" i="23" s="1"/>
  <c r="M65" i="21"/>
  <c r="O48" i="21" l="1"/>
  <c r="O47" i="21" s="1"/>
  <c r="H33" i="23"/>
  <c r="F32" i="23"/>
  <c r="O56" i="21"/>
  <c r="O55" i="21" s="1"/>
  <c r="M55" i="21"/>
  <c r="P68" i="21"/>
  <c r="M47" i="21"/>
  <c r="F24" i="23" s="1"/>
  <c r="O68" i="21"/>
  <c r="M62" i="21"/>
  <c r="O65" i="21"/>
  <c r="O62" i="21" s="1"/>
  <c r="N1003" i="20"/>
  <c r="N1608" i="20"/>
  <c r="N902" i="20"/>
  <c r="N937" i="20"/>
  <c r="N815" i="20"/>
  <c r="N872" i="20"/>
  <c r="N754" i="20"/>
  <c r="Q29" i="23" s="1"/>
  <c r="S29" i="23" s="1"/>
  <c r="H24" i="23" l="1"/>
  <c r="F25" i="23"/>
  <c r="H25" i="23" s="1"/>
  <c r="I25" i="23" s="1"/>
  <c r="F26" i="23"/>
  <c r="H26" i="23" s="1"/>
  <c r="I26" i="23" s="1"/>
  <c r="H32" i="23"/>
  <c r="I32" i="23" s="1"/>
  <c r="I33" i="23"/>
  <c r="O46" i="21"/>
  <c r="M46" i="21"/>
  <c r="P55" i="21"/>
  <c r="P47" i="21"/>
  <c r="P62" i="21"/>
  <c r="Q815" i="20"/>
  <c r="Q30" i="23"/>
  <c r="S30" i="23" s="1"/>
  <c r="Q1608" i="20"/>
  <c r="Q49" i="23"/>
  <c r="S49" i="23" s="1"/>
  <c r="Q872" i="20"/>
  <c r="Q31" i="23"/>
  <c r="S31" i="23" s="1"/>
  <c r="Q1003" i="20"/>
  <c r="Q34" i="23"/>
  <c r="S34" i="23" s="1"/>
  <c r="Q937" i="20"/>
  <c r="Q33" i="23"/>
  <c r="S33" i="23" s="1"/>
  <c r="Q902" i="20"/>
  <c r="Q32" i="23"/>
  <c r="S32" i="23" s="1"/>
  <c r="N753" i="20"/>
  <c r="Q754" i="20"/>
  <c r="N1542" i="20"/>
  <c r="Q1542" i="20" s="1"/>
  <c r="I24" i="23" l="1"/>
  <c r="H23" i="23"/>
  <c r="I23" i="23" s="1"/>
  <c r="F23" i="23"/>
  <c r="P46" i="21"/>
  <c r="Q753" i="20"/>
  <c r="M81" i="21"/>
  <c r="O80" i="21"/>
  <c r="O79" i="21"/>
  <c r="O78" i="21"/>
  <c r="O77" i="21"/>
  <c r="O76" i="21"/>
  <c r="M75" i="21"/>
  <c r="O75" i="21" l="1"/>
  <c r="O81" i="21"/>
  <c r="M73" i="21"/>
  <c r="F29" i="23" s="1"/>
  <c r="H29" i="23" l="1"/>
  <c r="F28" i="23"/>
  <c r="M72" i="21"/>
  <c r="O73" i="21"/>
  <c r="O72" i="21" s="1"/>
  <c r="P73" i="21"/>
  <c r="I29" i="23" l="1"/>
  <c r="H28" i="23"/>
  <c r="I28" i="23" s="1"/>
  <c r="P72" i="21"/>
  <c r="N1220" i="20"/>
  <c r="Q1220" i="20" l="1"/>
  <c r="Q42" i="23"/>
  <c r="S42" i="23" s="1"/>
  <c r="N1219" i="20"/>
  <c r="Q1219" i="20" s="1"/>
  <c r="N443" i="20"/>
  <c r="N441" i="20"/>
  <c r="N438" i="20"/>
  <c r="P438" i="20" s="1"/>
  <c r="N437" i="20"/>
  <c r="P437" i="20" s="1"/>
  <c r="N434" i="20"/>
  <c r="P434" i="20" s="1"/>
  <c r="N433" i="20"/>
  <c r="P433" i="20" s="1"/>
  <c r="N430" i="20"/>
  <c r="P430" i="20" s="1"/>
  <c r="P429" i="20" s="1"/>
  <c r="P432" i="20" l="1"/>
  <c r="P436" i="20"/>
  <c r="N440" i="20"/>
  <c r="P441" i="20"/>
  <c r="P440" i="20" s="1"/>
  <c r="N432" i="20"/>
  <c r="N429" i="20"/>
  <c r="N436" i="20"/>
  <c r="P428" i="20" l="1"/>
  <c r="N428" i="20"/>
  <c r="Q428" i="20" l="1"/>
  <c r="Q21" i="23"/>
  <c r="S21" i="23" s="1"/>
  <c r="N309" i="20"/>
  <c r="N265" i="20"/>
  <c r="N382" i="20"/>
  <c r="N264" i="20" l="1"/>
  <c r="Q264" i="20" s="1"/>
  <c r="Q265" i="20"/>
  <c r="Q18" i="23"/>
  <c r="Q382" i="20"/>
  <c r="Q20" i="23"/>
  <c r="S20" i="23" s="1"/>
  <c r="Q309" i="20"/>
  <c r="Q19" i="23"/>
  <c r="S19" i="23" s="1"/>
  <c r="S18" i="23" l="1"/>
  <c r="S17" i="23" s="1"/>
  <c r="Q17" i="23"/>
  <c r="P264" i="20"/>
  <c r="N188" i="20" l="1"/>
  <c r="Q188" i="20" l="1"/>
  <c r="Q16" i="23"/>
  <c r="M14" i="21"/>
  <c r="O16" i="21" l="1"/>
  <c r="O17" i="21"/>
  <c r="M13" i="21"/>
  <c r="O14" i="21"/>
  <c r="O13" i="21" s="1"/>
  <c r="S16" i="23"/>
  <c r="P14" i="21"/>
  <c r="M15" i="21"/>
  <c r="F11" i="23" l="1"/>
  <c r="F12" i="23"/>
  <c r="H12" i="23" s="1"/>
  <c r="O15" i="21"/>
  <c r="O9" i="21" s="1"/>
  <c r="N59" i="20"/>
  <c r="H11" i="23" l="1"/>
  <c r="F9" i="23"/>
  <c r="Q59" i="20"/>
  <c r="Q11" i="23"/>
  <c r="S11" i="23" s="1"/>
  <c r="N9" i="20"/>
  <c r="N4472" i="20"/>
  <c r="P4472" i="20" s="1"/>
  <c r="I11" i="23" l="1"/>
  <c r="H9" i="23"/>
  <c r="Q9" i="20"/>
  <c r="Q10" i="23"/>
  <c r="I9" i="23" l="1"/>
  <c r="Q4634" i="20"/>
  <c r="Q4635" i="20"/>
  <c r="Q4637" i="20"/>
  <c r="Q4638" i="20"/>
  <c r="Q4639" i="20"/>
  <c r="Q4646" i="20"/>
  <c r="P4634" i="20"/>
  <c r="P4635" i="20"/>
  <c r="P4637" i="20"/>
  <c r="P4638" i="20"/>
  <c r="P4639" i="20"/>
  <c r="P4646" i="20"/>
  <c r="Q4633" i="20" l="1"/>
  <c r="M126" i="21"/>
  <c r="O126" i="21" s="1"/>
  <c r="O125" i="21" s="1"/>
  <c r="O180" i="21"/>
  <c r="O181" i="21"/>
  <c r="O182" i="21"/>
  <c r="O183" i="21"/>
  <c r="O185" i="21"/>
  <c r="O187" i="21"/>
  <c r="O188" i="21"/>
  <c r="O189" i="21"/>
  <c r="O191" i="21"/>
  <c r="O192" i="21"/>
  <c r="O193" i="21"/>
  <c r="O194" i="21"/>
  <c r="O195" i="21"/>
  <c r="O203" i="21"/>
  <c r="O202" i="21"/>
  <c r="O200" i="21"/>
  <c r="O199" i="21"/>
  <c r="O198" i="21"/>
  <c r="O197" i="21"/>
  <c r="O184" i="21" l="1"/>
  <c r="O190" i="21"/>
  <c r="O196" i="21"/>
  <c r="O179" i="21"/>
  <c r="O205" i="21"/>
  <c r="O201" i="21" s="1"/>
  <c r="M173" i="21"/>
  <c r="O173" i="21" s="1"/>
  <c r="O172" i="21" s="1"/>
  <c r="M171" i="21"/>
  <c r="O171" i="21" s="1"/>
  <c r="O170" i="21" s="1"/>
  <c r="M168" i="21"/>
  <c r="O168" i="21" s="1"/>
  <c r="O167" i="21" s="1"/>
  <c r="M165" i="21"/>
  <c r="O165" i="21" s="1"/>
  <c r="O164" i="21" s="1"/>
  <c r="O123" i="21"/>
  <c r="O122" i="21" s="1"/>
  <c r="O178" i="21" l="1"/>
  <c r="M157" i="21"/>
  <c r="O157" i="21" s="1"/>
  <c r="O156" i="21" s="1"/>
  <c r="M155" i="21"/>
  <c r="O155" i="21" s="1"/>
  <c r="O154" i="21" s="1"/>
  <c r="M153" i="21"/>
  <c r="O153" i="21" s="1"/>
  <c r="O152" i="21" s="1"/>
  <c r="M150" i="21"/>
  <c r="O150" i="21" s="1"/>
  <c r="O149" i="21" s="1"/>
  <c r="M147" i="21"/>
  <c r="O147" i="21" s="1"/>
  <c r="O146" i="21" s="1"/>
  <c r="M212" i="21"/>
  <c r="O212" i="21" s="1"/>
  <c r="O211" i="21" s="1"/>
  <c r="M209" i="21"/>
  <c r="M208" i="21" l="1"/>
  <c r="O209" i="21"/>
  <c r="O208" i="21" s="1"/>
  <c r="M106" i="21"/>
  <c r="O107" i="21"/>
  <c r="P106" i="21" l="1"/>
  <c r="N4132" i="20" l="1"/>
  <c r="Q92" i="23" s="1"/>
  <c r="O106" i="21" l="1"/>
  <c r="G92" i="23"/>
  <c r="M167" i="21"/>
  <c r="F92" i="23" s="1"/>
  <c r="M140" i="21"/>
  <c r="O140" i="21" s="1"/>
  <c r="M138" i="21"/>
  <c r="O138" i="21" s="1"/>
  <c r="O137" i="21" s="1"/>
  <c r="G76" i="23"/>
  <c r="M135" i="21"/>
  <c r="O135" i="21" s="1"/>
  <c r="M133" i="21"/>
  <c r="O133" i="21" s="1"/>
  <c r="M132" i="21"/>
  <c r="O132" i="21" s="1"/>
  <c r="M131" i="21"/>
  <c r="O131" i="21" s="1"/>
  <c r="M130" i="21"/>
  <c r="O130" i="21" s="1"/>
  <c r="M129" i="21"/>
  <c r="O129" i="21" s="1"/>
  <c r="G74" i="23"/>
  <c r="M125" i="21"/>
  <c r="F74" i="23" s="1"/>
  <c r="O136" i="21" l="1"/>
  <c r="P125" i="21"/>
  <c r="P122" i="21"/>
  <c r="P167" i="21"/>
  <c r="G75" i="23"/>
  <c r="M128" i="21"/>
  <c r="O128" i="21" s="1"/>
  <c r="M134" i="21"/>
  <c r="O134" i="21" s="1"/>
  <c r="M137" i="21"/>
  <c r="M136" i="21" s="1"/>
  <c r="T103" i="23"/>
  <c r="Q102" i="23"/>
  <c r="P136" i="21" l="1"/>
  <c r="F76" i="23"/>
  <c r="M127" i="21"/>
  <c r="S102" i="23"/>
  <c r="F75" i="23" l="1"/>
  <c r="P127" i="21"/>
  <c r="O127" i="21"/>
  <c r="O121" i="21" s="1"/>
  <c r="T102" i="23"/>
  <c r="F70" i="23" l="1"/>
  <c r="N4461" i="20"/>
  <c r="N4452" i="20"/>
  <c r="P4452" i="20" s="1"/>
  <c r="N4451" i="20"/>
  <c r="P4451" i="20" s="1"/>
  <c r="P4449" i="20" s="1"/>
  <c r="N4437" i="20"/>
  <c r="P4437" i="20" s="1"/>
  <c r="N4436" i="20"/>
  <c r="P4436" i="20" s="1"/>
  <c r="N4434" i="20"/>
  <c r="P4434" i="20" s="1"/>
  <c r="N4433" i="20"/>
  <c r="P4433" i="20" s="1"/>
  <c r="N4431" i="20"/>
  <c r="P4431" i="20" s="1"/>
  <c r="N4430" i="20"/>
  <c r="P4430" i="20" s="1"/>
  <c r="N4429" i="20"/>
  <c r="P4429" i="20" s="1"/>
  <c r="P4428" i="20" l="1"/>
  <c r="N4460" i="20"/>
  <c r="P4461" i="20"/>
  <c r="P4460" i="20" s="1"/>
  <c r="N4449" i="20"/>
  <c r="N4428" i="20"/>
  <c r="N4426" i="20"/>
  <c r="P4426" i="20" s="1"/>
  <c r="N4425" i="20"/>
  <c r="P4425" i="20" s="1"/>
  <c r="N4424" i="20"/>
  <c r="P4424" i="20" s="1"/>
  <c r="P4422" i="20" l="1"/>
  <c r="N4422" i="20"/>
  <c r="T42" i="23" l="1"/>
  <c r="N3988" i="20" l="1"/>
  <c r="Q90" i="23" s="1"/>
  <c r="R89" i="23" l="1"/>
  <c r="T22" i="23" l="1"/>
  <c r="T13" i="23" l="1"/>
  <c r="S45" i="23" l="1"/>
  <c r="T45" i="23" s="1"/>
  <c r="Q45" i="23"/>
  <c r="Q100" i="23" l="1"/>
  <c r="T11" i="23" l="1"/>
  <c r="T27" i="23" l="1"/>
  <c r="N4484" i="20" l="1"/>
  <c r="N4483" i="20"/>
  <c r="P4483" i="20" s="1"/>
  <c r="P4482" i="20" s="1"/>
  <c r="N4491" i="20"/>
  <c r="P4491" i="20" s="1"/>
  <c r="N4490" i="20"/>
  <c r="P4490" i="20" s="1"/>
  <c r="N4489" i="20"/>
  <c r="P4489" i="20" s="1"/>
  <c r="N4488" i="20"/>
  <c r="P4488" i="20" s="1"/>
  <c r="N4487" i="20"/>
  <c r="P4487" i="20" s="1"/>
  <c r="N4480" i="20"/>
  <c r="N4474" i="20"/>
  <c r="N4471" i="20"/>
  <c r="P4471" i="20" s="1"/>
  <c r="N4470" i="20"/>
  <c r="P4470" i="20" s="1"/>
  <c r="N4466" i="20"/>
  <c r="P4466" i="20" s="1"/>
  <c r="N4464" i="20"/>
  <c r="P4464" i="20" s="1"/>
  <c r="N4455" i="20"/>
  <c r="N4447" i="20"/>
  <c r="P4447" i="20" s="1"/>
  <c r="N4445" i="20"/>
  <c r="P4445" i="20" s="1"/>
  <c r="N4444" i="20"/>
  <c r="P4444" i="20" s="1"/>
  <c r="N4443" i="20"/>
  <c r="P4443" i="20" s="1"/>
  <c r="N4442" i="20"/>
  <c r="P4442" i="20" s="1"/>
  <c r="N4441" i="20"/>
  <c r="P4441" i="20" s="1"/>
  <c r="N4440" i="20"/>
  <c r="P4440" i="20" s="1"/>
  <c r="N4458" i="20"/>
  <c r="N4393" i="20"/>
  <c r="N4390" i="20"/>
  <c r="N4385" i="20"/>
  <c r="N4384" i="20"/>
  <c r="P4384" i="20" s="1"/>
  <c r="N4383" i="20"/>
  <c r="P4383" i="20" s="1"/>
  <c r="N4382" i="20"/>
  <c r="P4382" i="20" s="1"/>
  <c r="N4380" i="20"/>
  <c r="N4376" i="20"/>
  <c r="P4376" i="20" s="1"/>
  <c r="N4375" i="20"/>
  <c r="P4375" i="20" s="1"/>
  <c r="N4374" i="20"/>
  <c r="P4374" i="20" s="1"/>
  <c r="N4373" i="20"/>
  <c r="P4373" i="20" s="1"/>
  <c r="N4416" i="20"/>
  <c r="P4486" i="20" l="1"/>
  <c r="P4463" i="20"/>
  <c r="N4479" i="20"/>
  <c r="P4480" i="20"/>
  <c r="P4479" i="20" s="1"/>
  <c r="N4457" i="20"/>
  <c r="P4458" i="20"/>
  <c r="P4457" i="20" s="1"/>
  <c r="N4454" i="20"/>
  <c r="P4455" i="20"/>
  <c r="P4454" i="20" s="1"/>
  <c r="P4439" i="20"/>
  <c r="N4415" i="20"/>
  <c r="P4416" i="20"/>
  <c r="P4415" i="20" s="1"/>
  <c r="P4372" i="20"/>
  <c r="N4463" i="20"/>
  <c r="N4482" i="20"/>
  <c r="N4486" i="20"/>
  <c r="N4439" i="20"/>
  <c r="N4389" i="20"/>
  <c r="N4372" i="20"/>
  <c r="N4387" i="20"/>
  <c r="P4387" i="20" s="1"/>
  <c r="N4419" i="20"/>
  <c r="P4419" i="20" s="1"/>
  <c r="N4386" i="20"/>
  <c r="P4386" i="20" s="1"/>
  <c r="N4420" i="20"/>
  <c r="P4420" i="20" s="1"/>
  <c r="N4413" i="20"/>
  <c r="N4412" i="20" l="1"/>
  <c r="P4413" i="20"/>
  <c r="P4412" i="20" s="1"/>
  <c r="P4418" i="20"/>
  <c r="N4381" i="20"/>
  <c r="P4381" i="20" s="1"/>
  <c r="T53" i="23"/>
  <c r="N4379" i="20"/>
  <c r="P4379" i="20" s="1"/>
  <c r="N4418" i="20"/>
  <c r="P4378" i="20" l="1"/>
  <c r="P4371" i="20" s="1"/>
  <c r="N4378" i="20"/>
  <c r="N4371" i="20" s="1"/>
  <c r="N4403" i="20" l="1"/>
  <c r="N4402" i="20" l="1"/>
  <c r="P4403" i="20"/>
  <c r="P4402" i="20" s="1"/>
  <c r="N4409" i="20"/>
  <c r="P4409" i="20" s="1"/>
  <c r="N4407" i="20"/>
  <c r="P4407" i="20" s="1"/>
  <c r="N4408" i="20"/>
  <c r="P4408" i="20" s="1"/>
  <c r="N4406" i="20"/>
  <c r="P4406" i="20" s="1"/>
  <c r="N4410" i="20" l="1"/>
  <c r="N4405" i="20" l="1"/>
  <c r="P4410" i="20"/>
  <c r="P4405" i="20" s="1"/>
  <c r="P4370" i="20" s="1"/>
  <c r="T43" i="23"/>
  <c r="Q12" i="23" l="1"/>
  <c r="T14" i="23" l="1"/>
  <c r="T12" i="23"/>
  <c r="T20" i="23"/>
  <c r="T19" i="23"/>
  <c r="T16" i="23" l="1"/>
  <c r="N3562" i="20" l="1"/>
  <c r="Q87" i="23" s="1"/>
  <c r="Q9" i="23" l="1"/>
  <c r="S10" i="23"/>
  <c r="S9" i="23" l="1"/>
  <c r="T9" i="23" s="1"/>
  <c r="T10" i="23"/>
  <c r="T21" i="23" l="1"/>
  <c r="N2669" i="20" l="1"/>
  <c r="Q75" i="23" s="1"/>
  <c r="N4505" i="20"/>
  <c r="S75" i="23" l="1"/>
  <c r="T75" i="23" s="1"/>
  <c r="M223" i="21" l="1"/>
  <c r="F108" i="23" s="1"/>
  <c r="H108" i="23" s="1"/>
  <c r="I108" i="23" s="1"/>
  <c r="M221" i="21"/>
  <c r="F107" i="23" s="1"/>
  <c r="H107" i="23" s="1"/>
  <c r="I107" i="23" s="1"/>
  <c r="M219" i="21"/>
  <c r="F106" i="23" s="1"/>
  <c r="H106" i="23" s="1"/>
  <c r="I106" i="23" s="1"/>
  <c r="M211" i="21"/>
  <c r="M217" i="21"/>
  <c r="F105" i="23" s="1"/>
  <c r="H105" i="23" s="1"/>
  <c r="I105" i="23" s="1"/>
  <c r="M215" i="21"/>
  <c r="F104" i="23" s="1"/>
  <c r="H104" i="23" s="1"/>
  <c r="I104" i="23" s="1"/>
  <c r="M144" i="21"/>
  <c r="G100" i="23"/>
  <c r="G95" i="23"/>
  <c r="M172" i="21"/>
  <c r="F95" i="23" s="1"/>
  <c r="M170" i="21"/>
  <c r="F94" i="23" s="1"/>
  <c r="H74" i="23"/>
  <c r="I74" i="23" s="1"/>
  <c r="M121" i="21"/>
  <c r="M214" i="21"/>
  <c r="O214" i="21" s="1"/>
  <c r="O213" i="21" s="1"/>
  <c r="O210" i="21" s="1"/>
  <c r="G86" i="23"/>
  <c r="M156" i="21"/>
  <c r="F86" i="23" s="1"/>
  <c r="G85" i="23"/>
  <c r="M154" i="21"/>
  <c r="F85" i="23" s="1"/>
  <c r="M160" i="21"/>
  <c r="O160" i="21" s="1"/>
  <c r="M159" i="21"/>
  <c r="O159" i="21" s="1"/>
  <c r="G87" i="23"/>
  <c r="M152" i="21"/>
  <c r="F84" i="23" s="1"/>
  <c r="G80" i="23"/>
  <c r="M146" i="21"/>
  <c r="G90" i="23"/>
  <c r="M164" i="21"/>
  <c r="F90" i="23" s="1"/>
  <c r="M162" i="21"/>
  <c r="F89" i="23" s="1"/>
  <c r="M207" i="21"/>
  <c r="O207" i="21" s="1"/>
  <c r="O206" i="21" s="1"/>
  <c r="G99" i="23"/>
  <c r="M201" i="21"/>
  <c r="M196" i="21"/>
  <c r="M190" i="21"/>
  <c r="M184" i="21"/>
  <c r="M179" i="21"/>
  <c r="O177" i="21"/>
  <c r="O176" i="21" s="1"/>
  <c r="M149" i="21"/>
  <c r="F82" i="23" s="1"/>
  <c r="M115" i="21"/>
  <c r="F47" i="23" s="1"/>
  <c r="O113" i="21"/>
  <c r="O112" i="21" s="1"/>
  <c r="O111" i="21" s="1"/>
  <c r="O105" i="21" s="1"/>
  <c r="M112" i="21"/>
  <c r="F44" i="23" s="1"/>
  <c r="M103" i="21"/>
  <c r="F36" i="23" s="1"/>
  <c r="M45" i="21"/>
  <c r="M44" i="21"/>
  <c r="M43" i="21"/>
  <c r="M42" i="21"/>
  <c r="O158" i="21" l="1"/>
  <c r="P211" i="21"/>
  <c r="F102" i="23"/>
  <c r="H102" i="23" s="1"/>
  <c r="F35" i="23"/>
  <c r="H36" i="23"/>
  <c r="H44" i="23"/>
  <c r="F46" i="23"/>
  <c r="F45" i="23" s="1"/>
  <c r="F43" i="23" s="1"/>
  <c r="F37" i="23" s="1"/>
  <c r="H47" i="23"/>
  <c r="O42" i="21"/>
  <c r="P103" i="21"/>
  <c r="O43" i="21"/>
  <c r="O45" i="21"/>
  <c r="O44" i="21"/>
  <c r="M158" i="21"/>
  <c r="F87" i="23" s="1"/>
  <c r="P144" i="21"/>
  <c r="F79" i="23"/>
  <c r="M41" i="21"/>
  <c r="M161" i="21"/>
  <c r="P161" i="21" s="1"/>
  <c r="P162" i="21"/>
  <c r="M143" i="21"/>
  <c r="P143" i="21" s="1"/>
  <c r="P215" i="21"/>
  <c r="G78" i="23"/>
  <c r="P217" i="21"/>
  <c r="P219" i="21"/>
  <c r="H90" i="23"/>
  <c r="I90" i="23" s="1"/>
  <c r="P164" i="21"/>
  <c r="P152" i="21"/>
  <c r="H86" i="23"/>
  <c r="I86" i="23" s="1"/>
  <c r="P156" i="21"/>
  <c r="P170" i="21"/>
  <c r="P223" i="21"/>
  <c r="H80" i="23"/>
  <c r="I80" i="23" s="1"/>
  <c r="P146" i="21"/>
  <c r="H85" i="23"/>
  <c r="P154" i="21"/>
  <c r="P149" i="21"/>
  <c r="P121" i="21"/>
  <c r="P221" i="21"/>
  <c r="G70" i="23"/>
  <c r="G88" i="23"/>
  <c r="M151" i="21"/>
  <c r="F93" i="23"/>
  <c r="F91" i="23" s="1"/>
  <c r="M169" i="21"/>
  <c r="G82" i="23"/>
  <c r="G84" i="23"/>
  <c r="G83" i="23" s="1"/>
  <c r="G94" i="23"/>
  <c r="G93" i="23" s="1"/>
  <c r="G91" i="23" s="1"/>
  <c r="H95" i="23"/>
  <c r="I95" i="23" s="1"/>
  <c r="H100" i="23"/>
  <c r="I100" i="23" s="1"/>
  <c r="H92" i="23"/>
  <c r="M178" i="21"/>
  <c r="M176" i="21" s="1"/>
  <c r="F98" i="23" s="1"/>
  <c r="M206" i="21"/>
  <c r="M102" i="21"/>
  <c r="M114" i="21"/>
  <c r="M213" i="21"/>
  <c r="F103" i="23" s="1"/>
  <c r="H103" i="23" s="1"/>
  <c r="I103" i="23" s="1"/>
  <c r="M111" i="21"/>
  <c r="H76" i="23"/>
  <c r="I76" i="23" s="1"/>
  <c r="P206" i="21" l="1"/>
  <c r="F99" i="23"/>
  <c r="I102" i="23"/>
  <c r="H101" i="23"/>
  <c r="I101" i="23" s="1"/>
  <c r="M148" i="21"/>
  <c r="P148" i="21" s="1"/>
  <c r="F22" i="23"/>
  <c r="I47" i="23"/>
  <c r="H46" i="23"/>
  <c r="I44" i="23"/>
  <c r="I36" i="23"/>
  <c r="H35" i="23"/>
  <c r="I35" i="23" s="1"/>
  <c r="O41" i="21"/>
  <c r="O40" i="21" s="1"/>
  <c r="O8" i="21" s="1"/>
  <c r="P114" i="21"/>
  <c r="P102" i="21"/>
  <c r="P41" i="21"/>
  <c r="M105" i="21"/>
  <c r="P111" i="21"/>
  <c r="M40" i="21"/>
  <c r="P13" i="21"/>
  <c r="M9" i="21"/>
  <c r="H82" i="23"/>
  <c r="I82" i="23" s="1"/>
  <c r="O161" i="21"/>
  <c r="H79" i="23"/>
  <c r="F88" i="23"/>
  <c r="H84" i="23"/>
  <c r="I84" i="23" s="1"/>
  <c r="P151" i="21"/>
  <c r="O143" i="21"/>
  <c r="F78" i="23"/>
  <c r="P213" i="21"/>
  <c r="P176" i="21"/>
  <c r="H89" i="23"/>
  <c r="H88" i="23" s="1"/>
  <c r="I88" i="23" s="1"/>
  <c r="F83" i="23"/>
  <c r="H87" i="23"/>
  <c r="I87" i="23" s="1"/>
  <c r="P158" i="21"/>
  <c r="M166" i="21"/>
  <c r="P166" i="21" s="1"/>
  <c r="P169" i="21"/>
  <c r="H94" i="23"/>
  <c r="H93" i="23" s="1"/>
  <c r="I93" i="23" s="1"/>
  <c r="O169" i="21"/>
  <c r="O166" i="21" s="1"/>
  <c r="O151" i="21"/>
  <c r="G98" i="23"/>
  <c r="O114" i="21"/>
  <c r="M175" i="21"/>
  <c r="M210" i="21"/>
  <c r="P210" i="21" s="1"/>
  <c r="G81" i="23"/>
  <c r="I71" i="23"/>
  <c r="I92" i="23"/>
  <c r="H99" i="23"/>
  <c r="I99" i="23" s="1"/>
  <c r="O148" i="21" l="1"/>
  <c r="H45" i="23"/>
  <c r="I46" i="23"/>
  <c r="H22" i="23"/>
  <c r="H21" i="23" s="1"/>
  <c r="F21" i="23"/>
  <c r="F8" i="23" s="1"/>
  <c r="M8" i="21"/>
  <c r="P105" i="21"/>
  <c r="P40" i="21"/>
  <c r="G97" i="23"/>
  <c r="H78" i="23"/>
  <c r="I79" i="23"/>
  <c r="H83" i="23"/>
  <c r="I83" i="23" s="1"/>
  <c r="I94" i="23"/>
  <c r="F81" i="23"/>
  <c r="H98" i="23"/>
  <c r="H97" i="23" s="1"/>
  <c r="F101" i="23"/>
  <c r="M174" i="21"/>
  <c r="P174" i="21" s="1"/>
  <c r="P175" i="21"/>
  <c r="P9" i="21"/>
  <c r="O175" i="21"/>
  <c r="O174" i="21" s="1"/>
  <c r="H75" i="23"/>
  <c r="F97" i="23"/>
  <c r="F96" i="23" s="1"/>
  <c r="H91" i="23"/>
  <c r="I91" i="23" s="1"/>
  <c r="I85" i="23"/>
  <c r="I89" i="23"/>
  <c r="F7" i="23" l="1"/>
  <c r="F6" i="23" s="1"/>
  <c r="F67" i="23"/>
  <c r="I21" i="23"/>
  <c r="H8" i="23"/>
  <c r="I45" i="23"/>
  <c r="H43" i="23"/>
  <c r="F69" i="23"/>
  <c r="F68" i="23" s="1"/>
  <c r="I78" i="23"/>
  <c r="M7" i="21"/>
  <c r="M6" i="21" s="1"/>
  <c r="G96" i="23"/>
  <c r="H81" i="23"/>
  <c r="I81" i="23" s="1"/>
  <c r="M120" i="21"/>
  <c r="P120" i="21" s="1"/>
  <c r="I98" i="23"/>
  <c r="I75" i="23"/>
  <c r="H70" i="23"/>
  <c r="H96" i="23"/>
  <c r="I97" i="23"/>
  <c r="O120" i="21" l="1"/>
  <c r="F5" i="23"/>
  <c r="J5" i="23" s="1"/>
  <c r="I43" i="23"/>
  <c r="H37" i="23"/>
  <c r="I37" i="23" s="1"/>
  <c r="I8" i="23"/>
  <c r="H7" i="23"/>
  <c r="G69" i="23"/>
  <c r="G68" i="23" s="1"/>
  <c r="G67" i="23"/>
  <c r="H67" i="23"/>
  <c r="I70" i="23"/>
  <c r="H69" i="23"/>
  <c r="H68" i="23" s="1"/>
  <c r="P8" i="21"/>
  <c r="M119" i="21"/>
  <c r="M5" i="21" s="1"/>
  <c r="O7" i="21"/>
  <c r="O6" i="21" s="1"/>
  <c r="I96" i="23"/>
  <c r="J38" i="23" l="1"/>
  <c r="J9" i="23"/>
  <c r="J43" i="23"/>
  <c r="J13" i="23"/>
  <c r="J21" i="23"/>
  <c r="J40" i="23"/>
  <c r="J37" i="23"/>
  <c r="J6" i="23"/>
  <c r="O119" i="21"/>
  <c r="G5" i="23"/>
  <c r="J35" i="23"/>
  <c r="J45" i="23"/>
  <c r="J32" i="23"/>
  <c r="J46" i="23"/>
  <c r="J28" i="23"/>
  <c r="J7" i="23"/>
  <c r="J8" i="23"/>
  <c r="P119" i="21"/>
  <c r="I7" i="23"/>
  <c r="H6" i="23"/>
  <c r="I6" i="23" s="1"/>
  <c r="P7" i="21"/>
  <c r="I69" i="23"/>
  <c r="I68" i="23"/>
  <c r="I67" i="23"/>
  <c r="O5" i="21" l="1"/>
  <c r="H5" i="23"/>
  <c r="I5" i="23" s="1"/>
  <c r="P6" i="21"/>
  <c r="P5" i="21"/>
  <c r="Q85" i="23" l="1"/>
  <c r="S85" i="23" l="1"/>
  <c r="T85" i="23" s="1"/>
  <c r="N3416" i="20"/>
  <c r="Q3416" i="20" s="1"/>
  <c r="S86" i="23"/>
  <c r="T86" i="23" s="1"/>
  <c r="R83" i="23"/>
  <c r="P3416" i="20" l="1"/>
  <c r="Q83" i="23" l="1"/>
  <c r="S84" i="23"/>
  <c r="S83" i="23" l="1"/>
  <c r="T83" i="23" s="1"/>
  <c r="T84" i="23"/>
  <c r="S90" i="23" l="1"/>
  <c r="T90" i="23" s="1"/>
  <c r="R88" i="23"/>
  <c r="Q89" i="23"/>
  <c r="Q88" i="23" s="1"/>
  <c r="S89" i="23" l="1"/>
  <c r="T89" i="23" l="1"/>
  <c r="S88" i="23"/>
  <c r="T88" i="23" s="1"/>
  <c r="N4494" i="20" l="1"/>
  <c r="N4512" i="20"/>
  <c r="N4508" i="20" l="1"/>
  <c r="N4501" i="20"/>
  <c r="N4497" i="20"/>
  <c r="N4493" i="20" l="1"/>
  <c r="Q99" i="23" s="1"/>
  <c r="R97" i="23"/>
  <c r="S99" i="23" l="1"/>
  <c r="T99" i="23" s="1"/>
  <c r="Q4493" i="20"/>
  <c r="S80" i="23" l="1"/>
  <c r="T80" i="23" s="1"/>
  <c r="Q78" i="23"/>
  <c r="N4370" i="20"/>
  <c r="Q98" i="23" s="1"/>
  <c r="S98" i="23" l="1"/>
  <c r="Q97" i="23"/>
  <c r="Q96" i="23" s="1"/>
  <c r="N4369" i="20"/>
  <c r="N4368" i="20" s="1"/>
  <c r="P4369" i="20"/>
  <c r="Q4370" i="20"/>
  <c r="P4368" i="20" l="1"/>
  <c r="S97" i="23"/>
  <c r="T98" i="23"/>
  <c r="Q4369" i="20"/>
  <c r="T97" i="23" l="1"/>
  <c r="N2536" i="20" l="1"/>
  <c r="Q74" i="23" l="1"/>
  <c r="Q2536" i="20"/>
  <c r="S74" i="23" l="1"/>
  <c r="Q3988" i="20"/>
  <c r="T74" i="23" l="1"/>
  <c r="Q3716" i="20"/>
  <c r="N3715" i="20"/>
  <c r="Q3715" i="20" s="1"/>
  <c r="P3715" i="20"/>
  <c r="S82" i="23" l="1"/>
  <c r="Q81" i="23"/>
  <c r="T82" i="23" l="1"/>
  <c r="R100" i="23" l="1"/>
  <c r="S100" i="23" l="1"/>
  <c r="R96" i="23"/>
  <c r="S96" i="23" l="1"/>
  <c r="T96" i="23" s="1"/>
  <c r="T100" i="23"/>
  <c r="S87" i="23"/>
  <c r="R81" i="23"/>
  <c r="T87" i="23" l="1"/>
  <c r="S81" i="23"/>
  <c r="R78" i="23" l="1"/>
  <c r="S79" i="23"/>
  <c r="T81" i="23"/>
  <c r="S78" i="23" l="1"/>
  <c r="T78" i="23" s="1"/>
  <c r="T79" i="23"/>
  <c r="R93" i="23" l="1"/>
  <c r="R91" i="23" l="1"/>
  <c r="R67" i="23" s="1"/>
  <c r="S95" i="23" l="1"/>
  <c r="T95" i="23" s="1"/>
  <c r="S92" i="23" l="1"/>
  <c r="T92" i="23" l="1"/>
  <c r="Q4132" i="20"/>
  <c r="M3715" i="20"/>
  <c r="R70" i="23" l="1"/>
  <c r="R69" i="23" s="1"/>
  <c r="R68" i="23" s="1"/>
  <c r="T57" i="23" l="1"/>
  <c r="T31" i="23" l="1"/>
  <c r="N2366" i="20"/>
  <c r="P2366" i="20" s="1"/>
  <c r="P2365" i="20" s="1"/>
  <c r="P2364" i="20" s="1"/>
  <c r="N2365" i="20" l="1"/>
  <c r="T54" i="23" l="1"/>
  <c r="T55" i="23" l="1"/>
  <c r="T60" i="23"/>
  <c r="N120" i="20" l="1"/>
  <c r="Q120" i="20" s="1"/>
  <c r="Q15" i="23" l="1"/>
  <c r="S15" i="23" l="1"/>
  <c r="T18" i="23"/>
  <c r="T17" i="23" l="1"/>
  <c r="T34" i="23"/>
  <c r="T30" i="23"/>
  <c r="T33" i="23"/>
  <c r="T32" i="23"/>
  <c r="N187" i="20" l="1"/>
  <c r="Q187" i="20" s="1"/>
  <c r="P187" i="20" l="1"/>
  <c r="Q28" i="23"/>
  <c r="N8" i="20"/>
  <c r="Q8" i="20" l="1"/>
  <c r="S28" i="23"/>
  <c r="T28" i="23" s="1"/>
  <c r="T29" i="23"/>
  <c r="T15" i="23" l="1"/>
  <c r="Q93" i="23"/>
  <c r="Q91" i="23" s="1"/>
  <c r="S94" i="23"/>
  <c r="N4131" i="20"/>
  <c r="T94" i="23" l="1"/>
  <c r="S93" i="23"/>
  <c r="Q4131" i="20"/>
  <c r="T93" i="23" l="1"/>
  <c r="S91" i="23"/>
  <c r="T91" i="23" s="1"/>
  <c r="Q4368" i="20"/>
  <c r="T71" i="23" l="1"/>
  <c r="N3275" i="20"/>
  <c r="Q3275" i="20" s="1"/>
  <c r="N2361" i="20" l="1"/>
  <c r="N2360" i="20" l="1"/>
  <c r="P2361" i="20"/>
  <c r="P2360" i="20" s="1"/>
  <c r="P2359" i="20" s="1"/>
  <c r="T59" i="23"/>
  <c r="N2359" i="20" l="1"/>
  <c r="Q62" i="23" l="1"/>
  <c r="S62" i="23" s="1"/>
  <c r="T62" i="23" s="1"/>
  <c r="Q2359" i="20"/>
  <c r="P2358" i="20"/>
  <c r="N2801" i="20" l="1"/>
  <c r="N2370" i="20" s="1"/>
  <c r="Q76" i="23" l="1"/>
  <c r="Q3562" i="20"/>
  <c r="P3275" i="20"/>
  <c r="Q2801" i="20"/>
  <c r="N2364" i="20"/>
  <c r="Q64" i="23" s="1"/>
  <c r="S64" i="23" s="1"/>
  <c r="T52" i="23"/>
  <c r="S76" i="23" l="1"/>
  <c r="T76" i="23" s="1"/>
  <c r="Q63" i="23"/>
  <c r="Q2364" i="20"/>
  <c r="S63" i="23" l="1"/>
  <c r="T63" i="23" s="1"/>
  <c r="N2358" i="20"/>
  <c r="T49" i="23"/>
  <c r="Q2945" i="20" l="1"/>
  <c r="T64" i="23"/>
  <c r="Q2358" i="20"/>
  <c r="Q61" i="23" l="1"/>
  <c r="Q47" i="23"/>
  <c r="T48" i="23" l="1"/>
  <c r="S47" i="23"/>
  <c r="T47" i="23" s="1"/>
  <c r="S61" i="23"/>
  <c r="T61" i="23" s="1"/>
  <c r="T37" i="23" l="1"/>
  <c r="Q2370" i="20" l="1"/>
  <c r="Q2669" i="20"/>
  <c r="P2669" i="20"/>
  <c r="P2370" i="20" s="1"/>
  <c r="T56" i="23" l="1"/>
  <c r="Q41" i="23" l="1"/>
  <c r="T44" i="23" l="1"/>
  <c r="S41" i="23"/>
  <c r="T41" i="23" l="1"/>
  <c r="Q50" i="23"/>
  <c r="S50" i="23" l="1"/>
  <c r="T50" i="23" s="1"/>
  <c r="T51" i="23"/>
  <c r="J68" i="23"/>
  <c r="J81" i="23" l="1"/>
  <c r="J78" i="23"/>
  <c r="J96" i="23"/>
  <c r="J70" i="23"/>
  <c r="J91" i="23"/>
  <c r="J69" i="23"/>
  <c r="J101" i="23"/>
  <c r="J67" i="23"/>
  <c r="U91" i="23"/>
  <c r="U81" i="23"/>
  <c r="U96" i="23"/>
  <c r="U78" i="23"/>
  <c r="N1156" i="20" l="1"/>
  <c r="Q39" i="23" l="1"/>
  <c r="Q36" i="23" s="1"/>
  <c r="Q35" i="23" s="1"/>
  <c r="N1033" i="20"/>
  <c r="N1032" i="20" s="1"/>
  <c r="O1156" i="20" l="1"/>
  <c r="O1033" i="20" s="1"/>
  <c r="O1032" i="20" s="1"/>
  <c r="Q1156" i="20" l="1"/>
  <c r="R39" i="23"/>
  <c r="Q1032" i="20"/>
  <c r="P1156" i="20"/>
  <c r="P1033" i="20" s="1"/>
  <c r="P1032" i="20" s="1"/>
  <c r="R36" i="23" l="1"/>
  <c r="R35" i="23" s="1"/>
  <c r="S39" i="23"/>
  <c r="Q1033" i="20"/>
  <c r="T39" i="23" l="1"/>
  <c r="S36" i="23"/>
  <c r="S35" i="23" s="1"/>
  <c r="T36" i="23" l="1"/>
  <c r="T35" i="23" l="1"/>
  <c r="O559" i="20"/>
  <c r="R26" i="23" s="1"/>
  <c r="R25" i="23" l="1"/>
  <c r="O558" i="20"/>
  <c r="O7" i="20" s="1"/>
  <c r="N559" i="20"/>
  <c r="Q559" i="20" s="1"/>
  <c r="R8" i="23" l="1"/>
  <c r="R7" i="23" s="1"/>
  <c r="R6" i="23" s="1"/>
  <c r="R5" i="23" s="1"/>
  <c r="O5" i="20"/>
  <c r="O6" i="20"/>
  <c r="N558" i="20"/>
  <c r="Q26" i="23"/>
  <c r="O4" i="20" l="1"/>
  <c r="Q25" i="23"/>
  <c r="Q8" i="23" s="1"/>
  <c r="Q7" i="23" s="1"/>
  <c r="S26" i="23"/>
  <c r="Q558" i="20"/>
  <c r="N7" i="20"/>
  <c r="T26" i="23" l="1"/>
  <c r="S25" i="23"/>
  <c r="S8" i="23" s="1"/>
  <c r="S7" i="23" s="1"/>
  <c r="Q7" i="20"/>
  <c r="N6" i="20"/>
  <c r="Q6" i="20" s="1"/>
  <c r="N5" i="20"/>
  <c r="Q5" i="20" l="1"/>
  <c r="T25" i="23"/>
  <c r="T8" i="23" l="1"/>
  <c r="Q6" i="23"/>
  <c r="T7" i="23" l="1"/>
  <c r="S6" i="23"/>
  <c r="T6" i="23" l="1"/>
  <c r="P559" i="20"/>
  <c r="P558" i="20" s="1"/>
  <c r="P7" i="20" s="1"/>
  <c r="P6" i="20" l="1"/>
  <c r="P5" i="20"/>
  <c r="N2369" i="20"/>
  <c r="N4636" i="20"/>
  <c r="Q104" i="23" s="1"/>
  <c r="S104" i="23" s="1"/>
  <c r="T104" i="23" l="1"/>
  <c r="S101" i="23"/>
  <c r="S67" i="23" s="1"/>
  <c r="N4" i="20"/>
  <c r="Q101" i="23"/>
  <c r="Q4636" i="20"/>
  <c r="Q2369" i="20"/>
  <c r="P4636" i="20"/>
  <c r="P4633" i="20" s="1"/>
  <c r="P2369" i="20" s="1"/>
  <c r="U101" i="23" l="1"/>
  <c r="Q67" i="23"/>
  <c r="Q4" i="20"/>
  <c r="T101" i="23"/>
  <c r="Q70" i="23"/>
  <c r="Q69" i="23" s="1"/>
  <c r="Q68" i="23" s="1"/>
  <c r="Q5" i="23" l="1"/>
  <c r="P4" i="20"/>
  <c r="U70" i="23"/>
  <c r="S70" i="23"/>
  <c r="S69" i="23" s="1"/>
  <c r="S68" i="23" s="1"/>
  <c r="S5" i="23" s="1"/>
  <c r="T70" i="23" l="1"/>
  <c r="T67" i="23"/>
  <c r="U69" i="23"/>
  <c r="T69" i="23" l="1"/>
  <c r="U61" i="23" l="1"/>
  <c r="U7" i="23"/>
  <c r="U15" i="23"/>
  <c r="U6" i="23"/>
  <c r="U47" i="23"/>
  <c r="U5" i="23"/>
  <c r="U45" i="23"/>
  <c r="U41" i="23"/>
  <c r="U8" i="23"/>
  <c r="U50" i="23"/>
  <c r="U25" i="23"/>
  <c r="U35" i="23"/>
  <c r="U63" i="23"/>
  <c r="U9" i="23"/>
  <c r="U67" i="23"/>
  <c r="T68" i="23"/>
  <c r="T5" i="23"/>
  <c r="U68" i="23"/>
</calcChain>
</file>

<file path=xl/comments1.xml><?xml version="1.0" encoding="utf-8"?>
<comments xmlns="http://schemas.openxmlformats.org/spreadsheetml/2006/main">
  <authors>
    <author>빅진호</author>
    <author>park</author>
    <author>sjb</author>
  </authors>
  <commentList>
    <comment ref="D48" authorId="0" shapeId="0">
      <text>
        <r>
          <rPr>
            <b/>
            <sz val="9"/>
            <color indexed="81"/>
            <rFont val="돋움"/>
            <family val="3"/>
            <charset val="129"/>
          </rPr>
          <t>어린이집 368
운영시설 9849
구내식당 2025</t>
        </r>
      </text>
    </comment>
    <comment ref="D50" authorId="1" shapeId="0">
      <text>
        <r>
          <rPr>
            <b/>
            <sz val="9"/>
            <color indexed="81"/>
            <rFont val="돋움"/>
            <family val="3"/>
            <charset val="129"/>
          </rPr>
          <t>엑셀러레이팅</t>
        </r>
        <r>
          <rPr>
            <b/>
            <sz val="9"/>
            <color indexed="81"/>
            <rFont val="Tahoma"/>
            <family val="2"/>
          </rPr>
          <t xml:space="preserve"> : 1831
</t>
        </r>
        <r>
          <rPr>
            <b/>
            <sz val="9"/>
            <color indexed="81"/>
            <rFont val="돋움"/>
            <family val="3"/>
            <charset val="129"/>
          </rPr>
          <t>개성공단</t>
        </r>
        <r>
          <rPr>
            <b/>
            <sz val="9"/>
            <color indexed="81"/>
            <rFont val="Tahoma"/>
            <family val="2"/>
          </rPr>
          <t xml:space="preserve"> : 1224
</t>
        </r>
        <r>
          <rPr>
            <b/>
            <sz val="9"/>
            <color indexed="81"/>
            <rFont val="돋움"/>
            <family val="3"/>
            <charset val="129"/>
          </rPr>
          <t>게임센터</t>
        </r>
        <r>
          <rPr>
            <b/>
            <sz val="9"/>
            <color indexed="81"/>
            <rFont val="Tahoma"/>
            <family val="2"/>
          </rPr>
          <t xml:space="preserve"> : 4,356</t>
        </r>
      </text>
    </comment>
    <comment ref="D53" authorId="1" shapeId="0">
      <text>
        <r>
          <rPr>
            <b/>
            <sz val="9"/>
            <color indexed="81"/>
            <rFont val="돋움"/>
            <family val="3"/>
            <charset val="129"/>
          </rPr>
          <t>엑셀러레이팅관리비</t>
        </r>
        <r>
          <rPr>
            <b/>
            <sz val="9"/>
            <color indexed="81"/>
            <rFont val="Tahoma"/>
            <family val="2"/>
          </rPr>
          <t xml:space="preserve"> : 56,544</t>
        </r>
        <r>
          <rPr>
            <b/>
            <sz val="9"/>
            <color indexed="81"/>
            <rFont val="돋움"/>
            <family val="3"/>
            <charset val="129"/>
          </rPr>
          <t>천원</t>
        </r>
      </text>
    </comment>
    <comment ref="D56" authorId="0" shapeId="0">
      <text>
        <r>
          <rPr>
            <b/>
            <sz val="9"/>
            <color indexed="81"/>
            <rFont val="돋움"/>
            <family val="3"/>
            <charset val="129"/>
          </rPr>
          <t>1층 고객지원실, 회의실 677
구내식당 1481
외국인인큐베이터 425
엑셀러레이팅 : 2,238</t>
        </r>
      </text>
    </comment>
    <comment ref="D57" authorId="1" shapeId="0">
      <text>
        <r>
          <rPr>
            <b/>
            <sz val="9"/>
            <color indexed="81"/>
            <rFont val="돋움"/>
            <family val="3"/>
            <charset val="129"/>
          </rPr>
          <t>전체면적</t>
        </r>
        <r>
          <rPr>
            <b/>
            <sz val="9"/>
            <color indexed="81"/>
            <rFont val="Tahoma"/>
            <family val="2"/>
          </rPr>
          <t xml:space="preserve"> : 7,198</t>
        </r>
      </text>
    </comment>
    <comment ref="D58" authorId="1" shapeId="0">
      <text>
        <r>
          <rPr>
            <b/>
            <sz val="9"/>
            <color indexed="81"/>
            <rFont val="돋움"/>
            <family val="3"/>
            <charset val="129"/>
          </rPr>
          <t>전체면적</t>
        </r>
        <r>
          <rPr>
            <b/>
            <sz val="9"/>
            <color indexed="81"/>
            <rFont val="Tahoma"/>
            <family val="2"/>
          </rPr>
          <t xml:space="preserve"> : 17,122</t>
        </r>
      </text>
    </comment>
    <comment ref="D60" authorId="1" shapeId="0">
      <text>
        <r>
          <rPr>
            <b/>
            <sz val="9"/>
            <color indexed="81"/>
            <rFont val="돋움"/>
            <family val="3"/>
            <charset val="129"/>
          </rPr>
          <t>엑셀러레이팅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관리비</t>
        </r>
        <r>
          <rPr>
            <b/>
            <sz val="9"/>
            <color indexed="81"/>
            <rFont val="Tahoma"/>
            <family val="2"/>
          </rPr>
          <t xml:space="preserve"> : 53</t>
        </r>
        <r>
          <rPr>
            <b/>
            <sz val="9"/>
            <color indexed="81"/>
            <rFont val="돋움"/>
            <family val="3"/>
            <charset val="129"/>
          </rPr>
          <t>백만원</t>
        </r>
      </text>
    </comment>
    <comment ref="D185" authorId="2" shapeId="0">
      <text>
        <r>
          <rPr>
            <b/>
            <sz val="9"/>
            <color indexed="81"/>
            <rFont val="Tahoma"/>
            <family val="2"/>
          </rPr>
          <t>sjb:</t>
        </r>
        <r>
          <rPr>
            <sz val="9"/>
            <color indexed="81"/>
            <rFont val="Tahoma"/>
            <family val="2"/>
          </rPr>
          <t xml:space="preserve">
X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*17,041*79%*12=724,742,052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*161,548.680=724,742,052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=724,742,052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/161,548,680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=4,486</t>
        </r>
        <r>
          <rPr>
            <sz val="9"/>
            <color indexed="81"/>
            <rFont val="돋움"/>
            <family val="3"/>
            <charset val="129"/>
          </rPr>
          <t>원
임대율</t>
        </r>
        <r>
          <rPr>
            <sz val="9"/>
            <color indexed="81"/>
            <rFont val="Tahoma"/>
            <family val="2"/>
          </rPr>
          <t xml:space="preserve"> 79%
</t>
        </r>
        <r>
          <rPr>
            <sz val="9"/>
            <color indexed="81"/>
            <rFont val="돋움"/>
            <family val="3"/>
            <charset val="129"/>
          </rPr>
          <t>입주율</t>
        </r>
        <r>
          <rPr>
            <sz val="9"/>
            <color indexed="81"/>
            <rFont val="Tahoma"/>
            <family val="2"/>
          </rPr>
          <t xml:space="preserve"> 70% </t>
        </r>
        <r>
          <rPr>
            <sz val="9"/>
            <color indexed="81"/>
            <rFont val="돋움"/>
            <family val="3"/>
            <charset val="129"/>
          </rPr>
          <t>시트의</t>
        </r>
        <r>
          <rPr>
            <sz val="9"/>
            <color indexed="81"/>
            <rFont val="Tahoma"/>
            <family val="2"/>
          </rPr>
          <t xml:space="preserve"> 13,484</t>
        </r>
        <r>
          <rPr>
            <sz val="9"/>
            <color indexed="81"/>
            <rFont val="돋움"/>
            <family val="3"/>
            <charset val="129"/>
          </rPr>
          <t>㎡</t>
        </r>
        <r>
          <rPr>
            <sz val="9"/>
            <color indexed="81"/>
            <rFont val="Tahoma"/>
            <family val="2"/>
          </rPr>
          <t>/17,041</t>
        </r>
        <r>
          <rPr>
            <sz val="9"/>
            <color indexed="81"/>
            <rFont val="돋움"/>
            <family val="3"/>
            <charset val="129"/>
          </rPr>
          <t>㎡</t>
        </r>
      </text>
    </comment>
    <comment ref="D186" authorId="2" shapeId="0">
      <text>
        <r>
          <rPr>
            <b/>
            <sz val="9"/>
            <color indexed="81"/>
            <rFont val="Tahoma"/>
            <family val="2"/>
          </rPr>
          <t>sjb:</t>
        </r>
        <r>
          <rPr>
            <sz val="9"/>
            <color indexed="81"/>
            <rFont val="Tahoma"/>
            <family val="2"/>
          </rPr>
          <t xml:space="preserve">
X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*17,041*79%*12=724,742,052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*161,548.680=724,742,052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=724,742,052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/161,548,680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=4,486</t>
        </r>
        <r>
          <rPr>
            <sz val="9"/>
            <color indexed="81"/>
            <rFont val="돋움"/>
            <family val="3"/>
            <charset val="129"/>
          </rPr>
          <t>원
임대율</t>
        </r>
        <r>
          <rPr>
            <sz val="9"/>
            <color indexed="81"/>
            <rFont val="Tahoma"/>
            <family val="2"/>
          </rPr>
          <t xml:space="preserve"> 79%
</t>
        </r>
        <r>
          <rPr>
            <sz val="9"/>
            <color indexed="81"/>
            <rFont val="돋움"/>
            <family val="3"/>
            <charset val="129"/>
          </rPr>
          <t>입주율</t>
        </r>
        <r>
          <rPr>
            <sz val="9"/>
            <color indexed="81"/>
            <rFont val="Tahoma"/>
            <family val="2"/>
          </rPr>
          <t xml:space="preserve"> 70% </t>
        </r>
        <r>
          <rPr>
            <sz val="9"/>
            <color indexed="81"/>
            <rFont val="돋움"/>
            <family val="3"/>
            <charset val="129"/>
          </rPr>
          <t>시트의</t>
        </r>
        <r>
          <rPr>
            <sz val="9"/>
            <color indexed="81"/>
            <rFont val="Tahoma"/>
            <family val="2"/>
          </rPr>
          <t xml:space="preserve"> 13,484</t>
        </r>
        <r>
          <rPr>
            <sz val="9"/>
            <color indexed="81"/>
            <rFont val="돋움"/>
            <family val="3"/>
            <charset val="129"/>
          </rPr>
          <t>㎡</t>
        </r>
        <r>
          <rPr>
            <sz val="9"/>
            <color indexed="81"/>
            <rFont val="Tahoma"/>
            <family val="2"/>
          </rPr>
          <t>/17,041</t>
        </r>
        <r>
          <rPr>
            <sz val="9"/>
            <color indexed="81"/>
            <rFont val="돋움"/>
            <family val="3"/>
            <charset val="129"/>
          </rPr>
          <t>㎡</t>
        </r>
      </text>
    </comment>
  </commentList>
</comments>
</file>

<file path=xl/comments2.xml><?xml version="1.0" encoding="utf-8"?>
<comments xmlns="http://schemas.openxmlformats.org/spreadsheetml/2006/main">
  <authors>
    <author>김한주</author>
    <author>박경락</author>
    <author>임재규</author>
    <author>sjb</author>
  </authors>
  <commentList>
    <comment ref="F1687" authorId="0" shapeId="0">
      <text>
        <r>
          <rPr>
            <b/>
            <sz val="9"/>
            <color indexed="81"/>
            <rFont val="돋움"/>
            <family val="3"/>
            <charset val="129"/>
          </rPr>
          <t>김한주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1</t>
        </r>
        <r>
          <rPr>
            <sz val="9"/>
            <color indexed="81"/>
            <rFont val="돋움"/>
            <family val="3"/>
            <charset val="129"/>
          </rPr>
          <t>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전환으로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인한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연봉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책정</t>
        </r>
      </text>
    </comment>
    <comment ref="F2379" authorId="1" shapeId="0">
      <text>
        <r>
          <rPr>
            <b/>
            <sz val="9"/>
            <color indexed="81"/>
            <rFont val="돋움"/>
            <family val="3"/>
            <charset val="129"/>
          </rPr>
          <t>박경락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기본연봉의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총합이므로</t>
        </r>
        <r>
          <rPr>
            <sz val="9"/>
            <color indexed="81"/>
            <rFont val="Tahoma"/>
            <family val="2"/>
          </rPr>
          <t xml:space="preserve"> 12</t>
        </r>
        <r>
          <rPr>
            <sz val="9"/>
            <color indexed="81"/>
            <rFont val="돋움"/>
            <family val="3"/>
            <charset val="129"/>
          </rPr>
          <t>개월과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인원은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곱하지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않음</t>
        </r>
      </text>
    </comment>
    <comment ref="F2380" authorId="1" shapeId="0">
      <text>
        <r>
          <rPr>
            <b/>
            <sz val="9"/>
            <color indexed="81"/>
            <rFont val="돋움"/>
            <family val="3"/>
            <charset val="129"/>
          </rPr>
          <t>박경락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기본연봉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총액을</t>
        </r>
        <r>
          <rPr>
            <sz val="9"/>
            <color indexed="81"/>
            <rFont val="Tahoma"/>
            <family val="2"/>
          </rPr>
          <t xml:space="preserve"> 12</t>
        </r>
        <r>
          <rPr>
            <sz val="9"/>
            <color indexed="81"/>
            <rFont val="돋움"/>
            <family val="3"/>
            <charset val="129"/>
          </rPr>
          <t>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나누었으므로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인원은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곱하지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않음</t>
        </r>
      </text>
    </comment>
    <comment ref="BW2988" authorId="2" shapeId="0">
      <text>
        <r>
          <rPr>
            <b/>
            <sz val="9"/>
            <color indexed="81"/>
            <rFont val="돋움"/>
            <family val="3"/>
            <charset val="129"/>
          </rPr>
          <t>재창업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시민예산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억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</text>
    </comment>
    <comment ref="F3743" authorId="2" shapeId="0">
      <text>
        <r>
          <rPr>
            <b/>
            <sz val="9"/>
            <color indexed="81"/>
            <rFont val="돋움"/>
            <family val="3"/>
            <charset val="129"/>
          </rPr>
          <t>임재규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생활임금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인한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상승
</t>
        </r>
      </text>
    </comment>
    <comment ref="F4424" authorId="3" shapeId="0">
      <text>
        <r>
          <rPr>
            <b/>
            <sz val="9"/>
            <color indexed="81"/>
            <rFont val="Tahoma"/>
            <family val="2"/>
          </rPr>
          <t>sjb:</t>
        </r>
        <r>
          <rPr>
            <sz val="9"/>
            <color indexed="81"/>
            <rFont val="Tahoma"/>
            <family val="2"/>
          </rPr>
          <t xml:space="preserve">
2016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18,000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납부
</t>
        </r>
        <r>
          <rPr>
            <sz val="9"/>
            <color indexed="81"/>
            <rFont val="Tahoma"/>
            <family val="2"/>
          </rPr>
          <t xml:space="preserve"> 60</t>
        </r>
        <r>
          <rPr>
            <sz val="9"/>
            <color indexed="81"/>
            <rFont val="돋움"/>
            <family val="3"/>
            <charset val="129"/>
          </rPr>
          <t>억원에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맞추기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위해
</t>
        </r>
        <r>
          <rPr>
            <sz val="9"/>
            <color indexed="81"/>
            <rFont val="Tahoma"/>
            <family val="2"/>
          </rPr>
          <t xml:space="preserve">  </t>
        </r>
        <r>
          <rPr>
            <sz val="9"/>
            <color indexed="81"/>
            <rFont val="돋움"/>
            <family val="3"/>
            <charset val="129"/>
          </rPr>
          <t>기존</t>
        </r>
        <r>
          <rPr>
            <sz val="9"/>
            <color indexed="81"/>
            <rFont val="Tahoma"/>
            <family val="2"/>
          </rPr>
          <t xml:space="preserve"> 37,870</t>
        </r>
        <r>
          <rPr>
            <sz val="9"/>
            <color indexed="81"/>
            <rFont val="돋움"/>
            <family val="3"/>
            <charset val="129"/>
          </rPr>
          <t xml:space="preserve">천원에서
</t>
        </r>
        <r>
          <rPr>
            <sz val="9"/>
            <color indexed="81"/>
            <rFont val="Tahoma"/>
            <family val="2"/>
          </rPr>
          <t xml:space="preserve">   6,457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빼줌</t>
        </r>
        <r>
          <rPr>
            <sz val="9"/>
            <color indexed="81"/>
            <rFont val="Tahoma"/>
            <family val="2"/>
          </rPr>
          <t>(11/9)</t>
        </r>
      </text>
    </comment>
    <comment ref="F4472" authorId="3" shapeId="0">
      <text>
        <r>
          <rPr>
            <b/>
            <sz val="9"/>
            <color indexed="81"/>
            <rFont val="Tahoma"/>
            <family val="2"/>
          </rPr>
          <t>sjb: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사업비</t>
        </r>
        <r>
          <rPr>
            <sz val="9"/>
            <color indexed="81"/>
            <rFont val="Tahoma"/>
            <family val="2"/>
          </rPr>
          <t>(402,474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>-&gt;152,474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>-&gt;202,474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>-&gt;</t>
        </r>
        <r>
          <rPr>
            <b/>
            <u/>
            <sz val="9"/>
            <color indexed="81"/>
            <rFont val="Tahoma"/>
            <family val="2"/>
          </rPr>
          <t xml:space="preserve"> 70,000</t>
        </r>
        <r>
          <rPr>
            <b/>
            <u/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시설조성비</t>
        </r>
        <r>
          <rPr>
            <sz val="9"/>
            <color indexed="81"/>
            <rFont val="Tahoma"/>
            <family val="2"/>
          </rPr>
          <t>(1,010,000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>-&gt; 1,772,535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 xml:space="preserve">-&gt; </t>
        </r>
        <r>
          <rPr>
            <b/>
            <u/>
            <sz val="9"/>
            <color indexed="81"/>
            <rFont val="Tahoma"/>
            <family val="2"/>
          </rPr>
          <t>630,000</t>
        </r>
        <r>
          <rPr>
            <b/>
            <u/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시설위탁용역</t>
        </r>
        <r>
          <rPr>
            <sz val="9"/>
            <color indexed="81"/>
            <rFont val="Tahoma"/>
            <family val="2"/>
          </rPr>
          <t>(3,394,583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 xml:space="preserve">-&gt; </t>
        </r>
        <r>
          <rPr>
            <b/>
            <u/>
            <sz val="9"/>
            <color indexed="81"/>
            <rFont val="Tahoma"/>
            <family val="2"/>
          </rPr>
          <t>2,632,048</t>
        </r>
        <r>
          <rPr>
            <b/>
            <u/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일반관리비</t>
        </r>
        <r>
          <rPr>
            <sz val="9"/>
            <color indexed="81"/>
            <rFont val="Tahoma"/>
            <family val="2"/>
          </rPr>
          <t>(427,350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>-&gt;</t>
        </r>
        <r>
          <rPr>
            <b/>
            <u/>
            <sz val="9"/>
            <color indexed="81"/>
            <rFont val="Tahoma"/>
            <family val="2"/>
          </rPr>
          <t>424,350</t>
        </r>
        <r>
          <rPr>
            <b/>
            <u/>
            <sz val="9"/>
            <color indexed="81"/>
            <rFont val="돋움"/>
            <family val="3"/>
            <charset val="129"/>
          </rPr>
          <t>천원</t>
        </r>
        <r>
          <rPr>
            <b/>
            <u/>
            <sz val="9"/>
            <color indexed="81"/>
            <rFont val="Tahoma"/>
            <family val="2"/>
          </rPr>
          <t>)</t>
        </r>
        <r>
          <rPr>
            <sz val="9"/>
            <color indexed="81"/>
            <rFont val="Tahoma"/>
            <family val="2"/>
          </rPr>
          <t xml:space="preserve">
------------------&gt;</t>
        </r>
        <r>
          <rPr>
            <b/>
            <u/>
            <sz val="9"/>
            <color indexed="81"/>
            <rFont val="Tahoma"/>
            <family val="2"/>
          </rPr>
          <t xml:space="preserve"> 3,756,398</t>
        </r>
        <r>
          <rPr>
            <b/>
            <u/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 xml:space="preserve"> +  IT</t>
        </r>
        <r>
          <rPr>
            <sz val="9"/>
            <color indexed="81"/>
            <rFont val="돋움"/>
            <family val="3"/>
            <charset val="129"/>
          </rPr>
          <t>공방</t>
        </r>
        <r>
          <rPr>
            <sz val="9"/>
            <color indexed="81"/>
            <rFont val="Tahoma"/>
            <family val="2"/>
          </rPr>
          <t xml:space="preserve"> (401,744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 xml:space="preserve"> -&gt;</t>
        </r>
        <r>
          <rPr>
            <b/>
            <u/>
            <sz val="9"/>
            <color indexed="81"/>
            <rFont val="Tahoma"/>
            <family val="2"/>
          </rPr>
          <t xml:space="preserve"> 397,727</t>
        </r>
        <r>
          <rPr>
            <b/>
            <u/>
            <sz val="9"/>
            <color indexed="81"/>
            <rFont val="돋움"/>
            <family val="3"/>
            <charset val="129"/>
          </rPr>
          <t>천원</t>
        </r>
        <r>
          <rPr>
            <b/>
            <u/>
            <sz val="9"/>
            <color indexed="81"/>
            <rFont val="Tahoma"/>
            <family val="2"/>
          </rPr>
          <t>)</t>
        </r>
        <r>
          <rPr>
            <sz val="9"/>
            <color indexed="81"/>
            <rFont val="Tahoma"/>
            <family val="2"/>
          </rPr>
          <t xml:space="preserve">
                  (7/22 </t>
        </r>
        <r>
          <rPr>
            <sz val="9"/>
            <color indexed="81"/>
            <rFont val="돋움"/>
            <family val="3"/>
            <charset val="129"/>
          </rPr>
          <t>서울시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 xml:space="preserve">===&gt; </t>
        </r>
        <r>
          <rPr>
            <b/>
            <u/>
            <sz val="9"/>
            <color indexed="81"/>
            <rFont val="Tahoma"/>
            <family val="2"/>
          </rPr>
          <t>4,154,125</t>
        </r>
        <r>
          <rPr>
            <b/>
            <u/>
            <sz val="9"/>
            <color indexed="81"/>
            <rFont val="돋움"/>
            <family val="3"/>
            <charset val="129"/>
          </rPr>
          <t>천원</t>
        </r>
        <r>
          <rPr>
            <b/>
            <u/>
            <sz val="9"/>
            <color indexed="81"/>
            <rFont val="Tahoma"/>
            <family val="2"/>
          </rPr>
          <t xml:space="preserve"> *2%=83,082,500</t>
        </r>
        <r>
          <rPr>
            <b/>
            <u/>
            <sz val="9"/>
            <color indexed="81"/>
            <rFont val="돋움"/>
            <family val="3"/>
            <charset val="129"/>
          </rPr>
          <t xml:space="preserve">원
</t>
        </r>
      </text>
    </comment>
  </commentList>
</comments>
</file>

<file path=xl/sharedStrings.xml><?xml version="1.0" encoding="utf-8"?>
<sst xmlns="http://schemas.openxmlformats.org/spreadsheetml/2006/main" count="18853" uniqueCount="3520">
  <si>
    <t>(단위:천원)</t>
    <phoneticPr fontId="8" type="noConversion"/>
  </si>
  <si>
    <t>증감</t>
    <phoneticPr fontId="7" type="noConversion"/>
  </si>
  <si>
    <t>증감율</t>
    <phoneticPr fontId="8" type="noConversion"/>
  </si>
  <si>
    <t>X</t>
  </si>
  <si>
    <t>식</t>
    <phoneticPr fontId="8" type="noConversion"/>
  </si>
  <si>
    <t>=</t>
  </si>
  <si>
    <t>㎡</t>
  </si>
  <si>
    <t>개월</t>
  </si>
  <si>
    <t>대</t>
  </si>
  <si>
    <t>명</t>
    <phoneticPr fontId="8" type="noConversion"/>
  </si>
  <si>
    <t xml:space="preserve"> ㅇ 입주업체 관리비수입</t>
  </si>
  <si>
    <t xml:space="preserve"> ㅇ 입주업체 임대료수입</t>
  </si>
  <si>
    <t>월</t>
  </si>
  <si>
    <t xml:space="preserve"> ㅇ 주차장 운영수입</t>
  </si>
  <si>
    <t xml:space="preserve">   - 입주자</t>
  </si>
  <si>
    <t xml:space="preserve">   - 방문자</t>
  </si>
  <si>
    <t>식</t>
  </si>
  <si>
    <t>월</t>
    <phoneticPr fontId="8" type="noConversion"/>
  </si>
  <si>
    <t>회</t>
    <phoneticPr fontId="8" type="noConversion"/>
  </si>
  <si>
    <t>IV. 지출예산내역서</t>
    <phoneticPr fontId="7" type="noConversion"/>
  </si>
  <si>
    <t>정책사업</t>
    <phoneticPr fontId="8" type="noConversion"/>
  </si>
  <si>
    <t>단위사업</t>
    <phoneticPr fontId="8" type="noConversion"/>
  </si>
  <si>
    <t>세부사업</t>
    <phoneticPr fontId="8" type="noConversion"/>
  </si>
  <si>
    <t>증감</t>
    <phoneticPr fontId="8" type="noConversion"/>
  </si>
  <si>
    <t>총    계</t>
    <phoneticPr fontId="8" type="noConversion"/>
  </si>
  <si>
    <t>회</t>
  </si>
  <si>
    <t>명</t>
  </si>
  <si>
    <t xml:space="preserve"> X </t>
  </si>
  <si>
    <t xml:space="preserve"> 식 </t>
  </si>
  <si>
    <t>개사</t>
  </si>
  <si>
    <t>ㅇ 전화요금</t>
  </si>
  <si>
    <t>선</t>
  </si>
  <si>
    <t>ㅇ 전기요금</t>
  </si>
  <si>
    <t>ㅇ 상하수도료</t>
  </si>
  <si>
    <t>ㅇ 부가세 간주임대료</t>
  </si>
  <si>
    <t>ㅇ 협회비(전기,건축기사,소방협회 등)</t>
  </si>
  <si>
    <t>ㅇ 유선방송 수신료</t>
  </si>
  <si>
    <t>ㅇ 도시가스료</t>
  </si>
  <si>
    <t>ㅇ 전용회선 사용료</t>
  </si>
  <si>
    <t>실</t>
  </si>
  <si>
    <t>ㅇ 통신실 유지보수</t>
  </si>
  <si>
    <t>ㅇ 센터실내외 및 수목 방역비</t>
  </si>
  <si>
    <t>ㅇ 보일러 냉온수기 세관비</t>
  </si>
  <si>
    <t>ㅇ E/L 유지보수료</t>
  </si>
  <si>
    <t>ㅇ 보험료(화재, 영업배상책임보험)</t>
  </si>
  <si>
    <t>ㅇ 정화조 청소</t>
  </si>
  <si>
    <t>ㅇ 용역사 직원 명절 격려품 구매 등</t>
  </si>
  <si>
    <t>ㅇ 시설물 안전 법정검사비(건축,가스,전기,소방)</t>
  </si>
  <si>
    <t>&lt;기본연봉-일반직&gt;</t>
  </si>
  <si>
    <t xml:space="preserve"> (부가연봉)</t>
  </si>
  <si>
    <t>시간</t>
  </si>
  <si>
    <t>일</t>
  </si>
  <si>
    <t>(기본연봉-계약직)</t>
  </si>
  <si>
    <t>회선</t>
  </si>
  <si>
    <t>ㅇ 급식보조비</t>
  </si>
  <si>
    <t>ㅇ 교육훈련비</t>
  </si>
  <si>
    <t>팀</t>
  </si>
  <si>
    <t>ㅇ 가족수당-배우자(40,000원×0.5명/인당)</t>
  </si>
  <si>
    <t>ㅇ 가족수당-기타가족(20,000원×2명/인당)</t>
  </si>
  <si>
    <t>ㅇ 1급(실제보수 평균값)</t>
  </si>
  <si>
    <t>ㅇ 2급(실제보수 평균값)</t>
  </si>
  <si>
    <t>ㅇ 3급(실제보수 평균값)</t>
  </si>
  <si>
    <t>ㅇ 4급(실제보수 평균값)</t>
  </si>
  <si>
    <t>ㅇ 5급(실제보수 평균값)</t>
  </si>
  <si>
    <t>ㅇ 6급(실제보수 평균값)</t>
  </si>
  <si>
    <t>ㅇ 7급(실제보수 평균값)</t>
  </si>
  <si>
    <t>ㅇ 초과근무수당(통상임금*1.5/209*30시간*12개월)</t>
  </si>
  <si>
    <t>ㅇ 연차수당(통상임금/209*8시간*10일)</t>
  </si>
  <si>
    <t>ㅇ 부가연봉(장기근속, 공무원 수당 규정 적용)</t>
  </si>
  <si>
    <t>ㅇ 부가연봉(기술/특정업무, 공기업편성기준)</t>
  </si>
  <si>
    <t>ㅇ 전체인력 퇴직급여</t>
  </si>
  <si>
    <t>ㅇ 부서운영비 - 15인 이하</t>
  </si>
  <si>
    <t xml:space="preserve">ㅇ 전기 요금     </t>
  </si>
  <si>
    <t>ㅇ 부동산 세금(재산세,종합부동산세)</t>
  </si>
  <si>
    <t xml:space="preserve">ㅇ 수도 요금     </t>
  </si>
  <si>
    <t xml:space="preserve">ㅇ 냉난방 요금     </t>
  </si>
  <si>
    <t>ㅇ 기타 공과금 등</t>
  </si>
  <si>
    <t xml:space="preserve">ㅇ 교통 및 환경개선 부담금     </t>
  </si>
  <si>
    <t>ㅇ 간주임대료</t>
  </si>
  <si>
    <t>ㅇ 도로점용료</t>
  </si>
  <si>
    <t>ㅇ 건물수선비</t>
  </si>
  <si>
    <t xml:space="preserve">ㅇ 보험료(화재,영업배상)     </t>
  </si>
  <si>
    <t>ㅇ 전산운영비</t>
  </si>
  <si>
    <t>ㅇ 입주기업 강제집행(퇴거)준비금</t>
  </si>
  <si>
    <t xml:space="preserve">ㅇ 센터 무인경비 용역 </t>
  </si>
  <si>
    <t>ㅇ 컨벤션센터 전용회선</t>
  </si>
  <si>
    <t>ㅇ 컨벤션 도시가스비</t>
  </si>
  <si>
    <t>ㅇ 컨벤션 발전기용 경유</t>
  </si>
  <si>
    <t>ㅇ 케이블수신료</t>
  </si>
  <si>
    <t xml:space="preserve">ㅇ 교통유발분담금 </t>
  </si>
  <si>
    <t>ㅇ 각종세금(재산세 등)</t>
  </si>
  <si>
    <t>ㅇ 시설 유지보수용 물품구입</t>
  </si>
  <si>
    <t>ㅇ 보일러 및 냉온수기 세관비</t>
  </si>
  <si>
    <t>ㅇ 건물유지비</t>
  </si>
  <si>
    <t>ㅇ 종량봉투 및 페이퍼타올 구매</t>
  </si>
  <si>
    <t>ㅇ 보험료(화재,가스, 손해배상 등)</t>
  </si>
  <si>
    <t>ㅇ 사인물수정</t>
  </si>
  <si>
    <t>ㅇ 방향제구매</t>
  </si>
  <si>
    <t>(전산 정보시스템 관리운영)</t>
  </si>
  <si>
    <t xml:space="preserve"> ㅇ 컨벤션센터 토지사용료(서울시)</t>
  </si>
  <si>
    <t>ㅇ 관리업무수당(1급)</t>
  </si>
  <si>
    <t>ㅇ 관리업무수당(2급)</t>
  </si>
  <si>
    <t>ㅇ 부가연봉(팀장 업무수행 활동)</t>
  </si>
  <si>
    <t>ㅇ 가족수당-배우자(40,000원×0.8명/인당)</t>
  </si>
  <si>
    <t>ㅇ 급식,교통보조비</t>
  </si>
  <si>
    <t>ㅇ 단시간근로자 급여</t>
  </si>
  <si>
    <t>개</t>
  </si>
  <si>
    <t>개소</t>
  </si>
  <si>
    <t>년</t>
  </si>
  <si>
    <t xml:space="preserve"> ㅇ 시설소모품 구매(조명, 환풍기, 청소용구 등)</t>
  </si>
  <si>
    <t xml:space="preserve"> ㅇ 종량봉투/페이퍼타올</t>
  </si>
  <si>
    <t xml:space="preserve"> ㅇ 화장실 방향제</t>
  </si>
  <si>
    <t xml:space="preserve"> ㅇ 보일러 및 냉동기 세관</t>
  </si>
  <si>
    <t xml:space="preserve"> ㅇ 조경유지관리비(소독,제초 등)</t>
  </si>
  <si>
    <t xml:space="preserve"> ㅇ 통신실유지보수</t>
  </si>
  <si>
    <t xml:space="preserve"> ㅇ 시설관리용역(SETEC)</t>
  </si>
  <si>
    <t xml:space="preserve"> ㅇ 전기/소방점검 수수료</t>
  </si>
  <si>
    <t>회</t>
    <phoneticPr fontId="1" type="noConversion"/>
  </si>
  <si>
    <t>식</t>
    <phoneticPr fontId="1" type="noConversion"/>
  </si>
  <si>
    <t>명</t>
    <phoneticPr fontId="1" type="noConversion"/>
  </si>
  <si>
    <t>월</t>
    <phoneticPr fontId="1" type="noConversion"/>
  </si>
  <si>
    <t>(201-04) 공공요금및제세</t>
  </si>
  <si>
    <t>(202-01) 국내여비</t>
  </si>
  <si>
    <t>(202-02) 국외여비</t>
  </si>
  <si>
    <t>(220-01) 지급수수료</t>
  </si>
  <si>
    <t>(401-01) 시설비및부대비</t>
  </si>
  <si>
    <t>(405-01) 자산취득비</t>
  </si>
  <si>
    <t>(601-01) 차입금원금상환</t>
  </si>
  <si>
    <t>예산계정</t>
    <phoneticPr fontId="8" type="noConversion"/>
  </si>
  <si>
    <t>X</t>
    <phoneticPr fontId="1" type="noConversion"/>
  </si>
  <si>
    <t>개사</t>
    <phoneticPr fontId="1" type="noConversion"/>
  </si>
  <si>
    <t>개월</t>
    <phoneticPr fontId="1" type="noConversion"/>
  </si>
  <si>
    <t>ㅇ 1급(실제보수 평균값)</t>
    <phoneticPr fontId="8" type="noConversion"/>
  </si>
  <si>
    <t>ㅇ 2급(실제보수 평균값)</t>
    <phoneticPr fontId="8" type="noConversion"/>
  </si>
  <si>
    <t>ㅇ 급식보조비</t>
    <phoneticPr fontId="8" type="noConversion"/>
  </si>
  <si>
    <t>팀</t>
    <phoneticPr fontId="8" type="noConversion"/>
  </si>
  <si>
    <t>재무활동경비</t>
    <phoneticPr fontId="8" type="noConversion"/>
  </si>
  <si>
    <t>예비비</t>
    <phoneticPr fontId="8" type="noConversion"/>
  </si>
  <si>
    <t>ㅇ예비비</t>
    <phoneticPr fontId="8" type="noConversion"/>
  </si>
  <si>
    <t>정책사업</t>
    <phoneticPr fontId="8" type="noConversion"/>
  </si>
  <si>
    <t>단위사업</t>
    <phoneticPr fontId="8" type="noConversion"/>
  </si>
  <si>
    <t>세부사업</t>
    <phoneticPr fontId="8" type="noConversion"/>
  </si>
  <si>
    <t>예산계정</t>
    <phoneticPr fontId="8" type="noConversion"/>
  </si>
  <si>
    <t>세    부    산    출    내    역</t>
    <phoneticPr fontId="8" type="noConversion"/>
  </si>
  <si>
    <t>증감</t>
    <phoneticPr fontId="8" type="noConversion"/>
  </si>
  <si>
    <t>증감율</t>
    <phoneticPr fontId="8" type="noConversion"/>
  </si>
  <si>
    <t>수탁예산 합계</t>
    <phoneticPr fontId="8" type="noConversion"/>
  </si>
  <si>
    <t>ㅇ 4급(실제보수 평균값)</t>
    <phoneticPr fontId="8" type="noConversion"/>
  </si>
  <si>
    <t>ㅇ 5급(실제보수 평균값)</t>
    <phoneticPr fontId="8" type="noConversion"/>
  </si>
  <si>
    <t>ㅇ 6급(실제보수 평균값)</t>
    <phoneticPr fontId="8" type="noConversion"/>
  </si>
  <si>
    <t>ㅇ 초과근무수당(통상연봉*1.5/209*30시간)</t>
    <phoneticPr fontId="8" type="noConversion"/>
  </si>
  <si>
    <t>ㅇ 부가연봉(장기근속, 공무원 수당 규정 적용)</t>
    <phoneticPr fontId="8" type="noConversion"/>
  </si>
  <si>
    <t>ㅇ 가족수당 - 배우자(40,000원×0.8명/인당)</t>
    <phoneticPr fontId="8" type="noConversion"/>
  </si>
  <si>
    <t>ㅇ 가족수당 - 기타가족(20,000원×2명/인당)</t>
    <phoneticPr fontId="8" type="noConversion"/>
  </si>
  <si>
    <t>년</t>
    <phoneticPr fontId="8" type="noConversion"/>
  </si>
  <si>
    <t>반기</t>
    <phoneticPr fontId="8" type="noConversion"/>
  </si>
  <si>
    <t>중소기업공동화사업</t>
    <phoneticPr fontId="8" type="noConversion"/>
  </si>
  <si>
    <t>중소기업공동화전대사업</t>
    <phoneticPr fontId="8" type="noConversion"/>
  </si>
  <si>
    <t>ㅇ지급임차료</t>
    <phoneticPr fontId="8" type="noConversion"/>
  </si>
  <si>
    <t>팀</t>
    <phoneticPr fontId="1" type="noConversion"/>
  </si>
  <si>
    <t>개소</t>
    <phoneticPr fontId="8" type="noConversion"/>
  </si>
  <si>
    <t>년</t>
    <phoneticPr fontId="1" type="noConversion"/>
  </si>
  <si>
    <t>중소기업 지식재산권 지원</t>
    <phoneticPr fontId="1" type="noConversion"/>
  </si>
  <si>
    <t>ㅇ 본사건물 관리를 위한 간담회 등</t>
  </si>
  <si>
    <t>ㅇ 3급(실제보수 평균값)</t>
    <phoneticPr fontId="8" type="noConversion"/>
  </si>
  <si>
    <t>ㅇ 시설물소모품비 등</t>
  </si>
  <si>
    <t xml:space="preserve">ㅇ 보험료(화재,영업배상) </t>
  </si>
  <si>
    <t xml:space="preserve">ㅇ 건물소독, 외벽청소, 조경관리 등 건물 유지관리 </t>
  </si>
  <si>
    <t>ㅇ 물탱크 청소 등 용역</t>
  </si>
  <si>
    <t>ㅇ 시설물안전법정검사비</t>
  </si>
  <si>
    <t>ㅇ 시설위탁 용역비</t>
  </si>
  <si>
    <t>ㅇ 전기 요금(기본요금)</t>
  </si>
  <si>
    <t xml:space="preserve">ㅇ 수도 요금 </t>
  </si>
  <si>
    <t xml:space="preserve">ㅇ 교통유발 및 환경개선 부담금 </t>
  </si>
  <si>
    <t>ㅇ 냉난방 요금(기본요금)</t>
  </si>
  <si>
    <t>ㅇ 냉난방 요금(변동요금)</t>
  </si>
  <si>
    <t>ㅇ 전용회선 사용료 (1회선)</t>
  </si>
  <si>
    <t>ㅇ 임대공간 서울시 사용료 납부</t>
  </si>
  <si>
    <t/>
  </si>
  <si>
    <t>주</t>
  </si>
  <si>
    <t>장</t>
  </si>
  <si>
    <t>배</t>
  </si>
  <si>
    <t>ㅇ 국내여비-시내출장비</t>
  </si>
  <si>
    <t>ㅇ 특근매식비</t>
  </si>
  <si>
    <t>ㅇ 국내여비-관외출장비(연간)</t>
  </si>
  <si>
    <t>동대문글로벌센터운영</t>
    <phoneticPr fontId="8" type="noConversion"/>
  </si>
  <si>
    <t>ㅇ 위탁수수료 등</t>
  </si>
  <si>
    <t>동대문쇼룸설치운영</t>
    <phoneticPr fontId="8" type="noConversion"/>
  </si>
  <si>
    <t>경상예산 합계</t>
    <phoneticPr fontId="8" type="noConversion"/>
  </si>
  <si>
    <t>고유사업 합계</t>
    <phoneticPr fontId="8" type="noConversion"/>
  </si>
  <si>
    <t>소기업판로지원</t>
    <phoneticPr fontId="8" type="noConversion"/>
  </si>
  <si>
    <t>DMC홍보관</t>
    <phoneticPr fontId="8" type="noConversion"/>
  </si>
  <si>
    <t>DMS</t>
    <phoneticPr fontId="8" type="noConversion"/>
  </si>
  <si>
    <t>스타트업센터(구로)</t>
    <phoneticPr fontId="1" type="noConversion"/>
  </si>
  <si>
    <t>신직업리서치센터</t>
    <phoneticPr fontId="8" type="noConversion"/>
  </si>
  <si>
    <t>월</t>
    <phoneticPr fontId="1" type="noConversion"/>
  </si>
  <si>
    <t>개</t>
    <phoneticPr fontId="1" type="noConversion"/>
  </si>
  <si>
    <t xml:space="preserve">ㅇ 우편요금 등
</t>
  </si>
  <si>
    <t>2017년</t>
    <phoneticPr fontId="8" type="noConversion"/>
  </si>
  <si>
    <t>(101-01) 정규직급여</t>
  </si>
  <si>
    <t>총  계</t>
    <phoneticPr fontId="7" type="noConversion"/>
  </si>
  <si>
    <t>인건비</t>
    <phoneticPr fontId="1" type="noConversion"/>
  </si>
  <si>
    <t>기타재무활동</t>
    <phoneticPr fontId="8" type="noConversion"/>
  </si>
  <si>
    <t>식</t>
    <phoneticPr fontId="1" type="noConversion"/>
  </si>
  <si>
    <t>(303-01) 포상금</t>
  </si>
  <si>
    <t>신직업에듀센터</t>
    <phoneticPr fontId="8" type="noConversion"/>
  </si>
  <si>
    <t>신직업에듀센터</t>
    <phoneticPr fontId="1" type="noConversion"/>
  </si>
  <si>
    <t>인재양성</t>
    <phoneticPr fontId="1" type="noConversion"/>
  </si>
  <si>
    <t>ㅇ 엑셀러레이팅 심사 및 행사진행 용역 등</t>
    <phoneticPr fontId="1" type="noConversion"/>
  </si>
  <si>
    <t>=</t>
    <phoneticPr fontId="1" type="noConversion"/>
  </si>
  <si>
    <t>유통마케팅지원</t>
    <phoneticPr fontId="1" type="noConversion"/>
  </si>
  <si>
    <t>(509-01) 매도가능증권등</t>
  </si>
  <si>
    <t>ㅇ 사인물 보수</t>
  </si>
  <si>
    <t>ㅇ 주방가스기구 및 주방용품 교체</t>
  </si>
  <si>
    <t>ㅇ 통신 및 캡스, 자동제어용 컴퓨터 교체(3대)</t>
  </si>
  <si>
    <t>(510-01) 보증금</t>
  </si>
  <si>
    <t>ㅇ 기술/특정업무수당(공기업 편성기준 적용)</t>
    <phoneticPr fontId="8" type="noConversion"/>
  </si>
  <si>
    <t>사회적경제우수기업육성지원</t>
    <phoneticPr fontId="8" type="noConversion"/>
  </si>
  <si>
    <t>사물인터넷인큐베이션센터</t>
    <phoneticPr fontId="1" type="noConversion"/>
  </si>
  <si>
    <t>화</t>
  </si>
  <si>
    <t>ㅇ 연차수당(통상임금/209*8시간*10일)</t>
    <phoneticPr fontId="8" type="noConversion"/>
  </si>
  <si>
    <t>기획전시회</t>
    <phoneticPr fontId="8" type="noConversion"/>
  </si>
  <si>
    <t>ㅇ 홍보물 제작</t>
  </si>
  <si>
    <t>ㅇ 가족수당 - 기타가족(20,000원×2명/인당)</t>
    <phoneticPr fontId="8" type="noConversion"/>
  </si>
  <si>
    <t>식</t>
    <phoneticPr fontId="1" type="noConversion"/>
  </si>
  <si>
    <t>글로벌센터운영</t>
    <phoneticPr fontId="8" type="noConversion"/>
  </si>
  <si>
    <t>글로벌센터운영(종로, 강남)</t>
    <phoneticPr fontId="8" type="noConversion"/>
  </si>
  <si>
    <t>명</t>
    <phoneticPr fontId="8" type="noConversion"/>
  </si>
  <si>
    <t>식</t>
    <phoneticPr fontId="1" type="noConversion"/>
  </si>
  <si>
    <t>ㅇ 법률상담 등 운영자문 및 심사비</t>
    <phoneticPr fontId="1" type="noConversion"/>
  </si>
  <si>
    <t>명</t>
    <phoneticPr fontId="1" type="noConversion"/>
  </si>
  <si>
    <t>ㅇ 전기 요금(사무실)</t>
  </si>
  <si>
    <t xml:space="preserve">ㅇ 보험료(화재,영업배상) </t>
    <phoneticPr fontId="1" type="noConversion"/>
  </si>
  <si>
    <t>ㅇ 냉난방 요금(사무실)</t>
  </si>
  <si>
    <t>개실</t>
  </si>
  <si>
    <t>ㅇ 파견근로자 급여</t>
    <phoneticPr fontId="1" type="noConversion"/>
  </si>
  <si>
    <t>ㅇ 차류 및 사무용품 구매</t>
    <phoneticPr fontId="1" type="noConversion"/>
  </si>
  <si>
    <t>ㅇ 공방 무인경비 용역</t>
    <phoneticPr fontId="1" type="noConversion"/>
  </si>
  <si>
    <t>ㅇ 통신장비 및 사무가구 등 시설장비 유지관리</t>
    <phoneticPr fontId="1" type="noConversion"/>
  </si>
  <si>
    <t>종</t>
    <phoneticPr fontId="1" type="noConversion"/>
  </si>
  <si>
    <t>ㅇ IT통합개발센터 입주심사비</t>
    <phoneticPr fontId="1" type="noConversion"/>
  </si>
  <si>
    <t>회</t>
    <phoneticPr fontId="1" type="noConversion"/>
  </si>
  <si>
    <t>ㅇ고정 관리비</t>
    <phoneticPr fontId="1" type="noConversion"/>
  </si>
  <si>
    <t>㎡</t>
    <phoneticPr fontId="1" type="noConversion"/>
  </si>
  <si>
    <t>개월</t>
    <phoneticPr fontId="1" type="noConversion"/>
  </si>
  <si>
    <t>ㅇ변동 관리비</t>
    <phoneticPr fontId="1" type="noConversion"/>
  </si>
  <si>
    <t>ㅇ 시설물 법정유지보수비(소방, 승강기, 통신분야 등)</t>
    <phoneticPr fontId="1" type="noConversion"/>
  </si>
  <si>
    <t>ㅇ 인프라 활용 전시사업, 개관행사 관련 심사 등</t>
    <phoneticPr fontId="1" type="noConversion"/>
  </si>
  <si>
    <t>ㅇ 입주자 간담회 등</t>
    <phoneticPr fontId="1" type="noConversion"/>
  </si>
  <si>
    <t>ㅇ 홈페이지 운영 심사 등</t>
    <phoneticPr fontId="1" type="noConversion"/>
  </si>
  <si>
    <t>IT통합개발센터 운영</t>
    <phoneticPr fontId="8" type="noConversion"/>
  </si>
  <si>
    <t>회선</t>
    <phoneticPr fontId="1" type="noConversion"/>
  </si>
  <si>
    <t>일학습병행제 문화콘텐츠지원센터</t>
    <phoneticPr fontId="1" type="noConversion"/>
  </si>
  <si>
    <t>지역맞춤형일자리창출지원사업</t>
    <phoneticPr fontId="1" type="noConversion"/>
  </si>
  <si>
    <t>서울연구개발지원단육성지원사업</t>
    <phoneticPr fontId="1" type="noConversion"/>
  </si>
  <si>
    <t>글로벌강소기업육성</t>
    <phoneticPr fontId="1" type="noConversion"/>
  </si>
  <si>
    <t>III. 수입예산내역서</t>
    <phoneticPr fontId="7" type="noConversion"/>
  </si>
  <si>
    <t>(단위:천원)</t>
    <phoneticPr fontId="8" type="noConversion"/>
  </si>
  <si>
    <t>정책</t>
    <phoneticPr fontId="1" type="noConversion"/>
  </si>
  <si>
    <t>단위</t>
    <phoneticPr fontId="1" type="noConversion"/>
  </si>
  <si>
    <t>세부</t>
    <phoneticPr fontId="1" type="noConversion"/>
  </si>
  <si>
    <t>세    부    산    출    내    역 (수 입 예 산)</t>
    <phoneticPr fontId="7" type="noConversion"/>
  </si>
  <si>
    <t>기획전시회</t>
    <phoneticPr fontId="1" type="noConversion"/>
  </si>
  <si>
    <t>개사</t>
    <phoneticPr fontId="1" type="noConversion"/>
  </si>
  <si>
    <t>기업보육(Post BI)</t>
    <phoneticPr fontId="1" type="noConversion"/>
  </si>
  <si>
    <t xml:space="preserve"> ㅇ 해외전시회 참가지원</t>
    <phoneticPr fontId="1" type="noConversion"/>
  </si>
  <si>
    <t>회</t>
    <phoneticPr fontId="1" type="noConversion"/>
  </si>
  <si>
    <t xml:space="preserve"> ㅇ 국내전시회 참가지원</t>
    <phoneticPr fontId="1" type="noConversion"/>
  </si>
  <si>
    <t xml:space="preserve"> ㅇ 해외시장개척단 참가지원</t>
    <phoneticPr fontId="1" type="noConversion"/>
  </si>
  <si>
    <t xml:space="preserve"> ㅇ TV홈쇼핑 및 온라인 마켓입점</t>
    <phoneticPr fontId="1" type="noConversion"/>
  </si>
  <si>
    <t>콘텐츠산업육성</t>
    <phoneticPr fontId="1" type="noConversion"/>
  </si>
  <si>
    <t>콘텐츠기업지원</t>
    <phoneticPr fontId="1" type="noConversion"/>
  </si>
  <si>
    <t>X</t>
    <phoneticPr fontId="8" type="noConversion"/>
  </si>
  <si>
    <t>=</t>
    <phoneticPr fontId="8" type="noConversion"/>
  </si>
  <si>
    <t>식</t>
    <phoneticPr fontId="8" type="noConversion"/>
  </si>
  <si>
    <t>시설운영수입</t>
    <phoneticPr fontId="1" type="noConversion"/>
  </si>
  <si>
    <t>기타사업수입</t>
    <phoneticPr fontId="1" type="noConversion"/>
  </si>
  <si>
    <t>수탁수수료</t>
    <phoneticPr fontId="7" type="noConversion"/>
  </si>
  <si>
    <t xml:space="preserve"> ㅇ 서울시 등 위탁사업대행 수수료수입</t>
    <phoneticPr fontId="7" type="noConversion"/>
  </si>
  <si>
    <t>이자수입</t>
    <phoneticPr fontId="7" type="noConversion"/>
  </si>
  <si>
    <t xml:space="preserve"> ㅇ 예금이자수입</t>
    <phoneticPr fontId="8" type="noConversion"/>
  </si>
  <si>
    <t>=</t>
    <phoneticPr fontId="7" type="noConversion"/>
  </si>
  <si>
    <t>출연금수입</t>
    <phoneticPr fontId="7" type="noConversion"/>
  </si>
  <si>
    <t xml:space="preserve"> ㅇ 서울시 경제정책과</t>
    <phoneticPr fontId="7" type="noConversion"/>
  </si>
  <si>
    <t>식</t>
    <phoneticPr fontId="7" type="noConversion"/>
  </si>
  <si>
    <t>과년도 수입</t>
    <phoneticPr fontId="7" type="noConversion"/>
  </si>
  <si>
    <t xml:space="preserve"> ㅇ부가세 환급 추계액</t>
    <phoneticPr fontId="7" type="noConversion"/>
  </si>
  <si>
    <t>재   무   활   동   수   입</t>
    <phoneticPr fontId="7" type="noConversion"/>
  </si>
  <si>
    <t>이월금(잉여금) 수입</t>
    <phoneticPr fontId="7" type="noConversion"/>
  </si>
  <si>
    <t xml:space="preserve"> ㅇ 잉여금처분</t>
    <phoneticPr fontId="7" type="noConversion"/>
  </si>
  <si>
    <t>사   업   수   입</t>
    <phoneticPr fontId="1" type="noConversion"/>
  </si>
  <si>
    <t>서울시녹색산업센터</t>
    <phoneticPr fontId="1" type="noConversion"/>
  </si>
  <si>
    <t>[민간위탁금]</t>
    <phoneticPr fontId="7" type="noConversion"/>
  </si>
  <si>
    <t>[수탁시설 운영수입]</t>
    <phoneticPr fontId="8" type="noConversion"/>
  </si>
  <si>
    <t>ㅇ 임대료수입</t>
    <phoneticPr fontId="1" type="noConversion"/>
  </si>
  <si>
    <t>ㅇ 임대공간 고정관리비 수입</t>
    <phoneticPr fontId="7" type="noConversion"/>
  </si>
  <si>
    <t>ㅇ입주기관 고정관리비 수입</t>
    <phoneticPr fontId="7" type="noConversion"/>
  </si>
  <si>
    <t xml:space="preserve">   - 교통방송 : 6,000원 x 19,354㎡ x 12개월</t>
    <phoneticPr fontId="1" type="noConversion"/>
  </si>
  <si>
    <t xml:space="preserve">   - 경제진흥본부 : 6,000원 x 16,197㎡ x 12개월</t>
    <phoneticPr fontId="1" type="noConversion"/>
  </si>
  <si>
    <t>ㅇ 보증금 이자수입 : 265,586,416원 x 1.5%</t>
    <phoneticPr fontId="7" type="noConversion"/>
  </si>
  <si>
    <t>ㅇ 임대공간 변동관리비 수입</t>
    <phoneticPr fontId="1" type="noConversion"/>
  </si>
  <si>
    <t>ㅇ입주기관 변동관리비 수입</t>
    <phoneticPr fontId="1" type="noConversion"/>
  </si>
  <si>
    <t xml:space="preserve">  - 정보기획단 : 1,500원 x 14,160㎡ x 12개월</t>
    <phoneticPr fontId="1" type="noConversion"/>
  </si>
  <si>
    <t xml:space="preserve">  - 교통방송    : 1,500원 x 19,354㎡ x 12개월</t>
    <phoneticPr fontId="1" type="noConversion"/>
  </si>
  <si>
    <t xml:space="preserve">  - 경제진흥본부 : 1,500원 x 16,197㎡ x 12개월</t>
    <phoneticPr fontId="1" type="noConversion"/>
  </si>
  <si>
    <t>IT통합개발센터운영</t>
    <phoneticPr fontId="1" type="noConversion"/>
  </si>
  <si>
    <t>[민간위탁금]</t>
    <phoneticPr fontId="8" type="noConversion"/>
  </si>
  <si>
    <t>[전시장 운영수입]</t>
    <phoneticPr fontId="7" type="noConversion"/>
  </si>
  <si>
    <t xml:space="preserve"> ㅇ 주차장 :  600면×4,000원×365일×83.4%</t>
    <phoneticPr fontId="7" type="noConversion"/>
  </si>
  <si>
    <t xml:space="preserve"> ㅇ 컨퍼런스룸</t>
    <phoneticPr fontId="8" type="noConversion"/>
  </si>
  <si>
    <t xml:space="preserve"> ㅇ 이자수입 및 기타수입</t>
    <phoneticPr fontId="7" type="noConversion"/>
  </si>
  <si>
    <t>[편의시설 운영수입]</t>
    <phoneticPr fontId="8" type="noConversion"/>
  </si>
  <si>
    <t xml:space="preserve"> ㅇ 자판기 수입 등</t>
    <phoneticPr fontId="7" type="noConversion"/>
  </si>
  <si>
    <t>월</t>
    <phoneticPr fontId="7" type="noConversion"/>
  </si>
  <si>
    <t>개소</t>
    <phoneticPr fontId="7" type="noConversion"/>
  </si>
  <si>
    <t>중소기업공동화사업(전대포함)</t>
    <phoneticPr fontId="8" type="noConversion"/>
  </si>
  <si>
    <t>[전대 수입]</t>
    <phoneticPr fontId="7" type="noConversion"/>
  </si>
  <si>
    <t>ㅇ 임대료</t>
    <phoneticPr fontId="7" type="noConversion"/>
  </si>
  <si>
    <t>ㅇ 관리비</t>
    <phoneticPr fontId="7" type="noConversion"/>
  </si>
  <si>
    <t>[민간위탁금]</t>
    <phoneticPr fontId="7" type="noConversion"/>
  </si>
  <si>
    <t>식</t>
    <phoneticPr fontId="7" type="noConversion"/>
  </si>
  <si>
    <t>글로벌센터운영(종로, 강남, 여의도)</t>
    <phoneticPr fontId="1" type="noConversion"/>
  </si>
  <si>
    <t>동대문글로벌센터운영</t>
    <phoneticPr fontId="1" type="noConversion"/>
  </si>
  <si>
    <t>성수IT종합센터 운영</t>
    <phoneticPr fontId="1" type="noConversion"/>
  </si>
  <si>
    <t>서울형R&amp;D지원</t>
    <phoneticPr fontId="1" type="noConversion"/>
  </si>
  <si>
    <t>중소기업 지식재산권 지원</t>
    <phoneticPr fontId="1" type="noConversion"/>
  </si>
  <si>
    <t>[민간위탁금_서울시]</t>
    <phoneticPr fontId="7" type="noConversion"/>
  </si>
  <si>
    <t>식</t>
    <phoneticPr fontId="7" type="noConversion"/>
  </si>
  <si>
    <t>[국비]</t>
    <phoneticPr fontId="7" type="noConversion"/>
  </si>
  <si>
    <t>지역연고산업 육성</t>
    <phoneticPr fontId="1" type="noConversion"/>
  </si>
  <si>
    <t>정부지원 대응 투자</t>
    <phoneticPr fontId="1" type="noConversion"/>
  </si>
  <si>
    <t>미디어콘텐츠센터 인프라 구축</t>
    <phoneticPr fontId="8" type="noConversion"/>
  </si>
  <si>
    <t>1인미디어콘텐츠산업 지원</t>
    <phoneticPr fontId="8" type="noConversion"/>
  </si>
  <si>
    <t>사물인터넷인큐베이션센터</t>
    <phoneticPr fontId="8" type="noConversion"/>
  </si>
  <si>
    <t>창업허브</t>
    <phoneticPr fontId="8" type="noConversion"/>
  </si>
  <si>
    <t>ㅇ애니메이션센터 대체 공간 마련</t>
    <phoneticPr fontId="8" type="noConversion"/>
  </si>
  <si>
    <t>식</t>
    <phoneticPr fontId="1" type="noConversion"/>
  </si>
  <si>
    <t>미디어콘텐츠센터운영</t>
    <phoneticPr fontId="1" type="noConversion"/>
  </si>
  <si>
    <t>(단위 : 천원)</t>
    <phoneticPr fontId="1" type="noConversion"/>
  </si>
  <si>
    <t>수입예산</t>
    <phoneticPr fontId="1" type="noConversion"/>
  </si>
  <si>
    <t>지출예산</t>
    <phoneticPr fontId="1" type="noConversion"/>
  </si>
  <si>
    <t>구분</t>
    <phoneticPr fontId="1" type="noConversion"/>
  </si>
  <si>
    <t>2017년</t>
    <phoneticPr fontId="1" type="noConversion"/>
  </si>
  <si>
    <t>증감</t>
    <phoneticPr fontId="1" type="noConversion"/>
  </si>
  <si>
    <t>증감율</t>
    <phoneticPr fontId="1" type="noConversion"/>
  </si>
  <si>
    <t>비중</t>
    <phoneticPr fontId="1" type="noConversion"/>
  </si>
  <si>
    <t>총계</t>
    <phoneticPr fontId="1" type="noConversion"/>
  </si>
  <si>
    <t>경상수입예산</t>
    <phoneticPr fontId="1" type="noConversion"/>
  </si>
  <si>
    <t>경상지출예산</t>
    <phoneticPr fontId="1" type="noConversion"/>
  </si>
  <si>
    <t>사업수입</t>
    <phoneticPr fontId="1" type="noConversion"/>
  </si>
  <si>
    <t>사업비용</t>
    <phoneticPr fontId="1" type="noConversion"/>
  </si>
  <si>
    <t>고유사업</t>
    <phoneticPr fontId="1" type="noConversion"/>
  </si>
  <si>
    <t>신직업리서치센터</t>
    <phoneticPr fontId="1" type="noConversion"/>
  </si>
  <si>
    <t>소기업판로지원</t>
  </si>
  <si>
    <t>기업보육(Post BI)</t>
  </si>
  <si>
    <t>본사건물 관리운영</t>
    <phoneticPr fontId="1" type="noConversion"/>
  </si>
  <si>
    <t>컨벤션센터 관리운영</t>
    <phoneticPr fontId="1" type="noConversion"/>
  </si>
  <si>
    <t>스타트업 등 인프라 지원</t>
  </si>
  <si>
    <t>수탁수수료 수입</t>
    <phoneticPr fontId="1" type="noConversion"/>
  </si>
  <si>
    <t>첨단산업센터</t>
    <phoneticPr fontId="1" type="noConversion"/>
  </si>
  <si>
    <t>사업외수입</t>
    <phoneticPr fontId="1" type="noConversion"/>
  </si>
  <si>
    <t>산학협력센터</t>
    <phoneticPr fontId="1" type="noConversion"/>
  </si>
  <si>
    <t>이자수입</t>
    <phoneticPr fontId="1" type="noConversion"/>
  </si>
  <si>
    <t>예금이자 수입</t>
    <phoneticPr fontId="1" type="noConversion"/>
  </si>
  <si>
    <t>출연금수입</t>
    <phoneticPr fontId="1" type="noConversion"/>
  </si>
  <si>
    <t>스타트업센터(강서)</t>
    <phoneticPr fontId="1" type="noConversion"/>
  </si>
  <si>
    <t>서울시출연금_경제정책과</t>
    <phoneticPr fontId="1" type="noConversion"/>
  </si>
  <si>
    <t>기타사업외수입</t>
    <phoneticPr fontId="1" type="noConversion"/>
  </si>
  <si>
    <t>기업경쟁력강화</t>
    <phoneticPr fontId="1" type="noConversion"/>
  </si>
  <si>
    <t>과년도수입(부가세 환급 추계액)</t>
    <phoneticPr fontId="1" type="noConversion"/>
  </si>
  <si>
    <t>재무활동수입</t>
    <phoneticPr fontId="1" type="noConversion"/>
  </si>
  <si>
    <t>이월금(잉여금)수입</t>
    <phoneticPr fontId="1" type="noConversion"/>
  </si>
  <si>
    <t>잉여금수입</t>
    <phoneticPr fontId="1" type="noConversion"/>
  </si>
  <si>
    <t>시설운영경비</t>
    <phoneticPr fontId="1" type="noConversion"/>
  </si>
  <si>
    <t>기관운영경비</t>
    <phoneticPr fontId="1" type="noConversion"/>
  </si>
  <si>
    <t>성과급</t>
    <phoneticPr fontId="1" type="noConversion"/>
  </si>
  <si>
    <t>기본경비</t>
    <phoneticPr fontId="1" type="noConversion"/>
  </si>
  <si>
    <t>재무활동경비</t>
    <phoneticPr fontId="1" type="noConversion"/>
  </si>
  <si>
    <t>예비비</t>
    <phoneticPr fontId="1" type="noConversion"/>
  </si>
  <si>
    <t>수탁수입예산</t>
    <phoneticPr fontId="1" type="noConversion"/>
  </si>
  <si>
    <t>수탁지출예산</t>
    <phoneticPr fontId="1" type="noConversion"/>
  </si>
  <si>
    <t>중소기업공동화사업(전대포함)</t>
    <phoneticPr fontId="1" type="noConversion"/>
  </si>
  <si>
    <t>서울파트너스하우스운영</t>
    <phoneticPr fontId="1" type="noConversion"/>
  </si>
  <si>
    <t>동대문쇼룸설치운영</t>
    <phoneticPr fontId="1" type="noConversion"/>
  </si>
  <si>
    <t>일학습병행제 문화콘텐츠지원센터</t>
  </si>
  <si>
    <t>서울연구개발지원단육성지원사업</t>
  </si>
  <si>
    <t>스타트업 등 인프라지원</t>
    <phoneticPr fontId="1" type="noConversion"/>
  </si>
  <si>
    <t>애니타운조성및운영</t>
    <phoneticPr fontId="1" type="noConversion"/>
  </si>
  <si>
    <t>II. 예산총괄표</t>
    <phoneticPr fontId="7" type="noConversion"/>
  </si>
  <si>
    <t>창업·보육지원</t>
    <phoneticPr fontId="1" type="noConversion"/>
  </si>
  <si>
    <t>컨벤션센터 관리운영(시설경비)</t>
    <phoneticPr fontId="1" type="noConversion"/>
  </si>
  <si>
    <t>본사건물 관리운영(시설)</t>
    <phoneticPr fontId="1" type="noConversion"/>
  </si>
  <si>
    <t>시설서비스직운영</t>
    <phoneticPr fontId="1" type="noConversion"/>
  </si>
  <si>
    <t>경영기획및조직관리</t>
    <phoneticPr fontId="1" type="noConversion"/>
  </si>
  <si>
    <t>인사관리및인재양성</t>
    <phoneticPr fontId="1" type="noConversion"/>
  </si>
  <si>
    <t>행정관리및회계제도운영</t>
    <phoneticPr fontId="1" type="noConversion"/>
  </si>
  <si>
    <t>기타재무활동</t>
    <phoneticPr fontId="1" type="noConversion"/>
  </si>
  <si>
    <t>(203-01) 공공요금및제세</t>
  </si>
  <si>
    <t>(208-01) 도서인쇄비</t>
  </si>
  <si>
    <t>(209-01) 지급임차료</t>
  </si>
  <si>
    <t>(211-01) 차량유지비</t>
  </si>
  <si>
    <t>(218-02) 광고선전비</t>
  </si>
  <si>
    <t>(220-01) 회의심사수당</t>
  </si>
  <si>
    <t>(220-02) 회의비</t>
  </si>
  <si>
    <t>(106-01) 퇴직급여</t>
  </si>
  <si>
    <t>(201-02) 급량비</t>
  </si>
  <si>
    <t>(201-03) 기타복리후생비</t>
  </si>
  <si>
    <t>(216-01) 교육훈련비</t>
  </si>
  <si>
    <t>(215-02) 부서업무비</t>
  </si>
  <si>
    <t>(212-01) 보험료</t>
  </si>
  <si>
    <t>(204-01) 수도광열비</t>
  </si>
  <si>
    <t>(214-01) 업무추진비</t>
  </si>
  <si>
    <t>(213-01) 지급수수료</t>
  </si>
  <si>
    <t>(222-01) 민간사업지원</t>
  </si>
  <si>
    <t>(221-02) 전산개발비</t>
  </si>
  <si>
    <t>(801-01) 예비비</t>
  </si>
  <si>
    <t>(205-01) 운반비</t>
  </si>
  <si>
    <t>(210-01) 수선유지비</t>
  </si>
  <si>
    <t>(773-01) 법인세등</t>
  </si>
  <si>
    <t>(221-01) 연구용역</t>
  </si>
  <si>
    <t>창조전문인력양성 및 채용지원</t>
    <phoneticPr fontId="8" type="noConversion"/>
  </si>
  <si>
    <t>(212-03) 기타복리후생비</t>
  </si>
  <si>
    <t>(217-02) 정원가산업무비</t>
  </si>
  <si>
    <t>유통마케팅지원</t>
    <phoneticPr fontId="1" type="noConversion"/>
  </si>
  <si>
    <t>창업보육지원</t>
    <phoneticPr fontId="1" type="noConversion"/>
  </si>
  <si>
    <t>기업경쟁력강화</t>
    <phoneticPr fontId="1" type="noConversion"/>
  </si>
  <si>
    <t>미래성장동력육성</t>
    <phoneticPr fontId="1" type="noConversion"/>
  </si>
  <si>
    <t>오프라인유통지원</t>
    <phoneticPr fontId="1" type="noConversion"/>
  </si>
  <si>
    <t>클러스터활성화</t>
    <phoneticPr fontId="1" type="noConversion"/>
  </si>
  <si>
    <t>DMC활성화</t>
  </si>
  <si>
    <t>G밸리기업지원</t>
  </si>
  <si>
    <t>창조전문인력양성 및 채용지원</t>
    <phoneticPr fontId="1" type="noConversion"/>
  </si>
  <si>
    <t>회</t>
    <phoneticPr fontId="1" type="noConversion"/>
  </si>
  <si>
    <t>식</t>
    <phoneticPr fontId="1" type="noConversion"/>
  </si>
  <si>
    <t>(218-01) 행사운영비</t>
  </si>
  <si>
    <t xml:space="preserve"> ㅇ 전화요금</t>
    <phoneticPr fontId="1" type="noConversion"/>
  </si>
  <si>
    <t>(206-01) 일반수용비</t>
  </si>
  <si>
    <t>월</t>
    <phoneticPr fontId="1" type="noConversion"/>
  </si>
  <si>
    <t>일</t>
    <phoneticPr fontId="8" type="noConversion"/>
  </si>
  <si>
    <t>=</t>
    <phoneticPr fontId="1" type="noConversion"/>
  </si>
  <si>
    <t>X</t>
    <phoneticPr fontId="8" type="noConversion"/>
  </si>
  <si>
    <t xml:space="preserve"> (기본연봉-일반직)</t>
    <phoneticPr fontId="8" type="noConversion"/>
  </si>
  <si>
    <t>X</t>
    <phoneticPr fontId="1" type="noConversion"/>
  </si>
  <si>
    <t xml:space="preserve"> (부가연봉)</t>
    <phoneticPr fontId="1" type="noConversion"/>
  </si>
  <si>
    <t>년</t>
    <phoneticPr fontId="8" type="noConversion"/>
  </si>
  <si>
    <t>(206-02) 소모품비</t>
  </si>
  <si>
    <t>년</t>
    <phoneticPr fontId="25" type="noConversion"/>
  </si>
  <si>
    <t>년</t>
    <phoneticPr fontId="1" type="noConversion"/>
  </si>
  <si>
    <t>반기</t>
    <phoneticPr fontId="8" type="noConversion"/>
  </si>
  <si>
    <t>팀</t>
    <phoneticPr fontId="1" type="noConversion"/>
  </si>
  <si>
    <t>창조전문인력양성</t>
    <phoneticPr fontId="1" type="noConversion"/>
  </si>
  <si>
    <t>명</t>
    <phoneticPr fontId="8" type="noConversion"/>
  </si>
  <si>
    <t>식</t>
    <phoneticPr fontId="8" type="noConversion"/>
  </si>
  <si>
    <t>식</t>
    <phoneticPr fontId="1" type="noConversion"/>
  </si>
  <si>
    <t>ㅇ A-Center 환경개선</t>
    <phoneticPr fontId="1" type="noConversion"/>
  </si>
  <si>
    <t>ㅇ A-Center 인트라넷 유지보수</t>
    <phoneticPr fontId="1" type="noConversion"/>
  </si>
  <si>
    <t>월</t>
    <phoneticPr fontId="1" type="noConversion"/>
  </si>
  <si>
    <t>ㅇ 투자 역량강화 운영</t>
    <phoneticPr fontId="1" type="noConversion"/>
  </si>
  <si>
    <t>명</t>
    <phoneticPr fontId="1" type="noConversion"/>
  </si>
  <si>
    <t>ㅇ 서울창업허브 관리비</t>
    <phoneticPr fontId="1" type="noConversion"/>
  </si>
  <si>
    <t>ㅇ A-Center 변동관리비</t>
    <phoneticPr fontId="1" type="noConversion"/>
  </si>
  <si>
    <t>ㅇ 해외 IR 출장비</t>
    <phoneticPr fontId="1" type="noConversion"/>
  </si>
  <si>
    <t>ㅇ 해외 IR 개최비용</t>
    <phoneticPr fontId="1" type="noConversion"/>
  </si>
  <si>
    <t>ㅇ A-Center 시설 운영비</t>
    <phoneticPr fontId="1" type="noConversion"/>
  </si>
  <si>
    <t>ㅇ 비즈라인 인베스터 개최</t>
    <phoneticPr fontId="1" type="noConversion"/>
  </si>
  <si>
    <t>ㅇ 비즈라인 공동개최</t>
    <phoneticPr fontId="1" type="noConversion"/>
  </si>
  <si>
    <t>ㅇ 해외 IR 개최 운영비용</t>
    <phoneticPr fontId="1" type="noConversion"/>
  </si>
  <si>
    <t>개사</t>
    <phoneticPr fontId="1" type="noConversion"/>
  </si>
  <si>
    <t>ㅇ 서울창업허브 임차료</t>
    <phoneticPr fontId="1" type="noConversion"/>
  </si>
  <si>
    <t>ㅇ A-Center 고정관리비</t>
    <phoneticPr fontId="1" type="noConversion"/>
  </si>
  <si>
    <t>ㅇ 유망기업 직접투자</t>
    <phoneticPr fontId="1" type="noConversion"/>
  </si>
  <si>
    <t>ㅇ 자문단 전문가 회의 수당</t>
    <phoneticPr fontId="1" type="noConversion"/>
  </si>
  <si>
    <t>ㅇ MP자문회의 수당</t>
    <phoneticPr fontId="1" type="noConversion"/>
  </si>
  <si>
    <t>ㅇ 글로벌 IR 및 해외 엑셀러레이팅 관련 소모품</t>
    <phoneticPr fontId="1" type="noConversion"/>
  </si>
  <si>
    <t>ㅇ 엑셀러레이팅 기업 발굴 관련 소모품 비용</t>
    <phoneticPr fontId="1" type="noConversion"/>
  </si>
  <si>
    <t>ㅇ 자문단 및 전략위원회 간담회</t>
    <phoneticPr fontId="1" type="noConversion"/>
  </si>
  <si>
    <t>ㅇ A-Center 인터넷 회선비</t>
    <phoneticPr fontId="1" type="noConversion"/>
  </si>
  <si>
    <t>ㅇ 비즈니스서비스(일반형)</t>
    <phoneticPr fontId="1" type="noConversion"/>
  </si>
  <si>
    <t>ㅇ 투자정보실 운영</t>
    <phoneticPr fontId="1" type="noConversion"/>
  </si>
  <si>
    <t>ㅇ 급식보조비</t>
    <phoneticPr fontId="8" type="noConversion"/>
  </si>
  <si>
    <t>ㅇ 초과근무수당(통상연봉*1.5/209*30시간)</t>
    <phoneticPr fontId="8" type="noConversion"/>
  </si>
  <si>
    <t>ㅇ 관리업무수당(2급)</t>
    <phoneticPr fontId="8" type="noConversion"/>
  </si>
  <si>
    <t>ㅇ 부가연봉(팀장 업무수행 활동)</t>
    <phoneticPr fontId="8" type="noConversion"/>
  </si>
  <si>
    <t>ㅇ 기술/특정업무수당(공기업 편성기준 적용)</t>
    <phoneticPr fontId="8" type="noConversion"/>
  </si>
  <si>
    <t>ㅇ 가족수당 - 배우자(40,000원×0.8명/인당)</t>
    <phoneticPr fontId="8" type="noConversion"/>
  </si>
  <si>
    <t>ㅇ 가족수당 - 기타가족(20,000원×2명/인당)</t>
    <phoneticPr fontId="8" type="noConversion"/>
  </si>
  <si>
    <t>ㅇ 5급(실제보수 평균값)</t>
    <phoneticPr fontId="8" type="noConversion"/>
  </si>
  <si>
    <t>ㅇ 연차수당(통상월봉/209*8시간*10일)</t>
    <phoneticPr fontId="8" type="noConversion"/>
  </si>
  <si>
    <t>ㅇ 센터운영사무용품</t>
    <phoneticPr fontId="1" type="noConversion"/>
  </si>
  <si>
    <t>ㅇ 센터운영비</t>
    <phoneticPr fontId="1" type="noConversion"/>
  </si>
  <si>
    <t>ㅇ 관광 활성화 사업 개발 및 운영</t>
    <phoneticPr fontId="1" type="noConversion"/>
  </si>
  <si>
    <t>ㅇ 인프라 활용 전시사업</t>
    <phoneticPr fontId="1" type="noConversion"/>
  </si>
  <si>
    <t>ㅇ 홈페이지 운영 심사 운영</t>
    <phoneticPr fontId="1" type="noConversion"/>
  </si>
  <si>
    <t>ㅇ 임대설명회 개최</t>
    <phoneticPr fontId="1" type="noConversion"/>
  </si>
  <si>
    <t>ㅇ 부동산 중개 법정 수수료</t>
    <phoneticPr fontId="1" type="noConversion"/>
  </si>
  <si>
    <t>ㅇ 수탁수수료</t>
    <phoneticPr fontId="1" type="noConversion"/>
  </si>
  <si>
    <t>%</t>
    <phoneticPr fontId="1" type="noConversion"/>
  </si>
  <si>
    <t>ㅇ 입주기업 모집공고 및 홍보물 제작</t>
    <phoneticPr fontId="1" type="noConversion"/>
  </si>
  <si>
    <t>ㅇ 홈페이지 구축</t>
    <phoneticPr fontId="8" type="noConversion"/>
  </si>
  <si>
    <t>센터</t>
    <phoneticPr fontId="1" type="noConversion"/>
  </si>
  <si>
    <t>ㅇ 디지털 사이니지 솔루션 운영</t>
    <phoneticPr fontId="1" type="noConversion"/>
  </si>
  <si>
    <t>(207-01) 피복비</t>
  </si>
  <si>
    <t>채용지원</t>
    <phoneticPr fontId="1" type="noConversion"/>
  </si>
  <si>
    <t>애니타운 조성 및 운영</t>
    <phoneticPr fontId="8" type="noConversion"/>
  </si>
  <si>
    <t>ㅇ 사업 심사, 자문 관련 회의비(식대, 음료 등)</t>
    <phoneticPr fontId="8" type="noConversion"/>
  </si>
  <si>
    <t>개월</t>
    <phoneticPr fontId="8" type="noConversion"/>
  </si>
  <si>
    <t>개사</t>
    <phoneticPr fontId="8" type="noConversion"/>
  </si>
  <si>
    <t>(105-01) 계약직급여</t>
  </si>
  <si>
    <t>개월</t>
    <phoneticPr fontId="1" type="noConversion"/>
  </si>
  <si>
    <t>(201-01) 사회보험부담금</t>
  </si>
  <si>
    <t>개</t>
    <phoneticPr fontId="1" type="noConversion"/>
  </si>
  <si>
    <t>건</t>
    <phoneticPr fontId="1" type="noConversion"/>
  </si>
  <si>
    <t>ㅇ 스타트업사업 관련 소모품 구입 등</t>
    <phoneticPr fontId="8" type="noConversion"/>
  </si>
  <si>
    <t>ㅇ 장년센터 시설 임차료</t>
    <phoneticPr fontId="8" type="noConversion"/>
  </si>
  <si>
    <t>ㅇ 챌린지플러스센터 임차료</t>
    <phoneticPr fontId="8" type="noConversion"/>
  </si>
  <si>
    <t>ㅇ 업무차량 보험료</t>
    <phoneticPr fontId="8" type="noConversion"/>
  </si>
  <si>
    <t>SETEC관리운영</t>
    <phoneticPr fontId="8" type="noConversion"/>
  </si>
  <si>
    <t>SETEC관리운영</t>
    <phoneticPr fontId="1" type="noConversion"/>
  </si>
  <si>
    <t>(105-02) 기타직급여</t>
  </si>
  <si>
    <t>(101-02) 계약직급여</t>
  </si>
  <si>
    <t>(201-01) 사회부담금</t>
  </si>
  <si>
    <t>사회적경제우수기업육성지원</t>
    <phoneticPr fontId="1" type="noConversion"/>
  </si>
  <si>
    <t>청렴자율준수제 운영</t>
    <phoneticPr fontId="8" type="noConversion"/>
  </si>
  <si>
    <t>청렴자율준수제 운영</t>
    <phoneticPr fontId="1" type="noConversion"/>
  </si>
  <si>
    <t>하이서울브랜드사업</t>
    <phoneticPr fontId="8" type="noConversion"/>
  </si>
  <si>
    <t>사물인터넷기업지원</t>
    <phoneticPr fontId="1" type="noConversion"/>
  </si>
  <si>
    <t>해외판로지원(수출)</t>
    <phoneticPr fontId="1" type="noConversion"/>
  </si>
  <si>
    <t>ㅇ 운반보관비</t>
  </si>
  <si>
    <t>ㅇ 창조전문인력 홈페이지 유지보수</t>
    <phoneticPr fontId="1" type="noConversion"/>
  </si>
  <si>
    <t>ㅇ 장년센터 통신비 등</t>
    <phoneticPr fontId="1" type="noConversion"/>
  </si>
  <si>
    <t>ㅇ 통신비</t>
    <phoneticPr fontId="1" type="noConversion"/>
  </si>
  <si>
    <t>ㅇ 용역사선정 심사위원회 운영경비</t>
    <phoneticPr fontId="1" type="noConversion"/>
  </si>
  <si>
    <t>ㅇ 지식기술기반 기업 마케팅 홍보</t>
    <phoneticPr fontId="1" type="noConversion"/>
  </si>
  <si>
    <t>ㅇ 네트워킹 프로그램 운영</t>
    <phoneticPr fontId="1" type="noConversion"/>
  </si>
  <si>
    <t>ㅇ 시설수리 및 기타 운영비(장년)</t>
    <phoneticPr fontId="1" type="noConversion"/>
  </si>
  <si>
    <t>ㅇ 시설수리 및 기타 운영비(청년)</t>
    <phoneticPr fontId="1" type="noConversion"/>
  </si>
  <si>
    <t>ㅇ 무인경비</t>
    <phoneticPr fontId="1" type="noConversion"/>
  </si>
  <si>
    <t>ㅇ 홈페이지 유지보수</t>
    <phoneticPr fontId="1" type="noConversion"/>
  </si>
  <si>
    <t>ㅇ 사무실 조성</t>
    <phoneticPr fontId="1" type="noConversion"/>
  </si>
  <si>
    <t xml:space="preserve">ㅇ 비즈니스모델 고도화 워크샵 </t>
    <phoneticPr fontId="1" type="noConversion"/>
  </si>
  <si>
    <t>ㅇ 맞춤형 멘토링 운영</t>
    <phoneticPr fontId="1" type="noConversion"/>
  </si>
  <si>
    <t>ㅇ 컨설팅 지원(하이서울 어워드 진출 및 창업닥터 등)</t>
    <phoneticPr fontId="1" type="noConversion"/>
  </si>
  <si>
    <t xml:space="preserve">ㅇ 국내 전시회 및 장터 참가 </t>
    <phoneticPr fontId="1" type="noConversion"/>
  </si>
  <si>
    <t>ㅇ 전시회 참가지원(국외)</t>
    <phoneticPr fontId="1" type="noConversion"/>
  </si>
  <si>
    <t>ㅇ 전문 컨설팅(IPO, M&amp;A) 지원</t>
    <phoneticPr fontId="1" type="noConversion"/>
  </si>
  <si>
    <t>ㅇ BM진단</t>
    <phoneticPr fontId="1" type="noConversion"/>
  </si>
  <si>
    <t>ㅇ 엑셀러레이팅 선정기업 가치평가</t>
    <phoneticPr fontId="1" type="noConversion"/>
  </si>
  <si>
    <t>ㅇ 국내특허출원 지원</t>
    <phoneticPr fontId="1" type="noConversion"/>
  </si>
  <si>
    <t>ㅇ 국내외인증 지원</t>
    <phoneticPr fontId="1" type="noConversion"/>
  </si>
  <si>
    <t>ㅇ 글로벌 육성 프로그램</t>
    <phoneticPr fontId="1" type="noConversion"/>
  </si>
  <si>
    <t>ㅇ 창업 코디네이팅 역량 강화</t>
    <phoneticPr fontId="1" type="noConversion"/>
  </si>
  <si>
    <t>ㅇ 입주기업 제품홍보 플랫폼 제작</t>
    <phoneticPr fontId="1" type="noConversion"/>
  </si>
  <si>
    <t>ㅇ 시설용역비</t>
    <phoneticPr fontId="1" type="noConversion"/>
  </si>
  <si>
    <t>ㅇ 디지털 마케팅 지원</t>
    <phoneticPr fontId="1" type="noConversion"/>
  </si>
  <si>
    <t>ㅇ 원스톱후보기업 홍보물 제작</t>
    <phoneticPr fontId="1" type="noConversion"/>
  </si>
  <si>
    <t>ㅇ 용역사선정 심사수당</t>
    <phoneticPr fontId="1" type="noConversion"/>
  </si>
  <si>
    <t>ㅇ 전문그룹 자문단 운영</t>
    <phoneticPr fontId="1" type="noConversion"/>
  </si>
  <si>
    <t>ㅇ 창업가 지원사업 간담회</t>
    <phoneticPr fontId="8" type="noConversion"/>
  </si>
  <si>
    <t>ㅇ 지원프로그램 운영 관련 간담회</t>
    <phoneticPr fontId="1" type="noConversion"/>
  </si>
  <si>
    <t>ㅇ 스타트업센터 입주기업 간담회</t>
    <phoneticPr fontId="1" type="noConversion"/>
  </si>
  <si>
    <t>ㅇ [센터운영] 전화요금 등 공과금</t>
  </si>
  <si>
    <t>ㅇ [센터운영] 전용회선 사용료</t>
  </si>
  <si>
    <t>ㅇ [센터운영] 기타 공과금</t>
  </si>
  <si>
    <t>ㅇ [센터운영] 시설 및 장비 등 유지보수(에어컨 실외기 등)</t>
  </si>
  <si>
    <t xml:space="preserve">ㅇ [센터운영] 임대관리비 부과 프로그램 유지보수료 </t>
  </si>
  <si>
    <t>ㅇ [센터운영] 센터 운영 퀵서비스 및 우편물 발송료</t>
  </si>
  <si>
    <t>ㅇ [센터운영] 창업지원센터 입주환경 개선</t>
  </si>
  <si>
    <t>ㅇ [센터운영] 전대사업비(입주기업 월 임대/관리비)</t>
  </si>
  <si>
    <t>ㅇ [센터운영] 연회비, 협회비 등</t>
  </si>
  <si>
    <t>ㅇ [내외부연계] 지식재산창출 세미나 등</t>
  </si>
  <si>
    <t>ㅇ [내외부연계] 시제품제작지원 재료비</t>
  </si>
  <si>
    <t>ㅇ [과제발굴연구회] 과제발굴연구회 지원금</t>
  </si>
  <si>
    <t>ㅇ [외부협력] G밸리 포럼행사 식대</t>
  </si>
  <si>
    <t>ㅇ [과제발굴연구회] 과제발굴연구회 선정심사비</t>
  </si>
  <si>
    <t>ㅇ [내외부연계] 운영 간담회</t>
  </si>
  <si>
    <t>ㅇ [IoT 특화 R&amp;D] IoT 특화 R&amp;D 기업지원금</t>
  </si>
  <si>
    <t>ㅇ [과제발굴연구회] 기업모집 홍보</t>
  </si>
  <si>
    <t>ㅇ [IoT 특화 R&amp;D] IoT 특화 R&amp;D 기업 선정심사비</t>
  </si>
  <si>
    <t>ㅇ [과제발굴연구회] 과제발굴연구회 간담회</t>
  </si>
  <si>
    <t>ㅇ [IoT 특화 R&amp;D] 운영 간담회</t>
  </si>
  <si>
    <t>ㅇ (재미랑1) 재미랑1호 무인경비</t>
  </si>
  <si>
    <t>ㅇ (재미랑1) 재미랑1호 소모품 및 유지관리비</t>
  </si>
  <si>
    <t>ㅇ (재미랑1) 재미랑1호 영조물 보험</t>
  </si>
  <si>
    <t>ㅇ (재미랑3) 재미랑3호 정화조관리비</t>
  </si>
  <si>
    <t>ㅇ (재미랑3) 재미랑3호 승강기 분담비</t>
  </si>
  <si>
    <t>ㅇ (재미랑3) 재미랑3호 소방시설 유지보수비</t>
  </si>
  <si>
    <t>ㅇ 언론기사 스크랩 프로그램 사용비</t>
  </si>
  <si>
    <t>ㅇ 고객만족도 조사 등</t>
  </si>
  <si>
    <t>ㅇ 온라인 PR</t>
  </si>
  <si>
    <t>ㅇ Publicity 활성화</t>
  </si>
  <si>
    <t>ㅇ 전문가 자문 및 기술평가 심사 등</t>
  </si>
  <si>
    <t>ㅇ 정보시스템 성능개선</t>
  </si>
  <si>
    <t>ㅇ 전산장비 및 소모품 구매</t>
  </si>
  <si>
    <t>ㅇ 기술심사 및 검수 수당</t>
  </si>
  <si>
    <t>ㅇ 정보보호 위원회 및 교육강사료 등</t>
  </si>
  <si>
    <t>ㅇ 기업신용평가정보 서비스 운영</t>
  </si>
  <si>
    <t>ㅇ 기술심사 및 보안자문 회의/간담회 등</t>
  </si>
  <si>
    <t>ㅇ 소프트웨어 갱신 및 구매</t>
  </si>
  <si>
    <t>ㅇ 퇴직급여</t>
  </si>
  <si>
    <t>ㅇ 4대보험료(고용보험)</t>
  </si>
  <si>
    <t>ㅇ 4대보험료(국민연금)</t>
  </si>
  <si>
    <t>ㅇ 4대보험료(산재보험)</t>
  </si>
  <si>
    <t>ㅇ 4대보험료(건강보험)</t>
  </si>
  <si>
    <t>ㅇ 4대보험료(장기요양보험)-건강보험의 6.55%</t>
  </si>
  <si>
    <t>ㅇ 기타복리후생비</t>
  </si>
  <si>
    <t>ㅇ 시내출장비</t>
  </si>
  <si>
    <t>ㅇ 관외출장비</t>
  </si>
  <si>
    <t>ㅇ 부서운영비</t>
  </si>
  <si>
    <t>ㅇ 해외출장비</t>
  </si>
  <si>
    <t xml:space="preserve"> ㅇ SETEC 홍보물 제작비(브로셔, 기념품 등)</t>
  </si>
  <si>
    <t xml:space="preserve"> ㅇ SETEC 전시모집 및 전시일정 홍보(일간지 등)</t>
  </si>
  <si>
    <t xml:space="preserve"> ㅇ 온오프라인 매체 홍보(매체홍보, 보도기사 활용 등)</t>
  </si>
  <si>
    <t xml:space="preserve"> ㅇ 주최자 간담회비</t>
  </si>
  <si>
    <t xml:space="preserve"> ㅇ 운영위원회 간담회비</t>
  </si>
  <si>
    <t xml:space="preserve"> ㅇ SETEC 개발 관련 자문 및 심사, 간담회비</t>
  </si>
  <si>
    <t xml:space="preserve"> ㅇ 국내외 전시시설/전시회 조사 관련 회의비 </t>
  </si>
  <si>
    <t xml:space="preserve"> ㅇ 시설운영 간담회비 </t>
  </si>
  <si>
    <t>ㅇ 전화, 우편, 전용회선 등</t>
  </si>
  <si>
    <t>ㅇ 전기료, 상.하수도료 등</t>
  </si>
  <si>
    <t>ㅇ 시설물 유지보수</t>
  </si>
  <si>
    <t>ㅇ 입주업체 워크샵</t>
  </si>
  <si>
    <t>ㅇ 사업장 홍보 주차권 구입</t>
  </si>
  <si>
    <t>ㅇ 판촉이벤트 행사운영비</t>
  </si>
  <si>
    <t>ㅇ (잠실)임대지원금</t>
  </si>
  <si>
    <t>ㅇ (지하철역사)손해배상금</t>
  </si>
  <si>
    <t>ㅇ 법률자문료</t>
  </si>
  <si>
    <t xml:space="preserve">ㅇ 소송료, 감정평가 수수료 등 </t>
  </si>
  <si>
    <t>ㅇ 신용조사 및 제소전화해조서</t>
  </si>
  <si>
    <t>ㅇ 청소 용역비</t>
  </si>
  <si>
    <t>ㅇ 판촉이벤트 행사지원금</t>
  </si>
  <si>
    <t>ㅇ 위탁수수료</t>
  </si>
  <si>
    <t>ㅇ 관련 전시회 참가</t>
  </si>
  <si>
    <t>ㅇ 홍보물 제작(쇼핑백 및 판촉물 등)</t>
  </si>
  <si>
    <t>ㅇ 사업장 간담회</t>
  </si>
  <si>
    <t>ㅇ 차입금 원금상환</t>
  </si>
  <si>
    <t>ㅇ 인터넷 및 통신요금</t>
  </si>
  <si>
    <t>ㅇ 기타공과금(교통환경,환경개선 등)</t>
  </si>
  <si>
    <t>ㅇ 수도요금</t>
  </si>
  <si>
    <t>ㅇ 보험료(화재, 영업배상 등)</t>
  </si>
  <si>
    <t>ㅇ 시설위탁 용역비(안전관리,전기시설, 경비, 청소 등)</t>
  </si>
  <si>
    <t>ㅇ 전화요금 및 인터넷 사용료</t>
  </si>
  <si>
    <t>ㅇ 우편요금</t>
  </si>
  <si>
    <t>ㅇ [시설운영관리] 소모품, 유지보수 등</t>
  </si>
  <si>
    <t>ㅇ 관리비, 비품임차료</t>
  </si>
  <si>
    <t>ㅇ [시설운영관리] 화재보험료 등</t>
  </si>
  <si>
    <t>ㅇ 위탁사업수수료(사업비총액*0.95*0,02)</t>
  </si>
  <si>
    <t>ㅇ 시설운영요금(캡스,인터넷 등)</t>
  </si>
  <si>
    <t>ㅇ G밸리 행정차량 운영유류비</t>
  </si>
  <si>
    <t>ㅇ 재외과학자 국외출장비</t>
  </si>
  <si>
    <t>ㅇ 운반보관료(퀵 등)</t>
  </si>
  <si>
    <t>ㅇ 복사용지, 토너, 사무용품 및 소모품</t>
  </si>
  <si>
    <t>ㅇ 소프트웨어 구매</t>
  </si>
  <si>
    <t>ㅇ 도서 및 간행물 구매/구독</t>
  </si>
  <si>
    <t>ㅇ 각종 인쇄 및 파쇄 비용</t>
  </si>
  <si>
    <t>ㅇ 차량유지비(임차료, 주유, 수리비 등)</t>
  </si>
  <si>
    <t>ㅇ 시스템고도화 및 서비스이용(홈페이지, 기업신용정보 등)</t>
  </si>
  <si>
    <t>ㅇ 기업신용정보 모니터링서비스 이용료</t>
  </si>
  <si>
    <t>ㅇ 위탁수수료(시지원금의 2%)</t>
  </si>
  <si>
    <t>ㅇ R&amp;D사업 행사개최비</t>
  </si>
  <si>
    <t>ㅇ 사업비포인트제 및 사업비관리시스템 외부사용자 설명회</t>
  </si>
  <si>
    <t>ㅇ 사업설명회, 사업공고 홍보 및 기획기사</t>
  </si>
  <si>
    <t>ㅇ 기획자문평가 등 수당</t>
  </si>
  <si>
    <t>ㅇ 기획자문평가비(식대, 음료 등)</t>
  </si>
  <si>
    <t>ㅇ 유관기관 네트워킹 및 업무활성화</t>
  </si>
  <si>
    <t>ㅇ 재외과학자 국외출장 현지간담회</t>
  </si>
  <si>
    <t>ㅇ 기술상용화 촉진사업</t>
  </si>
  <si>
    <t>ㅇ 공공분야 R&amp;D 지원사업</t>
  </si>
  <si>
    <t>ㅇ 기술개발 생태계 지원사업</t>
  </si>
  <si>
    <t>ㅇ 위탁수수료(시지원금의 2% 내외)</t>
  </si>
  <si>
    <t>ㅇ 사업지원금</t>
  </si>
  <si>
    <t>ㅇ 기타 운영비(사무용품 구매, 인쇄, 우편 등)</t>
  </si>
  <si>
    <t>ㅇ 평가위원회 수당 및 여비 등</t>
  </si>
  <si>
    <t>ㅇ 기획평가위원회 운영경비(식대, 음료 등)</t>
  </si>
  <si>
    <t>ㅇ 시내출장비(서울시고유)</t>
  </si>
  <si>
    <t>ㅇ 시내출장비(매칭)</t>
  </si>
  <si>
    <t>ㅇ 관외출장비(서울시고유)</t>
  </si>
  <si>
    <t>ㅇ 관외출장비(매칭)</t>
  </si>
  <si>
    <t>ㅇ 국내여비-시내출장비(IP나래프로그램)</t>
  </si>
  <si>
    <t>ㅇ 국내여비-관외출장비(IP나래프로그램)</t>
  </si>
  <si>
    <t>ㅇ 국외여비-국외출장비</t>
  </si>
  <si>
    <t>ㅇ 국외여비-국외출장비(중국 특허 유관기관 업무협의, 2명)</t>
  </si>
  <si>
    <t>ㅇ 우편요금(등록면허세 포함)</t>
  </si>
  <si>
    <t>ㅇ 인터넷회선 이용료</t>
  </si>
  <si>
    <t>ㅇ IP창출 인프라 구축(교육-자료집제작 및 용품구입)</t>
  </si>
  <si>
    <t>ㅇ IP창출 인프라 구축(발명진흥-자료집제작 및 용품구입)</t>
  </si>
  <si>
    <t>ㅇ 지역지식재산인프라구축(사업설명회-운영경비)</t>
  </si>
  <si>
    <t>ㅇ 신규사업 자문 및 운영위원회 자료집제작 및 용품 구입</t>
  </si>
  <si>
    <t>ㅇ 지식재산권 지원 자문 및 운영위원회 자료집 제작 및 용품구입</t>
  </si>
  <si>
    <t>ㅇ 기본사무용품 및 복사용지</t>
  </si>
  <si>
    <t>ㅇ 기타 소모품비</t>
  </si>
  <si>
    <t>ㅇ 토너 및 행정장비 수선유지비</t>
  </si>
  <si>
    <t>ㅇ 참고도서 및 간행물 구매/구독</t>
  </si>
  <si>
    <t>ㅇ 유료특허 및 상표DB 이용료</t>
  </si>
  <si>
    <t>ㅇ 지역지식재산창출기반구축(사무용품 구입)</t>
  </si>
  <si>
    <t>ㅇ 중소기업 지식재산권 활용지원</t>
  </si>
  <si>
    <t>ㅇ IP창출 인프라 구축(발명진흥-강사료 및 원고료)</t>
  </si>
  <si>
    <t>ㅇ 지역지식재산인프라구축(사업설명회-강사료 및 원고료)</t>
  </si>
  <si>
    <t>ㅇ 매칭사업 자문 및 운영위원회 강사료 및 수당</t>
  </si>
  <si>
    <t>ㅇ 매칭사업 자문 및 운영위원회 강사료 및 수당(IP나래프로그램)</t>
  </si>
  <si>
    <t>ㅇ 지식재산권 지원 자문 및 운영위원회 강사료 및 수당</t>
  </si>
  <si>
    <t>ㅇ IP나래프로그램(강사료 및 원고료)</t>
  </si>
  <si>
    <t>ㅇ 교육훈련비(국비)</t>
  </si>
  <si>
    <t>ㅇ IP창출 인프라 구축(홍보비)</t>
  </si>
  <si>
    <t>ㅇ IP창출 인프라구축(교육-운영경비)</t>
  </si>
  <si>
    <t>ㅇ IP창출 인프라구축(발명진흥-운영경비)</t>
  </si>
  <si>
    <t>ㅇ 신규사업 자문 및 운영위원회 운영경비</t>
  </si>
  <si>
    <t>ㅇ 신규사업 자문 및 운영위원회 운영경비(IP나래프로그램)</t>
  </si>
  <si>
    <t>ㅇ 지식재산권 지원 자문 및 운영위원회 운영경비</t>
  </si>
  <si>
    <t>ㅇ 지식재산업무 활성화 및 기관네트워킹</t>
  </si>
  <si>
    <t>ㅇ 센터 노후 집기 구매 등</t>
  </si>
  <si>
    <t>ㅇ 운영사무실 임차료</t>
  </si>
  <si>
    <t>ㅇ 방송시설 등 시설물 안전관리 및 개선공사</t>
  </si>
  <si>
    <t>ㅇ 임대공간 용도변경에 따른 시설비</t>
  </si>
  <si>
    <t>ㅇ 체력단련실 집기 구매</t>
  </si>
  <si>
    <t>ㅇ 푸드코트 집기 구매</t>
  </si>
  <si>
    <t>ㅇ 시설관리용원실 등 집기 구매</t>
  </si>
  <si>
    <t>ㅇ 지상층 휴게실 집기 구매</t>
  </si>
  <si>
    <t>ㅇ 공용회의실 집기 구매</t>
  </si>
  <si>
    <t>ㅇ 급량비</t>
  </si>
  <si>
    <t>ㅇ 센터 인터넷, 전화요금</t>
  </si>
  <si>
    <t>ㅇ 센터 수도, 전기료 등</t>
  </si>
  <si>
    <t>ㅇ 센터 임차료</t>
  </si>
  <si>
    <t>ㅇ 청소용역비</t>
  </si>
  <si>
    <t>ㅇ 센터 무인경비 사용료</t>
  </si>
  <si>
    <t>ㅇ 파견근로자</t>
  </si>
  <si>
    <t>ㅇ 수탁사업수수료</t>
  </si>
  <si>
    <t>ㅇ [센터운영]물품 운송 등</t>
  </si>
  <si>
    <t>ㅇ [센터운영]우편물 발송 등</t>
  </si>
  <si>
    <t>ㅇ [인포랩]교육교재 인쇄 등</t>
  </si>
  <si>
    <t>ㅇ [인바운드]홍보사인물 및 인쇄물 제작</t>
  </si>
  <si>
    <t>ㅇ [해외시개단]홍보사인물 및 인쇄물 제작</t>
  </si>
  <si>
    <t>ㅇ [테크샵] 임대관리비</t>
  </si>
  <si>
    <t>ㅇ [뚝딱] 공공요금</t>
  </si>
  <si>
    <t>ㅇ [비즈랩] 임대관리비</t>
  </si>
  <si>
    <t>ㅇ [비즈랩] 공공요금</t>
  </si>
  <si>
    <t>ㅇ [인포랩] 임대관리비</t>
  </si>
  <si>
    <t>ㅇ [인포랩] 공공요금</t>
  </si>
  <si>
    <t>ㅇ [센터운영] 임대관리비</t>
  </si>
  <si>
    <t>ㅇ [센터운영] 공공요금</t>
  </si>
  <si>
    <t>ㅇ [인포랩] 녹색인증취득지원</t>
  </si>
  <si>
    <t>ㅇ [비즈랩] 네트워크(세미나, 멘토초대석)</t>
  </si>
  <si>
    <t>ㅇ [비즈랩] 사업화 지원(컨설팅 등)</t>
  </si>
  <si>
    <t>ㅇ [인바운드] 바이어 섭외비</t>
  </si>
  <si>
    <t>ㅇ [인바운드] 바이어 숙박비</t>
  </si>
  <si>
    <t>ㅇ [인바운드] 바이어 항공비</t>
  </si>
  <si>
    <t>ㅇ [인바운드] 바이어 단체버스 임차료</t>
  </si>
  <si>
    <t>ㅇ [인바운드] 바이어 통역비</t>
  </si>
  <si>
    <t>ㅇ [인바운드] 자료 번역비 D</t>
  </si>
  <si>
    <t>ㅇ [인바운드] 시장 정보조사 D</t>
  </si>
  <si>
    <t>ㅇ [인바운드] 장소 및 장비 임차료</t>
  </si>
  <si>
    <t>ㅇ [해외시개단] 상담회 용역비(바이어 섭외, 상담장 임차, 통역 등)</t>
  </si>
  <si>
    <t>ㅇ [오픈마켓] 기획전 수수료</t>
  </si>
  <si>
    <t>ㅇ [오픈마켓] 마케팅 교육</t>
  </si>
  <si>
    <t>ㅇ [오픈마켓] 상세페이지 구성</t>
  </si>
  <si>
    <t>ㅇ [센터운영] 녹색센터 운영 위탁 수수료 (총 위탁금액의 2%)</t>
  </si>
  <si>
    <t>ㅇ [태양광전시] 분담금 (㈜인포더와 공동개최)</t>
  </si>
  <si>
    <t>ㅇ [인바운드] 소모품 등 운영경비</t>
  </si>
  <si>
    <t>ㅇ [해외시개단] 소모품 등 운영경비</t>
  </si>
  <si>
    <t>ㅇ [비즈랩] 홍보비</t>
  </si>
  <si>
    <t>ㅇ [인포랩] 홍보비</t>
  </si>
  <si>
    <t>ㅇ [테크샵] 홍보비</t>
  </si>
  <si>
    <t>ㅇ [오픈마켓] 홍보비</t>
  </si>
  <si>
    <t>ㅇ [테크샵] 심사비</t>
  </si>
  <si>
    <t>ㅇ [인포랩] 운영 자문료</t>
  </si>
  <si>
    <t>ㅇ [비즈랩] 사업운영 자문료</t>
  </si>
  <si>
    <t>ㅇ [오픈마켓] 심사위원 수당</t>
  </si>
  <si>
    <t>ㅇ [테크샵] 자문 및 간담회</t>
  </si>
  <si>
    <t>ㅇ [비즈랩]  자문 및 간담회</t>
  </si>
  <si>
    <t>ㅇ [인포랩]  자문 및 간담회</t>
  </si>
  <si>
    <t>ㅇ [오픈마켓] 자문 및 간담회비</t>
  </si>
  <si>
    <t>ㅇ [오픈마켓] 참가기업 간담회</t>
  </si>
  <si>
    <t>ㅇ [인바운드] 참가 기업 간담회</t>
  </si>
  <si>
    <t>ㅇ [인바운드] 참가 바이어 간담회</t>
  </si>
  <si>
    <t>ㅇ [해외시개단] 참가 기업 간담회</t>
  </si>
  <si>
    <t>ㅇ [MCC 전문스튜디오] 신규스튜디오 전문소프트웨어 구매</t>
  </si>
  <si>
    <t>ㅇ [e스포츠활성화] 중소게임업체 전시회 행사 진행</t>
  </si>
  <si>
    <t>ㅇ [e스포츠활성화] 게임 문화 축제</t>
  </si>
  <si>
    <t>ㅇ [RP Space] 시설 홍보비</t>
  </si>
  <si>
    <t>ㅇ [전문가단운영] 운영위원회 회의개최</t>
  </si>
  <si>
    <t>ㅇ [실증사업] 참여기업 선정심사</t>
  </si>
  <si>
    <t>ㅇ [실증사업] 수준진단 심사</t>
  </si>
  <si>
    <t>ㅇ [전문가단운영] 멘토링 간담회비 등</t>
  </si>
  <si>
    <t>ㅇ [전문가단운영] 운영위원회 간담회비 등</t>
  </si>
  <si>
    <t>ㅇ [실증사업] 수준진단 심사 운영비(다과 등)</t>
  </si>
  <si>
    <t>ㅇ [실증사업] 사업화 지원금</t>
  </si>
  <si>
    <t>ㅇ [실증사업] 시민체험단 등 평가관련 용역</t>
  </si>
  <si>
    <t>ㅇ [실증사업] 성과발표회 개최</t>
  </si>
  <si>
    <t>ㅇ [세미나] 세미나 강사비</t>
  </si>
  <si>
    <t>ㅇ [전문가단운영] 전문가단 멘토링비</t>
  </si>
  <si>
    <t>ㅇ [RP Space] 장비구매</t>
  </si>
  <si>
    <t>ㅇ [세미나] 자료집 인쇄(용지 등)</t>
  </si>
  <si>
    <t>ㅇ [실증사업] 선정심사 자료집 인쇄(용지 등)</t>
  </si>
  <si>
    <t>ㅇ [실증사업] 수준진단 심사 자료집 인쇄(용지 등)</t>
  </si>
  <si>
    <t>ㅇ [글로벌] 심사 자료집 인쇄(용지 등)</t>
  </si>
  <si>
    <t>온라인판로지원</t>
    <phoneticPr fontId="1" type="noConversion"/>
  </si>
  <si>
    <t>일</t>
    <phoneticPr fontId="1" type="noConversion"/>
  </si>
  <si>
    <t>ㅇ퇴직급여</t>
  </si>
  <si>
    <t>ㅇ4대보험료(고용보험)</t>
  </si>
  <si>
    <t>ㅇ4대보험료(국민연금)</t>
  </si>
  <si>
    <t>ㅇ4대보험료(산재보험)</t>
  </si>
  <si>
    <t>ㅇ4대보험료(건강보험)</t>
  </si>
  <si>
    <t>ㅇ기타복리후생비</t>
    <phoneticPr fontId="8" type="noConversion"/>
  </si>
  <si>
    <t>ㅇ시내출장비</t>
  </si>
  <si>
    <t>ㅇ관외출장비</t>
  </si>
  <si>
    <t>ㅇ (운영) 우편료</t>
  </si>
  <si>
    <t>ㅇ (운영) 전신전화비</t>
  </si>
  <si>
    <t>ㅇ (운영) 행정장비수리비(수선유지비)</t>
  </si>
  <si>
    <t>ㅇ부서운영비</t>
  </si>
  <si>
    <t>ㅇ교육훈련비</t>
  </si>
  <si>
    <t>창업허브운영</t>
    <phoneticPr fontId="1" type="noConversion"/>
  </si>
  <si>
    <t>중소기업지식재산권지원</t>
    <phoneticPr fontId="1" type="noConversion"/>
  </si>
  <si>
    <t>글로벌센터운영(종로,강남)</t>
    <phoneticPr fontId="1" type="noConversion"/>
  </si>
  <si>
    <t>미디어콘텐츠센터인프라구축</t>
    <phoneticPr fontId="1" type="noConversion"/>
  </si>
  <si>
    <t>1인미디어콘텐츠산업지원</t>
    <phoneticPr fontId="1" type="noConversion"/>
  </si>
  <si>
    <t>에스플렉스센터운영</t>
    <phoneticPr fontId="1" type="noConversion"/>
  </si>
  <si>
    <t>수탁사업</t>
    <phoneticPr fontId="1" type="noConversion"/>
  </si>
  <si>
    <t>ㅇ 전기 요금(변동요금)</t>
    <phoneticPr fontId="1" type="noConversion"/>
  </si>
  <si>
    <t>ㅇ [변동관리비] 임대공간 지출 ※</t>
    <phoneticPr fontId="1" type="noConversion"/>
  </si>
  <si>
    <t>ㅇ [변동관리비] 입주기관 지출 ※</t>
    <phoneticPr fontId="1" type="noConversion"/>
  </si>
  <si>
    <t>서울게임산업지원및e스포츠활성화</t>
    <phoneticPr fontId="1" type="noConversion"/>
  </si>
  <si>
    <t>서울게임산업지원및e스포츠활성화</t>
    <phoneticPr fontId="8" type="noConversion"/>
  </si>
  <si>
    <t>미디어콘텐츠산업활성화</t>
    <phoneticPr fontId="1" type="noConversion"/>
  </si>
  <si>
    <t>서울산업진흥원</t>
    <phoneticPr fontId="7" type="noConversion"/>
  </si>
  <si>
    <t>Ⅰ. 예  산   총  칙</t>
    <phoneticPr fontId="7" type="noConversion"/>
  </si>
  <si>
    <t>제1조  수입, 지출예산의 명세는 별첨 "수입,지출예산" 과 같다.</t>
    <phoneticPr fontId="7" type="noConversion"/>
  </si>
  <si>
    <t>제2조  예산의 이용 및 기관운영경비 내 인건비를 전용하고자 할 경우 시와 사전 협의 후 이사회의 승인을 받아 사용하고</t>
    <phoneticPr fontId="7" type="noConversion"/>
  </si>
  <si>
    <t xml:space="preserve">          그 외의 전용은 대표이사의 결재로 집행한다.</t>
    <phoneticPr fontId="7" type="noConversion"/>
  </si>
  <si>
    <t>제3조  대표이사는 다음 과목에 대하여는 예산에 계상된 금액에도 불구하고 초과 계리할 수 있다.</t>
    <phoneticPr fontId="7" type="noConversion"/>
  </si>
  <si>
    <t xml:space="preserve">         가) 퇴직급여    나) 제상각비    다) 공공요금 및 제세공과금    라) 임차관리비    마) 지급이자   바) 재무활동 경비</t>
    <phoneticPr fontId="7" type="noConversion"/>
  </si>
  <si>
    <t xml:space="preserve">          </t>
    <phoneticPr fontId="7" type="noConversion"/>
  </si>
  <si>
    <t>제4조  예비비를 사용하고자 할 때에는 그 사용 및 금액을 명시한 사용요구서를 작성하여, 시와 사전협의 후 이사회의 의결을 얻어야 한다.</t>
    <phoneticPr fontId="7" type="noConversion"/>
  </si>
  <si>
    <t xml:space="preserve">          다만, 긴급을 요하는 경우에는 우선 집행후 사후의결로 할 수 있다.</t>
    <phoneticPr fontId="7" type="noConversion"/>
  </si>
  <si>
    <t>제5조  대표이사는 정부나 서울특별시로부터 보조금을 받거나 기타 위탁사업을 대행할 경우 이사회의 의결없이 예산이 승인된 것으로</t>
    <phoneticPr fontId="7" type="noConversion"/>
  </si>
  <si>
    <t xml:space="preserve">          간주처리하여 예산의 규모를 변경시킬수 있다.</t>
    <phoneticPr fontId="7" type="noConversion"/>
  </si>
  <si>
    <t xml:space="preserve">제6조  대표이사는 보수, 복리후생비, 여비, 학자금 등 그 집행에 따른 제 규정의 제정 또는 정비를 필요로 하는 경우 그 규정을 </t>
    <phoneticPr fontId="7" type="noConversion"/>
  </si>
  <si>
    <t xml:space="preserve">          제정 또는 정비한 후 예산 집행에 임하여야 한다.</t>
    <phoneticPr fontId="7" type="noConversion"/>
  </si>
  <si>
    <t>제7조  본예산 확정전 집행한 인건비포함 경상적경비는 본 예산에 의거 집행한 것으로 본다.</t>
    <phoneticPr fontId="7" type="noConversion"/>
  </si>
  <si>
    <t>성수IT종합센터운영</t>
    <phoneticPr fontId="1" type="noConversion"/>
  </si>
  <si>
    <t>콘텐츠산업육성</t>
    <phoneticPr fontId="1" type="noConversion"/>
  </si>
  <si>
    <t>성수수제화육성지원</t>
    <phoneticPr fontId="8" type="noConversion"/>
  </si>
  <si>
    <t>ㅇ (시설) 냉온수기 및 보일러 세관</t>
  </si>
  <si>
    <t>ㅇ (시설) 에어컨 유지보수</t>
  </si>
  <si>
    <t>ㅇ (시설) 카페트청소</t>
  </si>
  <si>
    <t xml:space="preserve">ㅇ (시설) 물탱크 및 방역소독 </t>
  </si>
  <si>
    <t xml:space="preserve">ㅇ (시설) 영조물 배상보험 </t>
  </si>
  <si>
    <t xml:space="preserve">ㅇ (시설) 시설관리직원 명절 격려품 </t>
  </si>
  <si>
    <t>유통마케팅지원</t>
    <phoneticPr fontId="1" type="noConversion"/>
  </si>
  <si>
    <t>유통센터운영</t>
    <phoneticPr fontId="1" type="noConversion"/>
  </si>
  <si>
    <t>소기업판로지원</t>
    <phoneticPr fontId="1" type="noConversion"/>
  </si>
  <si>
    <t>온라인판로지원</t>
    <phoneticPr fontId="1" type="noConversion"/>
  </si>
  <si>
    <t>인재양성</t>
    <phoneticPr fontId="1" type="noConversion"/>
  </si>
  <si>
    <t>하이서울브랜드사업</t>
    <phoneticPr fontId="1" type="noConversion"/>
  </si>
  <si>
    <t>기획전시회</t>
    <phoneticPr fontId="1" type="noConversion"/>
  </si>
  <si>
    <t>창업·보육지원</t>
    <phoneticPr fontId="1" type="noConversion"/>
  </si>
  <si>
    <t>콘텐츠산업육성</t>
    <phoneticPr fontId="1" type="noConversion"/>
  </si>
  <si>
    <t>수탁사업</t>
    <phoneticPr fontId="1" type="noConversion"/>
  </si>
  <si>
    <t>유통마케팅지원</t>
    <phoneticPr fontId="1" type="noConversion"/>
  </si>
  <si>
    <t>창업·보육지원</t>
    <phoneticPr fontId="1" type="noConversion"/>
  </si>
  <si>
    <t>기업경쟁력강화</t>
    <phoneticPr fontId="1" type="noConversion"/>
  </si>
  <si>
    <t>서울형R&amp;D지원</t>
    <phoneticPr fontId="1" type="noConversion"/>
  </si>
  <si>
    <t>글로벌센터운영</t>
    <phoneticPr fontId="1" type="noConversion"/>
  </si>
  <si>
    <t>미디어콘텐츠산업활성화</t>
    <phoneticPr fontId="1" type="noConversion"/>
  </si>
  <si>
    <t>미래성장동력육성</t>
    <phoneticPr fontId="1" type="noConversion"/>
  </si>
  <si>
    <t>에스플렉스센터운영</t>
    <phoneticPr fontId="1" type="noConversion"/>
  </si>
  <si>
    <t>해외판로지원(수출)</t>
    <phoneticPr fontId="1" type="noConversion"/>
  </si>
  <si>
    <t>오프라인유통지원</t>
    <phoneticPr fontId="1" type="noConversion"/>
  </si>
  <si>
    <t>수탁사업수입</t>
    <phoneticPr fontId="7" type="noConversion"/>
  </si>
  <si>
    <t>유통마케팅지원</t>
    <phoneticPr fontId="1" type="noConversion"/>
  </si>
  <si>
    <t>창업·보육지원</t>
    <phoneticPr fontId="1" type="noConversion"/>
  </si>
  <si>
    <t>기업경쟁력강화</t>
    <phoneticPr fontId="1" type="noConversion"/>
  </si>
  <si>
    <t>콘텐츠산업육성</t>
    <phoneticPr fontId="1" type="noConversion"/>
  </si>
  <si>
    <t>미디어콘텐츠산업활성화</t>
    <phoneticPr fontId="1" type="noConversion"/>
  </si>
  <si>
    <t>에스플렉스센터운영</t>
    <phoneticPr fontId="1" type="noConversion"/>
  </si>
  <si>
    <t>사   업   외   수   입</t>
    <phoneticPr fontId="7" type="noConversion"/>
  </si>
  <si>
    <t>고유사업수입</t>
    <phoneticPr fontId="1" type="noConversion"/>
  </si>
  <si>
    <t>하이서울브랜드사업</t>
    <phoneticPr fontId="1" type="noConversion"/>
  </si>
  <si>
    <t>기업보육(Post BI)</t>
    <phoneticPr fontId="1" type="noConversion"/>
  </si>
  <si>
    <t>에스플렉스센터 운영</t>
    <phoneticPr fontId="8" type="noConversion"/>
  </si>
  <si>
    <t>ㅇ 연차수당(통상임금/209*8시간*10일)</t>
    <phoneticPr fontId="8" type="noConversion"/>
  </si>
  <si>
    <t>ㅇ 가족수당 - 배우자(40,000원×0.8명/인당)</t>
    <phoneticPr fontId="8" type="noConversion"/>
  </si>
  <si>
    <t>ㅇ 가족수당 - 기타가족(20,000원×2명/인당)</t>
    <phoneticPr fontId="8" type="noConversion"/>
  </si>
  <si>
    <t>년</t>
    <phoneticPr fontId="8" type="noConversion"/>
  </si>
  <si>
    <t>기타</t>
    <phoneticPr fontId="1" type="noConversion"/>
  </si>
  <si>
    <t>경상수입 예산</t>
    <phoneticPr fontId="7" type="noConversion"/>
  </si>
  <si>
    <t>수탁수입 예산</t>
    <phoneticPr fontId="7" type="noConversion"/>
  </si>
  <si>
    <t>기타</t>
    <phoneticPr fontId="1" type="noConversion"/>
  </si>
  <si>
    <t>서울형 R&amp;D지원</t>
    <phoneticPr fontId="8" type="noConversion"/>
  </si>
  <si>
    <t>기타</t>
    <phoneticPr fontId="1" type="noConversion"/>
  </si>
  <si>
    <t xml:space="preserve"> 사업비용 합계</t>
    <phoneticPr fontId="1" type="noConversion"/>
  </si>
  <si>
    <t>세    부    산    출    내    역 (지 출 예 산)</t>
    <phoneticPr fontId="8" type="noConversion"/>
  </si>
  <si>
    <t>기타사업외수입</t>
    <phoneticPr fontId="7" type="noConversion"/>
  </si>
  <si>
    <t xml:space="preserve"> (기본연봉)</t>
    <phoneticPr fontId="8" type="noConversion"/>
  </si>
  <si>
    <t>ㅇ (운영) (강남) 전신전화비</t>
    <phoneticPr fontId="1" type="noConversion"/>
  </si>
  <si>
    <t>ㅇ (운영) (운반료) 우체국택배/퀵서비스 사용료</t>
    <phoneticPr fontId="1" type="noConversion"/>
  </si>
  <si>
    <t>ㅇ (운영) (강남) 관리비(추가관리비 포함)</t>
  </si>
  <si>
    <t>ㅇ (운영) 무인경비(종로/강남)</t>
    <phoneticPr fontId="1" type="noConversion"/>
  </si>
  <si>
    <t>ㅇ (무역) (설명회) 현수막/배너</t>
    <phoneticPr fontId="1" type="noConversion"/>
  </si>
  <si>
    <t>ㅇ (무역) (설명회) 장소대관료</t>
    <phoneticPr fontId="1" type="noConversion"/>
  </si>
  <si>
    <t xml:space="preserve">ㅇ (무역) 과정운영 다과 </t>
    <phoneticPr fontId="1" type="noConversion"/>
  </si>
  <si>
    <t>ㅇ (무역) 멘토단운영 소모품(사무용품/위촉장 등)</t>
    <phoneticPr fontId="1" type="noConversion"/>
  </si>
  <si>
    <t>ㅇ (무역) 홍보물(포스터 등)</t>
    <phoneticPr fontId="1" type="noConversion"/>
  </si>
  <si>
    <t xml:space="preserve">ㅇ (무역) (과정운영) 소모품(사무용품/수료증 등) </t>
    <phoneticPr fontId="1" type="noConversion"/>
  </si>
  <si>
    <t>ㅇ (창업교육_세미나) 강의실 사용료</t>
    <phoneticPr fontId="1" type="noConversion"/>
  </si>
  <si>
    <t>ㅇ (창업교육_기본/심화/세미나) 소모품(배너)</t>
    <phoneticPr fontId="1" type="noConversion"/>
  </si>
  <si>
    <t>2017년</t>
  </si>
  <si>
    <t>2018년</t>
    <phoneticPr fontId="8" type="noConversion"/>
  </si>
  <si>
    <t>2018년</t>
    <phoneticPr fontId="7" type="noConversion"/>
  </si>
  <si>
    <t>2018년</t>
    <phoneticPr fontId="1" type="noConversion"/>
  </si>
  <si>
    <t>2018年度 豫算書(案)</t>
    <phoneticPr fontId="7" type="noConversion"/>
  </si>
  <si>
    <t>ㅇ 홍보문자 구매</t>
    <phoneticPr fontId="1" type="noConversion"/>
  </si>
  <si>
    <t>ㅇ 기본 사무용품, 토너등</t>
    <phoneticPr fontId="1" type="noConversion"/>
  </si>
  <si>
    <t>ㅇ 도서구매 및 간행물 구독료</t>
    <phoneticPr fontId="1" type="noConversion"/>
  </si>
  <si>
    <t>ㅇ 용지구입비</t>
    <phoneticPr fontId="1" type="noConversion"/>
  </si>
  <si>
    <t>ㅇ 인쇄출력비</t>
    <phoneticPr fontId="1" type="noConversion"/>
  </si>
  <si>
    <t>ㅇ 복합기 임대료</t>
    <phoneticPr fontId="1" type="noConversion"/>
  </si>
  <si>
    <t>(213-01) 지급수수료</t>
    <phoneticPr fontId="1" type="noConversion"/>
  </si>
  <si>
    <t>ㅇ 현장수요조사(Trend&amp;Insight)</t>
    <phoneticPr fontId="1" type="noConversion"/>
  </si>
  <si>
    <t>회</t>
    <phoneticPr fontId="1" type="noConversion"/>
  </si>
  <si>
    <t>ㅇ 기업혁신활동</t>
    <phoneticPr fontId="1" type="noConversion"/>
  </si>
  <si>
    <t>ㅇ 신직업 위원회 운영</t>
    <phoneticPr fontId="1" type="noConversion"/>
  </si>
  <si>
    <t>ㅇ 신직업 확산 및 포럼</t>
    <phoneticPr fontId="1" type="noConversion"/>
  </si>
  <si>
    <t>ㅇ 신직업단행본(총서) 발간</t>
    <phoneticPr fontId="1" type="noConversion"/>
  </si>
  <si>
    <t>식</t>
    <phoneticPr fontId="1" type="noConversion"/>
  </si>
  <si>
    <t>ㅇ 혁신활동 및 신직업 데이터 조사연구</t>
    <phoneticPr fontId="1" type="noConversion"/>
  </si>
  <si>
    <t>ㅇ 신직업 총론(단행본)</t>
    <phoneticPr fontId="1" type="noConversion"/>
  </si>
  <si>
    <t>ㅇ신문등 언론매체 홍보비</t>
    <phoneticPr fontId="1" type="noConversion"/>
  </si>
  <si>
    <t>ㅇ홍보책자 및 홍보물제작</t>
    <phoneticPr fontId="1" type="noConversion"/>
  </si>
  <si>
    <t>ㅇ 평가위원회 평가 및 회의수당, 여비 등</t>
    <phoneticPr fontId="1" type="noConversion"/>
  </si>
  <si>
    <t>ㅇ평가위원회 운영경비(식대, 음료 등)</t>
  </si>
  <si>
    <t>ㅇ업무활성화 및 네트워킹</t>
    <phoneticPr fontId="1" type="noConversion"/>
  </si>
  <si>
    <t>ㅇ 제세공과금 및 우편요금 등</t>
    <phoneticPr fontId="8" type="noConversion"/>
  </si>
  <si>
    <t>식</t>
    <phoneticPr fontId="1" type="noConversion"/>
  </si>
  <si>
    <t xml:space="preserve">ㅇ 주유, 세차 등 </t>
    <phoneticPr fontId="8" type="noConversion"/>
  </si>
  <si>
    <t>ㅇ 정기검사비, 유지보수비 등</t>
    <phoneticPr fontId="8" type="noConversion"/>
  </si>
  <si>
    <t>ㅇ 서울크리에이티브랩, 신직업연구소 보험료 및 행정차량 보험 등</t>
    <phoneticPr fontId="8" type="noConversion"/>
  </si>
  <si>
    <t>ㅇ서울신직업위크 개최</t>
    <phoneticPr fontId="1" type="noConversion"/>
  </si>
  <si>
    <t>ㅇ신직업 스타트업스쿨 운영</t>
    <phoneticPr fontId="1" type="noConversion"/>
  </si>
  <si>
    <t>ㅇ신직업 무크 운영</t>
    <phoneticPr fontId="1" type="noConversion"/>
  </si>
  <si>
    <t>과정</t>
    <phoneticPr fontId="1" type="noConversion"/>
  </si>
  <si>
    <t>ㅇ 사업 홍보 및 교육생 모집(홍보매체 활용 및 홍보물 제작 등)</t>
    <phoneticPr fontId="8" type="noConversion"/>
  </si>
  <si>
    <t>ㅇ 통합기획홍보</t>
    <phoneticPr fontId="1" type="noConversion"/>
  </si>
  <si>
    <t>ㅇ 심사 및 평가수당(교육기관 및 교육생 심사, 평가 등)</t>
    <phoneticPr fontId="1" type="noConversion"/>
  </si>
  <si>
    <t>ㅇ 교육기관 운영협의회 개최</t>
    <phoneticPr fontId="1" type="noConversion"/>
  </si>
  <si>
    <t xml:space="preserve">ㅇ 네트워킹, 회의, 간담회 등 </t>
    <phoneticPr fontId="1" type="noConversion"/>
  </si>
  <si>
    <t>ㅇ홈페이지 운영 및 유지보수</t>
    <phoneticPr fontId="8" type="noConversion"/>
  </si>
  <si>
    <t>ㅇ 교육장 및 교육관련 시설집기 구매</t>
    <phoneticPr fontId="8" type="noConversion"/>
  </si>
  <si>
    <t>ㅇ신역량스쿨 교육과정</t>
    <phoneticPr fontId="1" type="noConversion"/>
  </si>
  <si>
    <t>기관</t>
    <phoneticPr fontId="1" type="noConversion"/>
  </si>
  <si>
    <t>ㅇ신직업 캠퍼스 운영(신직업 페스티벌 개최 등)</t>
    <phoneticPr fontId="1" type="noConversion"/>
  </si>
  <si>
    <t>ㅇ캠퍼스CEO 육성사업비</t>
    <phoneticPr fontId="1" type="noConversion"/>
  </si>
  <si>
    <t>ㅇ희망설계아카데미 교육운영</t>
    <phoneticPr fontId="1" type="noConversion"/>
  </si>
  <si>
    <t>ㅇ소규모 행사운영</t>
    <phoneticPr fontId="1" type="noConversion"/>
  </si>
  <si>
    <t>ㅇ 교안 출력, 인쇄물 발간 등</t>
    <phoneticPr fontId="1" type="noConversion"/>
  </si>
  <si>
    <t>ㅇ 퀵서비스 이용료 등</t>
    <phoneticPr fontId="1" type="noConversion"/>
  </si>
  <si>
    <t>ㅇ [창조전문인력양성]창조아카데미 사업비</t>
    <phoneticPr fontId="8" type="noConversion"/>
  </si>
  <si>
    <t xml:space="preserve">ㅇ [창조전문인력양성] 창조아카데미 전문가 및 평가위원회 등 회의개최 </t>
    <phoneticPr fontId="1" type="noConversion"/>
  </si>
  <si>
    <t>ㅇ[채용지원]운반보관비</t>
    <phoneticPr fontId="8" type="noConversion"/>
  </si>
  <si>
    <t>ㅇ[채용지원]서울기업 입사캠프 운영(서울 신직업인재캠프)</t>
    <phoneticPr fontId="8" type="noConversion"/>
  </si>
  <si>
    <t>ㅇ[채용지원]복사용지 구매 및 인쇄물 제작</t>
    <phoneticPr fontId="8" type="noConversion"/>
  </si>
  <si>
    <t>ㅇ[채용지원]스타트업 캠퍼스 운영</t>
    <phoneticPr fontId="8" type="noConversion"/>
  </si>
  <si>
    <t>ㅇ[채용지원]입사캠프 운영</t>
    <phoneticPr fontId="8" type="noConversion"/>
  </si>
  <si>
    <t>ㅇ[채용지원]CEO TOK 운영</t>
    <phoneticPr fontId="8" type="noConversion"/>
  </si>
  <si>
    <t>ㅇ[채용지원]기업채용관 콘텐츠 제작 및 구직자 대상 프로그램 운영</t>
    <phoneticPr fontId="8" type="noConversion"/>
  </si>
  <si>
    <t>ㅇ[채용지원] 일자리방송을 위한 1인 크리에이터 운영</t>
    <phoneticPr fontId="8" type="noConversion"/>
  </si>
  <si>
    <t>ㅇ[채용지원] 신직업컨설턴트 운영</t>
    <phoneticPr fontId="1" type="noConversion"/>
  </si>
  <si>
    <t>ㅇ[채용지원]SBA 통합채용 운영</t>
    <phoneticPr fontId="8" type="noConversion"/>
  </si>
  <si>
    <t>ㅇ[채용지원]대외협력 사업설명회</t>
    <phoneticPr fontId="1" type="noConversion"/>
  </si>
  <si>
    <t>ㅇ[채용지원]신직업채용박람회 운영</t>
    <phoneticPr fontId="8" type="noConversion"/>
  </si>
  <si>
    <t>ㅇ[채용지원]스타트업 캠퍼스 홍보비</t>
    <phoneticPr fontId="8" type="noConversion"/>
  </si>
  <si>
    <t>ㅇ[채용지원]서울기업 입사캠프 사업홍보 및 모집 등</t>
    <phoneticPr fontId="8" type="noConversion"/>
  </si>
  <si>
    <t>ㅇ[채용지원]CEO TOK 홍보비(온라인홍보, 사례집 제작 등)</t>
    <phoneticPr fontId="8" type="noConversion"/>
  </si>
  <si>
    <t>ㅇ[채용지원]기업채용관 홍보비(웹진배포 등)</t>
    <phoneticPr fontId="8" type="noConversion"/>
  </si>
  <si>
    <t>ㅇ[채용지원]기업 채용공고 지원</t>
    <phoneticPr fontId="8" type="noConversion"/>
  </si>
  <si>
    <t xml:space="preserve">ㅇ[채용지원]기업 홍보콘텐츠 제작 </t>
    <phoneticPr fontId="8" type="noConversion"/>
  </si>
  <si>
    <t>ㅇ[채용지원]신직업채용박람회 홍보비</t>
    <phoneticPr fontId="8" type="noConversion"/>
  </si>
  <si>
    <t>ㅇ[채용지원]스타트업 캠퍼스 관련 심사 수당</t>
    <phoneticPr fontId="8" type="noConversion"/>
  </si>
  <si>
    <t>ㅇ[채용지원]서울기업 입사캠프 심사, 평가수당 및 여비</t>
    <phoneticPr fontId="8" type="noConversion"/>
  </si>
  <si>
    <t>ㅇ[채용지원]CEO TOK 심사, 평가수당 및 여비</t>
    <phoneticPr fontId="8" type="noConversion"/>
  </si>
  <si>
    <t>ㅇ[채용지원]기업채용관 심사, 평가수당 및 여비</t>
    <phoneticPr fontId="8" type="noConversion"/>
  </si>
  <si>
    <t>ㅇ[채용지원]SBA 통합채용 입찰 관련 심사 수당</t>
    <phoneticPr fontId="8" type="noConversion"/>
  </si>
  <si>
    <t>ㅇ[채용지원]스타트업 캠퍼스 운영 관련 회의비</t>
    <phoneticPr fontId="8" type="noConversion"/>
  </si>
  <si>
    <t>ㅇ[채용지원]서울기업 입사캠프 간담회 등</t>
    <phoneticPr fontId="8" type="noConversion"/>
  </si>
  <si>
    <t xml:space="preserve"> ㅇ 채용홍보지원 기업부담금 등</t>
    <phoneticPr fontId="1" type="noConversion"/>
  </si>
  <si>
    <t>개</t>
    <phoneticPr fontId="1" type="noConversion"/>
  </si>
  <si>
    <t>회</t>
    <phoneticPr fontId="1" type="noConversion"/>
  </si>
  <si>
    <t xml:space="preserve"> ㅇ 신직업인재캠프 참여기업 부담금 등</t>
    <phoneticPr fontId="1" type="noConversion"/>
  </si>
  <si>
    <t>식</t>
    <phoneticPr fontId="1" type="noConversion"/>
  </si>
  <si>
    <t>유통센터운영</t>
    <phoneticPr fontId="8" type="noConversion"/>
  </si>
  <si>
    <t>ㅇ 유통마케팅본부 지원기업 성과조사</t>
    <phoneticPr fontId="1" type="noConversion"/>
  </si>
  <si>
    <t>ㅇ 셀러TED 강사료</t>
    <phoneticPr fontId="1" type="noConversion"/>
  </si>
  <si>
    <t>ㅇ 하이서울 어워드 개최</t>
    <phoneticPr fontId="1" type="noConversion"/>
  </si>
  <si>
    <t>ㅇ 서울유통센터 및 어워드 성과 SNS홍보(심사 다과 및 소모품비)</t>
    <phoneticPr fontId="1" type="noConversion"/>
  </si>
  <si>
    <t>ㅇ 지역특화교류회 및 글로벌교류회 개최</t>
    <phoneticPr fontId="1" type="noConversion"/>
  </si>
  <si>
    <t>ㅇ 입주기업/B2B공간 심사(선정, 연장) 개최</t>
    <phoneticPr fontId="1" type="noConversion"/>
  </si>
  <si>
    <t>ㅇ UP자양성소 개소식, 셀러TED 행사개최</t>
    <phoneticPr fontId="1" type="noConversion"/>
  </si>
  <si>
    <t>ㅇ 하이서울 어워드 홍보자료 제작</t>
    <phoneticPr fontId="1" type="noConversion"/>
  </si>
  <si>
    <t>ㅇ 온라인 키워드 광고 등</t>
    <phoneticPr fontId="1" type="noConversion"/>
  </si>
  <si>
    <t>ㅇ 기획홍보(cs팀 협조)</t>
    <phoneticPr fontId="1" type="noConversion"/>
  </si>
  <si>
    <t>ㅇ 보도자료 언론배포</t>
    <phoneticPr fontId="1" type="noConversion"/>
  </si>
  <si>
    <t>ㅇ 분과위원회 심사자문료</t>
    <phoneticPr fontId="1" type="noConversion"/>
  </si>
  <si>
    <t>ㅇ 서울유통센터 및 어워드 성과 SNS홍보(용역사 심사수당)</t>
    <phoneticPr fontId="1" type="noConversion"/>
  </si>
  <si>
    <t>ㅇ 서울유통센터 운영위원회 회의수당</t>
    <phoneticPr fontId="1" type="noConversion"/>
  </si>
  <si>
    <t>인</t>
    <phoneticPr fontId="1" type="noConversion"/>
  </si>
  <si>
    <t>ㅇ 지역특화교류회 회의심사수당</t>
    <phoneticPr fontId="1" type="noConversion"/>
  </si>
  <si>
    <t xml:space="preserve">ㅇ 입주기업/B2B공간 선정심사 수당(서면심사, 발표심사) </t>
    <phoneticPr fontId="1" type="noConversion"/>
  </si>
  <si>
    <t>ㅇ 유통마케팅본부 지원기업 성과조사 수행사 선정 심사</t>
    <phoneticPr fontId="1" type="noConversion"/>
  </si>
  <si>
    <t>ㅇ 하이서울 어워드 관련 업무협의</t>
    <phoneticPr fontId="1" type="noConversion"/>
  </si>
  <si>
    <t>ㅇ 사업 수행을 위한 관계자 업무협의 및 수혜기업 의견수렴 간담회</t>
    <phoneticPr fontId="1" type="noConversion"/>
  </si>
  <si>
    <t>ㅇ 서울유통센터 운영위원회 업무협의</t>
    <phoneticPr fontId="1" type="noConversion"/>
  </si>
  <si>
    <t>ㅇ 지역특화교류회 및 글로벌교류회 관련 업무협의</t>
    <phoneticPr fontId="1" type="noConversion"/>
  </si>
  <si>
    <t>ㅇ UP자양성소, 셀러TED 관련 업무협의</t>
    <phoneticPr fontId="1" type="noConversion"/>
  </si>
  <si>
    <t>온라인판로지원</t>
    <phoneticPr fontId="1" type="noConversion"/>
  </si>
  <si>
    <t>ㅇ 해외 O2O 판매전 및 해외판로개척 출장비</t>
    <phoneticPr fontId="8" type="noConversion"/>
  </si>
  <si>
    <t>(205-01) 운반비</t>
    <phoneticPr fontId="1" type="noConversion"/>
  </si>
  <si>
    <t>ㅇ 퀵서비스및 기타운반보관비</t>
    <phoneticPr fontId="8" type="noConversion"/>
  </si>
  <si>
    <t>ㅇ 서울샵 콘텐츠운영 및 유지보수</t>
    <phoneticPr fontId="1" type="noConversion"/>
  </si>
  <si>
    <t>ㅇ 상표출원 및 통신판매업 수수료</t>
    <phoneticPr fontId="1" type="noConversion"/>
  </si>
  <si>
    <t>ㅇ 판로개척 교육 및 세미나(컨설팅 등)</t>
    <phoneticPr fontId="1" type="noConversion"/>
  </si>
  <si>
    <t>ㅇ 하이서울샵 디자인 및 운영</t>
    <phoneticPr fontId="8" type="noConversion"/>
  </si>
  <si>
    <t>개사</t>
    <phoneticPr fontId="24" type="noConversion"/>
  </si>
  <si>
    <t>회</t>
    <phoneticPr fontId="24" type="noConversion"/>
  </si>
  <si>
    <t>ㅇ 국내 및 중국온라인 입점운영 및 홍보마케팅</t>
    <phoneticPr fontId="8" type="noConversion"/>
  </si>
  <si>
    <t>식</t>
    <phoneticPr fontId="24" type="noConversion"/>
  </si>
  <si>
    <t>ㅇ B2C 오픈마켓 운영 및 마케팅비</t>
    <phoneticPr fontId="8" type="noConversion"/>
  </si>
  <si>
    <t>ㅇ 해외온라인 O2O 연계 지원</t>
    <phoneticPr fontId="8" type="noConversion"/>
  </si>
  <si>
    <t>ㅇ 행사운영에 따른 참가자 식사 및 다과제공 등</t>
    <phoneticPr fontId="1" type="noConversion"/>
  </si>
  <si>
    <t>ㅇ 홍보물 제작 및 키워드 광고 등</t>
    <phoneticPr fontId="1" type="noConversion"/>
  </si>
  <si>
    <t>ㅇ 하이서울샵 등 브랜드홍보 등</t>
    <phoneticPr fontId="8" type="noConversion"/>
  </si>
  <si>
    <t>명</t>
    <phoneticPr fontId="24" type="noConversion"/>
  </si>
  <si>
    <t>해외판로지원(수출)</t>
    <phoneticPr fontId="8" type="noConversion"/>
  </si>
  <si>
    <t>ㅇ [해외거점연계 O2O 사업] 해외출장비</t>
    <phoneticPr fontId="8" type="noConversion"/>
  </si>
  <si>
    <t>ㅇ [해외네트워크 판로확대] 해외출장비</t>
    <phoneticPr fontId="8" type="noConversion"/>
  </si>
  <si>
    <t>ㅇ [해외온라인 ] O2O 홍보물 제작 등</t>
    <phoneticPr fontId="8" type="noConversion"/>
  </si>
  <si>
    <t>ㅇ [해외거점확대] 상품 쇼룸 운영 기타 운영비</t>
    <phoneticPr fontId="1" type="noConversion"/>
  </si>
  <si>
    <t>ㅇ [해외거점연계 O2O사업] 소모품 구매 및 휴대전화 로밍비 등</t>
    <phoneticPr fontId="8" type="noConversion"/>
  </si>
  <si>
    <t>ㅇ [해외거점연계 O2O사업] 샘플제품 등 운송비</t>
    <phoneticPr fontId="8" type="noConversion"/>
  </si>
  <si>
    <t>ㅇ [해외네트워크 판로확대] 소모품 구매 및 휴대전화 로밍비 등</t>
    <phoneticPr fontId="8" type="noConversion"/>
  </si>
  <si>
    <t>ㅇ [해외네트워크 판로확대] 심사자료 출력 등 기타 운영비</t>
    <phoneticPr fontId="8" type="noConversion"/>
  </si>
  <si>
    <t>ㅇ [글로벌 마케터 육성] 사업설명회, 유통교류회 운영</t>
    <phoneticPr fontId="8" type="noConversion"/>
  </si>
  <si>
    <t>ㅇ [글로벌 마케터 육성] 수출상담회 운영</t>
    <phoneticPr fontId="8" type="noConversion"/>
  </si>
  <si>
    <t>ㅇ [글로벌 마케터 육성] 촬영장비 구매(휴대용 셋트 등)</t>
    <phoneticPr fontId="8" type="noConversion"/>
  </si>
  <si>
    <t>ㅇ [해외거점확대] 상품쇼룸조성 등</t>
    <phoneticPr fontId="8" type="noConversion"/>
  </si>
  <si>
    <t>ㅇ [해외온라인 ]하이서울어워드 상설관 운영 및 프로모션(G마켓 등)</t>
    <phoneticPr fontId="8" type="noConversion"/>
  </si>
  <si>
    <t>ㅇ [해외온라인 ] 해외SNS 홍보 마케팅</t>
    <phoneticPr fontId="8" type="noConversion"/>
  </si>
  <si>
    <t>ㅇ [해외거점연계 선순환 판매기획전] 해외 거점 연계 우수상품 페어 개최</t>
    <phoneticPr fontId="8" type="noConversion"/>
  </si>
  <si>
    <t>ㅇ [해외거점연계 선순환 판매기획전] 시장조사비용</t>
    <phoneticPr fontId="8" type="noConversion"/>
  </si>
  <si>
    <t>ㅇ [글로벌 마케터 육성] 실전형 무역교육(온라인, 세미나 등), 온라인 커뮤니티 등 운영</t>
    <phoneticPr fontId="8" type="noConversion"/>
  </si>
  <si>
    <t>ㅇ [글로벌 마케터 육성] 해외전시회 참가 및 거점발굴지원(운송비등)</t>
    <phoneticPr fontId="8" type="noConversion"/>
  </si>
  <si>
    <t>ㅇ [하이서울 어워드 소싱페어] 부스임차 및 장치시공비</t>
    <phoneticPr fontId="8" type="noConversion"/>
  </si>
  <si>
    <t>오프라인유통지원</t>
    <phoneticPr fontId="1" type="noConversion"/>
  </si>
  <si>
    <t>ㅇ [오프라인]매장소모품 구매(쇼핑백, 라벨, 전산소모품 등), 복합기임차 등</t>
    <phoneticPr fontId="1" type="noConversion"/>
  </si>
  <si>
    <t>식</t>
    <phoneticPr fontId="8" type="noConversion"/>
  </si>
  <si>
    <t>ㅇ [오프라인]화재보험 가입/갱신</t>
    <phoneticPr fontId="8" type="noConversion"/>
  </si>
  <si>
    <t>ㅇ [오프라인]매장 무인경비, 방제용역, 음악방송 등</t>
    <phoneticPr fontId="1" type="noConversion"/>
  </si>
  <si>
    <t>ㅇ [오프라인]자치구 협력장터</t>
    <phoneticPr fontId="1" type="noConversion"/>
  </si>
  <si>
    <t>ㅇ [오프라인]통합기획 홍보</t>
    <phoneticPr fontId="8" type="noConversion"/>
  </si>
  <si>
    <t>ㅇ [오프라인]오프라인 판로지원 홍보비(홍보물 제작 등)</t>
    <phoneticPr fontId="8" type="noConversion"/>
  </si>
  <si>
    <t>ㅇ [오프라인]입점기업 간담회, 상품소싱 업무협의 등</t>
    <phoneticPr fontId="8" type="noConversion"/>
  </si>
  <si>
    <t>회</t>
    <phoneticPr fontId="1" type="noConversion"/>
  </si>
  <si>
    <t>ㅇ 전시장 관리비, 부스 설치비 등</t>
    <phoneticPr fontId="1" type="noConversion"/>
  </si>
  <si>
    <t>식</t>
    <phoneticPr fontId="1" type="noConversion"/>
  </si>
  <si>
    <t xml:space="preserve">ㅇ 현수막 등 환경조성물 제작 </t>
    <phoneticPr fontId="1" type="noConversion"/>
  </si>
  <si>
    <t>식</t>
    <phoneticPr fontId="8" type="noConversion"/>
  </si>
  <si>
    <t>ㅇ 브로셔, 초청장 등 홍보물 제작</t>
    <phoneticPr fontId="1" type="noConversion"/>
  </si>
  <si>
    <t>부</t>
    <phoneticPr fontId="1" type="noConversion"/>
  </si>
  <si>
    <t>ㅇ 통합기획 홍보</t>
    <phoneticPr fontId="1" type="noConversion"/>
  </si>
  <si>
    <t>ㅇ 공동주최사 간담회</t>
    <phoneticPr fontId="1" type="noConversion"/>
  </si>
  <si>
    <t>ㅇ 부스설치, 행사홍보 등</t>
    <phoneticPr fontId="8" type="noConversion"/>
  </si>
  <si>
    <t>콘텐츠산업육성</t>
    <phoneticPr fontId="8" type="noConversion"/>
  </si>
  <si>
    <t>애니타운조성및운영</t>
    <phoneticPr fontId="8" type="noConversion"/>
  </si>
  <si>
    <t>애니타운조성및운영</t>
    <phoneticPr fontId="1" type="noConversion"/>
  </si>
  <si>
    <t xml:space="preserve"> ㅇ 창작지원실, 회의실 등 대관수입</t>
    <phoneticPr fontId="8" type="noConversion"/>
  </si>
  <si>
    <t>X</t>
    <phoneticPr fontId="8" type="noConversion"/>
  </si>
  <si>
    <t>식</t>
    <phoneticPr fontId="8" type="noConversion"/>
  </si>
  <si>
    <t>월</t>
    <phoneticPr fontId="1" type="noConversion"/>
  </si>
  <si>
    <t>=</t>
    <phoneticPr fontId="8" type="noConversion"/>
  </si>
  <si>
    <t xml:space="preserve"> ㅇ 주차장 운영수입                      </t>
    <phoneticPr fontId="8" type="noConversion"/>
  </si>
  <si>
    <t>월</t>
    <phoneticPr fontId="8" type="noConversion"/>
  </si>
  <si>
    <t xml:space="preserve"> ㅇ 시네마 운영수입</t>
    <phoneticPr fontId="8" type="noConversion"/>
  </si>
  <si>
    <t>회</t>
    <phoneticPr fontId="1" type="noConversion"/>
  </si>
  <si>
    <t xml:space="preserve"> ㅇ 저변확대 교육수입</t>
    <phoneticPr fontId="8" type="noConversion"/>
  </si>
  <si>
    <t xml:space="preserve"> ㅇ 캐릭터체험실 운영수입</t>
    <phoneticPr fontId="8" type="noConversion"/>
  </si>
  <si>
    <t xml:space="preserve"> ㅇ 패밀리존 운영수입</t>
    <phoneticPr fontId="8" type="noConversion"/>
  </si>
  <si>
    <t xml:space="preserve"> ㅇ 재미랑 1~6호 운영수입</t>
    <phoneticPr fontId="8" type="noConversion"/>
  </si>
  <si>
    <t xml:space="preserve"> ㅇ 대체공간 운영수입</t>
    <phoneticPr fontId="1" type="noConversion"/>
  </si>
  <si>
    <t>스타트업 등 인프라 지원</t>
    <phoneticPr fontId="8" type="noConversion"/>
  </si>
  <si>
    <t>첨단산업센터</t>
    <phoneticPr fontId="8" type="noConversion"/>
  </si>
  <si>
    <t>ㅇ 시설서비스직 의복비(춘,하,추,동)</t>
    <phoneticPr fontId="8" type="noConversion"/>
  </si>
  <si>
    <t>ㅇ 보험료(화재,영업배상)</t>
    <phoneticPr fontId="8" type="noConversion"/>
  </si>
  <si>
    <t>ㅇ 입주기업 법률자문비(제소전화해, 변호사 선임비, 노무분쟁 등)</t>
    <phoneticPr fontId="8" type="noConversion"/>
  </si>
  <si>
    <t>ㅇ 입주기업 등 간담회</t>
    <phoneticPr fontId="8" type="noConversion"/>
  </si>
  <si>
    <t>ㅇ 미화청소용장비 구매</t>
    <phoneticPr fontId="1" type="noConversion"/>
  </si>
  <si>
    <t>산학협력센터</t>
    <phoneticPr fontId="8" type="noConversion"/>
  </si>
  <si>
    <t>ㅇ 시설물 소모품비 등</t>
    <phoneticPr fontId="8" type="noConversion"/>
  </si>
  <si>
    <t>ㅇ 센터 사무용 소모품 구매 등</t>
    <phoneticPr fontId="1" type="noConversion"/>
  </si>
  <si>
    <t>ㅇ 미화청소용품소모품비 등</t>
    <phoneticPr fontId="8" type="noConversion"/>
  </si>
  <si>
    <t>ㅇ 시설 사용료(산학협력센터)</t>
    <phoneticPr fontId="8" type="noConversion"/>
  </si>
  <si>
    <t>ㅇ 건물수선비</t>
    <phoneticPr fontId="8" type="noConversion"/>
  </si>
  <si>
    <t>ㅇ 시설물 안전 법정검사비(건축,가스,전기,소방)</t>
    <phoneticPr fontId="8" type="noConversion"/>
  </si>
  <si>
    <t>ㅇ 입주기업 강제집행(퇴거) 준비금</t>
    <phoneticPr fontId="8" type="noConversion"/>
  </si>
  <si>
    <t>ㅇ 시설위탁 용역비</t>
    <phoneticPr fontId="8" type="noConversion"/>
  </si>
  <si>
    <t>ㅇ 물탱크 청소/외벽청소/방역/수목소독/공기질측정 등 용역</t>
    <phoneticPr fontId="8" type="noConversion"/>
  </si>
  <si>
    <t>ㅇ 내진성능평가 용역</t>
    <phoneticPr fontId="8" type="noConversion"/>
  </si>
  <si>
    <t>ㅇ 노후년수 경과에 따른 시설 대수선(기계, 전기, 소방)</t>
    <phoneticPr fontId="1" type="noConversion"/>
  </si>
  <si>
    <t>ㅇ 주차장(내외부) 바닥보수</t>
    <phoneticPr fontId="8" type="noConversion"/>
  </si>
  <si>
    <t>ㅇ 외부 간판 보수</t>
    <phoneticPr fontId="1" type="noConversion"/>
  </si>
  <si>
    <t>ㅇ 에너지진단결과에 따른 시설보수</t>
    <phoneticPr fontId="8" type="noConversion"/>
  </si>
  <si>
    <t>DMC홍보관</t>
    <phoneticPr fontId="8" type="noConversion"/>
  </si>
  <si>
    <t>ㅇ 통신료(전용회선 및 전화요금 등)</t>
    <phoneticPr fontId="8" type="noConversion"/>
  </si>
  <si>
    <t xml:space="preserve">ㅇ 전기 요금     </t>
    <phoneticPr fontId="8" type="noConversion"/>
  </si>
  <si>
    <t xml:space="preserve">ㅇ 수도 요금     </t>
    <phoneticPr fontId="8" type="noConversion"/>
  </si>
  <si>
    <t>ㅇ 무인경비 용역비</t>
    <phoneticPr fontId="1" type="noConversion"/>
  </si>
  <si>
    <t>ㅇ DMC 국내외 방문단 응대물품</t>
    <phoneticPr fontId="1" type="noConversion"/>
  </si>
  <si>
    <t>ㅇ 소모품비</t>
    <phoneticPr fontId="8" type="noConversion"/>
  </si>
  <si>
    <t>ㅇ 보험료</t>
    <phoneticPr fontId="8" type="noConversion"/>
  </si>
  <si>
    <t>ㅇ 홍보관 노후시설 개선 등</t>
    <phoneticPr fontId="8" type="noConversion"/>
  </si>
  <si>
    <t>ㅇ 홍보관 공조시설(항온항습기) 보수</t>
    <phoneticPr fontId="8" type="noConversion"/>
  </si>
  <si>
    <t>ㅇ 시설물 유지보수(소방, 승강기 등)</t>
    <phoneticPr fontId="8" type="noConversion"/>
  </si>
  <si>
    <t>ㅇ 시설관리 용역비(청소, 경비, 안내도우미)</t>
    <phoneticPr fontId="8" type="noConversion"/>
  </si>
  <si>
    <t>ㅇ 전시장운영</t>
    <phoneticPr fontId="8" type="noConversion"/>
  </si>
  <si>
    <t>ㅇ 전시관 설치ㆍ운영 등 간담회비</t>
    <phoneticPr fontId="8" type="noConversion"/>
  </si>
  <si>
    <t>DMS</t>
    <phoneticPr fontId="8" type="noConversion"/>
  </si>
  <si>
    <t>스타트업센터(강서)</t>
    <phoneticPr fontId="8" type="noConversion"/>
  </si>
  <si>
    <t xml:space="preserve">ㅇ 건물 임차료  </t>
    <phoneticPr fontId="8" type="noConversion"/>
  </si>
  <si>
    <t>ㅇ 센터시설보수 : 공용부분 도장공사</t>
    <phoneticPr fontId="1" type="noConversion"/>
  </si>
  <si>
    <t>ㅇ 조경수 관리</t>
    <phoneticPr fontId="8" type="noConversion"/>
  </si>
  <si>
    <t xml:space="preserve">ㅇ 물탱크청소 등 </t>
    <phoneticPr fontId="8" type="noConversion"/>
  </si>
  <si>
    <t>ㅇ 입주기업 선발 및 연장 심사</t>
  </si>
  <si>
    <t>ㅇ 센터시설보수 : 구내식당 환경개선</t>
    <phoneticPr fontId="8" type="noConversion"/>
  </si>
  <si>
    <t>스타트업센터(구로)</t>
    <phoneticPr fontId="1" type="noConversion"/>
  </si>
  <si>
    <t>스타트업등인프라지원</t>
    <phoneticPr fontId="7" type="noConversion"/>
  </si>
  <si>
    <t>첨단산업센터</t>
    <phoneticPr fontId="8" type="noConversion"/>
  </si>
  <si>
    <t xml:space="preserve"> ㅇ 임대료수입</t>
    <phoneticPr fontId="1" type="noConversion"/>
  </si>
  <si>
    <t xml:space="preserve">   - 입주기업(평균 96% 입주시)</t>
    <phoneticPr fontId="7" type="noConversion"/>
  </si>
  <si>
    <t xml:space="preserve">   - 유관기관(평균 100% 입주시)</t>
    <phoneticPr fontId="7" type="noConversion"/>
  </si>
  <si>
    <t xml:space="preserve">   - 지원시설(평균 100% 입주시)</t>
    <phoneticPr fontId="7" type="noConversion"/>
  </si>
  <si>
    <t xml:space="preserve">   - 편의시설(평균 100% 입주시)</t>
    <phoneticPr fontId="7" type="noConversion"/>
  </si>
  <si>
    <t xml:space="preserve"> ㅇ 관리비수입</t>
    <phoneticPr fontId="7" type="noConversion"/>
  </si>
  <si>
    <t xml:space="preserve"> ㅇ 주차료수입(평균 95% 이용시)</t>
    <phoneticPr fontId="7" type="noConversion"/>
  </si>
  <si>
    <t>대</t>
    <phoneticPr fontId="1" type="noConversion"/>
  </si>
  <si>
    <t>산학협력센터</t>
    <phoneticPr fontId="8" type="noConversion"/>
  </si>
  <si>
    <t xml:space="preserve"> ㅇ 입주업체 임대료수입</t>
    <phoneticPr fontId="1" type="noConversion"/>
  </si>
  <si>
    <t xml:space="preserve">   - 대학연구소(평균 93% 입주시)</t>
    <phoneticPr fontId="8" type="noConversion"/>
  </si>
  <si>
    <t xml:space="preserve">   - 기업연구소(평균 86% 입주시)</t>
    <phoneticPr fontId="8" type="noConversion"/>
  </si>
  <si>
    <t xml:space="preserve">   - 편의시설</t>
    <phoneticPr fontId="8" type="noConversion"/>
  </si>
  <si>
    <t xml:space="preserve"> ㅇ 입주업체 관리비수입</t>
    <phoneticPr fontId="8" type="noConversion"/>
  </si>
  <si>
    <t xml:space="preserve"> ㅇ 주차료수입</t>
    <phoneticPr fontId="8" type="noConversion"/>
  </si>
  <si>
    <t>스타트업센터(강서)</t>
    <phoneticPr fontId="8" type="noConversion"/>
  </si>
  <si>
    <t>스타트업센터(구로)</t>
    <phoneticPr fontId="8" type="noConversion"/>
  </si>
  <si>
    <t xml:space="preserve"> ㅇ 입주업체 임대료 수입(90% 입주)</t>
    <phoneticPr fontId="7" type="noConversion"/>
  </si>
  <si>
    <t xml:space="preserve"> ㅇ 입주업체 관리비 수입(90% 입주)</t>
    <phoneticPr fontId="7" type="noConversion"/>
  </si>
  <si>
    <t xml:space="preserve"> ㅇ 입주업체 공공요금 수입</t>
    <phoneticPr fontId="7" type="noConversion"/>
  </si>
  <si>
    <t>시설운영경비</t>
    <phoneticPr fontId="8" type="noConversion"/>
  </si>
  <si>
    <t>본사건물 관리운영(시설)</t>
    <phoneticPr fontId="8" type="noConversion"/>
  </si>
  <si>
    <t>컨벤션센터 관리운영(시설경비)</t>
    <phoneticPr fontId="8" type="noConversion"/>
  </si>
  <si>
    <t>본사건물 관리운영</t>
    <phoneticPr fontId="7" type="noConversion"/>
  </si>
  <si>
    <t xml:space="preserve"> ㅇ 임대료수입</t>
    <phoneticPr fontId="1" type="noConversion"/>
  </si>
  <si>
    <t xml:space="preserve">   - 입주기업(기존 평균 90% 입주시)</t>
    <phoneticPr fontId="7" type="noConversion"/>
  </si>
  <si>
    <t xml:space="preserve">   - 편의시설(평균 100% 입주시)</t>
    <phoneticPr fontId="7" type="noConversion"/>
  </si>
  <si>
    <t xml:space="preserve">   - 용도변경 편의시설(평균 100% 입주시)</t>
    <phoneticPr fontId="7" type="noConversion"/>
  </si>
  <si>
    <t xml:space="preserve"> ㅇ 관리비수입</t>
    <phoneticPr fontId="7" type="noConversion"/>
  </si>
  <si>
    <t xml:space="preserve">   - 입주기업(평균 90% 입주시)</t>
    <phoneticPr fontId="7" type="noConversion"/>
  </si>
  <si>
    <t xml:space="preserve"> ㅇ 주차장 수입</t>
    <phoneticPr fontId="7" type="noConversion"/>
  </si>
  <si>
    <t xml:space="preserve">   - 정기주차 수입(평균 95% 이용시)</t>
    <phoneticPr fontId="7" type="noConversion"/>
  </si>
  <si>
    <t xml:space="preserve">   - 시간 주차수입(평균 95% 이용시)</t>
    <phoneticPr fontId="7" type="noConversion"/>
  </si>
  <si>
    <t>켄벤션센터 관리운영</t>
    <phoneticPr fontId="8" type="noConversion"/>
  </si>
  <si>
    <t xml:space="preserve"> ㅇ 대관수입</t>
    <phoneticPr fontId="7" type="noConversion"/>
  </si>
  <si>
    <t>일</t>
    <phoneticPr fontId="8" type="noConversion"/>
  </si>
  <si>
    <t>식</t>
    <phoneticPr fontId="8" type="noConversion"/>
  </si>
  <si>
    <t xml:space="preserve"> ㅇ 임대수입(관리비, 임대료 등)</t>
    <phoneticPr fontId="7" type="noConversion"/>
  </si>
  <si>
    <t>월</t>
    <phoneticPr fontId="8" type="noConversion"/>
  </si>
  <si>
    <t>미래성장동력육성</t>
    <phoneticPr fontId="8" type="noConversion"/>
  </si>
  <si>
    <t>사물인터넷기업지원</t>
    <phoneticPr fontId="8" type="noConversion"/>
  </si>
  <si>
    <t>ㅇ [IoT 전문아카데미] 운영 소모품</t>
    <phoneticPr fontId="1" type="noConversion"/>
  </si>
  <si>
    <t>ㅇ [IoT 전문아카데미] 전문아카데미 용역</t>
    <phoneticPr fontId="1" type="noConversion"/>
  </si>
  <si>
    <t>ㅇ [제품상용화] 시작품제작소 운영 재료비</t>
    <phoneticPr fontId="1" type="noConversion"/>
  </si>
  <si>
    <t>ㅇ [IoT 전문아카데미] 간담회비 등</t>
    <phoneticPr fontId="1" type="noConversion"/>
  </si>
  <si>
    <t>ㅇ [IoT 전문아카데미] 홍보비</t>
    <phoneticPr fontId="1" type="noConversion"/>
  </si>
  <si>
    <t>ㅇ [제품상용화] 기업모집 홍보</t>
    <phoneticPr fontId="1" type="noConversion"/>
  </si>
  <si>
    <t>ㅇ [통합기획홍보] 전사적 통합기획 홍보</t>
    <phoneticPr fontId="1" type="noConversion"/>
  </si>
  <si>
    <t>ㅇ [산업조사연구수행] 자문회의 수당</t>
    <phoneticPr fontId="1" type="noConversion"/>
  </si>
  <si>
    <t>ㅇ [제품상용화] 시제품제작 지원기업 선정심사비</t>
    <phoneticPr fontId="1" type="noConversion"/>
  </si>
  <si>
    <t>ㅇ [제품상용화] 기업 양산비 지원 심사비</t>
    <phoneticPr fontId="1" type="noConversion"/>
  </si>
  <si>
    <t>ㅇ [산업조사연구수행] 학술연구용역</t>
    <phoneticPr fontId="1" type="noConversion"/>
  </si>
  <si>
    <t>ㅇ [산업조사연구수행] 간담회비</t>
    <phoneticPr fontId="1" type="noConversion"/>
  </si>
  <si>
    <t>ㅇ [제품상용화] 운영 간담회</t>
    <phoneticPr fontId="1" type="noConversion"/>
  </si>
  <si>
    <t>기업경쟁력강화</t>
    <phoneticPr fontId="8" type="noConversion"/>
  </si>
  <si>
    <t>ㅇ 비즈라인 인베스터 운영</t>
    <phoneticPr fontId="1" type="noConversion"/>
  </si>
  <si>
    <t>ㅇ 기업가치평가 및 회계실사</t>
    <phoneticPr fontId="1" type="noConversion"/>
  </si>
  <si>
    <t>ㅇ 액셀러레이팅 선정심사 운영</t>
    <phoneticPr fontId="1" type="noConversion"/>
  </si>
  <si>
    <t>ㅇ 국내외 IR 공동 개최</t>
    <phoneticPr fontId="1" type="noConversion"/>
  </si>
  <si>
    <t>ㅇ 비즈니스 서비스 정산 운영</t>
    <phoneticPr fontId="1" type="noConversion"/>
  </si>
  <si>
    <t>ㅇ 액셀러레이팅 법인서류 운송</t>
    <phoneticPr fontId="1" type="noConversion"/>
  </si>
  <si>
    <t>ㅇ 액셀러레이팅 사업 운영 비품구매</t>
    <phoneticPr fontId="1" type="noConversion"/>
  </si>
  <si>
    <t>ㅇ 액셀러레이팅 우수기업 선정 심사</t>
    <phoneticPr fontId="1" type="noConversion"/>
  </si>
  <si>
    <t>ㅇ 자금지원심의위원회 선정 심사</t>
    <phoneticPr fontId="1" type="noConversion"/>
  </si>
  <si>
    <t>ㅇ 펀드운용사 선정 심사</t>
    <phoneticPr fontId="1" type="noConversion"/>
  </si>
  <si>
    <t>ㅇ 비즈라인 자문위원회 및 MP운영</t>
    <phoneticPr fontId="1" type="noConversion"/>
  </si>
  <si>
    <t>ㅇ 액셀러레이팅 센터 인트라넷 유지보수</t>
    <phoneticPr fontId="1" type="noConversion"/>
  </si>
  <si>
    <t>ㅇ 액셀러레이팅 심사자료 제작</t>
    <phoneticPr fontId="1" type="noConversion"/>
  </si>
  <si>
    <t>ㅇ 투자지원팀 도서구입</t>
    <phoneticPr fontId="1" type="noConversion"/>
  </si>
  <si>
    <t>ㅇ 비즈니스서비스(맞춤형_기본형)</t>
    <phoneticPr fontId="1" type="noConversion"/>
  </si>
  <si>
    <t>ㅇ 우수기업 발굴 투자네트워크 구축</t>
    <phoneticPr fontId="1" type="noConversion"/>
  </si>
  <si>
    <t>ㅇ 글로벌 IR 및 해외액셀러레이팅 간담회</t>
    <phoneticPr fontId="1" type="noConversion"/>
  </si>
  <si>
    <t>ㅇ 우수기업 네트워킹 운영 회의</t>
    <phoneticPr fontId="1" type="noConversion"/>
  </si>
  <si>
    <t>ㅇ 투자지원팀 역량강화 교육</t>
    <phoneticPr fontId="1" type="noConversion"/>
  </si>
  <si>
    <t>X</t>
    <phoneticPr fontId="8" type="noConversion"/>
  </si>
  <si>
    <t>식</t>
    <phoneticPr fontId="8" type="noConversion"/>
  </si>
  <si>
    <t>X</t>
    <phoneticPr fontId="8" type="noConversion"/>
  </si>
  <si>
    <t>식</t>
    <phoneticPr fontId="1" type="noConversion"/>
  </si>
  <si>
    <t>=</t>
    <phoneticPr fontId="8" type="noConversion"/>
  </si>
  <si>
    <t>콘텐츠기업지원</t>
    <phoneticPr fontId="8" type="noConversion"/>
  </si>
  <si>
    <t>식</t>
    <phoneticPr fontId="1" type="noConversion"/>
  </si>
  <si>
    <t>회</t>
    <phoneticPr fontId="1" type="noConversion"/>
  </si>
  <si>
    <t>개사</t>
    <phoneticPr fontId="1" type="noConversion"/>
  </si>
  <si>
    <t>미디어콘텐츠센터운영</t>
    <phoneticPr fontId="8" type="noConversion"/>
  </si>
  <si>
    <t>기업보육(Post BI)</t>
    <phoneticPr fontId="8" type="noConversion"/>
  </si>
  <si>
    <t>ㅇ 해외시장개척단 직원 출장비</t>
    <phoneticPr fontId="1" type="noConversion"/>
  </si>
  <si>
    <t>명</t>
    <phoneticPr fontId="8" type="noConversion"/>
  </si>
  <si>
    <t>년</t>
    <phoneticPr fontId="8" type="noConversion"/>
  </si>
  <si>
    <t>ㅇ 창업보육협의회 연회비</t>
    <phoneticPr fontId="8" type="noConversion"/>
  </si>
  <si>
    <t>식</t>
    <phoneticPr fontId="8" type="noConversion"/>
  </si>
  <si>
    <t>년</t>
    <phoneticPr fontId="1" type="noConversion"/>
  </si>
  <si>
    <t>ㅇ 홍보시스템 통신비</t>
    <phoneticPr fontId="8" type="noConversion"/>
  </si>
  <si>
    <t>월</t>
    <phoneticPr fontId="1" type="noConversion"/>
  </si>
  <si>
    <t>ㅇ 챌린지플러스센터 통신비</t>
    <phoneticPr fontId="8" type="noConversion"/>
  </si>
  <si>
    <t>ㅇ 엑셀러레이팅센터 통신비</t>
    <phoneticPr fontId="8" type="noConversion"/>
  </si>
  <si>
    <t>월</t>
    <phoneticPr fontId="8" type="noConversion"/>
  </si>
  <si>
    <t>ㅇ 챌린지플러스센터 무인경비 요금</t>
    <phoneticPr fontId="8" type="noConversion"/>
  </si>
  <si>
    <t>ㅇ 엑셀러레이팅센터 무인경비 요금</t>
    <phoneticPr fontId="8" type="noConversion"/>
  </si>
  <si>
    <t>ㅇ 청년창업센터 불용재물 보관료</t>
    <phoneticPr fontId="8" type="noConversion"/>
  </si>
  <si>
    <t>ㅇ 보육센터 입주기업 간담회 운영비</t>
    <phoneticPr fontId="8" type="noConversion"/>
  </si>
  <si>
    <t>ㅇ 시설유지보수 및 기타 운영경비</t>
    <phoneticPr fontId="8" type="noConversion"/>
  </si>
  <si>
    <t>ㅇ 기업보육사업 관련 소모품 구입 등</t>
    <phoneticPr fontId="8" type="noConversion"/>
  </si>
  <si>
    <t>회</t>
    <phoneticPr fontId="8" type="noConversion"/>
  </si>
  <si>
    <t>ㅇ 퀵서비스이용 요금</t>
    <phoneticPr fontId="8" type="noConversion"/>
  </si>
  <si>
    <t>ㅇ 업무차량 임차료</t>
    <phoneticPr fontId="8" type="noConversion"/>
  </si>
  <si>
    <t>대</t>
    <phoneticPr fontId="1" type="noConversion"/>
  </si>
  <si>
    <t>ㅇ 챌린지플러스센터 임대관리비</t>
    <phoneticPr fontId="8" type="noConversion"/>
  </si>
  <si>
    <t>ㅇ 엑셀러레이팅센터 임대관리비</t>
    <phoneticPr fontId="8" type="noConversion"/>
  </si>
  <si>
    <t>ㅇ 챌린지플러스센터 정수기 임차료</t>
    <phoneticPr fontId="8" type="noConversion"/>
  </si>
  <si>
    <t>ㅇ 정수기 및 공기청정기 임차료</t>
    <phoneticPr fontId="8" type="noConversion"/>
  </si>
  <si>
    <t>ㅇ 업무용차량 유지</t>
    <phoneticPr fontId="1" type="noConversion"/>
  </si>
  <si>
    <t>ㅇ 브랜드 컨설팅 및 마케팅/홍보 지원</t>
    <phoneticPr fontId="8" type="noConversion"/>
  </si>
  <si>
    <t>개사</t>
    <phoneticPr fontId="8" type="noConversion"/>
  </si>
  <si>
    <t>ㅇ 스마트팩토리 플랫폼 구축 및 지원</t>
    <phoneticPr fontId="8" type="noConversion"/>
  </si>
  <si>
    <t>ㅇ 기술가치평가 지원</t>
    <phoneticPr fontId="1" type="noConversion"/>
  </si>
  <si>
    <t>ㅇ 녹색인증평가 지원</t>
    <phoneticPr fontId="8" type="noConversion"/>
  </si>
  <si>
    <t>ㅇ 코스닥/코스텟 기술상장특례평가 지원</t>
    <phoneticPr fontId="8" type="noConversion"/>
  </si>
  <si>
    <t>ㅇ 법률자문비 및 소옹비용</t>
    <phoneticPr fontId="8" type="noConversion"/>
  </si>
  <si>
    <t>ㅇ 입주기업 간담회 강사수당</t>
    <phoneticPr fontId="8" type="noConversion"/>
  </si>
  <si>
    <t>회</t>
    <phoneticPr fontId="1" type="noConversion"/>
  </si>
  <si>
    <t>식</t>
    <phoneticPr fontId="1" type="noConversion"/>
  </si>
  <si>
    <t>식</t>
    <phoneticPr fontId="8" type="noConversion"/>
  </si>
  <si>
    <t>회</t>
    <phoneticPr fontId="8" type="noConversion"/>
  </si>
  <si>
    <t>개사</t>
    <phoneticPr fontId="1" type="noConversion"/>
  </si>
  <si>
    <t>ㅇ 전산사무용품 등 구매</t>
    <phoneticPr fontId="8" type="noConversion"/>
  </si>
  <si>
    <t>ㅇ 졸업기업 및 보육기업 전수조사</t>
    <phoneticPr fontId="8" type="noConversion"/>
  </si>
  <si>
    <t>년</t>
    <phoneticPr fontId="1" type="noConversion"/>
  </si>
  <si>
    <t>ㅇ 콘텐츠 제작 및 홍보마케팅 지원</t>
    <phoneticPr fontId="8" type="noConversion"/>
  </si>
  <si>
    <t>ㅇ 센터 홍보물 제작</t>
    <phoneticPr fontId="8" type="noConversion"/>
  </si>
  <si>
    <t xml:space="preserve">ㅇ SNS 채널 사업홍보 운영 </t>
    <phoneticPr fontId="8" type="noConversion"/>
  </si>
  <si>
    <t>ㅇ 센터운영위원회 수당</t>
    <phoneticPr fontId="8" type="noConversion"/>
  </si>
  <si>
    <t>명</t>
    <phoneticPr fontId="8" type="noConversion"/>
  </si>
  <si>
    <t>ㅇ 해외진출지원 간담회</t>
    <phoneticPr fontId="8" type="noConversion"/>
  </si>
  <si>
    <t>ㅇ 스타트업센터 운영위원회 간담회</t>
    <phoneticPr fontId="8" type="noConversion"/>
  </si>
  <si>
    <t>ㅇ 외부플레이어 회의비</t>
    <phoneticPr fontId="8" type="noConversion"/>
  </si>
  <si>
    <t>년</t>
    <phoneticPr fontId="8" type="noConversion"/>
  </si>
  <si>
    <t>ㅇ 사업관련 심사위원회 운영경비</t>
    <phoneticPr fontId="8" type="noConversion"/>
  </si>
  <si>
    <t>우수창업기업 발굴육성</t>
    <phoneticPr fontId="8" type="noConversion"/>
  </si>
  <si>
    <t>서울기업지원센터</t>
    <phoneticPr fontId="8" type="noConversion"/>
  </si>
  <si>
    <t>ㅇ 대표이사</t>
  </si>
  <si>
    <t>ㅇ 부가연봉(본부장 업무수행 활동)</t>
  </si>
  <si>
    <t>ㅇ 가족수당-기타가족(100,000원×1명/인당)</t>
    <phoneticPr fontId="1" type="noConversion"/>
  </si>
  <si>
    <t>ㅇ 휴일근무수당(기본월봉/209*8시간*1.5)</t>
  </si>
  <si>
    <t>ㅇ 파견공무원 제수당</t>
  </si>
  <si>
    <t>ㅇ 1급(실제보수 평균값)</t>
    <phoneticPr fontId="8" type="noConversion"/>
  </si>
  <si>
    <t>(107-01) 퇴직급여</t>
  </si>
  <si>
    <t>(101-03) 기타직보수</t>
  </si>
  <si>
    <t>ㅇ 파견근로자 급여</t>
  </si>
  <si>
    <t>인건비 및 성과급</t>
    <phoneticPr fontId="1" type="noConversion"/>
  </si>
  <si>
    <t>(218-01) 기관성과급</t>
  </si>
  <si>
    <t>시설서비스직 운영</t>
    <phoneticPr fontId="1" type="noConversion"/>
  </si>
  <si>
    <t>(101-02) 시설서비스직급여</t>
  </si>
  <si>
    <t>(성과연봉)</t>
    <phoneticPr fontId="8" type="noConversion"/>
  </si>
  <si>
    <t>ㅇ 성과급</t>
    <phoneticPr fontId="1" type="noConversion"/>
  </si>
  <si>
    <t>ㅇ 부패방지 시책평가 관련 보고서 제작</t>
    <phoneticPr fontId="8" type="noConversion"/>
  </si>
  <si>
    <t>ㅇ반부패 청렴교육 강의료 (SBA 규정 A급 적용, 원고료 포함)</t>
    <phoneticPr fontId="8" type="noConversion"/>
  </si>
  <si>
    <t>회</t>
    <phoneticPr fontId="1" type="noConversion"/>
  </si>
  <si>
    <t>ㅇ4대 교육 (성희롱, 성폭력 등) 강사료 (SBA 규정 A급 적용, 원고료 포함)</t>
    <phoneticPr fontId="8" type="noConversion"/>
  </si>
  <si>
    <t>ㅇ 부패영항평가 실시</t>
    <phoneticPr fontId="8" type="noConversion"/>
  </si>
  <si>
    <t>ㅇ 외부 법률자문서비스 지원</t>
    <phoneticPr fontId="8" type="noConversion"/>
  </si>
  <si>
    <t>ㅇ 반부패 사내공모전 포상</t>
    <phoneticPr fontId="8" type="noConversion"/>
  </si>
  <si>
    <t>ㅇ외부청렴 위원회 참석수당</t>
    <phoneticPr fontId="8" type="noConversion"/>
  </si>
  <si>
    <t>ㅇ 외부청렴위원회 회의 다과비</t>
    <phoneticPr fontId="8" type="noConversion"/>
  </si>
  <si>
    <t>ㅇ 내부청렴위원회 회의 다과비</t>
    <phoneticPr fontId="8" type="noConversion"/>
  </si>
  <si>
    <t>ㅇ 교육 진행 관련 다과 (반부패 등)</t>
    <phoneticPr fontId="8" type="noConversion"/>
  </si>
  <si>
    <t>ㅇ 외부사례 조사 및 전파 교육</t>
    <phoneticPr fontId="8" type="noConversion"/>
  </si>
  <si>
    <t>ㅇ 내부감사 및 감사업무 관련 유관기관 업무협의</t>
    <phoneticPr fontId="8" type="noConversion"/>
  </si>
  <si>
    <t>인사관리및조직문화</t>
    <phoneticPr fontId="8" type="noConversion"/>
  </si>
  <si>
    <t>행정관리및회계제도운영</t>
    <phoneticPr fontId="8" type="noConversion"/>
  </si>
  <si>
    <t>ㅇ 장애인협회 나눔기부</t>
    <phoneticPr fontId="1" type="noConversion"/>
  </si>
  <si>
    <t>ㅇ 신원보증보험 회계관리 직위보험</t>
    <phoneticPr fontId="1" type="noConversion"/>
  </si>
  <si>
    <t>ㅇ 회계전표철 바인더</t>
    <phoneticPr fontId="8" type="noConversion"/>
  </si>
  <si>
    <t>ㅇ 다이어리, 달력, 대∙소봉투</t>
    <phoneticPr fontId="1" type="noConversion"/>
  </si>
  <si>
    <t>ㅇ 결산서 및 조정계산서 인쇄</t>
    <phoneticPr fontId="8" type="noConversion"/>
  </si>
  <si>
    <t>ㅇ 회계와세무 구독</t>
    <phoneticPr fontId="8" type="noConversion"/>
  </si>
  <si>
    <t>ㅇ 중소기업지원센터 특별회비</t>
    <phoneticPr fontId="1" type="noConversion"/>
  </si>
  <si>
    <t>ㅇ 중소기업지원센터 협의회 연회비</t>
    <phoneticPr fontId="1" type="noConversion"/>
  </si>
  <si>
    <t>ㅇ 행낭수수료</t>
    <phoneticPr fontId="1" type="noConversion"/>
  </si>
  <si>
    <t>ㅇ 중기협주관 전시회 참가비</t>
    <phoneticPr fontId="1" type="noConversion"/>
  </si>
  <si>
    <t>ㅇ 중기협주관 워크숍 참가비</t>
    <phoneticPr fontId="1" type="noConversion"/>
  </si>
  <si>
    <t>ㅇ 공인인증서 갱신 및 증명서발급 등</t>
    <phoneticPr fontId="1" type="noConversion"/>
  </si>
  <si>
    <t>ㅇ 외부회계감사 위촉수수료</t>
    <phoneticPr fontId="8" type="noConversion"/>
  </si>
  <si>
    <t>ㅇ 재무제표 분석 수수료</t>
    <phoneticPr fontId="8" type="noConversion"/>
  </si>
  <si>
    <t>ㅇ 법인세 세무조정수수료</t>
    <phoneticPr fontId="8" type="noConversion"/>
  </si>
  <si>
    <t>ㅇ 전자세금계산서 발행수수료</t>
    <phoneticPr fontId="8" type="noConversion"/>
  </si>
  <si>
    <t>ㅇ 퇴직연금 운영수수료</t>
    <phoneticPr fontId="8" type="noConversion"/>
  </si>
  <si>
    <t>ㅇ 진흥원 보유 유가증권 재평가수수료</t>
    <phoneticPr fontId="8" type="noConversion"/>
  </si>
  <si>
    <t>ㅇ 자문수당(세무,회계)</t>
    <phoneticPr fontId="8" type="noConversion"/>
  </si>
  <si>
    <t>ㅇ 계약심의 및 유가증권 처분 등 위원회</t>
    <phoneticPr fontId="8" type="noConversion"/>
  </si>
  <si>
    <t>ㅇ 중소기업지원센터 협의회(2회)</t>
    <phoneticPr fontId="1" type="noConversion"/>
  </si>
  <si>
    <t>ㅇ 회계감사 관련 간담회비</t>
    <phoneticPr fontId="8" type="noConversion"/>
  </si>
  <si>
    <t>ㅇ 위원회 및 협력기관 간담회</t>
    <phoneticPr fontId="8" type="noConversion"/>
  </si>
  <si>
    <t>ㅇ ERP시스템 유지보수비</t>
    <phoneticPr fontId="8" type="noConversion"/>
  </si>
  <si>
    <t>ㅇ SBA 계약정보공개시스템 유지보수</t>
    <phoneticPr fontId="1" type="noConversion"/>
  </si>
  <si>
    <t>ㅇ 전자계약프로그램 유지보수</t>
    <phoneticPr fontId="1" type="noConversion"/>
  </si>
  <si>
    <t>고객관리 및 기획홍보</t>
    <phoneticPr fontId="8" type="noConversion"/>
  </si>
  <si>
    <t>ㅇ 원고료 및 번역비용 등</t>
    <phoneticPr fontId="1" type="noConversion"/>
  </si>
  <si>
    <t xml:space="preserve">ㅇ 기자간담회 추진  </t>
    <phoneticPr fontId="1" type="noConversion"/>
  </si>
  <si>
    <t xml:space="preserve">ㅇ 프레스 투어 추진등 </t>
    <phoneticPr fontId="1" type="noConversion"/>
  </si>
  <si>
    <t>선진정보시스템 운영</t>
    <phoneticPr fontId="8" type="noConversion"/>
  </si>
  <si>
    <t>ㅇ 통합서버 가상화 환경 구축</t>
    <phoneticPr fontId="1" type="noConversion"/>
  </si>
  <si>
    <t>ㅇ 통합보안 관제시스템 구축</t>
    <phoneticPr fontId="1" type="noConversion"/>
  </si>
  <si>
    <t>ㅇ 고객지원서비스 개선 및 리뉴얼</t>
    <phoneticPr fontId="1" type="noConversion"/>
  </si>
  <si>
    <t>ㅇ ERP 기능개선 및 확장운영</t>
    <phoneticPr fontId="1" type="noConversion"/>
  </si>
  <si>
    <t>ㅇ 사업, 고객관리시스템 확대운영</t>
    <phoneticPr fontId="1" type="noConversion"/>
  </si>
  <si>
    <t>ㅇ 통합PC보안솔루션 구축 및 유해차단솔루션 확대운영</t>
    <phoneticPr fontId="1" type="noConversion"/>
  </si>
  <si>
    <t>ㅇ 백업 및 재해복구시스템 고도화</t>
    <phoneticPr fontId="1" type="noConversion"/>
  </si>
  <si>
    <t>ㅇ 중소기업 통합사업관리시스템 연동 및 기능강화</t>
    <phoneticPr fontId="1" type="noConversion"/>
  </si>
  <si>
    <t>기본경비</t>
    <phoneticPr fontId="8" type="noConversion"/>
  </si>
  <si>
    <t>ㅇ 특근매식비</t>
    <phoneticPr fontId="8" type="noConversion"/>
  </si>
  <si>
    <t>ㅇ 시내출장비</t>
    <phoneticPr fontId="8" type="noConversion"/>
  </si>
  <si>
    <t>ㅇ 관외출장여비</t>
    <phoneticPr fontId="8" type="noConversion"/>
  </si>
  <si>
    <t>ㅇ 교육훈련여비</t>
    <phoneticPr fontId="8" type="noConversion"/>
  </si>
  <si>
    <t>ㅇ 임직원 국외출장 여비</t>
    <phoneticPr fontId="8" type="noConversion"/>
  </si>
  <si>
    <t>ㅇ 서울시의회 국외시찰 수행여비</t>
    <phoneticPr fontId="8" type="noConversion"/>
  </si>
  <si>
    <t>ㅇ 휴대폰 전화료(실본부장급)</t>
    <phoneticPr fontId="8" type="noConversion"/>
  </si>
  <si>
    <t>회선</t>
    <phoneticPr fontId="8" type="noConversion"/>
  </si>
  <si>
    <t>ㅇ 휴대폰 전화료(팀장급)</t>
    <phoneticPr fontId="8" type="noConversion"/>
  </si>
  <si>
    <t>ㅇ 우편료 등</t>
    <phoneticPr fontId="8" type="noConversion"/>
  </si>
  <si>
    <t>ㅇ 수입인지대 및 인감증명서 발급수수료</t>
    <phoneticPr fontId="8" type="noConversion"/>
  </si>
  <si>
    <t>ㅇ 이사변경등기비</t>
    <phoneticPr fontId="8" type="noConversion"/>
  </si>
  <si>
    <t>ㅇ 기타공과금</t>
    <phoneticPr fontId="8" type="noConversion"/>
  </si>
  <si>
    <t>ㅇ 운반보관비</t>
    <phoneticPr fontId="8" type="noConversion"/>
  </si>
  <si>
    <t>ㅇ 각종 서식 및 부책, 쇼핑백, 봉투 등 인쇄비</t>
    <phoneticPr fontId="8" type="noConversion"/>
  </si>
  <si>
    <t>분기</t>
    <phoneticPr fontId="1" type="noConversion"/>
  </si>
  <si>
    <t>ㅇ 대표이사실 운영 등</t>
    <phoneticPr fontId="8" type="noConversion"/>
  </si>
  <si>
    <t>ㅇ 폐기물 처리비 등</t>
    <phoneticPr fontId="8" type="noConversion"/>
  </si>
  <si>
    <t>ㅇ 명함제작</t>
    <phoneticPr fontId="8" type="noConversion"/>
  </si>
  <si>
    <t>ㅇ 명패제작</t>
    <phoneticPr fontId="8" type="noConversion"/>
  </si>
  <si>
    <t>ㅇ 제 잡비</t>
    <phoneticPr fontId="8" type="noConversion"/>
  </si>
  <si>
    <t>ㅇ 소모품 구입</t>
    <phoneticPr fontId="8" type="noConversion"/>
  </si>
  <si>
    <t>ㅇ 법인차량 렌트비(대표이사)</t>
    <phoneticPr fontId="8" type="noConversion"/>
  </si>
  <si>
    <t>ㅇ 대표이사 차량</t>
    <phoneticPr fontId="8" type="noConversion"/>
  </si>
  <si>
    <t>ㅇ 본사관리차량(스타렉스 3, 카렌스 1)</t>
    <phoneticPr fontId="8" type="noConversion"/>
  </si>
  <si>
    <t>ㅇ 법인차량 자동차보험</t>
    <phoneticPr fontId="8" type="noConversion"/>
  </si>
  <si>
    <t>대</t>
    <phoneticPr fontId="8" type="noConversion"/>
  </si>
  <si>
    <t>ㅇ 법률자문료</t>
    <phoneticPr fontId="8" type="noConversion"/>
  </si>
  <si>
    <t>ㅇ 기관운영업무추진비(경영기획실)</t>
    <phoneticPr fontId="8" type="noConversion"/>
  </si>
  <si>
    <t>ㅇ 부서운영비 - 5인 이하</t>
    <phoneticPr fontId="8" type="noConversion"/>
  </si>
  <si>
    <t>ㅇ 부서운영비 - 15인 이하</t>
    <phoneticPr fontId="8" type="noConversion"/>
  </si>
  <si>
    <t>ㅇ 부서운영비 - 30인 이하</t>
    <phoneticPr fontId="8" type="noConversion"/>
  </si>
  <si>
    <t>ㅇ 부서운영비 - 30인 초과</t>
    <phoneticPr fontId="8" type="noConversion"/>
  </si>
  <si>
    <t>ㅇ 법인세</t>
    <phoneticPr fontId="8" type="noConversion"/>
  </si>
  <si>
    <t>ㅇ 지방소득세</t>
    <phoneticPr fontId="8" type="noConversion"/>
  </si>
  <si>
    <t>일자리본부기본경비</t>
    <phoneticPr fontId="8" type="noConversion"/>
  </si>
  <si>
    <t>ㅇ 복사용지</t>
    <phoneticPr fontId="8" type="noConversion"/>
  </si>
  <si>
    <t>ㅇ 신문구독료</t>
    <phoneticPr fontId="8" type="noConversion"/>
  </si>
  <si>
    <t>본부</t>
    <phoneticPr fontId="1" type="noConversion"/>
  </si>
  <si>
    <t>ㅇ 정기간행물(월간지/물가자료 등)</t>
    <phoneticPr fontId="8" type="noConversion"/>
  </si>
  <si>
    <t>ㅇ 기관운영업무추진비(일자리본부)</t>
    <phoneticPr fontId="8" type="noConversion"/>
  </si>
  <si>
    <t>유통마케팅본부기본경비</t>
    <phoneticPr fontId="8" type="noConversion"/>
  </si>
  <si>
    <t>ㅇ 기관운영업무추진비(유통마케팅본부)</t>
    <phoneticPr fontId="8" type="noConversion"/>
  </si>
  <si>
    <t>창업본부기본경비</t>
    <phoneticPr fontId="8" type="noConversion"/>
  </si>
  <si>
    <t>ㅇ 기관운영업무추진비(창업본부)</t>
    <phoneticPr fontId="8" type="noConversion"/>
  </si>
  <si>
    <t>기업성장본부기본경비</t>
    <phoneticPr fontId="8" type="noConversion"/>
  </si>
  <si>
    <t>ㅇ 기관운영업무추진비(기업성장본부)</t>
    <phoneticPr fontId="8" type="noConversion"/>
  </si>
  <si>
    <t>콘텐츠산업본부기본경비</t>
    <phoneticPr fontId="8" type="noConversion"/>
  </si>
  <si>
    <t>ㅇ 기관운영업무추진비(콘텐츠산업본부)</t>
    <phoneticPr fontId="8" type="noConversion"/>
  </si>
  <si>
    <t>인프라운영단기본경비</t>
    <phoneticPr fontId="8" type="noConversion"/>
  </si>
  <si>
    <t>ㅇ 기관운영업무추진비(인프라운영단)</t>
    <phoneticPr fontId="8" type="noConversion"/>
  </si>
  <si>
    <t>경영기획및조직관리</t>
    <phoneticPr fontId="8" type="noConversion"/>
  </si>
  <si>
    <t>ㅇ 경영평가 현장실사 운영</t>
    <phoneticPr fontId="8" type="noConversion"/>
  </si>
  <si>
    <t>ㅇ 부서성과평가 운영</t>
    <phoneticPr fontId="8" type="noConversion"/>
  </si>
  <si>
    <t>ㅇ 경영전략회의 등</t>
    <phoneticPr fontId="8" type="noConversion"/>
  </si>
  <si>
    <t>ㅇ 행사비</t>
    <phoneticPr fontId="1" type="noConversion"/>
  </si>
  <si>
    <t>ㅇ 이사회 보고서 및 회의자료 인쇄</t>
    <phoneticPr fontId="8" type="noConversion"/>
  </si>
  <si>
    <t>ㅇ 시의회 업무보고서 인쇄</t>
    <phoneticPr fontId="8" type="noConversion"/>
  </si>
  <si>
    <t>ㅇ 행정사무감사 자료 인쇄</t>
    <phoneticPr fontId="8" type="noConversion"/>
  </si>
  <si>
    <t>ㅇ 중장기계획, 대표이사성과, 경영혁신, 사업성과 등 대내외 보고서 제작</t>
    <phoneticPr fontId="8" type="noConversion"/>
  </si>
  <si>
    <t>ㅇ 경영실적보고서 제작</t>
    <phoneticPr fontId="8" type="noConversion"/>
  </si>
  <si>
    <t>ㅇ 이사회 수당</t>
    <phoneticPr fontId="8" type="noConversion"/>
  </si>
  <si>
    <t>ㅇ 각종위원회 및 심사 수당</t>
    <phoneticPr fontId="8" type="noConversion"/>
  </si>
  <si>
    <t>ㅇ 이사회 운영</t>
    <phoneticPr fontId="8" type="noConversion"/>
  </si>
  <si>
    <t>ㅇ 유관기관 협력 등</t>
    <phoneticPr fontId="8" type="noConversion"/>
  </si>
  <si>
    <t>ㅇ 우수직원 포상</t>
    <phoneticPr fontId="8" type="noConversion"/>
  </si>
  <si>
    <t>분야</t>
    <phoneticPr fontId="1" type="noConversion"/>
  </si>
  <si>
    <t>ㅇ 우수부서 포상</t>
    <phoneticPr fontId="8" type="noConversion"/>
  </si>
  <si>
    <t>ㅇ 예산서 및 편성지침 인쇄</t>
    <phoneticPr fontId="8" type="noConversion"/>
  </si>
  <si>
    <t>ㅇ 20주년 백서제작</t>
    <phoneticPr fontId="1" type="noConversion"/>
  </si>
  <si>
    <t>클러스터활성화</t>
    <phoneticPr fontId="1" type="noConversion"/>
  </si>
  <si>
    <t>(202-02) 국외여비</t>
    <phoneticPr fontId="1" type="noConversion"/>
  </si>
  <si>
    <t>ㅇ [DMC 대내외연계 해외교류] 네트워크 구축 및 선진 클러스터 벤치마킹</t>
    <phoneticPr fontId="1" type="noConversion"/>
  </si>
  <si>
    <t>명</t>
    <phoneticPr fontId="8" type="noConversion"/>
  </si>
  <si>
    <t>회</t>
    <phoneticPr fontId="1" type="noConversion"/>
  </si>
  <si>
    <t>ㅇ [DMC 네트워크 코넷]  응대 및 운영물품</t>
    <phoneticPr fontId="1" type="noConversion"/>
  </si>
  <si>
    <t>식</t>
    <phoneticPr fontId="8" type="noConversion"/>
  </si>
  <si>
    <t>식</t>
    <phoneticPr fontId="1" type="noConversion"/>
  </si>
  <si>
    <t>ㅇ [DMC 라운지] 시설 유지보수 및 소모품 구입</t>
    <phoneticPr fontId="1" type="noConversion"/>
  </si>
  <si>
    <t>월</t>
    <phoneticPr fontId="8" type="noConversion"/>
  </si>
  <si>
    <t>ㅇ [DMC 라운지] 보안장치 설비 운영</t>
    <phoneticPr fontId="1" type="noConversion"/>
  </si>
  <si>
    <t>월</t>
    <phoneticPr fontId="1" type="noConversion"/>
  </si>
  <si>
    <t>ㅇ [DMC 네트워크 구축] 협의체 업무추진</t>
    <phoneticPr fontId="1" type="noConversion"/>
  </si>
  <si>
    <t>ㅇ [DMC 대내외연계 통합사업설명회] DMC 통합사업설명회 소모품비</t>
    <phoneticPr fontId="1" type="noConversion"/>
  </si>
  <si>
    <t xml:space="preserve">ㅇ [DMC 명소화] DMC홍보관 콘텐츠 유지관련 소모품 </t>
    <phoneticPr fontId="1" type="noConversion"/>
  </si>
  <si>
    <t>ㅇ [DMC 네트워크 코넷] 사업운영비(사무용품 등)</t>
    <phoneticPr fontId="1" type="noConversion"/>
  </si>
  <si>
    <t>ㅇ [DMC 네트워크 코넷] 아이디어 오디션 포상금</t>
    <phoneticPr fontId="1" type="noConversion"/>
  </si>
  <si>
    <t xml:space="preserve">ㅇ [DMC 네트워크 코넷] 아이디어 오디션 선행기술조사 </t>
    <phoneticPr fontId="1" type="noConversion"/>
  </si>
  <si>
    <t>건</t>
    <phoneticPr fontId="8" type="noConversion"/>
  </si>
  <si>
    <t xml:space="preserve">ㅇ [DMC 네트워크 코넷]  DMC융복합 포럼 개최 </t>
    <phoneticPr fontId="1" type="noConversion"/>
  </si>
  <si>
    <t xml:space="preserve">ㅇ [DMC 네트워크 코넷] 아이디어 오디션 개최 </t>
    <phoneticPr fontId="1" type="noConversion"/>
  </si>
  <si>
    <t>ㅇ [DMC 대내외연계 해외교류] 해외클러스터 교류 업무추진비(통역 등)</t>
    <phoneticPr fontId="1" type="noConversion"/>
  </si>
  <si>
    <t>ㅇ [DMC 2단계 활성화] DMC입주기업협의회 연간 회비</t>
    <phoneticPr fontId="1" type="noConversion"/>
  </si>
  <si>
    <t>개</t>
    <phoneticPr fontId="8" type="noConversion"/>
  </si>
  <si>
    <t>ㅇ [DMC 2단계 활성화] DMC입주기업 현황조사</t>
    <phoneticPr fontId="1" type="noConversion"/>
  </si>
  <si>
    <t>X</t>
    <phoneticPr fontId="1" type="noConversion"/>
  </si>
  <si>
    <t>=</t>
    <phoneticPr fontId="1" type="noConversion"/>
  </si>
  <si>
    <t>ㅇ [DMC 2단계 활성화] 버스킹 공연 개최</t>
    <phoneticPr fontId="1" type="noConversion"/>
  </si>
  <si>
    <t>X</t>
    <phoneticPr fontId="1" type="noConversion"/>
  </si>
  <si>
    <t>식</t>
    <phoneticPr fontId="1" type="noConversion"/>
  </si>
  <si>
    <t>회</t>
    <phoneticPr fontId="1" type="noConversion"/>
  </si>
  <si>
    <t>=</t>
    <phoneticPr fontId="1" type="noConversion"/>
  </si>
  <si>
    <t>ㅇ [DMC 서울파트너스위크] 서울파트너스위크 지원금</t>
    <phoneticPr fontId="1" type="noConversion"/>
  </si>
  <si>
    <t>ㅇ [DMC 명소화] DMC홍보관 콘텐츠 업데이트 및 관리</t>
    <phoneticPr fontId="1" type="noConversion"/>
  </si>
  <si>
    <t>식</t>
    <phoneticPr fontId="8" type="noConversion"/>
  </si>
  <si>
    <t>ㅇ [DMC 명소화] DMC 투어앱 관리 유지보수</t>
    <phoneticPr fontId="1" type="noConversion"/>
  </si>
  <si>
    <t>ㅇ [DMC 대내외연계 컨퍼런스] DMC국제컨퍼런스 연계 지원금</t>
    <phoneticPr fontId="1" type="noConversion"/>
  </si>
  <si>
    <t>ㅇ [기타 DMC 전략수립] 서울시 산업클러스터 발전방안 연구용역</t>
    <phoneticPr fontId="1" type="noConversion"/>
  </si>
  <si>
    <t>ㅇ [DMC 대내외연계 통합사업설명회] DMC 통합사업설명회 안내책자 제작</t>
    <phoneticPr fontId="1" type="noConversion"/>
  </si>
  <si>
    <t>식</t>
    <phoneticPr fontId="8" type="noConversion"/>
  </si>
  <si>
    <t>회</t>
    <phoneticPr fontId="1" type="noConversion"/>
  </si>
  <si>
    <t xml:space="preserve">ㅇ [DMC 네트워크 코넷]  DMC융복합 포럼 개최 </t>
    <phoneticPr fontId="1" type="noConversion"/>
  </si>
  <si>
    <t xml:space="preserve">ㅇ [DMC 네트워크 코넷] 아이디어 오디션 개최 </t>
    <phoneticPr fontId="1" type="noConversion"/>
  </si>
  <si>
    <t xml:space="preserve">ㅇ [DMC 네트워크 어워드] 어워드 개최 </t>
    <phoneticPr fontId="1" type="noConversion"/>
  </si>
  <si>
    <t>ㅇ [DMC 네트워크 구축] 협의체 협력 포럼</t>
    <phoneticPr fontId="1" type="noConversion"/>
  </si>
  <si>
    <t>식</t>
    <phoneticPr fontId="1" type="noConversion"/>
  </si>
  <si>
    <t>=</t>
    <phoneticPr fontId="1" type="noConversion"/>
  </si>
  <si>
    <t>ㅇ [DMC 대내외연계 통합사업설명회] DMC 통합사업설명회 개최</t>
    <phoneticPr fontId="1" type="noConversion"/>
  </si>
  <si>
    <t>ㅇ [DMC 서울파트너스위크] 서울파트너스위크 운영</t>
    <phoneticPr fontId="1" type="noConversion"/>
  </si>
  <si>
    <t>ㅇ [DMC 대내외연계 컨퍼런스] DMC국제컨퍼런스 연계 운영</t>
    <phoneticPr fontId="1" type="noConversion"/>
  </si>
  <si>
    <t>ㅇ [DMC 대내외연계 통합사업설명회] 통합사업설명회 기업모집 홍보</t>
    <phoneticPr fontId="1" type="noConversion"/>
  </si>
  <si>
    <t>ㅇ [DMC 대내외연계 해외교류] DMC 클러스터 사업 및 기업성공사례 기획홍보</t>
    <phoneticPr fontId="1" type="noConversion"/>
  </si>
  <si>
    <t>ㅇ [DMC 2단계 활성화] DMC 2단계 활성화 실행계획 기획홍보</t>
    <phoneticPr fontId="1" type="noConversion"/>
  </si>
  <si>
    <t>ㅇ [DMC 명소화] DMC 방문 기념품 제작</t>
    <phoneticPr fontId="1" type="noConversion"/>
  </si>
  <si>
    <t>ㅇ [DMC 명소화] DMC 안내지도 제작 및 인쇄</t>
    <phoneticPr fontId="1" type="noConversion"/>
  </si>
  <si>
    <t>ㅇ [DMC 클러스터 홍보] SBA 통합기획 홍보</t>
    <phoneticPr fontId="1" type="noConversion"/>
  </si>
  <si>
    <t>ㅇ [DMC 네트워크 구축 자문단] 전문가 자문회의 수당</t>
    <phoneticPr fontId="1" type="noConversion"/>
  </si>
  <si>
    <t>명</t>
    <phoneticPr fontId="1" type="noConversion"/>
  </si>
  <si>
    <t>ㅇ [DMC 네트워크 코넷] 아이디어오디션 심사비</t>
    <phoneticPr fontId="1" type="noConversion"/>
  </si>
  <si>
    <t>ㅇ [DMC 네트워크 어워드] 클러스터어워드 심사비</t>
    <phoneticPr fontId="1" type="noConversion"/>
  </si>
  <si>
    <t>ㅇ [DMC 과제발굴연구회] 심사비</t>
    <phoneticPr fontId="1" type="noConversion"/>
  </si>
  <si>
    <t>ㅇ [DMC 2단계 활성화] 전문가 자문회의</t>
    <phoneticPr fontId="1" type="noConversion"/>
  </si>
  <si>
    <t>명</t>
    <phoneticPr fontId="1" type="noConversion"/>
  </si>
  <si>
    <t>ㅇ [DMC 대내외연계 해외교류] 전문가 자문회의 수당</t>
    <phoneticPr fontId="1" type="noConversion"/>
  </si>
  <si>
    <t>ㅇ [DMC 네트워크 구축] 클러스터 협의체 운영</t>
    <phoneticPr fontId="1" type="noConversion"/>
  </si>
  <si>
    <t>명</t>
    <phoneticPr fontId="8" type="noConversion"/>
  </si>
  <si>
    <t>회</t>
    <phoneticPr fontId="8" type="noConversion"/>
  </si>
  <si>
    <t>ㅇ [DMC 네트워크 구축 자문단] 전문가 간담회</t>
    <phoneticPr fontId="1" type="noConversion"/>
  </si>
  <si>
    <t>ㅇ [DMC 네트워크 코넷] DMC코넷 간담회</t>
    <phoneticPr fontId="1" type="noConversion"/>
  </si>
  <si>
    <t>ㅇ [DMC 대내외연계 해외교류] 해외클러스터 네트워크 간담회</t>
    <phoneticPr fontId="1" type="noConversion"/>
  </si>
  <si>
    <t>ㅇ [DMC 과제발굴연구회] 간담회</t>
    <phoneticPr fontId="1" type="noConversion"/>
  </si>
  <si>
    <t>ㅇ [DMC 2단계 활성화] DMC입주기업협의회 정기 간담회</t>
    <phoneticPr fontId="1" type="noConversion"/>
  </si>
  <si>
    <t>ㅇ [DMC 서울파트너스위크] 서울파트너스위크 업무협의</t>
    <phoneticPr fontId="1" type="noConversion"/>
  </si>
  <si>
    <t>ㅇ [DMC 명소화] 협력 유관기관 간담회</t>
    <phoneticPr fontId="1" type="noConversion"/>
  </si>
  <si>
    <t>ㅇ [DMC 대내외연계 컨퍼런스] DMC국제컨퍼런스 업무협의</t>
    <phoneticPr fontId="1" type="noConversion"/>
  </si>
  <si>
    <t>ㅇ [DMC 네트워크 구축] DMC입주기업협의회 운영</t>
    <phoneticPr fontId="1" type="noConversion"/>
  </si>
  <si>
    <t>ㅇ [DMC 대내외연계 해외교류] 전문가 자문회의 간담회</t>
    <phoneticPr fontId="1" type="noConversion"/>
  </si>
  <si>
    <t>(221-02) 전산개발비</t>
    <phoneticPr fontId="1" type="noConversion"/>
  </si>
  <si>
    <t>ㅇ [DMC 2단계 활성화] 전산운영 유지관리</t>
    <phoneticPr fontId="1" type="noConversion"/>
  </si>
  <si>
    <t>(222-01) 민간사업지원</t>
    <phoneticPr fontId="1" type="noConversion"/>
  </si>
  <si>
    <t>ㅇ [DMC 네트워크 어워드] 클러스터어워드수상기업 홍보마케팅 지원</t>
    <phoneticPr fontId="1" type="noConversion"/>
  </si>
  <si>
    <t>ㅇ [DMC 과제발굴연구회] DMC 산학연 과제발굴연구회 지원금</t>
    <phoneticPr fontId="1" type="noConversion"/>
  </si>
  <si>
    <t>개</t>
    <phoneticPr fontId="1" type="noConversion"/>
  </si>
  <si>
    <t>ㅇ [DMC 라운지] 사업종료에 따른 원상복구 공사비</t>
    <phoneticPr fontId="1" type="noConversion"/>
  </si>
  <si>
    <t>G밸리기업지원</t>
    <phoneticPr fontId="8" type="noConversion"/>
  </si>
  <si>
    <t>ㅇ [G밸리_클러스터팀(G밸리)] IoT센터 완공에 따른 이전</t>
    <phoneticPr fontId="1" type="noConversion"/>
  </si>
  <si>
    <t>(206-01) 일반수용비</t>
    <phoneticPr fontId="1" type="noConversion"/>
  </si>
  <si>
    <t>ㅇ [G밸리_대내외연계 설명회] 통합사업 설명회</t>
    <phoneticPr fontId="1" type="noConversion"/>
  </si>
  <si>
    <t>ㅇ [G밸리_네트워크] G밸리 경영실무자협의회 간담회</t>
    <phoneticPr fontId="1" type="noConversion"/>
  </si>
  <si>
    <t>ㅇ [G밸리_대내외연계 수출상담회] 수출상담회 소모품 구입</t>
    <phoneticPr fontId="1" type="noConversion"/>
  </si>
  <si>
    <t>ㅇ [G밸리_대내외연계 IR] 국내외 IR지원 소모품 구입</t>
    <phoneticPr fontId="1" type="noConversion"/>
  </si>
  <si>
    <t>ㅇ [G밸리_대내외연계 설명회] 통합설명회 운영 소모품비</t>
    <phoneticPr fontId="1" type="noConversion"/>
  </si>
  <si>
    <t>ㅇ [G밸리_대내외연계 설명회] 수출상담회 개최(바이어섭외, 숙박, 통역 등)</t>
    <phoneticPr fontId="1" type="noConversion"/>
  </si>
  <si>
    <t>ㅇ [G밸리_대내외연계 IR] 국내외 IR 프로그램 운영</t>
    <phoneticPr fontId="1" type="noConversion"/>
  </si>
  <si>
    <t>ㅇ [G밸리_대내외연계 IR] 국내외 IR 피칭교육 및 자료제작</t>
    <phoneticPr fontId="1" type="noConversion"/>
  </si>
  <si>
    <t>ㅇ [G밸리_대내외연계 수출상담회] 수출상담회 기업모집 홍보</t>
    <phoneticPr fontId="1" type="noConversion"/>
  </si>
  <si>
    <t>ㅇ [G밸리_대내외연계 IR] 국내외 IR진출지원 기업모집 홍보</t>
    <phoneticPr fontId="1" type="noConversion"/>
  </si>
  <si>
    <t>ㅇ [G밸리_대내외연계 설명회] 통합사업설명회 기업모집 홍보</t>
    <phoneticPr fontId="1" type="noConversion"/>
  </si>
  <si>
    <t>ㅇ 통합기획홍보</t>
    <phoneticPr fontId="1" type="noConversion"/>
  </si>
  <si>
    <t>ㅇ [G밸리_대내외연계 IR] 국내외 IR진출지원 심사료</t>
    <phoneticPr fontId="1" type="noConversion"/>
  </si>
  <si>
    <t>ㅇ [G밸리_대내외연계 설명회] 수출상담회 운영 간담회</t>
    <phoneticPr fontId="1" type="noConversion"/>
  </si>
  <si>
    <t>ㅇ [G밸리_대내외연계 IR] 국내외IR진출지원 운영 간담회</t>
    <phoneticPr fontId="1" type="noConversion"/>
  </si>
  <si>
    <t>ㅇ [G밸리_과제발굴연구회] G밸리 과제발굴 연구회 간담회비</t>
    <phoneticPr fontId="1" type="noConversion"/>
  </si>
  <si>
    <t>ㅇ [G밸리_과제발굴연구회] 지원금</t>
    <phoneticPr fontId="1" type="noConversion"/>
  </si>
  <si>
    <t>신규 클러스터(마곡, 양재 등) 기업지원</t>
    <phoneticPr fontId="1" type="noConversion"/>
  </si>
  <si>
    <t>ㅇ [신규_마곡] 국내 클러스터 벤치마킹 및 네트워크 구축</t>
    <phoneticPr fontId="1" type="noConversion"/>
  </si>
  <si>
    <t>명</t>
    <phoneticPr fontId="8" type="noConversion"/>
  </si>
  <si>
    <t>회</t>
    <phoneticPr fontId="1" type="noConversion"/>
  </si>
  <si>
    <t>ㅇ [신규_동북권] 동북권 클러스터 기업실태 조사</t>
    <phoneticPr fontId="1" type="noConversion"/>
  </si>
  <si>
    <t>식</t>
    <phoneticPr fontId="1" type="noConversion"/>
  </si>
  <si>
    <t>ㅇ [신규_마곡] 마곡산업단지 기업실태 및 수요조사</t>
    <phoneticPr fontId="1" type="noConversion"/>
  </si>
  <si>
    <t>ㅇ [신규_마곡] 마곡입주기업협의회 회비</t>
    <phoneticPr fontId="1" type="noConversion"/>
  </si>
  <si>
    <t>식</t>
    <phoneticPr fontId="8" type="noConversion"/>
  </si>
  <si>
    <t>ㅇ [신규_양재] 양재 R&amp;D 특구 현황 및 실태조사</t>
    <phoneticPr fontId="1" type="noConversion"/>
  </si>
  <si>
    <t>명</t>
    <phoneticPr fontId="1" type="noConversion"/>
  </si>
  <si>
    <t>(218-01) 행사운영비</t>
    <phoneticPr fontId="1" type="noConversion"/>
  </si>
  <si>
    <t>ㅇ [신규_양재] 협의체 수첩</t>
    <phoneticPr fontId="1" type="noConversion"/>
  </si>
  <si>
    <t>개</t>
    <phoneticPr fontId="1" type="noConversion"/>
  </si>
  <si>
    <t>=</t>
    <phoneticPr fontId="1" type="noConversion"/>
  </si>
  <si>
    <t>ㅇ [신규_마곡] 마곡입주기업협의체 창립총회</t>
    <phoneticPr fontId="1" type="noConversion"/>
  </si>
  <si>
    <t>ㅇ [신규_양재] SPARK@양재 온오프라인홍보</t>
    <phoneticPr fontId="1" type="noConversion"/>
  </si>
  <si>
    <t>ㅇ [신규_동북권] 동북권 클러스터 기업대상 SBA사업 기획홍보</t>
    <phoneticPr fontId="1" type="noConversion"/>
  </si>
  <si>
    <t>ㅇ [신규_양재] SPARK@양재 강연료</t>
    <phoneticPr fontId="1" type="noConversion"/>
  </si>
  <si>
    <t>ㅇ [신규_마곡] 전문가 자문회의</t>
    <phoneticPr fontId="1" type="noConversion"/>
  </si>
  <si>
    <t xml:space="preserve">ㅇ [신규_양재] SPARK@양재 다과비 </t>
    <phoneticPr fontId="1" type="noConversion"/>
  </si>
  <si>
    <t>ㅇ [신규_동북권] 동북권 클러스터 협의회 회의 및 간담회</t>
    <phoneticPr fontId="1" type="noConversion"/>
  </si>
  <si>
    <t>ㅇ [신규_과제발굴연구회] 신규 클러스터 산학연 과제발굴연구회 간담회비</t>
    <phoneticPr fontId="1" type="noConversion"/>
  </si>
  <si>
    <t>ㅇ [신규_마곡] 마곡산업단지 관련 회의 및 간담회</t>
    <phoneticPr fontId="1" type="noConversion"/>
  </si>
  <si>
    <t>(222-01) 민간사업지원</t>
    <phoneticPr fontId="1" type="noConversion"/>
  </si>
  <si>
    <t>ㅇ [신규_과제발굴연구회] 신규 클러스터 산학연 과제발굴연구회 지원금</t>
    <phoneticPr fontId="1" type="noConversion"/>
  </si>
  <si>
    <t>회</t>
    <phoneticPr fontId="8" type="noConversion"/>
  </si>
  <si>
    <t>ㅇ 파견직 급여</t>
    <phoneticPr fontId="1" type="noConversion"/>
  </si>
  <si>
    <t>ㅇ특근매식비</t>
  </si>
  <si>
    <t>ㅇ [해외시개단] 항공, 숙박 등</t>
    <phoneticPr fontId="1" type="noConversion"/>
  </si>
  <si>
    <t>인사관리및인재양성</t>
    <phoneticPr fontId="8" type="noConversion"/>
  </si>
  <si>
    <t>ㅇ 장애인 고용부담금</t>
    <phoneticPr fontId="8" type="noConversion"/>
  </si>
  <si>
    <t>ㅇ 인사위원회 및 인사제도 운영</t>
    <phoneticPr fontId="1" type="noConversion"/>
  </si>
  <si>
    <t>ㅇ 노사협력 워크샵 개최</t>
    <phoneticPr fontId="1" type="noConversion"/>
  </si>
  <si>
    <t>ㅇ 조직융합 워크샵(하반기-한마음 워크샵)</t>
    <phoneticPr fontId="1" type="noConversion"/>
  </si>
  <si>
    <t>ㅇ 조직융합 워크샵(상반기-리프레시 워크샵)</t>
    <phoneticPr fontId="1" type="noConversion"/>
  </si>
  <si>
    <t>ㅇ 조직문화 활성화 프로그램(소통회, 행복위원회, 체육대회, 일가정양립프로그램 등)</t>
    <phoneticPr fontId="8" type="noConversion"/>
  </si>
  <si>
    <t>ㅇ 가족친화프로그램 운영(가정의 날, 가화만사성 등)</t>
    <phoneticPr fontId="8" type="noConversion"/>
  </si>
  <si>
    <t>ㅇ 모성보호제도 운영</t>
    <phoneticPr fontId="8" type="noConversion"/>
  </si>
  <si>
    <t>ㅇ 직원 체력단련 지원</t>
    <phoneticPr fontId="8" type="noConversion"/>
  </si>
  <si>
    <t>ㅇ 명절선물, 창립기념일 기념품</t>
    <phoneticPr fontId="8" type="noConversion"/>
  </si>
  <si>
    <t>ㅇ 채용 신규직원 소모품 비용</t>
    <phoneticPr fontId="8" type="noConversion"/>
  </si>
  <si>
    <t>ㅇ 채용 진행 각종 소모품 비용</t>
    <phoneticPr fontId="8" type="noConversion"/>
  </si>
  <si>
    <t>ㅇ 소통회 소모품 비용</t>
    <phoneticPr fontId="8" type="noConversion"/>
  </si>
  <si>
    <t>ㅇ 조직문화 운영 소모품 비용</t>
    <phoneticPr fontId="8" type="noConversion"/>
  </si>
  <si>
    <t>ㅇ 직원 다면평가 수행용역비</t>
    <phoneticPr fontId="1" type="noConversion"/>
  </si>
  <si>
    <t>ㅇ 채용 시스템 사용</t>
    <phoneticPr fontId="8" type="noConversion"/>
  </si>
  <si>
    <t>ㅇ 채용 필기전형 진행비</t>
    <phoneticPr fontId="8" type="noConversion"/>
  </si>
  <si>
    <t>배수</t>
    <phoneticPr fontId="1" type="noConversion"/>
  </si>
  <si>
    <t>ㅇ 채용 면접 진행비</t>
    <phoneticPr fontId="8" type="noConversion"/>
  </si>
  <si>
    <t>ㅇ 채용 인적성 검사비</t>
    <phoneticPr fontId="8" type="noConversion"/>
  </si>
  <si>
    <t>ㅇ 채용 신체검사 지원비</t>
    <phoneticPr fontId="8" type="noConversion"/>
  </si>
  <si>
    <t>ㅇ 채용 평판/이력조회비</t>
    <phoneticPr fontId="8" type="noConversion"/>
  </si>
  <si>
    <t>ㅇ 노무분쟁 법적대응 비용</t>
    <phoneticPr fontId="1" type="noConversion"/>
  </si>
  <si>
    <t>ㅇ 노사정서울모델협의회 분담금</t>
    <phoneticPr fontId="8" type="noConversion"/>
  </si>
  <si>
    <t>ㅇ 근로자 지원프로그램(EAP)</t>
    <phoneticPr fontId="8" type="noConversion"/>
  </si>
  <si>
    <t>ㅇ 직장인 단체 보험료</t>
    <phoneticPr fontId="8" type="noConversion"/>
  </si>
  <si>
    <t>ㅇ 동아리 활동 지원비 등</t>
    <phoneticPr fontId="8" type="noConversion"/>
  </si>
  <si>
    <t>ㅇ 채용 공고 홍보비</t>
    <phoneticPr fontId="8" type="noConversion"/>
  </si>
  <si>
    <t>ㅇ 인사위원회 참석수당</t>
    <phoneticPr fontId="1" type="noConversion"/>
  </si>
  <si>
    <t>ㅇ 임원추천위원회 참석수당</t>
    <phoneticPr fontId="1" type="noConversion"/>
  </si>
  <si>
    <t>ㅇ (신입 공채) 면접위원 수당</t>
    <phoneticPr fontId="8" type="noConversion"/>
  </si>
  <si>
    <t>ㅇ 채용 면접위원 수당</t>
    <phoneticPr fontId="8" type="noConversion"/>
  </si>
  <si>
    <t>ㅇ 인사 및 노무 자문수당</t>
    <phoneticPr fontId="1" type="noConversion"/>
  </si>
  <si>
    <t>ㅇ 노사협의회 분기별 운영</t>
    <phoneticPr fontId="1" type="noConversion"/>
  </si>
  <si>
    <t>ㅇ 직원 고충상담, 제도개선 관련 의견청취를 위한 간담회</t>
    <phoneticPr fontId="1" type="noConversion"/>
  </si>
  <si>
    <t>ㅇ 인사위원회 등 각종 위원회 회의비</t>
    <phoneticPr fontId="8" type="noConversion"/>
  </si>
  <si>
    <t>ㅇ 채용진행관련 면접위원, 시험감독관 등 회의비</t>
    <phoneticPr fontId="8" type="noConversion"/>
  </si>
  <si>
    <t xml:space="preserve">ㅇ 유관기관, 전문가, 직원 간담회 </t>
    <phoneticPr fontId="8" type="noConversion"/>
  </si>
  <si>
    <t>ㅇ E-DISC 분석 회의</t>
    <phoneticPr fontId="8" type="noConversion"/>
  </si>
  <si>
    <t xml:space="preserve">ㅇ 노무 컨설팅(단체협약, 근로시간 단축 등) </t>
    <phoneticPr fontId="1" type="noConversion"/>
  </si>
  <si>
    <t>인재양성및전문성강화</t>
    <phoneticPr fontId="8" type="noConversion"/>
  </si>
  <si>
    <t>ㅇ 자기계발 지원</t>
    <phoneticPr fontId="8" type="noConversion"/>
  </si>
  <si>
    <t>ㅇ 교육훈련관련 일반 소모품비</t>
    <phoneticPr fontId="1" type="noConversion"/>
  </si>
  <si>
    <t>ㅇ 교육전문기관(KMA, KPC, KPI) 연회비</t>
    <phoneticPr fontId="1" type="noConversion"/>
  </si>
  <si>
    <t>ㅇ 기관공통역량: 공통필수 교육</t>
    <phoneticPr fontId="1" type="noConversion"/>
  </si>
  <si>
    <t>ㅇ 기관공통역량: 법정의무 교육(장애인 인식개선, 인권 등)</t>
    <phoneticPr fontId="1" type="noConversion"/>
  </si>
  <si>
    <t>ㅇ 리더십역량: 신입직원 교육</t>
    <phoneticPr fontId="1" type="noConversion"/>
  </si>
  <si>
    <t>ㅇ 리더십역량: 직급역량 교육(선임, 책임 역량)</t>
    <phoneticPr fontId="1" type="noConversion"/>
  </si>
  <si>
    <t>ㅇ 리더십역량: 보직직원 교육(리더스 캠프, 베테랑 프로그램: 경영역량향상, 퇴직 등)</t>
    <phoneticPr fontId="1" type="noConversion"/>
  </si>
  <si>
    <t>ㅇ 리더십역량: 고성과창출 교육</t>
    <phoneticPr fontId="1" type="noConversion"/>
  </si>
  <si>
    <t>ㅇ 직무역량: 본부특성화 교육 (본부(산업)별 공통전문역량교육)</t>
    <phoneticPr fontId="1" type="noConversion"/>
  </si>
  <si>
    <t>본부</t>
    <phoneticPr fontId="8" type="noConversion"/>
  </si>
  <si>
    <t>ㅇ 직무역량: 본부특성화 교육 (본부(산업)별 개인전문역량교육)</t>
    <phoneticPr fontId="1" type="noConversion"/>
  </si>
  <si>
    <t>ㅇ 직무역량: 전문직무 교육(VC/컨설팅/매니징 역량)</t>
    <phoneticPr fontId="1" type="noConversion"/>
  </si>
  <si>
    <t>ㅇ 개인맞춤: 전문자격 교육(학위기, 자격증)</t>
    <phoneticPr fontId="1" type="noConversion"/>
  </si>
  <si>
    <t>ㅇ 개인맞춤: 국내국외 연수</t>
    <phoneticPr fontId="1" type="noConversion"/>
  </si>
  <si>
    <t>ㅇ 기본교육: 상시학습 교육(외국어, 독서통신I)</t>
    <phoneticPr fontId="1" type="noConversion"/>
  </si>
  <si>
    <t>ㅇ 직무교육: 학습조직 교육(SMART그룹, 멘토링)</t>
    <phoneticPr fontId="1" type="noConversion"/>
  </si>
  <si>
    <t>ㅇ 우수직원 해외 연수</t>
    <phoneticPr fontId="8" type="noConversion"/>
  </si>
  <si>
    <t>ㅇ 교육훈련 관련 전문가 간담회 등</t>
    <phoneticPr fontId="1" type="noConversion"/>
  </si>
  <si>
    <t>복리후생</t>
    <phoneticPr fontId="8" type="noConversion"/>
  </si>
  <si>
    <t>ㅇ 4대보험료(건강,산재,국민,고용)</t>
    <phoneticPr fontId="8" type="noConversion"/>
  </si>
  <si>
    <t>ㅇ 선택적 복리후생제도 운영(복지포인트)</t>
    <phoneticPr fontId="8" type="noConversion"/>
  </si>
  <si>
    <t>ㅇ 사원 건강검진</t>
    <phoneticPr fontId="8" type="noConversion"/>
  </si>
  <si>
    <t>ㅇ 고등학생 자녀 학자 보조</t>
    <phoneticPr fontId="8" type="noConversion"/>
  </si>
  <si>
    <t>ㅇ 직원 휴게실 환경 개선</t>
    <phoneticPr fontId="8" type="noConversion"/>
  </si>
  <si>
    <t>ㅇ 휴양소 관리비(콘도미니엄)</t>
    <phoneticPr fontId="8" type="noConversion"/>
  </si>
  <si>
    <t>박</t>
    <phoneticPr fontId="8" type="noConversion"/>
  </si>
  <si>
    <t>구좌</t>
    <phoneticPr fontId="1" type="noConversion"/>
  </si>
  <si>
    <t>ㅇ 하계 및 추계 휴양소 운영비</t>
    <phoneticPr fontId="8" type="noConversion"/>
  </si>
  <si>
    <t>개소</t>
    <phoneticPr fontId="1" type="noConversion"/>
  </si>
  <si>
    <t>ㅇ 콘도위탁관리운영</t>
    <phoneticPr fontId="8" type="noConversion"/>
  </si>
  <si>
    <t>서울시녹색산업센터</t>
    <phoneticPr fontId="8" type="noConversion"/>
  </si>
  <si>
    <t>ㅇ 7급가(실제보수 평균값)</t>
    <phoneticPr fontId="8" type="noConversion"/>
  </si>
  <si>
    <t>ㅇ 7급나(실제보수 평균값)</t>
    <phoneticPr fontId="8" type="noConversion"/>
  </si>
  <si>
    <t>ㅇ [IoT 전문아카데미] 세미나 자료 제작</t>
    <phoneticPr fontId="1" type="noConversion"/>
  </si>
  <si>
    <t>ㅇ [IoT 전문아카데미] 전문아카데미 용역</t>
    <phoneticPr fontId="1" type="noConversion"/>
  </si>
  <si>
    <t>ㅇ [제품상용화] 시작품제작 지원금</t>
    <phoneticPr fontId="1" type="noConversion"/>
  </si>
  <si>
    <t>식</t>
    <phoneticPr fontId="1" type="noConversion"/>
  </si>
  <si>
    <t>ㅇ [글로벌동향파악] 전시회 참가등록비</t>
    <phoneticPr fontId="1" type="noConversion"/>
  </si>
  <si>
    <t>명</t>
    <phoneticPr fontId="1" type="noConversion"/>
  </si>
  <si>
    <t>개사</t>
    <phoneticPr fontId="1" type="noConversion"/>
  </si>
  <si>
    <t>ㅇ [제품상용화] 신속사업화 지원금</t>
    <phoneticPr fontId="1" type="noConversion"/>
  </si>
  <si>
    <t>ㅇ [글로벌동향파악] 항공, 숙박 등</t>
    <phoneticPr fontId="1" type="noConversion"/>
  </si>
  <si>
    <t>년</t>
    <phoneticPr fontId="8" type="noConversion"/>
  </si>
  <si>
    <t>명</t>
    <phoneticPr fontId="8" type="noConversion"/>
  </si>
  <si>
    <t>ㅇ [RP Space] 운영 재료비</t>
    <phoneticPr fontId="1" type="noConversion"/>
  </si>
  <si>
    <t>식</t>
    <phoneticPr fontId="8" type="noConversion"/>
  </si>
  <si>
    <t>개월</t>
    <phoneticPr fontId="8" type="noConversion"/>
  </si>
  <si>
    <t>회</t>
    <phoneticPr fontId="8" type="noConversion"/>
  </si>
  <si>
    <t>회</t>
    <phoneticPr fontId="1" type="noConversion"/>
  </si>
  <si>
    <t>명</t>
    <phoneticPr fontId="8" type="noConversion"/>
  </si>
  <si>
    <t>식</t>
    <phoneticPr fontId="8" type="noConversion"/>
  </si>
  <si>
    <t>월</t>
    <phoneticPr fontId="8" type="noConversion"/>
  </si>
  <si>
    <t>ㅇ 렌탈료(정수기, 공기청정기, 복합기 등)</t>
    <phoneticPr fontId="1" type="noConversion"/>
  </si>
  <si>
    <t>명</t>
    <phoneticPr fontId="8" type="noConversion"/>
  </si>
  <si>
    <t>ㅇ [홍보플랫폼] 실증참여 모집 홍보비</t>
    <phoneticPr fontId="1" type="noConversion"/>
  </si>
  <si>
    <t>회</t>
    <phoneticPr fontId="8" type="noConversion"/>
  </si>
  <si>
    <t>ㅇ [RP Space] 운영 업체 및 장비 선정 심사비</t>
    <phoneticPr fontId="1" type="noConversion"/>
  </si>
  <si>
    <t>ㅇ [글로벌] 참여기업 선정심사</t>
    <phoneticPr fontId="1" type="noConversion"/>
  </si>
  <si>
    <t>ㅇ [실증사업] 실증서비스 매칭을 위한 업무협의</t>
    <phoneticPr fontId="1" type="noConversion"/>
  </si>
  <si>
    <t>ㅇ [RP Space] 간담회비 등</t>
    <phoneticPr fontId="1" type="noConversion"/>
  </si>
  <si>
    <t>ㅇ [글로벌] 운영비(다과 등)</t>
    <phoneticPr fontId="1" type="noConversion"/>
  </si>
  <si>
    <t>ㅇ [실증사업] 실증진단 수행용역</t>
    <phoneticPr fontId="1" type="noConversion"/>
  </si>
  <si>
    <t>ㅇ [실증사업] 실증사업 홍보영상 제작</t>
    <phoneticPr fontId="1" type="noConversion"/>
  </si>
  <si>
    <t>ㅇ [세미나] 동영상 강의제작</t>
    <phoneticPr fontId="1" type="noConversion"/>
  </si>
  <si>
    <t>ㅇ [RP Space] 전문 운영 용역</t>
    <phoneticPr fontId="1" type="noConversion"/>
  </si>
  <si>
    <t>회</t>
    <phoneticPr fontId="8" type="noConversion"/>
  </si>
  <si>
    <t>개사</t>
    <phoneticPr fontId="8" type="noConversion"/>
  </si>
  <si>
    <t>ㅇ [홍보플랫폼] 센터 홍보물 제작</t>
    <phoneticPr fontId="1" type="noConversion"/>
  </si>
  <si>
    <t>식</t>
    <phoneticPr fontId="8" type="noConversion"/>
  </si>
  <si>
    <t>ㅇ [홍보플랫폼] 홍보 투어 용역</t>
    <phoneticPr fontId="1" type="noConversion"/>
  </si>
  <si>
    <t>월</t>
    <phoneticPr fontId="8" type="noConversion"/>
  </si>
  <si>
    <t>ㅇ [홍보플랫폼] SNS 마케팅 용역</t>
    <phoneticPr fontId="1" type="noConversion"/>
  </si>
  <si>
    <t>ㅇ [홍보플랫폼] 블로그 유지보수</t>
    <phoneticPr fontId="1" type="noConversion"/>
  </si>
  <si>
    <t>명</t>
    <phoneticPr fontId="8" type="noConversion"/>
  </si>
  <si>
    <t>ㅇ [세미나] 세미나 운영비(물품, 현수막 등)</t>
    <phoneticPr fontId="1" type="noConversion"/>
  </si>
  <si>
    <t>회</t>
    <phoneticPr fontId="1" type="noConversion"/>
  </si>
  <si>
    <t>ㅇ [세미나] 세미나 운영비(다과 등)</t>
    <phoneticPr fontId="1" type="noConversion"/>
  </si>
  <si>
    <t>=</t>
    <phoneticPr fontId="1" type="noConversion"/>
  </si>
  <si>
    <t>ㅇ [글로벌] 기업지원금</t>
    <phoneticPr fontId="1" type="noConversion"/>
  </si>
  <si>
    <t>ㅇ [실증사업] 서비스 활성화 촉진 지원금</t>
    <phoneticPr fontId="1" type="noConversion"/>
  </si>
  <si>
    <t>ㅇ 센터시설 유지관리 (보수 등)</t>
    <phoneticPr fontId="1" type="noConversion"/>
  </si>
  <si>
    <t>개월</t>
    <phoneticPr fontId="1" type="noConversion"/>
  </si>
  <si>
    <t>식</t>
    <phoneticPr fontId="8" type="noConversion"/>
  </si>
  <si>
    <t>ㅇ 센터운영 (운반보관비, 소모품 등)</t>
    <phoneticPr fontId="1" type="noConversion"/>
  </si>
  <si>
    <t>중소기업공동화사업</t>
    <phoneticPr fontId="8" type="noConversion"/>
  </si>
  <si>
    <t>ㅇ [신규_양재] 양재 R&amp;CD 자문회의 개최</t>
    <phoneticPr fontId="1" type="noConversion"/>
  </si>
  <si>
    <t>ㅇ [신규_양재] SPARK양재 홍보물 등</t>
    <phoneticPr fontId="1" type="noConversion"/>
  </si>
  <si>
    <t>ㅇ [신규_양재] SPARK양재 케이터링</t>
    <phoneticPr fontId="1" type="noConversion"/>
  </si>
  <si>
    <t>식</t>
    <phoneticPr fontId="1" type="noConversion"/>
  </si>
  <si>
    <t>회</t>
    <phoneticPr fontId="1" type="noConversion"/>
  </si>
  <si>
    <t>ㅇ 글로벌 신직업 해외 사례조사</t>
    <phoneticPr fontId="1" type="noConversion"/>
  </si>
  <si>
    <t>명</t>
    <phoneticPr fontId="1" type="noConversion"/>
  </si>
  <si>
    <t>ㅇ 전화통신 및 우편요금</t>
    <phoneticPr fontId="1" type="noConversion"/>
  </si>
  <si>
    <t>ㅇ 운반보관비</t>
    <phoneticPr fontId="1" type="noConversion"/>
  </si>
  <si>
    <t>ㅇ 내방객 등 고객 응대 다과 및 차류</t>
    <phoneticPr fontId="1" type="noConversion"/>
  </si>
  <si>
    <t>식</t>
    <phoneticPr fontId="1" type="noConversion"/>
  </si>
  <si>
    <t>ㅇ 청소년 생각배움 양성(교육기관, 전문기관 사업비)</t>
    <phoneticPr fontId="1" type="noConversion"/>
  </si>
  <si>
    <t>개월</t>
    <phoneticPr fontId="1" type="noConversion"/>
  </si>
  <si>
    <t>ㅇ교육운영 소요 경비, 다과 및 기타</t>
    <phoneticPr fontId="8" type="noConversion"/>
  </si>
  <si>
    <t>회</t>
    <phoneticPr fontId="1" type="noConversion"/>
  </si>
  <si>
    <t>ㅇ소규모 행사개최 관련 식대, 다과 등</t>
    <phoneticPr fontId="1" type="noConversion"/>
  </si>
  <si>
    <t>ㅇ 교육 운영관련 소모품비</t>
    <phoneticPr fontId="8" type="noConversion"/>
  </si>
  <si>
    <t>ㅇ 서울크리에이티브랩 및 신직업연구소 임차료, 시설관리비 등</t>
    <phoneticPr fontId="8" type="noConversion"/>
  </si>
  <si>
    <t>ㅇ 서울크리에이티브랩, 신직업연구소 수선 및 유지관리비</t>
    <phoneticPr fontId="8" type="noConversion"/>
  </si>
  <si>
    <t>개월</t>
    <phoneticPr fontId="1" type="noConversion"/>
  </si>
  <si>
    <t>ㅇ 통합기획 홍보</t>
    <phoneticPr fontId="1" type="noConversion"/>
  </si>
  <si>
    <t>ㅇ [창조전문인력양성]창조아카데미 사업 심사, 평가수당 및 여비</t>
    <phoneticPr fontId="8" type="noConversion"/>
  </si>
  <si>
    <t>채용지원</t>
    <phoneticPr fontId="1" type="noConversion"/>
  </si>
  <si>
    <t>월</t>
    <phoneticPr fontId="1" type="noConversion"/>
  </si>
  <si>
    <t>ㅇ[채용지원]CEO TOK 운영(홍보물, 소모품, 판촉물 등)</t>
    <phoneticPr fontId="8" type="noConversion"/>
  </si>
  <si>
    <t>ㅇ[채용지원]외부기관 협력사업(고용디딤돌 등)</t>
    <phoneticPr fontId="8" type="noConversion"/>
  </si>
  <si>
    <t>ㅇ[채용지원]사업운영 관련 일반운영비(소모품, 복합기임대, 다과 및 기타)</t>
    <phoneticPr fontId="8" type="noConversion"/>
  </si>
  <si>
    <t>ㅇ[채용지원]사업운영 관련 소모품비(소모품, 사무용품 등)</t>
    <phoneticPr fontId="8" type="noConversion"/>
  </si>
  <si>
    <t>ㅇ[채용지원] 일자리방송을 위한 기획 및 촬영 업체 선정</t>
    <phoneticPr fontId="8" type="noConversion"/>
  </si>
  <si>
    <t>ㅇ[채용지원]CEO TOK 간담회 등</t>
    <phoneticPr fontId="8" type="noConversion"/>
  </si>
  <si>
    <t>명</t>
    <phoneticPr fontId="1" type="noConversion"/>
  </si>
  <si>
    <t>회</t>
    <phoneticPr fontId="1" type="noConversion"/>
  </si>
  <si>
    <t>ㅇ[채용지원]기업채용관 운영 관련 간담회 등</t>
    <phoneticPr fontId="8" type="noConversion"/>
  </si>
  <si>
    <t>ㅇ[채용지원]SBA 통합채용 운영 관련 회의비</t>
    <phoneticPr fontId="8" type="noConversion"/>
  </si>
  <si>
    <t>ㅇ 지역특화교류회 참가 국내여비</t>
    <phoneticPr fontId="1" type="noConversion"/>
  </si>
  <si>
    <t>ㅇ 유통센터 운영(수도, 전기, 통신요금)</t>
    <phoneticPr fontId="1" type="noConversion"/>
  </si>
  <si>
    <t>X</t>
    <phoneticPr fontId="1" type="noConversion"/>
  </si>
  <si>
    <t>ㅇ 유통센터 운영(무인경비, 비품구매)</t>
    <phoneticPr fontId="1" type="noConversion"/>
  </si>
  <si>
    <t>=</t>
    <phoneticPr fontId="1" type="noConversion"/>
  </si>
  <si>
    <t>ㅇ 지역특화교류회 및 글로벌교류회 개최 관련 소모품 구입</t>
    <phoneticPr fontId="1" type="noConversion"/>
  </si>
  <si>
    <t>ㅇ UP자양성소, 셀러TED 관련 물품구입</t>
    <phoneticPr fontId="1" type="noConversion"/>
  </si>
  <si>
    <t>ㅇ 복합기, 사무용품, 소모품비</t>
    <phoneticPr fontId="1" type="noConversion"/>
  </si>
  <si>
    <t>ㅇ 사무용지 구입, 도서 구입</t>
    <phoneticPr fontId="1" type="noConversion"/>
  </si>
  <si>
    <t>ㅇ 주요 전시회 참가 통한 어워드 홍보, 모집</t>
    <phoneticPr fontId="1" type="noConversion"/>
  </si>
  <si>
    <t>ㅇ 셀러TED 촬영장비 임차</t>
    <phoneticPr fontId="1" type="noConversion"/>
  </si>
  <si>
    <t>ㅇ 하이서울 어워드 인증서 제작(국문, 영문, 중문)</t>
    <phoneticPr fontId="1" type="noConversion"/>
  </si>
  <si>
    <t>개</t>
    <phoneticPr fontId="1" type="noConversion"/>
  </si>
  <si>
    <t>ㅇ 심사용 상품 택배 통합배송</t>
    <phoneticPr fontId="1" type="noConversion"/>
  </si>
  <si>
    <t>ㅇ 어워드 상표권 등록(한국, 중국/45류)</t>
    <phoneticPr fontId="1" type="noConversion"/>
  </si>
  <si>
    <t>류</t>
    <phoneticPr fontId="1" type="noConversion"/>
  </si>
  <si>
    <t>ㅇ 홍보콘텐츠(영상/E카달로그) 제작 및 배포 지원</t>
    <phoneticPr fontId="1" type="noConversion"/>
  </si>
  <si>
    <t>ㅇ 해외 바이어 대상 사업 및 상품 홍보(어워드 상품리스트 번역)</t>
    <phoneticPr fontId="1" type="noConversion"/>
  </si>
  <si>
    <t>ㅇ 하이서울 우수상품 어워드 인증상담회</t>
    <phoneticPr fontId="1" type="noConversion"/>
  </si>
  <si>
    <t>ㅇ 서울유통센터 및 어워드 성과 SNS홍보(용역비)</t>
    <phoneticPr fontId="1" type="noConversion"/>
  </si>
  <si>
    <t>ㅇ 민간협력형 세미나</t>
    <phoneticPr fontId="1" type="noConversion"/>
  </si>
  <si>
    <t>ㅇ 유통센터 운영관련 컨설팅</t>
    <phoneticPr fontId="1" type="noConversion"/>
  </si>
  <si>
    <t>ㅇ 유통센터 운영 관련 컨설팅사 선정심사 수당</t>
    <phoneticPr fontId="1" type="noConversion"/>
  </si>
  <si>
    <t>ㅇ 유통센터 환경개선</t>
    <phoneticPr fontId="1" type="noConversion"/>
  </si>
  <si>
    <t>ㅇ B2B 사무공간 및 전시장 집기구입</t>
    <phoneticPr fontId="1" type="noConversion"/>
  </si>
  <si>
    <t>ㅇ 운영 물품 및 우편료 등</t>
    <phoneticPr fontId="8" type="noConversion"/>
  </si>
  <si>
    <t>ㅇ 운영 서비스 구매 및 교육자료 제작 등</t>
    <phoneticPr fontId="8" type="noConversion"/>
  </si>
  <si>
    <t>ㅇ 콘텐츠제작 지원(사진촬영 및 상세페이지 제작 등)</t>
    <phoneticPr fontId="1" type="noConversion"/>
  </si>
  <si>
    <t>개사</t>
    <phoneticPr fontId="1" type="noConversion"/>
  </si>
  <si>
    <t>ㅇ 모바일채널 광고프로모션 등</t>
    <phoneticPr fontId="1" type="noConversion"/>
  </si>
  <si>
    <t>ㅇ 하이서울샵 상설관 운영 및 프로모션(G마켓 등)</t>
    <phoneticPr fontId="1" type="noConversion"/>
  </si>
  <si>
    <t>ㅇ 상품큐레이션을 통한 거점확대(소셜커머스 등)</t>
    <phoneticPr fontId="1" type="noConversion"/>
  </si>
  <si>
    <t>ㅇ [T커머스 등 신규사업] 쇼핑방송 홍보영상 제작지원</t>
    <phoneticPr fontId="8" type="noConversion"/>
  </si>
  <si>
    <t>ㅇ 서울트레이드몰 운영비(서버비 등)</t>
    <phoneticPr fontId="8" type="noConversion"/>
  </si>
  <si>
    <t>식</t>
    <phoneticPr fontId="24" type="noConversion"/>
  </si>
  <si>
    <t>ㅇ 판로지원 성과홍보(신문 등)</t>
    <phoneticPr fontId="8" type="noConversion"/>
  </si>
  <si>
    <t>ㅇ [CS] 통합기획홍보</t>
    <phoneticPr fontId="1" type="noConversion"/>
  </si>
  <si>
    <t>ㅇ 기업 등 선정심사비</t>
    <phoneticPr fontId="8" type="noConversion"/>
  </si>
  <si>
    <t>명</t>
    <phoneticPr fontId="24" type="noConversion"/>
  </si>
  <si>
    <t>ㅇ 운영관련 업무협의 및 교육간담회 등</t>
    <phoneticPr fontId="1" type="noConversion"/>
  </si>
  <si>
    <t>ㅇ [온라인]ONE GATE 구축개발</t>
    <phoneticPr fontId="1" type="noConversion"/>
  </si>
  <si>
    <t>ㅇ [해외거점확대] 해외출장비</t>
    <phoneticPr fontId="1" type="noConversion"/>
  </si>
  <si>
    <t>ㅇ [어워드홍보관운영] 해외출장비</t>
    <phoneticPr fontId="1" type="noConversion"/>
  </si>
  <si>
    <t>ㅇ [어워드홍보관운영] 상품 운송비</t>
    <phoneticPr fontId="1" type="noConversion"/>
  </si>
  <si>
    <t>ㅇ [해외거점확대] 상품 쇼룸 운영 홍보자료 제작 등</t>
    <phoneticPr fontId="1" type="noConversion"/>
  </si>
  <si>
    <t>ㅇ [어워드홍보관운영] 소모품 구매 등</t>
    <phoneticPr fontId="1" type="noConversion"/>
  </si>
  <si>
    <t>ㅇ [어워드홍보관운영] 부스임차비 등</t>
    <phoneticPr fontId="8" type="noConversion"/>
  </si>
  <si>
    <t>ㅇ [하이서울소싱페어] 행사장임차 등</t>
    <phoneticPr fontId="8" type="noConversion"/>
  </si>
  <si>
    <t>ㅇ [어워드홍보관운영] 장치용역비 등</t>
    <phoneticPr fontId="8" type="noConversion"/>
  </si>
  <si>
    <t>ㅇ [하이서울소싱페어] 해외 바이어초청 등 행사개최</t>
    <phoneticPr fontId="8" type="noConversion"/>
  </si>
  <si>
    <t>ㅇ [하이서울소싱페어] 홍보비</t>
    <phoneticPr fontId="24" type="noConversion"/>
  </si>
  <si>
    <t>식</t>
    <phoneticPr fontId="1" type="noConversion"/>
  </si>
  <si>
    <t>회</t>
    <phoneticPr fontId="1" type="noConversion"/>
  </si>
  <si>
    <t>ㅇ [해외거점연계 O2O사업] 참가기업 모집 지면광고 등</t>
    <phoneticPr fontId="8" type="noConversion"/>
  </si>
  <si>
    <t>ㅇ [하이서울 어워드 소싱페어]참가기업 모집 지면광고 등</t>
    <phoneticPr fontId="8" type="noConversion"/>
  </si>
  <si>
    <t>ㅇ [해외거점연계 O2O사업] 신규 해외민간무역네트워크 선정심사비</t>
    <phoneticPr fontId="8" type="noConversion"/>
  </si>
  <si>
    <t>개사</t>
    <phoneticPr fontId="24" type="noConversion"/>
  </si>
  <si>
    <t>회</t>
    <phoneticPr fontId="24" type="noConversion"/>
  </si>
  <si>
    <t>ㅇ [어워드홍보관운영] 장치용역사 선정심사 수당</t>
    <phoneticPr fontId="8" type="noConversion"/>
  </si>
  <si>
    <t>명</t>
    <phoneticPr fontId="24" type="noConversion"/>
  </si>
  <si>
    <t>ㅇ [어워드홍보관운영] 참가기업 선정심사 수당</t>
    <phoneticPr fontId="8" type="noConversion"/>
  </si>
  <si>
    <t>ㅇ [하이서울소싱페어] 운영사 선정심사 수당</t>
    <phoneticPr fontId="8" type="noConversion"/>
  </si>
  <si>
    <t>ㅇ [해외온라인 ] 온라인 고객 업무협의 등</t>
    <phoneticPr fontId="8" type="noConversion"/>
  </si>
  <si>
    <t>회</t>
    <phoneticPr fontId="24" type="noConversion"/>
  </si>
  <si>
    <t>식</t>
    <phoneticPr fontId="24" type="noConversion"/>
  </si>
  <si>
    <t>ㅇ [어워드홍보관운영] 현지 네트워킹 간담회 등</t>
    <phoneticPr fontId="1" type="noConversion"/>
  </si>
  <si>
    <t>ㅇ [하이서울소싱페어] 바이어 네트워킹 간담회 등</t>
    <phoneticPr fontId="1" type="noConversion"/>
  </si>
  <si>
    <t>ㅇ [해외거점연계 O2O사업] 사업설명회 및 간담회 등</t>
    <phoneticPr fontId="8" type="noConversion"/>
  </si>
  <si>
    <t>ㅇ [글로벌 마케터 육성] 업무협의 간담회 등</t>
    <phoneticPr fontId="8" type="noConversion"/>
  </si>
  <si>
    <t>ㅇ [해외네트워크 판로확대] 사업설명회 및 현지간담회 등</t>
    <phoneticPr fontId="8" type="noConversion"/>
  </si>
  <si>
    <t>ㅇ [하이서울 어워드 소싱페어] 참가기업 선정심사 간담회 및 사업설명회 등</t>
    <phoneticPr fontId="8" type="noConversion"/>
  </si>
  <si>
    <t>ㅇ [해외거점확대] 원게이트확대운영 바이어탭 추가개발</t>
    <phoneticPr fontId="1" type="noConversion"/>
  </si>
  <si>
    <t>ㅇ [해외거점확대] 원게이트확대운영 유지보수</t>
    <phoneticPr fontId="1" type="noConversion"/>
  </si>
  <si>
    <t>ㅇ [직매입 등 신규사업구조] 참가기업 지원금</t>
    <phoneticPr fontId="8" type="noConversion"/>
  </si>
  <si>
    <t>개사</t>
    <phoneticPr fontId="24" type="noConversion"/>
  </si>
  <si>
    <t>ㅇ [오프라인]전력비, 통신료, 냉난방, 상하수도 등</t>
    <phoneticPr fontId="1" type="noConversion"/>
  </si>
  <si>
    <t>ㅇ [오프라인]꿈가게 전기,통신,전화요금 등</t>
    <phoneticPr fontId="8" type="noConversion"/>
  </si>
  <si>
    <t>식</t>
    <phoneticPr fontId="8" type="noConversion"/>
  </si>
  <si>
    <t>ㅇ [오프라인]환경개선부담금, 주민세, 수도요금 등</t>
    <phoneticPr fontId="8" type="noConversion"/>
  </si>
  <si>
    <t>ㅇ [오프라인]장터 판촉물, 프로모션용품 구매</t>
    <phoneticPr fontId="1" type="noConversion"/>
  </si>
  <si>
    <t>ㅇ [오프라인]사업추진비(외부행사 관리, 금융수수료 처리, Loss처리 등)</t>
    <phoneticPr fontId="1" type="noConversion"/>
  </si>
  <si>
    <t>ㅇ [오프라인]다누리 시민청점 특별 프로모션</t>
    <phoneticPr fontId="1" type="noConversion"/>
  </si>
  <si>
    <t>ㅇ [오프라인]VR·AR가상스토어 구축</t>
    <phoneticPr fontId="1" type="noConversion"/>
  </si>
  <si>
    <t>ㅇ [오프라인]재고 Loss 처리(연 매출액의 2%)</t>
    <phoneticPr fontId="1" type="noConversion"/>
  </si>
  <si>
    <t>ㅇ [오프라인]시민청 임대료</t>
    <phoneticPr fontId="8" type="noConversion"/>
  </si>
  <si>
    <t>ㅇ [오프라인]시민청점 매장 판매용역비</t>
    <phoneticPr fontId="1" type="noConversion"/>
  </si>
  <si>
    <t>ㅇ [오프라인]매장 POS단말 소프트웨어 유지보수</t>
    <phoneticPr fontId="1" type="noConversion"/>
  </si>
  <si>
    <t>ㅇ [오프라인]매장 VMD 공사(유지보수공사 포함)</t>
    <phoneticPr fontId="1" type="noConversion"/>
  </si>
  <si>
    <t>ㅇ [오프라인]기타 판매기획전(유통센터, 청계, DMC 등)</t>
    <phoneticPr fontId="1" type="noConversion"/>
  </si>
  <si>
    <t>ㅇ [오프라인]SETEC 메가쇼 하이서울 어워드 홍보관 운영</t>
    <phoneticPr fontId="1" type="noConversion"/>
  </si>
  <si>
    <t>ㅇ [오프라인]꿈가게 신촌점 원상복구 공사</t>
    <phoneticPr fontId="1" type="noConversion"/>
  </si>
  <si>
    <t>ㅇ [오프라인]자문위원단 정기회의 참석수당</t>
    <phoneticPr fontId="1" type="noConversion"/>
  </si>
  <si>
    <t>ㅇ [오프라인]입점, 지원사업 심사비</t>
    <phoneticPr fontId="1" type="noConversion"/>
  </si>
  <si>
    <t>ㅇ [오프라인]사업자문, 컨설팅, 교육</t>
    <phoneticPr fontId="1" type="noConversion"/>
  </si>
  <si>
    <t>ㅇ [오프라인]지원기업 판로연계, 컨설팅</t>
    <phoneticPr fontId="1" type="noConversion"/>
  </si>
  <si>
    <t>ㅇ [오프라인]입점기업 심사비, 회의참석수당 등</t>
    <phoneticPr fontId="1" type="noConversion"/>
  </si>
  <si>
    <t>ㅇ [오프라인]자문위원단 정기회의 및 기타업무협의</t>
    <phoneticPr fontId="1" type="noConversion"/>
  </si>
  <si>
    <t>회</t>
    <phoneticPr fontId="8" type="noConversion"/>
  </si>
  <si>
    <t>외국인무역인종합비즈니스지원센터</t>
    <phoneticPr fontId="8" type="noConversion"/>
  </si>
  <si>
    <t>ㅇ해외출장비</t>
    <phoneticPr fontId="1" type="noConversion"/>
  </si>
  <si>
    <t>ㅇ 사무공간 운영 관리비</t>
    <phoneticPr fontId="1" type="noConversion"/>
  </si>
  <si>
    <t>ㅇ 상설전시장 운영(안내자료 제작 등)</t>
    <phoneticPr fontId="8" type="noConversion"/>
  </si>
  <si>
    <t>회</t>
    <phoneticPr fontId="24" type="noConversion"/>
  </si>
  <si>
    <t>ㅇ 홍보자료(웹진, 사례집) 제작</t>
    <phoneticPr fontId="1" type="noConversion"/>
  </si>
  <si>
    <t>식</t>
    <phoneticPr fontId="1" type="noConversion"/>
  </si>
  <si>
    <t>ㅇ 지원센터 기타 운영비</t>
    <phoneticPr fontId="1" type="noConversion"/>
  </si>
  <si>
    <t>월</t>
    <phoneticPr fontId="24" type="noConversion"/>
  </si>
  <si>
    <t>ㅇ 상세페이지 및 CI 제작 지원</t>
    <phoneticPr fontId="1" type="noConversion"/>
  </si>
  <si>
    <t>회</t>
    <phoneticPr fontId="24" type="noConversion"/>
  </si>
  <si>
    <t>ㅇ 공간조성(인테리어, 집기구매 등)</t>
    <phoneticPr fontId="8" type="noConversion"/>
  </si>
  <si>
    <t>식</t>
    <phoneticPr fontId="24" type="noConversion"/>
  </si>
  <si>
    <t>ㅇ 국내외 전시회참가</t>
    <phoneticPr fontId="8" type="noConversion"/>
  </si>
  <si>
    <t>명</t>
    <phoneticPr fontId="24" type="noConversion"/>
  </si>
  <si>
    <t>ㅇ 해외 O2O참가</t>
    <phoneticPr fontId="8" type="noConversion"/>
  </si>
  <si>
    <t>ㅇ 해외 온오프라인 시장조사</t>
    <phoneticPr fontId="8" type="noConversion"/>
  </si>
  <si>
    <t>ㅇ 글로벌 유통 컨퍼런스 개최</t>
    <phoneticPr fontId="8" type="noConversion"/>
  </si>
  <si>
    <t>ㅇ 취업프로그램 운영</t>
    <phoneticPr fontId="8" type="noConversion"/>
  </si>
  <si>
    <t>ㅇ 거점 발굴 상품 운송비</t>
    <phoneticPr fontId="8" type="noConversion"/>
  </si>
  <si>
    <t>ㅇ 온라인 커뮤니티 제작 및 운영</t>
    <phoneticPr fontId="8" type="noConversion"/>
  </si>
  <si>
    <t>ㅇ 스튜디오 운영(장비, 인테리어 등)</t>
    <phoneticPr fontId="8" type="noConversion"/>
  </si>
  <si>
    <t>ㅇ 컨설팅 프로그램 운영</t>
    <phoneticPr fontId="8" type="noConversion"/>
  </si>
  <si>
    <t>ㅇ 멘토링 프로그램 운영</t>
    <phoneticPr fontId="8" type="noConversion"/>
  </si>
  <si>
    <t>ㅇ 현장 클리닉 운영</t>
    <phoneticPr fontId="8" type="noConversion"/>
  </si>
  <si>
    <t>ㅇ 역량강화 프로그램 운영(강사료, 장비임차료 등)</t>
    <phoneticPr fontId="8" type="noConversion"/>
  </si>
  <si>
    <t>ㅇ 유통교류회 운영</t>
    <phoneticPr fontId="1" type="noConversion"/>
  </si>
  <si>
    <t>ㅇ 세미나 운영</t>
    <phoneticPr fontId="1" type="noConversion"/>
  </si>
  <si>
    <t>월</t>
    <phoneticPr fontId="1" type="noConversion"/>
  </si>
  <si>
    <t>ㅇ 매칭 상담회 운영</t>
    <phoneticPr fontId="1" type="noConversion"/>
  </si>
  <si>
    <t>ㅇ 지원센터 홍보비</t>
    <phoneticPr fontId="24" type="noConversion"/>
  </si>
  <si>
    <t>ㅇ 장치용역 및 기업 선정 심사수당 등</t>
    <phoneticPr fontId="8" type="noConversion"/>
  </si>
  <si>
    <t>ㅇ 행사 및 네트워킹 간담회 등</t>
    <phoneticPr fontId="8" type="noConversion"/>
  </si>
  <si>
    <t xml:space="preserve">ㅇ 일자리 우수기업, 4차 산업혁명 체험단 출장 </t>
    <phoneticPr fontId="8" type="noConversion"/>
  </si>
  <si>
    <t>ㅇ 사업운영관련 우편발송 등</t>
    <phoneticPr fontId="1" type="noConversion"/>
  </si>
  <si>
    <t>ㅇ 소모품 구매</t>
    <phoneticPr fontId="1" type="noConversion"/>
  </si>
  <si>
    <t>ㅇ 상생형 플랫폼 운영</t>
    <phoneticPr fontId="1" type="noConversion"/>
  </si>
  <si>
    <t>ㅇ 하이서울 한가족 프로젝트</t>
    <phoneticPr fontId="1" type="noConversion"/>
  </si>
  <si>
    <t>ㅇ 조인트벤처 운영</t>
    <phoneticPr fontId="1" type="noConversion"/>
  </si>
  <si>
    <t>ㅇ 하이서울브랜드 및 기업 지면기사</t>
    <phoneticPr fontId="1" type="noConversion"/>
  </si>
  <si>
    <t>ㅇ 하이서울브랜드 인지도 조사</t>
    <phoneticPr fontId="1" type="noConversion"/>
  </si>
  <si>
    <t>ㅇ 하이서울공동관 운영</t>
    <phoneticPr fontId="1" type="noConversion"/>
  </si>
  <si>
    <t>ㅇ 하이서울브랜드 상표권 출원</t>
    <phoneticPr fontId="1" type="noConversion"/>
  </si>
  <si>
    <t>개국</t>
    <phoneticPr fontId="1" type="noConversion"/>
  </si>
  <si>
    <t>ㅇ 회계감사 수수료</t>
    <phoneticPr fontId="1" type="noConversion"/>
  </si>
  <si>
    <t>ㅇ 홍보물 제작 및 배포</t>
    <phoneticPr fontId="1" type="noConversion"/>
  </si>
  <si>
    <t>ㅇ 상장지원</t>
    <phoneticPr fontId="1" type="noConversion"/>
  </si>
  <si>
    <t>ㅇ 해외지사 설립</t>
    <phoneticPr fontId="1" type="noConversion"/>
  </si>
  <si>
    <t>ㅇ 맞춤형 지원사업</t>
    <phoneticPr fontId="1" type="noConversion"/>
  </si>
  <si>
    <t>ㅇ 일자리 우수기업 바우처 지급</t>
    <phoneticPr fontId="1" type="noConversion"/>
  </si>
  <si>
    <t>ㅇ 지정서 수여식 개최</t>
    <phoneticPr fontId="1" type="noConversion"/>
  </si>
  <si>
    <t>ㅇ 지역별 지회 네트워크 활성화</t>
    <phoneticPr fontId="1" type="noConversion"/>
  </si>
  <si>
    <t>ㅇ 신규기업모집, 서울형 강소기업 모집, 매체홍보 등</t>
    <phoneticPr fontId="1" type="noConversion"/>
  </si>
  <si>
    <t>ㅇ CS팀 연계 홍보지원</t>
    <phoneticPr fontId="1" type="noConversion"/>
  </si>
  <si>
    <t>ㅇ 기업 모집/평가, 운영위원회, 심사/전문가 자문 등</t>
    <phoneticPr fontId="1" type="noConversion"/>
  </si>
  <si>
    <t>ㅇ 신규기업 선정심사</t>
    <phoneticPr fontId="1" type="noConversion"/>
  </si>
  <si>
    <t>ㅇ 회의비, 간담회 개최 등</t>
    <phoneticPr fontId="1" type="noConversion"/>
  </si>
  <si>
    <t>인</t>
    <phoneticPr fontId="1" type="noConversion"/>
  </si>
  <si>
    <t>ㅇ [글로벌진출] 해외마켓 참가 지원 등 임직원 출장경비</t>
    <phoneticPr fontId="1" type="noConversion"/>
  </si>
  <si>
    <t>명</t>
    <phoneticPr fontId="8" type="noConversion"/>
  </si>
  <si>
    <t>ㅇ [웹툰파트너스운영] 웹툰 파트너스(남산) 인터넷 요금</t>
    <phoneticPr fontId="1" type="noConversion"/>
  </si>
  <si>
    <t>월</t>
    <phoneticPr fontId="8" type="noConversion"/>
  </si>
  <si>
    <t>ㅇ [콘텐츠파트너스] 소모품 구매 등</t>
    <phoneticPr fontId="1" type="noConversion"/>
  </si>
  <si>
    <t>ㅇ [웹툰파트너스운영] 웹툰 파트너스(남산) 보안시스템 및 유지보수비</t>
    <phoneticPr fontId="1" type="noConversion"/>
  </si>
  <si>
    <t>ㅇ [글로벌진출] SPP 기기대여 및 소모품 구매 등</t>
    <phoneticPr fontId="1" type="noConversion"/>
  </si>
  <si>
    <t>ㅇ [글로벌진출] 해외 마켓 소모품 구매 등</t>
    <phoneticPr fontId="1" type="noConversion"/>
  </si>
  <si>
    <t>ㅇ [웹툰파트너스운영] 각종 소모품 구입비</t>
    <phoneticPr fontId="1" type="noConversion"/>
  </si>
  <si>
    <t>=</t>
    <phoneticPr fontId="8" type="noConversion"/>
  </si>
  <si>
    <t>ㅇ [콘텐츠파트너스] 파트너스데이 행사 개최</t>
    <phoneticPr fontId="1" type="noConversion"/>
  </si>
  <si>
    <t>ㅇ [애니메이션제작지원] 장편 기 선정작 제작지원금 2차</t>
    <phoneticPr fontId="1" type="noConversion"/>
  </si>
  <si>
    <t>편</t>
    <phoneticPr fontId="1" type="noConversion"/>
  </si>
  <si>
    <t>ㅇ [애니메이션제작지원] 장편 기 선정작 제작지원금 3차</t>
    <phoneticPr fontId="1" type="noConversion"/>
  </si>
  <si>
    <t>ㅇ [애니메이션제작지원] 단편 기 선정작 제작지원금</t>
    <phoneticPr fontId="1" type="noConversion"/>
  </si>
  <si>
    <t>편</t>
    <phoneticPr fontId="8" type="noConversion"/>
  </si>
  <si>
    <t>ㅇ [애니메이션제작지원] 장편 신규 제작지원금</t>
    <phoneticPr fontId="1" type="noConversion"/>
  </si>
  <si>
    <t>ㅇ [애니메이션제작지원] 단편 신규 제작지원금</t>
    <phoneticPr fontId="1" type="noConversion"/>
  </si>
  <si>
    <t>ㅇ [웹툰산업활성화] 웹툰 창작 기획물 육성지원금</t>
    <phoneticPr fontId="1" type="noConversion"/>
  </si>
  <si>
    <t>ㅇ [웹툰제작지원] 지식교양웹툰 2차 지원금</t>
    <phoneticPr fontId="1" type="noConversion"/>
  </si>
  <si>
    <t>ㅇ [웹툰제작지원] 웹툰 원작 활용 콘텐츠 2차 지원금</t>
    <phoneticPr fontId="1" type="noConversion"/>
  </si>
  <si>
    <t>ㅇ [웹툰제작지원] 신인 웹툰 작가 육성 제작지원</t>
    <phoneticPr fontId="1" type="noConversion"/>
  </si>
  <si>
    <t>ㅇ [웹툰제작지원] 스토리 IP 발굴 제작지원</t>
    <phoneticPr fontId="1" type="noConversion"/>
  </si>
  <si>
    <t>ㅇ [웹툰제작지원] 스토리 웹툰화 제작지원</t>
    <phoneticPr fontId="1" type="noConversion"/>
  </si>
  <si>
    <t>ㅇ [웹툰파트너스운영] 웹툰 파트너스(남산) 네트워킹 행사 개최</t>
    <phoneticPr fontId="1" type="noConversion"/>
  </si>
  <si>
    <t>ㅇ [글로벌진출] SPP 마켓 개최</t>
    <phoneticPr fontId="1" type="noConversion"/>
  </si>
  <si>
    <t>ㅇ [글로벌진출] 국내외 마켓 참가</t>
    <phoneticPr fontId="1" type="noConversion"/>
  </si>
  <si>
    <t>ㅇ [콘텐츠파트너스] 파트너스데이 행사 홍보</t>
    <phoneticPr fontId="1" type="noConversion"/>
  </si>
  <si>
    <t>ㅇ [애니메이션제작지원] 모집공고 및 홍보</t>
    <phoneticPr fontId="1" type="noConversion"/>
  </si>
  <si>
    <t xml:space="preserve">ㅇ [웹툰제작지원] 제작지원사업 홍보비 </t>
    <phoneticPr fontId="1" type="noConversion"/>
  </si>
  <si>
    <t>ㅇ [웹툰파트너스운영] 웹툰파트너스 홍보비</t>
    <phoneticPr fontId="1" type="noConversion"/>
  </si>
  <si>
    <t>ㅇ [콘텐츠유통마케팅] 홍보비</t>
    <phoneticPr fontId="1" type="noConversion"/>
  </si>
  <si>
    <t>ㅇ [글로벌진출] SPP 홍보</t>
    <phoneticPr fontId="1" type="noConversion"/>
  </si>
  <si>
    <t>ㅇ [통합기획홍보] 기관 통합 홍보</t>
    <phoneticPr fontId="1" type="noConversion"/>
  </si>
  <si>
    <t>ㅇ [애니메이션제작지원] 심사위원 수당</t>
    <phoneticPr fontId="1" type="noConversion"/>
  </si>
  <si>
    <t>인</t>
    <phoneticPr fontId="8" type="noConversion"/>
  </si>
  <si>
    <t>ㅇ [웹툰제작지원] 심사위원 수당</t>
    <phoneticPr fontId="1" type="noConversion"/>
  </si>
  <si>
    <t>ㅇ [콘텐츠유통마케팅] 심사위원 수당</t>
    <phoneticPr fontId="1" type="noConversion"/>
  </si>
  <si>
    <t>ㅇ [글로벌진출] 심사위원 수당</t>
    <phoneticPr fontId="1" type="noConversion"/>
  </si>
  <si>
    <t>ㅇ [애니메이션제작지원] 심사운영 및 간담회 개최</t>
    <phoneticPr fontId="1" type="noConversion"/>
  </si>
  <si>
    <t>ㅇ [웹툰제작지원] 심사운영비</t>
    <phoneticPr fontId="1" type="noConversion"/>
  </si>
  <si>
    <t>ㅇ [웹툰파트너스운영] 웹툰 파트너스데이 행사 및 간담회비</t>
    <phoneticPr fontId="1" type="noConversion"/>
  </si>
  <si>
    <t>ㅇ [콘텐츠유통마케팅] 회의비</t>
    <phoneticPr fontId="1" type="noConversion"/>
  </si>
  <si>
    <t xml:space="preserve">ㅇ [글로벌진출] 간담회 및 회의 개최비 </t>
    <phoneticPr fontId="1" type="noConversion"/>
  </si>
  <si>
    <t xml:space="preserve">ㅇ [콘텐츠파트너스] 콘텐츠파트너스 운영 관련 필요 기기 구매 등 </t>
    <phoneticPr fontId="1" type="noConversion"/>
  </si>
  <si>
    <t>기종</t>
    <phoneticPr fontId="8" type="noConversion"/>
  </si>
  <si>
    <t>ㅇ 사무용 컴퓨터 구매 등</t>
    <phoneticPr fontId="1" type="noConversion"/>
  </si>
  <si>
    <t>기종</t>
    <phoneticPr fontId="1" type="noConversion"/>
  </si>
  <si>
    <t>ㅇ  [미디어콘텐츠센터] 해외 방송영상기술박람회 참관</t>
    <phoneticPr fontId="1" type="noConversion"/>
  </si>
  <si>
    <t>ㅇ  [미디어콘텐츠센터] 해외협력산업 진행</t>
    <phoneticPr fontId="1" type="noConversion"/>
  </si>
  <si>
    <t xml:space="preserve">ㅇ [미디어콘텐츠센터] 에스플렉스센터 고정 및 변동 관리비 </t>
    <phoneticPr fontId="1" type="noConversion"/>
  </si>
  <si>
    <t>ㅇ [미디어콘텐츠센터] 인터넷 및 전화요금</t>
    <phoneticPr fontId="1" type="noConversion"/>
  </si>
  <si>
    <t>ㅇ [미디어콘텐츠센터] 사무실, 스튜디오 비품구매</t>
    <phoneticPr fontId="1" type="noConversion"/>
  </si>
  <si>
    <t>분기</t>
    <phoneticPr fontId="1" type="noConversion"/>
  </si>
  <si>
    <t>ㅇ[미디어콘텐츠센터] 스튜디오 운영 소프트웨어 구매/갱신</t>
    <phoneticPr fontId="1" type="noConversion"/>
  </si>
  <si>
    <t>년</t>
    <phoneticPr fontId="1" type="noConversion"/>
  </si>
  <si>
    <t>ㅇ[미디어콘텐츠센터] 스튜디오 운영 소모품 구매</t>
    <phoneticPr fontId="1" type="noConversion"/>
  </si>
  <si>
    <t>반기</t>
    <phoneticPr fontId="1" type="noConversion"/>
  </si>
  <si>
    <t>ㅇ [미디어콘텐츠센터] 공기청정기, 정수기, 복합기 등 임차료</t>
    <phoneticPr fontId="1" type="noConversion"/>
  </si>
  <si>
    <t>ㅇ [미디어콘텐츠센터] 전문장비 수선, 유지보수비</t>
    <phoneticPr fontId="1" type="noConversion"/>
  </si>
  <si>
    <t>ㅇ [미디어콘텐츠센터] 전문교육비</t>
    <phoneticPr fontId="1" type="noConversion"/>
  </si>
  <si>
    <t>ㅇ 통합기획홍보</t>
    <phoneticPr fontId="1" type="noConversion"/>
  </si>
  <si>
    <t>ㅇ [미디어콘텐츠센터] 사업운영 관련 자문회의수당</t>
    <phoneticPr fontId="1" type="noConversion"/>
  </si>
  <si>
    <t>ㅇ [미디어콘텐츠센터] 심사운영비, 간담회, 업무회의</t>
    <phoneticPr fontId="1" type="noConversion"/>
  </si>
  <si>
    <t xml:space="preserve"> (기본연봉)</t>
    <phoneticPr fontId="8" type="noConversion"/>
  </si>
  <si>
    <t>ㅇ 5급(실제보수 평균값)</t>
    <phoneticPr fontId="8" type="noConversion"/>
  </si>
  <si>
    <t>ㅇ 6급(실제보수 평균값)</t>
    <phoneticPr fontId="8" type="noConversion"/>
  </si>
  <si>
    <t>ㅇ 초과근무수당(통상연봉*1.5/209*30시간)</t>
    <phoneticPr fontId="8" type="noConversion"/>
  </si>
  <si>
    <t>ㅇ 연차수당(통상임금/209*8시간*10일)</t>
    <phoneticPr fontId="8" type="noConversion"/>
  </si>
  <si>
    <t>ㅇ 부가연봉(장기근속, 공무원 수당 규정 적용)</t>
    <phoneticPr fontId="8" type="noConversion"/>
  </si>
  <si>
    <t>ㅇ 급식보조비</t>
    <phoneticPr fontId="8" type="noConversion"/>
  </si>
  <si>
    <t>ㅇ 가족수당 - 배우자(40,000원×0.8명/인당)</t>
    <phoneticPr fontId="8" type="noConversion"/>
  </si>
  <si>
    <t>ㅇ 가족수당 - 기타가족(20,000원×2명/인당)</t>
    <phoneticPr fontId="8" type="noConversion"/>
  </si>
  <si>
    <t>년</t>
    <phoneticPr fontId="8" type="noConversion"/>
  </si>
  <si>
    <t>ㅇ 시설물 관리비(무인경비 등)</t>
    <phoneticPr fontId="1" type="noConversion"/>
  </si>
  <si>
    <t>ㅇ 기타 소모품비</t>
    <phoneticPr fontId="1" type="noConversion"/>
  </si>
  <si>
    <t>ㅇ (잠실)사업장 임대료</t>
    <phoneticPr fontId="1" type="noConversion"/>
  </si>
  <si>
    <t>ㅇ 보험료(화재, 영업배상)</t>
    <phoneticPr fontId="1" type="noConversion"/>
  </si>
  <si>
    <t>ㅇ 오프라인 광고</t>
    <phoneticPr fontId="1" type="noConversion"/>
  </si>
  <si>
    <t>ㅇ 시설물 원상복구비</t>
    <phoneticPr fontId="1" type="noConversion"/>
  </si>
  <si>
    <t>ㅇ [미디어콘텐츠센터] 후반작업 스튜디오 (영상,음향,음악, 캐릭터) 전문장비 구매</t>
    <phoneticPr fontId="1" type="noConversion"/>
  </si>
  <si>
    <t>1인 미디어콘텐츠산업 지원</t>
    <phoneticPr fontId="8" type="noConversion"/>
  </si>
  <si>
    <t>(101-01) 정규직급여</t>
    <phoneticPr fontId="8" type="noConversion"/>
  </si>
  <si>
    <t>ㅇ [미디어콘텐츠센터] 캐릭터스튜디오 재료구매</t>
    <phoneticPr fontId="1" type="noConversion"/>
  </si>
  <si>
    <t>ㅇ [미디어콘텐츠센터] 홍보물 제작/SNS바이럴 등</t>
    <phoneticPr fontId="1" type="noConversion"/>
  </si>
  <si>
    <t>ㅇ [미디어콘텐츠센터] 스튜디오 운영자산 구축</t>
    <phoneticPr fontId="1" type="noConversion"/>
  </si>
  <si>
    <t>ㅇ 인트라넷 유지보수</t>
    <phoneticPr fontId="1" type="noConversion"/>
  </si>
  <si>
    <t>ㅇ 도시제조업지원센터 구축</t>
    <phoneticPr fontId="1" type="noConversion"/>
  </si>
  <si>
    <t>ㅇ [글로벌마케터 육성]교류공간 운영 관리비</t>
    <phoneticPr fontId="1" type="noConversion"/>
  </si>
  <si>
    <t>ㅇ 유통센터 어워드 상품전시용 VMD 집기 구매</t>
    <phoneticPr fontId="1" type="noConversion"/>
  </si>
  <si>
    <t>ㅇ 유통센터 시설 유지보수</t>
    <phoneticPr fontId="1" type="noConversion"/>
  </si>
  <si>
    <t>신직업리서치센터</t>
  </si>
  <si>
    <t>신직업리서치센터</t>
    <phoneticPr fontId="1" type="noConversion"/>
  </si>
  <si>
    <t xml:space="preserve"> ㅇ 포럼 참가비 수입 등</t>
    <phoneticPr fontId="1" type="noConversion"/>
  </si>
  <si>
    <t xml:space="preserve"> ㅇ 신직업총서 수입 등</t>
    <phoneticPr fontId="1" type="noConversion"/>
  </si>
  <si>
    <t>유통마케팅지원</t>
    <phoneticPr fontId="1" type="noConversion"/>
  </si>
  <si>
    <t>유통센터운영</t>
    <phoneticPr fontId="1" type="noConversion"/>
  </si>
  <si>
    <t xml:space="preserve"> ㅇ 유통사무공간 운영</t>
    <phoneticPr fontId="1" type="noConversion"/>
  </si>
  <si>
    <t>개</t>
    <phoneticPr fontId="1" type="noConversion"/>
  </si>
  <si>
    <t>월</t>
    <phoneticPr fontId="1" type="noConversion"/>
  </si>
  <si>
    <t xml:space="preserve"> ㅇ 홍보콘텐츠 제작수입</t>
    <phoneticPr fontId="1" type="noConversion"/>
  </si>
  <si>
    <t>개사</t>
    <phoneticPr fontId="1" type="noConversion"/>
  </si>
  <si>
    <t>회</t>
    <phoneticPr fontId="1" type="noConversion"/>
  </si>
  <si>
    <t>소기업판로지원</t>
    <phoneticPr fontId="1" type="noConversion"/>
  </si>
  <si>
    <t xml:space="preserve"> ㅇ 온라인플랫폼 판매수수료(카카오 등)</t>
    <phoneticPr fontId="1" type="noConversion"/>
  </si>
  <si>
    <t>식</t>
    <phoneticPr fontId="1" type="noConversion"/>
  </si>
  <si>
    <t>개월</t>
    <phoneticPr fontId="1" type="noConversion"/>
  </si>
  <si>
    <t>ㅇ 해외B2B 판매수수료(현지유통망, 외국인 유통마케터 등)</t>
    <phoneticPr fontId="1" type="noConversion"/>
  </si>
  <si>
    <t>~5%</t>
    <phoneticPr fontId="1" type="noConversion"/>
  </si>
  <si>
    <t>기획전시회</t>
    <phoneticPr fontId="1" type="noConversion"/>
  </si>
  <si>
    <t xml:space="preserve"> ㅇ 전시회 참가비 수입</t>
    <phoneticPr fontId="1" type="noConversion"/>
  </si>
  <si>
    <t>하이서울브랜드사업</t>
    <phoneticPr fontId="1" type="noConversion"/>
  </si>
  <si>
    <t xml:space="preserve"> ㅇ 하이서울기업 멤버십비용</t>
    <phoneticPr fontId="1" type="noConversion"/>
  </si>
  <si>
    <t xml:space="preserve"> ㅇ 플랫폼 운영 수입</t>
    <phoneticPr fontId="1" type="noConversion"/>
  </si>
  <si>
    <t xml:space="preserve"> ㅇ 해외 영상 광고 지원</t>
    <phoneticPr fontId="1" type="noConversion"/>
  </si>
  <si>
    <t xml:space="preserve"> ㅇ 국내 영상 광고 지원</t>
    <phoneticPr fontId="1" type="noConversion"/>
  </si>
  <si>
    <t xml:space="preserve"> ㅇ 일간지 지면 기사 지원</t>
    <phoneticPr fontId="1" type="noConversion"/>
  </si>
  <si>
    <t xml:space="preserve"> ㅇ 하이서울브랜드관 운영</t>
    <phoneticPr fontId="1" type="noConversion"/>
  </si>
  <si>
    <t xml:space="preserve"> ㅇ 하이서울 상장준비금</t>
    <phoneticPr fontId="1" type="noConversion"/>
  </si>
  <si>
    <t>ㅇ 교통환경 및 환경개선 부담금</t>
    <phoneticPr fontId="8" type="noConversion"/>
  </si>
  <si>
    <t>ㅇ 간주임대료</t>
    <phoneticPr fontId="8" type="noConversion"/>
  </si>
  <si>
    <t>ㅇ 기타 공과금(전화요금 등)</t>
    <phoneticPr fontId="8" type="noConversion"/>
  </si>
  <si>
    <t>ㅇ 전기요금</t>
    <phoneticPr fontId="8" type="noConversion"/>
  </si>
  <si>
    <t>ㅇ 수도요금</t>
    <phoneticPr fontId="8" type="noConversion"/>
  </si>
  <si>
    <t>ㅇ 냉난방 요금</t>
    <phoneticPr fontId="8" type="noConversion"/>
  </si>
  <si>
    <t>ㅇ 시설물 유지보수비(승강기 등)</t>
    <phoneticPr fontId="8" type="noConversion"/>
  </si>
  <si>
    <t>ㅇ 자동제어 유지보수비</t>
    <phoneticPr fontId="8" type="noConversion"/>
  </si>
  <si>
    <t>ㅇ 센터 무인경비 용역</t>
    <phoneticPr fontId="8" type="noConversion"/>
  </si>
  <si>
    <t>ㅇ 용역사 직원 명절 격려품 구매 등</t>
    <phoneticPr fontId="8" type="noConversion"/>
  </si>
  <si>
    <t>ㅇ 시설물소모품비 등</t>
    <phoneticPr fontId="8" type="noConversion"/>
  </si>
  <si>
    <t>ㅇ 센터 사무용 소모품 구매 등</t>
    <phoneticPr fontId="8" type="noConversion"/>
  </si>
  <si>
    <t>ㅇ 미화청소용소모품비 등</t>
    <phoneticPr fontId="8" type="noConversion"/>
  </si>
  <si>
    <t>ㅇ 시설서비스직 의복비(춘,하,추,동)</t>
    <phoneticPr fontId="8" type="noConversion"/>
  </si>
  <si>
    <t>ㅇ 시설 사용료(DMC 첨단센터)</t>
    <phoneticPr fontId="8" type="noConversion"/>
  </si>
  <si>
    <t>ㅇ 업무용 차량임대</t>
    <phoneticPr fontId="8" type="noConversion"/>
  </si>
  <si>
    <t>ㅇ 건물수선비</t>
    <phoneticPr fontId="1" type="noConversion"/>
  </si>
  <si>
    <t>ㅇ 업무용 차량 유지비</t>
    <phoneticPr fontId="8" type="noConversion"/>
  </si>
  <si>
    <t>ㅇ 보험료(화재,영업배상)</t>
    <phoneticPr fontId="8" type="noConversion"/>
  </si>
  <si>
    <t>ㅇ 시설물 안전 법정검사비(건축,가스,전기,소방 등)</t>
    <phoneticPr fontId="1" type="noConversion"/>
  </si>
  <si>
    <t>ㅇ 외벽, 물탱크 청소용역</t>
    <phoneticPr fontId="8" type="noConversion"/>
  </si>
  <si>
    <t>ㅇ 입주기업 강제집행(퇴거)준비금</t>
    <phoneticPr fontId="1" type="noConversion"/>
  </si>
  <si>
    <t>ㅇ 입주기업 법률자문비(제소전화해, 변호사 선임비, 노무분쟁 등)</t>
    <phoneticPr fontId="8" type="noConversion"/>
  </si>
  <si>
    <t>ㅇ 시설위탁 용역비</t>
    <phoneticPr fontId="1" type="noConversion"/>
  </si>
  <si>
    <t>ㅇ DMC 인프라 시설경쟁력 강화를 위한 선진시설 벤치마킹</t>
    <phoneticPr fontId="8" type="noConversion"/>
  </si>
  <si>
    <t>ㅇ 건축안전정밀진단 용역</t>
    <phoneticPr fontId="8" type="noConversion"/>
  </si>
  <si>
    <t>ㅇ 입주기업 선발 및 연장 심사</t>
    <phoneticPr fontId="8" type="noConversion"/>
  </si>
  <si>
    <t>ㅇ 입주기업 등 간담회</t>
    <phoneticPr fontId="8" type="noConversion"/>
  </si>
  <si>
    <t>ㅇ 노후년수 경과에 따른 시설 대수선(기계,전기,소방)</t>
    <phoneticPr fontId="1" type="noConversion"/>
  </si>
  <si>
    <t>ㅇ 통합고객지원센터 구축</t>
    <phoneticPr fontId="1" type="noConversion"/>
  </si>
  <si>
    <t>ㅇ 미화청소용장비 구매</t>
    <phoneticPr fontId="1" type="noConversion"/>
  </si>
  <si>
    <t>ㅇ 시설서비스직 컴퓨터 구매</t>
    <phoneticPr fontId="1" type="noConversion"/>
  </si>
  <si>
    <t>대</t>
    <phoneticPr fontId="1" type="noConversion"/>
  </si>
  <si>
    <t>ㅇ 센터 무인경비용역</t>
    <phoneticPr fontId="8" type="noConversion"/>
  </si>
  <si>
    <t>ㅇ 청사관리직 컴퓨터, 모니터 구매</t>
    <phoneticPr fontId="1" type="noConversion"/>
  </si>
  <si>
    <t>회</t>
    <phoneticPr fontId="8" type="noConversion"/>
  </si>
  <si>
    <t>ㅇ 회의실 및 시설서비스직 휴게실 가구류 구매</t>
    <phoneticPr fontId="1" type="noConversion"/>
  </si>
  <si>
    <t>ㅇ 회의실 방송장비 개선</t>
    <phoneticPr fontId="1" type="noConversion"/>
  </si>
  <si>
    <t>ㅇ 통신료(전용회선 및 전화요금 등)</t>
    <phoneticPr fontId="8" type="noConversion"/>
  </si>
  <si>
    <t xml:space="preserve">ㅇ 전기 요금     </t>
    <phoneticPr fontId="8" type="noConversion"/>
  </si>
  <si>
    <t>ㅇ 보험료</t>
    <phoneticPr fontId="8" type="noConversion"/>
  </si>
  <si>
    <t>ㅇ 가로시설물 무인경비</t>
    <phoneticPr fontId="8" type="noConversion"/>
  </si>
  <si>
    <t>ㅇ CCTV 유지보수</t>
    <phoneticPr fontId="8" type="noConversion"/>
  </si>
  <si>
    <t>ㅇ IP-Intelight 보수 자재 구매</t>
    <phoneticPr fontId="8" type="noConversion"/>
  </si>
  <si>
    <t>개</t>
    <phoneticPr fontId="8" type="noConversion"/>
  </si>
  <si>
    <t>ㅇ 전산장비 유지보수</t>
    <phoneticPr fontId="8" type="noConversion"/>
  </si>
  <si>
    <t>ㅇ 조형물 유지보수 등</t>
    <phoneticPr fontId="8" type="noConversion"/>
  </si>
  <si>
    <t>ㅇ 인포부스 유지보수 등</t>
    <phoneticPr fontId="8" type="noConversion"/>
  </si>
  <si>
    <t>ㅇ IP-Intelight 광원부 모듈 교체</t>
    <phoneticPr fontId="8" type="noConversion"/>
  </si>
  <si>
    <t>SET</t>
    <phoneticPr fontId="8" type="noConversion"/>
  </si>
  <si>
    <t>ㅇ DMS통신관로 연결공사 등</t>
    <phoneticPr fontId="8" type="noConversion"/>
  </si>
  <si>
    <t>ㅇ DMS 차량 렌트비</t>
    <phoneticPr fontId="1" type="noConversion"/>
  </si>
  <si>
    <t>ㅇ DMS 차량 운영유류비</t>
    <phoneticPr fontId="8" type="noConversion"/>
  </si>
  <si>
    <t>ㅇ 시설관리용역비</t>
    <phoneticPr fontId="8" type="noConversion"/>
  </si>
  <si>
    <t>ㅇ 가로시설물 및 조형물 청소</t>
    <phoneticPr fontId="8" type="noConversion"/>
  </si>
  <si>
    <t>ㅇ 통합센터 운영 관련 업무 협의 등</t>
    <phoneticPr fontId="8" type="noConversion"/>
  </si>
  <si>
    <t>ㅇ 각종면허세,교통유발부담금</t>
    <phoneticPr fontId="1" type="noConversion"/>
  </si>
  <si>
    <t>ㅇ 전용회선 사용료</t>
    <phoneticPr fontId="1" type="noConversion"/>
  </si>
  <si>
    <t>ㅇ 센터 무인경비 용역비</t>
    <phoneticPr fontId="1" type="noConversion"/>
  </si>
  <si>
    <t>ㅇ 증설 CCTV 무인경비 용역</t>
    <phoneticPr fontId="1" type="noConversion"/>
  </si>
  <si>
    <t>ㅇ 시설소모품(건축,전기,기계,.소방,통신 등)</t>
    <phoneticPr fontId="1" type="noConversion"/>
  </si>
  <si>
    <t>ㅇ 미화청소용소모품비 등</t>
    <phoneticPr fontId="1" type="noConversion"/>
  </si>
  <si>
    <t>ㅇ 시설서비스직 의복비(춘,하,추,동)</t>
    <phoneticPr fontId="1" type="noConversion"/>
  </si>
  <si>
    <t>ㅇ 토지 임차료</t>
    <phoneticPr fontId="1" type="noConversion"/>
  </si>
  <si>
    <t>ㅇ 센터시설보수 : CCTV 증설</t>
    <phoneticPr fontId="1" type="noConversion"/>
  </si>
  <si>
    <t>ㅇ 센터시설보수 : A동 옥내소화전 노후배관 및 부속교체</t>
    <phoneticPr fontId="1" type="noConversion"/>
  </si>
  <si>
    <t>ㅇ 건물유지비 및 냉난방기 A/S 등</t>
    <phoneticPr fontId="8" type="noConversion"/>
  </si>
  <si>
    <t>ㅇ 네트워크 유지보수</t>
    <phoneticPr fontId="8" type="noConversion"/>
  </si>
  <si>
    <t>ㅇ 시설관리용역(신기술창업센터)</t>
    <phoneticPr fontId="1" type="noConversion"/>
  </si>
  <si>
    <t>ㅇ 무인주차정산시스템</t>
    <phoneticPr fontId="8" type="noConversion"/>
  </si>
  <si>
    <t>ㅇ 센터시설보수 : B동 내진보강공사</t>
    <phoneticPr fontId="1" type="noConversion"/>
  </si>
  <si>
    <t>ㅇ 미화청소용장비 구매</t>
    <phoneticPr fontId="1" type="noConversion"/>
  </si>
  <si>
    <t>ㅇ 시설서비스직 컴퓨터, 모니터 구매</t>
    <phoneticPr fontId="1" type="noConversion"/>
  </si>
  <si>
    <t>ㅇ [센터운영] 전용공간 청소용역비 등</t>
    <phoneticPr fontId="1" type="noConversion"/>
  </si>
  <si>
    <t>ㅇ [센터운영] 소모품비 등</t>
    <phoneticPr fontId="1" type="noConversion"/>
  </si>
  <si>
    <t>ㅇ [센터운영] 입주기업 월 임대료(지원금)</t>
    <phoneticPr fontId="1" type="noConversion"/>
  </si>
  <si>
    <t>ㅇ [센터운영] 지원시설 월 임대료</t>
    <phoneticPr fontId="8" type="noConversion"/>
  </si>
  <si>
    <t>ㅇ [센터운영] 지원시설 월 관리비</t>
    <phoneticPr fontId="1" type="noConversion"/>
  </si>
  <si>
    <t>ㅇ [센터운영] 입주사무실 페인트 작업 등</t>
    <phoneticPr fontId="1" type="noConversion"/>
  </si>
  <si>
    <t>ㅇ [센터운영] 입주기업 퇴거 관련 소송비용</t>
    <phoneticPr fontId="1" type="noConversion"/>
  </si>
  <si>
    <t>ㅇ 노후 소방기계 교체 및 구호장비 구매</t>
    <phoneticPr fontId="8" type="noConversion"/>
  </si>
  <si>
    <t>ㅇ 사인물교체</t>
    <phoneticPr fontId="8" type="noConversion"/>
  </si>
  <si>
    <t>ㅇ 시설물소모품 및 미화용품 구매 등</t>
    <phoneticPr fontId="8" type="noConversion"/>
  </si>
  <si>
    <t>(207-01) 피복비</t>
    <phoneticPr fontId="1" type="noConversion"/>
  </si>
  <si>
    <t>(210-01) 수선유지비</t>
    <phoneticPr fontId="1" type="noConversion"/>
  </si>
  <si>
    <t>ㅇ 연간 시설물 유지보수비(승강기, IBS, 방송장비 등)</t>
    <phoneticPr fontId="1" type="noConversion"/>
  </si>
  <si>
    <t>ㅇ 옥상 우레탄도장 보수</t>
    <phoneticPr fontId="8" type="noConversion"/>
  </si>
  <si>
    <t>ㅇ 시설물 안전 법정검사비(건축,가스,전기,소방,공기질,수질,가스 등)</t>
    <phoneticPr fontId="1" type="noConversion"/>
  </si>
  <si>
    <t>ㅇ 외벽청소, 집수정청소 등</t>
    <phoneticPr fontId="8" type="noConversion"/>
  </si>
  <si>
    <t>ㅇ 입주기업 법률자문비(제소전화해, 변호사 선임비, 노무분쟁 등)</t>
    <phoneticPr fontId="1" type="noConversion"/>
  </si>
  <si>
    <t>ㅇ 근린시설 모집 위탁 수수료</t>
    <phoneticPr fontId="1" type="noConversion"/>
  </si>
  <si>
    <t>ㅇ 입주기업 모집 위탁 수수료</t>
    <phoneticPr fontId="1" type="noConversion"/>
  </si>
  <si>
    <t>ㅇ 내진성능평가 용역</t>
    <phoneticPr fontId="1" type="noConversion"/>
  </si>
  <si>
    <t>ㅇ 시설서비스직 간담회 등</t>
    <phoneticPr fontId="1" type="noConversion"/>
  </si>
  <si>
    <t>(221-02) 전산개발비</t>
    <phoneticPr fontId="1" type="noConversion"/>
  </si>
  <si>
    <t>ㅇ 전산서버 및 네트워크 유지보수</t>
    <phoneticPr fontId="1" type="noConversion"/>
  </si>
  <si>
    <t>ㅇ 정보시스템 유지보수</t>
    <phoneticPr fontId="1" type="noConversion"/>
  </si>
  <si>
    <t>ㅇ 사무용컴퓨터 유지보수</t>
    <phoneticPr fontId="1" type="noConversion"/>
  </si>
  <si>
    <t>ㅇ 건물노후화에 따른 노후설비 교체(기계,전기,소방)</t>
    <phoneticPr fontId="8" type="noConversion"/>
  </si>
  <si>
    <t>ㅇ 에너지 절감을 위한 공용부 LED전등 설치</t>
    <phoneticPr fontId="8" type="noConversion"/>
  </si>
  <si>
    <t>ㅇ 옥외 주차장 출입구 침하면 보수</t>
    <phoneticPr fontId="8" type="noConversion"/>
  </si>
  <si>
    <t>ㅇ 통합고객지원실 구축</t>
    <phoneticPr fontId="8" type="noConversion"/>
  </si>
  <si>
    <t>ㅇ 무인주차정산기(조달구매)</t>
    <phoneticPr fontId="8" type="noConversion"/>
  </si>
  <si>
    <t>ㅇ 운영 집기비품 구매(가구, 캐비닛, 의자)</t>
    <phoneticPr fontId="8" type="noConversion"/>
  </si>
  <si>
    <t>ㅇ 행망PC</t>
    <phoneticPr fontId="8" type="noConversion"/>
  </si>
  <si>
    <t>대</t>
    <phoneticPr fontId="1" type="noConversion"/>
  </si>
  <si>
    <t>ㅇ pc모니터 교체</t>
    <phoneticPr fontId="8" type="noConversion"/>
  </si>
  <si>
    <t>ㅇ 키폰전화기</t>
    <phoneticPr fontId="8" type="noConversion"/>
  </si>
  <si>
    <t>ㅇ 본부 승강기 유지보수</t>
    <phoneticPr fontId="8" type="noConversion"/>
  </si>
  <si>
    <t>ㅇ 무인경비용역</t>
    <phoneticPr fontId="1" type="noConversion"/>
  </si>
  <si>
    <t>ㅇ 시설관리용역 명절격려품 지급</t>
    <phoneticPr fontId="1" type="noConversion"/>
  </si>
  <si>
    <t>ㅇ 냉각탑 소독제 및 청관제</t>
    <phoneticPr fontId="1" type="noConversion"/>
  </si>
  <si>
    <t>ㅇ 시설관련 유지보수료</t>
    <phoneticPr fontId="1" type="noConversion"/>
  </si>
  <si>
    <t>ㅇ 시설관리용역(컨벤션) 등</t>
    <phoneticPr fontId="1" type="noConversion"/>
  </si>
  <si>
    <t>ㅇ BYZ 유지보수</t>
    <phoneticPr fontId="8" type="noConversion"/>
  </si>
  <si>
    <t>ㅇ 건축안전정기점검</t>
    <phoneticPr fontId="1" type="noConversion"/>
  </si>
  <si>
    <t>미디어콘텐츠센터운영</t>
    <phoneticPr fontId="1" type="noConversion"/>
  </si>
  <si>
    <t xml:space="preserve"> ㅇ 기술지원실 운영수입</t>
    <phoneticPr fontId="8" type="noConversion"/>
  </si>
  <si>
    <t>월</t>
    <phoneticPr fontId="8" type="noConversion"/>
  </si>
  <si>
    <t>ㅇ 우수기업가치재평가</t>
    <phoneticPr fontId="1" type="noConversion"/>
  </si>
  <si>
    <t>ㅇ 광고 및 언론 기획 기사</t>
    <phoneticPr fontId="1" type="noConversion"/>
  </si>
  <si>
    <t>ㅇ [홍보] 통합기획 홍보</t>
    <phoneticPr fontId="1" type="noConversion"/>
  </si>
  <si>
    <t>ㅇ 비즈니스서비스(맞춤형_심화형)</t>
    <phoneticPr fontId="1" type="noConversion"/>
  </si>
  <si>
    <t>ㅇ 기업가치평가 및 회계실사</t>
    <phoneticPr fontId="1" type="noConversion"/>
  </si>
  <si>
    <t>ㅇ 통합기획홍보</t>
    <phoneticPr fontId="1" type="noConversion"/>
  </si>
  <si>
    <t>외국인무역인종합비즈니스지원센터</t>
  </si>
  <si>
    <t>우수창업기업 발굴육성</t>
  </si>
  <si>
    <t>서울기업지원센터</t>
    <phoneticPr fontId="1" type="noConversion"/>
  </si>
  <si>
    <t>신규 클러스터(마곡, 양재 등) 기업지원</t>
  </si>
  <si>
    <t>고객관리 및 기획홍보</t>
  </si>
  <si>
    <t>선진정보시스템 운영</t>
  </si>
  <si>
    <t>신직업에듀센터</t>
  </si>
  <si>
    <t>창조전문인력양성 및 채용지원</t>
  </si>
  <si>
    <t>창업허브운영</t>
  </si>
  <si>
    <t>성수IT종합센터 운영</t>
  </si>
  <si>
    <t>창업허브</t>
    <phoneticPr fontId="1" type="noConversion"/>
  </si>
  <si>
    <t>센터운영비</t>
    <phoneticPr fontId="1" type="noConversion"/>
  </si>
  <si>
    <t>시설관리용역</t>
    <phoneticPr fontId="1" type="noConversion"/>
  </si>
  <si>
    <t>ㅇ 연차수당(통상월봉/209*8시간*10일)</t>
    <phoneticPr fontId="8" type="noConversion"/>
  </si>
  <si>
    <t>공공요금</t>
    <phoneticPr fontId="1" type="noConversion"/>
  </si>
  <si>
    <t>ㅇ 부가연봉(장기근속, 공무원 수당 규정 적용)</t>
    <phoneticPr fontId="8" type="noConversion"/>
  </si>
  <si>
    <t>명</t>
    <phoneticPr fontId="8" type="noConversion"/>
  </si>
  <si>
    <t>월</t>
    <phoneticPr fontId="8" type="noConversion"/>
  </si>
  <si>
    <t>기타운영비</t>
    <phoneticPr fontId="1" type="noConversion"/>
  </si>
  <si>
    <t>ㅇ 급식보조비</t>
    <phoneticPr fontId="8" type="noConversion"/>
  </si>
  <si>
    <t>허브 운영비</t>
    <phoneticPr fontId="1" type="noConversion"/>
  </si>
  <si>
    <t>ㅇ 기술/특정업무수당(공기업 편성기준 적용)</t>
    <phoneticPr fontId="8" type="noConversion"/>
  </si>
  <si>
    <t>부지 운영비</t>
    <phoneticPr fontId="1" type="noConversion"/>
  </si>
  <si>
    <t>ㅇ 가족수당 - 배우자(40,000원×0.8명/인당)</t>
    <phoneticPr fontId="8" type="noConversion"/>
  </si>
  <si>
    <t>ㅇ 가족수당 - 기타가족(20,000원×2명/인당)</t>
    <phoneticPr fontId="8" type="noConversion"/>
  </si>
  <si>
    <t>[1-1]</t>
    <phoneticPr fontId="1" type="noConversion"/>
  </si>
  <si>
    <t>[1-2]</t>
    <phoneticPr fontId="1" type="noConversion"/>
  </si>
  <si>
    <t>ㅇ 단시간근로자 급여(4대보험 포함)</t>
    <phoneticPr fontId="1" type="noConversion"/>
  </si>
  <si>
    <t>[1-3]</t>
    <phoneticPr fontId="1" type="noConversion"/>
  </si>
  <si>
    <t>[1-4]</t>
  </si>
  <si>
    <t>[1-5]</t>
  </si>
  <si>
    <t>[2-1]</t>
    <phoneticPr fontId="1" type="noConversion"/>
  </si>
  <si>
    <t>[2-2]</t>
  </si>
  <si>
    <t>[2-3]</t>
  </si>
  <si>
    <t>년</t>
    <phoneticPr fontId="8" type="noConversion"/>
  </si>
  <si>
    <t>[2-4]</t>
  </si>
  <si>
    <t>[2-5]</t>
  </si>
  <si>
    <t>[3-1]</t>
    <phoneticPr fontId="1" type="noConversion"/>
  </si>
  <si>
    <t>인테리어 조성</t>
    <phoneticPr fontId="1" type="noConversion"/>
  </si>
  <si>
    <t>집기구매</t>
    <phoneticPr fontId="1" type="noConversion"/>
  </si>
  <si>
    <t>도서구매</t>
    <phoneticPr fontId="1" type="noConversion"/>
  </si>
  <si>
    <t>ㅇ 체재비: $248 X 5일 X 2인 X 3회(가 등급)=$7,440, 1$=1,150원</t>
    <phoneticPr fontId="1" type="noConversion"/>
  </si>
  <si>
    <t>ㅇ 항공비</t>
  </si>
  <si>
    <t>인</t>
  </si>
  <si>
    <t>ㅇ 준비금: $200 X 6인(일반직원 기준)=$1,200</t>
    <phoneticPr fontId="1" type="noConversion"/>
  </si>
  <si>
    <t>ㅇ 체재비: $248 X 5일 X 2인 X 2회(가 등급)=$7,440, 1$=1,150원</t>
    <phoneticPr fontId="1" type="noConversion"/>
  </si>
  <si>
    <t>ㅇ 준비금: $200 X 4인(일반직원 기준)=$1,200</t>
    <phoneticPr fontId="1" type="noConversion"/>
  </si>
  <si>
    <t>ㅇ 도시가스요금</t>
    <phoneticPr fontId="1" type="noConversion"/>
  </si>
  <si>
    <t>ㅇ 시설물안전법정검사비(건축,가스,전기,소방 등)</t>
    <phoneticPr fontId="1" type="noConversion"/>
  </si>
  <si>
    <t>ㅇ 센터무인경비 용역</t>
    <phoneticPr fontId="1" type="noConversion"/>
  </si>
  <si>
    <t>ㅇ 창업박람회 홍보물 제작(리플렛, 현수막, 배너 등)</t>
    <phoneticPr fontId="1" type="noConversion"/>
  </si>
  <si>
    <t>ㅇ 재창업 아이디어톤 경진대회 행사 개최 비용</t>
    <phoneticPr fontId="1" type="noConversion"/>
  </si>
  <si>
    <t>ㅇ 창업기업 박싱데이 부스 설치비</t>
    <phoneticPr fontId="1" type="noConversion"/>
  </si>
  <si>
    <t>ㅇ 글로벌협의체 해외 플레이어 업무협약 준비비</t>
    <phoneticPr fontId="1" type="noConversion"/>
  </si>
  <si>
    <t>ㅇ 예비창업기업 대상 데모데이 진행비</t>
    <phoneticPr fontId="1" type="noConversion"/>
  </si>
  <si>
    <t>기</t>
    <phoneticPr fontId="8" type="noConversion"/>
  </si>
  <si>
    <t>회</t>
    <phoneticPr fontId="1" type="noConversion"/>
  </si>
  <si>
    <t>ㅇ 예비창업기업 대상 경진대회 진행비</t>
    <phoneticPr fontId="1" type="noConversion"/>
  </si>
  <si>
    <t>ㅇ 투자유치 네트워킹 이벤트 개최</t>
    <phoneticPr fontId="1" type="noConversion"/>
  </si>
  <si>
    <t>식</t>
    <phoneticPr fontId="8" type="noConversion"/>
  </si>
  <si>
    <t>ㅇ 키친인큐베이팅 운영비(집기, 소모품등 구매)</t>
    <phoneticPr fontId="1" type="noConversion"/>
  </si>
  <si>
    <t>ㅇ 창업정보자료실 도서관리 시스템 구축 및 운영비 등</t>
    <phoneticPr fontId="1" type="noConversion"/>
  </si>
  <si>
    <t>ㅇ 상담센터 운영 소모품비 등</t>
    <phoneticPr fontId="1" type="noConversion"/>
  </si>
  <si>
    <t>ㅇ 창업허브 입주기업 운영관리 소모품비</t>
    <phoneticPr fontId="1" type="noConversion"/>
  </si>
  <si>
    <t>월</t>
    <phoneticPr fontId="1" type="noConversion"/>
  </si>
  <si>
    <t>ㅇ 창업교육 운영관련 소모품비</t>
    <phoneticPr fontId="1" type="noConversion"/>
  </si>
  <si>
    <t>식</t>
    <phoneticPr fontId="8" type="noConversion"/>
  </si>
  <si>
    <t>월</t>
    <phoneticPr fontId="1" type="noConversion"/>
  </si>
  <si>
    <t>ㅇ 예비창업기업 운영비(소모품 등)</t>
    <phoneticPr fontId="1" type="noConversion"/>
  </si>
  <si>
    <t>ㅇ 시설물 소모품비 등</t>
    <phoneticPr fontId="8" type="noConversion"/>
  </si>
  <si>
    <t>식</t>
    <phoneticPr fontId="1" type="noConversion"/>
  </si>
  <si>
    <t>ㅇ 정보자료실 도서 구매</t>
    <phoneticPr fontId="1" type="noConversion"/>
  </si>
  <si>
    <t>ㅇ 업무용 차량임대</t>
    <phoneticPr fontId="1" type="noConversion"/>
  </si>
  <si>
    <t>월</t>
    <phoneticPr fontId="8" type="noConversion"/>
  </si>
  <si>
    <t>ㅇ 스타트업 박싱데이 행사장 임차</t>
    <phoneticPr fontId="1" type="noConversion"/>
  </si>
  <si>
    <t>식</t>
    <phoneticPr fontId="8" type="noConversion"/>
  </si>
  <si>
    <t>회</t>
    <phoneticPr fontId="1" type="noConversion"/>
  </si>
  <si>
    <t>ㅇ 센터방문객 및 창업입주자용 OA 장비 렌탈</t>
    <phoneticPr fontId="1" type="noConversion"/>
  </si>
  <si>
    <t>월</t>
    <phoneticPr fontId="1" type="noConversion"/>
  </si>
  <si>
    <t>ㅇ 건물수선비</t>
    <phoneticPr fontId="1" type="noConversion"/>
  </si>
  <si>
    <t>ㅇ 업무용 차량 유지비</t>
    <phoneticPr fontId="1" type="noConversion"/>
  </si>
  <si>
    <t>월</t>
    <phoneticPr fontId="8" type="noConversion"/>
  </si>
  <si>
    <t>ㅇ 물탱크청소, 승강기, 외벽청소, 방역, 수목소독, 정화조청소, 소방점검, 비상발전기 유지보수 등 용역</t>
    <phoneticPr fontId="1" type="noConversion"/>
  </si>
  <si>
    <t>ㅇ 창업기업DB화 사업(기업분석보고서)</t>
    <phoneticPr fontId="1" type="noConversion"/>
  </si>
  <si>
    <t>ㅇ 市창업센터 연계강화 네트워킹</t>
    <phoneticPr fontId="1" type="noConversion"/>
  </si>
  <si>
    <t>ㅇ 市창업센터 연계강화 워크숍 지원</t>
    <phoneticPr fontId="1" type="noConversion"/>
  </si>
  <si>
    <t>ㅇ 市창업센터 산하기업 해외스타트업과 네트워킹 지원</t>
    <phoneticPr fontId="1" type="noConversion"/>
  </si>
  <si>
    <t>ㅇ 市창업센터 연계강화 해외전시회 등</t>
    <phoneticPr fontId="1" type="noConversion"/>
  </si>
  <si>
    <t>ㅇ 市창업센터 연계강화 매니저 역량강화(기본)</t>
    <phoneticPr fontId="1" type="noConversion"/>
  </si>
  <si>
    <t>ㅇ 市창업센터 연계강화 매니저 역량강화(해외)</t>
    <phoneticPr fontId="1" type="noConversion"/>
  </si>
  <si>
    <t>ㅇ 대학·대학생 경진대회 후속 사업화 지원</t>
    <phoneticPr fontId="1" type="noConversion"/>
  </si>
  <si>
    <t>개팀</t>
    <phoneticPr fontId="1" type="noConversion"/>
  </si>
  <si>
    <t>ㅇ 대학·대학생 경진대회 후속 BM  개발 컨설팅 지원</t>
    <phoneticPr fontId="1" type="noConversion"/>
  </si>
  <si>
    <t>ㅇ 대학대학생 창업활성화 경진대회 및 멘토단 지원</t>
    <phoneticPr fontId="1" type="noConversion"/>
  </si>
  <si>
    <t>ㅇ 대학·대학생 창업활성화_해외마케팅 지원</t>
    <phoneticPr fontId="1" type="noConversion"/>
  </si>
  <si>
    <t>ㅇ 개소식 운영 대행사 용역비</t>
    <phoneticPr fontId="1" type="noConversion"/>
  </si>
  <si>
    <t>ㅇ 글로벌스타트업 컨퍼런스(창업박람회)</t>
    <phoneticPr fontId="1" type="noConversion"/>
  </si>
  <si>
    <t>ㅇ 재창업 아이디어톤 선정기업 BM고도화 등 지원사업 진행</t>
    <phoneticPr fontId="1" type="noConversion"/>
  </si>
  <si>
    <t>개사</t>
    <phoneticPr fontId="1" type="noConversion"/>
  </si>
  <si>
    <t>ㅇ 허브 네트워킹 데이</t>
    <phoneticPr fontId="1" type="noConversion"/>
  </si>
  <si>
    <t>ㅇ 서울창업허브의 밤</t>
    <phoneticPr fontId="1" type="noConversion"/>
  </si>
  <si>
    <t>ㅇ 글로벌스타트업 컨퍼런스 해외 스타트업 유명인사 초청</t>
    <phoneticPr fontId="1" type="noConversion"/>
  </si>
  <si>
    <t>식</t>
    <phoneticPr fontId="1" type="noConversion"/>
  </si>
  <si>
    <t>ㅇ 스타트업 박싱데이 부대행사 비용</t>
    <phoneticPr fontId="1" type="noConversion"/>
  </si>
  <si>
    <t>ㅇ 창업상담센터 운영비(상담수당)</t>
    <phoneticPr fontId="1" type="noConversion"/>
  </si>
  <si>
    <t>ㅇ 창업생태계 조사 전체과제 자문료</t>
    <phoneticPr fontId="1" type="noConversion"/>
  </si>
  <si>
    <t>ㅇ 창업교육 온라인</t>
    <phoneticPr fontId="1" type="noConversion"/>
  </si>
  <si>
    <t>ㅇ 창업교육 오프라인</t>
    <phoneticPr fontId="1" type="noConversion"/>
  </si>
  <si>
    <t>ㅇ 프로그래밍 교육(앱개발, 콘텐츠 개발 등)</t>
    <phoneticPr fontId="1" type="noConversion"/>
  </si>
  <si>
    <t>ㅇ 선발진행용역</t>
    <phoneticPr fontId="1" type="noConversion"/>
  </si>
  <si>
    <t>ㅇ 예비창업기업 운영비(BM수립)</t>
    <phoneticPr fontId="1" type="noConversion"/>
  </si>
  <si>
    <t>기관</t>
  </si>
  <si>
    <t>기수</t>
  </si>
  <si>
    <t>ㅇ 예비창업기업 운영비(사업화검증)-서비스 지원</t>
    <phoneticPr fontId="1" type="noConversion"/>
  </si>
  <si>
    <t>ㅇ 초기창업기업 마케팅 등 기업성장 지원</t>
    <phoneticPr fontId="1" type="noConversion"/>
  </si>
  <si>
    <t>ㅇ 초기창업기업 회계정산 용역</t>
    <phoneticPr fontId="1" type="noConversion"/>
  </si>
  <si>
    <t>ㅇ 영업유치(SR) 네트워킹</t>
    <phoneticPr fontId="1" type="noConversion"/>
  </si>
  <si>
    <t xml:space="preserve">ㅇ 투자정보실 운영 </t>
    <phoneticPr fontId="1" type="noConversion"/>
  </si>
  <si>
    <t>ㅇ 창업 후 성장기업 홈쇼핑/온라인 쇼핑몰 입점지원</t>
  </si>
  <si>
    <t>ㅇ 창업갤러리 상설전시관 운영</t>
    <phoneticPr fontId="1" type="noConversion"/>
  </si>
  <si>
    <t>식</t>
    <phoneticPr fontId="1" type="noConversion"/>
  </si>
  <si>
    <t>ㅇ 키친인큐베이팅 운영용역사</t>
    <phoneticPr fontId="1" type="noConversion"/>
  </si>
  <si>
    <t>ㅇ 우수창업기업 브랜드 이미지, 네이밍 제작</t>
    <phoneticPr fontId="1" type="noConversion"/>
  </si>
  <si>
    <t>ㅇ 글로벌 진출 기업 현지 엑셀러레이팅 비용</t>
    <phoneticPr fontId="1" type="noConversion"/>
  </si>
  <si>
    <t>개사</t>
    <phoneticPr fontId="1" type="noConversion"/>
  </si>
  <si>
    <t>ㅇ 시제품 제작소 운영</t>
    <phoneticPr fontId="1" type="noConversion"/>
  </si>
  <si>
    <t>팀</t>
    <phoneticPr fontId="8" type="noConversion"/>
  </si>
  <si>
    <t>명</t>
    <phoneticPr fontId="8" type="noConversion"/>
  </si>
  <si>
    <t>ㅇ 창업지원단 모집 홍보 및 운영안내 홍보물 제작</t>
    <phoneticPr fontId="1" type="noConversion"/>
  </si>
  <si>
    <t>ㅇ 창업교육 홍보콘텐츠 제작 및 모집 홍보</t>
    <phoneticPr fontId="1" type="noConversion"/>
  </si>
  <si>
    <t>ㅇ 예비,초기,성장 창업기업 모집홍보</t>
    <phoneticPr fontId="1" type="noConversion"/>
  </si>
  <si>
    <t>ㅇ 창업갤러리 홍보비</t>
    <phoneticPr fontId="1" type="noConversion"/>
  </si>
  <si>
    <t>ㅇ 웹사이트광고, SNS 광고 비용</t>
  </si>
  <si>
    <t xml:space="preserve">ㅇ 언론 모니터링 및 기획기사 제작/배포 </t>
    <phoneticPr fontId="1" type="noConversion"/>
  </si>
  <si>
    <t>ㅇ 성공사례 취재, 인쇄 디자인, 책자 제작 등</t>
  </si>
  <si>
    <t>ㅇ 홍보 SNS 운영 및 컨텐츠 업로드 배포 등</t>
  </si>
  <si>
    <t>ㅇ 민간창업지원금선발</t>
  </si>
  <si>
    <t>ㅇ 개소식 용역사 선정 심사수당 (4h)</t>
  </si>
  <si>
    <t>ㅇ 창업박람회 용역사 선정 심사수당 (4h)</t>
  </si>
  <si>
    <t>ㅇ 허브의 밤 용역사 선정 심사수당 (4h)</t>
    <phoneticPr fontId="1" type="noConversion"/>
  </si>
  <si>
    <t>ㅇ 허브의 밤 수상기업 선정 심사수당 (4h)</t>
  </si>
  <si>
    <t>ㅇ 상담센터 창업전문위원 선정 심사수당 (4h)</t>
    <phoneticPr fontId="1" type="noConversion"/>
  </si>
  <si>
    <t>ㅇ 창업교육운영기관 선정 심사수당 (4h)</t>
    <phoneticPr fontId="1" type="noConversion"/>
  </si>
  <si>
    <t>ㅇ 예비창업기업 서면심사</t>
  </si>
  <si>
    <t>ㅇ 예비창업기업 대면심사</t>
  </si>
  <si>
    <t>ㅇ 초기창업기업 서면심사</t>
  </si>
  <si>
    <t>ㅇ 초기창업기업 대면심사</t>
  </si>
  <si>
    <t>ㅇ 성장창업기업 서면심사</t>
  </si>
  <si>
    <t>ㅇ 성장창업기업 대면심사</t>
  </si>
  <si>
    <t>ㅇ 글로벌 진출 창업기업 서면심사</t>
    <phoneticPr fontId="1" type="noConversion"/>
  </si>
  <si>
    <t>ㅇ 글로벌 진출 창업기업 대면심사</t>
    <phoneticPr fontId="1" type="noConversion"/>
  </si>
  <si>
    <t>ㅇ 시민공모 브랜드 선정 심사비</t>
  </si>
  <si>
    <t>ㅇ 市창업센터 센터장 및 매니저 간담회</t>
  </si>
  <si>
    <t>ㅇ 대학,대학생 창업활성화 간담회 및 운영회의</t>
  </si>
  <si>
    <t>ㅇ 민간, 중앙정부 연계사업 간담회비</t>
  </si>
  <si>
    <t>ㅇ 창업문화 확산 회의비</t>
  </si>
  <si>
    <t>ㅇ 창업교육 강사 간담회 및 운영회의</t>
    <phoneticPr fontId="1" type="noConversion"/>
  </si>
  <si>
    <t>ㅇ 예비창업기업 간담회 및 운영회의</t>
  </si>
  <si>
    <t>ㅇ 창업입주기업 간담회 및 운영회의</t>
    <phoneticPr fontId="1" type="noConversion"/>
  </si>
  <si>
    <t>ㅇ 기자 간담회</t>
    <phoneticPr fontId="1" type="noConversion"/>
  </si>
  <si>
    <t>ㅇ 스타트업 연구회 운영</t>
    <phoneticPr fontId="1" type="noConversion"/>
  </si>
  <si>
    <t>ㅇ 산업분야별 스타트업 지원 리서치</t>
    <phoneticPr fontId="1" type="noConversion"/>
  </si>
  <si>
    <t>ㅇ 산업분야별 지원 프로그램 아이디어 발굴</t>
    <phoneticPr fontId="1" type="noConversion"/>
  </si>
  <si>
    <t>ㅇ 창업성과 공유 시스템 기획 및 설계</t>
    <phoneticPr fontId="1" type="noConversion"/>
  </si>
  <si>
    <t>ㅇ 창업성과 공유 시스템 유지보수</t>
    <phoneticPr fontId="1" type="noConversion"/>
  </si>
  <si>
    <t>ㅇ 대학창업보육센터(BI) 우수입주기업 지원_산학협력제품 상용화 지원</t>
    <phoneticPr fontId="1" type="noConversion"/>
  </si>
  <si>
    <t>ㅇ 민간창업기관 대상 창업지원금</t>
    <phoneticPr fontId="1" type="noConversion"/>
  </si>
  <si>
    <t>ㅇ 재창업 아이디어톤 창업지원금</t>
    <phoneticPr fontId="1" type="noConversion"/>
  </si>
  <si>
    <t>개사</t>
    <phoneticPr fontId="1" type="noConversion"/>
  </si>
  <si>
    <t>ㅇ 민간 창업행사 활성화 지원금</t>
    <phoneticPr fontId="1" type="noConversion"/>
  </si>
  <si>
    <t>ㅇ 초기창업기업 창업지원금</t>
  </si>
  <si>
    <t>ㅇ 성장창업기업 창업지원금</t>
  </si>
  <si>
    <t>ㅇ 글로글진출 대상 기업 창업지원금</t>
  </si>
  <si>
    <t>ㅇ 창업허브 인테리어 조성비용</t>
    <phoneticPr fontId="1" type="noConversion"/>
  </si>
  <si>
    <t>ㅇ 사무집기 및 시제품 장비 구입(입주기업 및 직원용 책상, 의자, 캐비닛, 3D프린터 등)</t>
    <phoneticPr fontId="1" type="noConversion"/>
  </si>
  <si>
    <t>(101-01) 정규직급여</t>
    <phoneticPr fontId="8" type="noConversion"/>
  </si>
  <si>
    <t xml:space="preserve"> (기본연봉)</t>
    <phoneticPr fontId="8" type="noConversion"/>
  </si>
  <si>
    <t>ㅇ 5급(실제보수 평균값)</t>
    <phoneticPr fontId="8" type="noConversion"/>
  </si>
  <si>
    <t>ㅇ 초과근무수당(통상연봉*1.5/209*30시간)</t>
    <phoneticPr fontId="8" type="noConversion"/>
  </si>
  <si>
    <t>ㅇ 연차수당(통상임금/209*8시간*10일)</t>
    <phoneticPr fontId="8" type="noConversion"/>
  </si>
  <si>
    <t>ㅇ 단시간근로자 급여(4대보험포함)</t>
    <phoneticPr fontId="8" type="noConversion"/>
  </si>
  <si>
    <t>(202-01) 국내여비</t>
    <phoneticPr fontId="8" type="noConversion"/>
  </si>
  <si>
    <t>반기</t>
    <phoneticPr fontId="8" type="noConversion"/>
  </si>
  <si>
    <t>ㅇ4대보험료(장기요양보험)-건강보험의 6.55%</t>
    <phoneticPr fontId="8" type="noConversion"/>
  </si>
  <si>
    <t>(212-03) 기타복리후생비</t>
    <phoneticPr fontId="8" type="noConversion"/>
  </si>
  <si>
    <t>ㅇ기타복리후생비</t>
    <phoneticPr fontId="8" type="noConversion"/>
  </si>
  <si>
    <t>팀</t>
    <phoneticPr fontId="8" type="noConversion"/>
  </si>
  <si>
    <t>식</t>
    <phoneticPr fontId="8" type="noConversion"/>
  </si>
  <si>
    <t>건</t>
    <phoneticPr fontId="8" type="noConversion"/>
  </si>
  <si>
    <t>회</t>
    <phoneticPr fontId="8" type="noConversion"/>
  </si>
  <si>
    <t>ㅇ [IT특화산업 활성화 지원] 교육프로그램 비품 구입 등</t>
    <phoneticPr fontId="1" type="noConversion"/>
  </si>
  <si>
    <t>ㅇ [메이커스페이스 운영] 메이커 양성교육, 메이카톤 운영</t>
    <phoneticPr fontId="1" type="noConversion"/>
  </si>
  <si>
    <t>분기</t>
    <phoneticPr fontId="8" type="noConversion"/>
  </si>
  <si>
    <t>회</t>
    <phoneticPr fontId="8" type="noConversion"/>
  </si>
  <si>
    <t>ㅇ [기업역량지원] 자문료, 대행비 등</t>
    <phoneticPr fontId="1" type="noConversion"/>
  </si>
  <si>
    <t>ㅇ [IT특화산업 활성화 지원] 교육프로그램 운영 및 강사료 등</t>
    <phoneticPr fontId="1" type="noConversion"/>
  </si>
  <si>
    <t>ㅇ [메이커스페이스 운영] 강사료, 메이카톤 운영</t>
    <phoneticPr fontId="1" type="noConversion"/>
  </si>
  <si>
    <t>ㅇ [시설재설계] 시설 설계, 개선공사</t>
    <phoneticPr fontId="1" type="noConversion"/>
  </si>
  <si>
    <t>ㅇ [센터시설 관리운영] 입주기업 연장심사 등</t>
    <phoneticPr fontId="1" type="noConversion"/>
  </si>
  <si>
    <t>ㅇ [기업역량지원] 투자유치 데모데이 등</t>
    <phoneticPr fontId="1" type="noConversion"/>
  </si>
  <si>
    <t>ㅇ [IT특화산업 활성화 지원] 네트워킹/세미나</t>
    <phoneticPr fontId="1" type="noConversion"/>
  </si>
  <si>
    <t>ㅇ [기업역량지원] 사업화 지원 및 시제품 제작대행 지원 등</t>
    <phoneticPr fontId="1" type="noConversion"/>
  </si>
  <si>
    <t>ㅇ [메이커스페이스운영] 재료 및 소모품 구매</t>
    <phoneticPr fontId="1" type="noConversion"/>
  </si>
  <si>
    <t>ㅇ [메이커스페이스운영] 시설 유지보수 및 개선공사</t>
    <phoneticPr fontId="1" type="noConversion"/>
  </si>
  <si>
    <t>ㅇ [기업역량지원] 기술사업화,홍보마케팅,기술경영컨설팅,투자유치 등</t>
    <phoneticPr fontId="1" type="noConversion"/>
  </si>
  <si>
    <t>ㅇ [IT특화산업 활성화 지원] 교육프로그램 운영업체 선정 등</t>
    <phoneticPr fontId="1" type="noConversion"/>
  </si>
  <si>
    <t>ㅇ [지역대학창업 활성화지원] 동아리발굴 등</t>
    <phoneticPr fontId="1" type="noConversion"/>
  </si>
  <si>
    <t>ㅇ [기업역량지원] 기술사업화,홍보마케팅,기술경영컨설팅,투자유치 등</t>
    <phoneticPr fontId="1" type="noConversion"/>
  </si>
  <si>
    <t>ㅇ [지역대학창업 활성화지원] 동아리발굴, 프로그램 교류 등</t>
    <phoneticPr fontId="1" type="noConversion"/>
  </si>
  <si>
    <t>ㅇ [메이커스페이스 운영] 커뮤니티 활동지원, 메이카톤 운영</t>
    <phoneticPr fontId="1" type="noConversion"/>
  </si>
  <si>
    <t>ㅇ [메이커스페이스운영] 장비, 소프트웨어 구매</t>
    <phoneticPr fontId="1" type="noConversion"/>
  </si>
  <si>
    <t>ㅇ [메이커스페이스 운영] 홍보물 제작, 유지보수, 재료비 등</t>
    <phoneticPr fontId="1" type="noConversion"/>
  </si>
  <si>
    <t>ㅇ [특화산업지구활성화] 포럼운영 및 세미나</t>
    <phoneticPr fontId="1" type="noConversion"/>
  </si>
  <si>
    <t>ㅇ 입주기업모집공고</t>
    <phoneticPr fontId="1" type="noConversion"/>
  </si>
  <si>
    <t>ㅇ 시설운영관리] 회의 및 간담회</t>
    <phoneticPr fontId="1" type="noConversion"/>
  </si>
  <si>
    <t>ㅇ [메이커스페이스 운영] 회의 및 간담회 등</t>
    <phoneticPr fontId="1" type="noConversion"/>
  </si>
  <si>
    <t>ㅇ [지역대학창업 활성화지원] 회의 및 간담회 등</t>
    <phoneticPr fontId="1" type="noConversion"/>
  </si>
  <si>
    <t>ㅇ [IT특화산업 활성화 지원] 회의 및 간담회 등</t>
    <phoneticPr fontId="1" type="noConversion"/>
  </si>
  <si>
    <t>ㅇ [기업역량지원] 회의 및 간담회 등</t>
    <phoneticPr fontId="1" type="noConversion"/>
  </si>
  <si>
    <t>(101-01) 정규직급여</t>
    <phoneticPr fontId="1" type="noConversion"/>
  </si>
  <si>
    <t>(201-01) 일반수용비</t>
    <phoneticPr fontId="1" type="noConversion"/>
  </si>
  <si>
    <t>(201-02) 지급임차료</t>
    <phoneticPr fontId="1" type="noConversion"/>
  </si>
  <si>
    <t>(201-03) 회의비</t>
    <phoneticPr fontId="1" type="noConversion"/>
  </si>
  <si>
    <t>(201-04) 공공요금및제세</t>
    <phoneticPr fontId="1" type="noConversion"/>
  </si>
  <si>
    <t>(201-05) 차량유지비</t>
    <phoneticPr fontId="1" type="noConversion"/>
  </si>
  <si>
    <t>(201-06) 광고선전비</t>
    <phoneticPr fontId="1" type="noConversion"/>
  </si>
  <si>
    <t>(202-01) 국내여비</t>
    <phoneticPr fontId="1" type="noConversion"/>
  </si>
  <si>
    <t>(203-01) 기관운영비</t>
    <phoneticPr fontId="1" type="noConversion"/>
  </si>
  <si>
    <t>(207-01) 전산개발비</t>
    <phoneticPr fontId="1" type="noConversion"/>
  </si>
  <si>
    <t>(212-01) 사회부담금</t>
    <phoneticPr fontId="1" type="noConversion"/>
  </si>
  <si>
    <t>(212-02) 급량비</t>
    <phoneticPr fontId="1" type="noConversion"/>
  </si>
  <si>
    <t>(212-03) 기타복리후생비</t>
    <phoneticPr fontId="1" type="noConversion"/>
  </si>
  <si>
    <t>(213-01) 교육훈련비</t>
    <phoneticPr fontId="1" type="noConversion"/>
  </si>
  <si>
    <t>(217-01) 부서운영비</t>
    <phoneticPr fontId="1" type="noConversion"/>
  </si>
  <si>
    <t>(218-01) 기관성과급</t>
    <phoneticPr fontId="1" type="noConversion"/>
  </si>
  <si>
    <t>(220-01) 지급수수료</t>
    <phoneticPr fontId="1" type="noConversion"/>
  </si>
  <si>
    <t>(303-01) 포상금</t>
    <phoneticPr fontId="1" type="noConversion"/>
  </si>
  <si>
    <t>(305-01) 배상금등</t>
    <phoneticPr fontId="1" type="noConversion"/>
  </si>
  <si>
    <t>(306-01) 출연금</t>
    <phoneticPr fontId="1" type="noConversion"/>
  </si>
  <si>
    <t>(311-01) 차입금이자상환</t>
    <phoneticPr fontId="1" type="noConversion"/>
  </si>
  <si>
    <t>(318-01) 기부금</t>
    <phoneticPr fontId="1" type="noConversion"/>
  </si>
  <si>
    <t>(401-01) 시설비및부대비</t>
    <phoneticPr fontId="1" type="noConversion"/>
  </si>
  <si>
    <t>(405-01) 자산취득비</t>
    <phoneticPr fontId="1" type="noConversion"/>
  </si>
  <si>
    <t>(508-01) 장기대여금</t>
    <phoneticPr fontId="1" type="noConversion"/>
  </si>
  <si>
    <t>(509-01) 매도가능증권등</t>
    <phoneticPr fontId="1" type="noConversion"/>
  </si>
  <si>
    <t>(510-01) 보증금</t>
    <phoneticPr fontId="1" type="noConversion"/>
  </si>
  <si>
    <t>(511-01) 퇴직연금적립금</t>
    <phoneticPr fontId="1" type="noConversion"/>
  </si>
  <si>
    <t>(601-01) 차입금원금상환</t>
    <phoneticPr fontId="1" type="noConversion"/>
  </si>
  <si>
    <t>(701-01) 전출금</t>
    <phoneticPr fontId="1" type="noConversion"/>
  </si>
  <si>
    <t>(751-01) 반환금</t>
    <phoneticPr fontId="1" type="noConversion"/>
  </si>
  <si>
    <t>(773-01) 법인세등</t>
    <phoneticPr fontId="1" type="noConversion"/>
  </si>
  <si>
    <t>(801-01) 예비비</t>
    <phoneticPr fontId="1" type="noConversion"/>
  </si>
  <si>
    <t>(106-01) 퇴직급여</t>
    <phoneticPr fontId="1" type="noConversion"/>
  </si>
  <si>
    <t>(107-01) 잉여임금피크제재원</t>
    <phoneticPr fontId="1" type="noConversion"/>
  </si>
  <si>
    <t>(201-01) 사회보험부담금</t>
    <phoneticPr fontId="1" type="noConversion"/>
  </si>
  <si>
    <t>(201-02) 급량비</t>
    <phoneticPr fontId="1" type="noConversion"/>
  </si>
  <si>
    <t>(201-03) 기타복리후생비</t>
    <phoneticPr fontId="1" type="noConversion"/>
  </si>
  <si>
    <t>(201-04) 사내근로복지기금출연금</t>
    <phoneticPr fontId="1" type="noConversion"/>
  </si>
  <si>
    <t>(202-01) 국내여비</t>
    <phoneticPr fontId="1" type="noConversion"/>
  </si>
  <si>
    <t>(202-02) 국외여비</t>
    <phoneticPr fontId="1" type="noConversion"/>
  </si>
  <si>
    <t>(202-03) 외빈초청여비</t>
    <phoneticPr fontId="1" type="noConversion"/>
  </si>
  <si>
    <t>(203-01) 공공요금및제세</t>
    <phoneticPr fontId="1" type="noConversion"/>
  </si>
  <si>
    <t>(204-01) 수도광열비</t>
    <phoneticPr fontId="1" type="noConversion"/>
  </si>
  <si>
    <t>(205-01) 운반비</t>
    <phoneticPr fontId="1" type="noConversion"/>
  </si>
  <si>
    <t>(206-01) 일반수용비</t>
    <phoneticPr fontId="1" type="noConversion"/>
  </si>
  <si>
    <t>(206-02) 소모품비</t>
    <phoneticPr fontId="1" type="noConversion"/>
  </si>
  <si>
    <t>(207-01) 피복비</t>
    <phoneticPr fontId="1" type="noConversion"/>
  </si>
  <si>
    <t>(208-01) 도서인쇄비</t>
    <phoneticPr fontId="1" type="noConversion"/>
  </si>
  <si>
    <t>(209-01) 지급임차료</t>
    <phoneticPr fontId="1" type="noConversion"/>
  </si>
  <si>
    <t>(210-01) 수선유지비</t>
    <phoneticPr fontId="1" type="noConversion"/>
  </si>
  <si>
    <t>(211-01) 차량유지비</t>
    <phoneticPr fontId="1" type="noConversion"/>
  </si>
  <si>
    <t>(212-01) 보험료</t>
    <phoneticPr fontId="1" type="noConversion"/>
  </si>
  <si>
    <t>(213-01) 지급수수료</t>
    <phoneticPr fontId="1" type="noConversion"/>
  </si>
  <si>
    <t>(214-01) 업무추진비</t>
    <phoneticPr fontId="1" type="noConversion"/>
  </si>
  <si>
    <t>(215-01) 정원가산업무비</t>
    <phoneticPr fontId="1" type="noConversion"/>
  </si>
  <si>
    <t>(215-02) 부서업무비</t>
    <phoneticPr fontId="1" type="noConversion"/>
  </si>
  <si>
    <t>(216-01) 교육훈련비</t>
    <phoneticPr fontId="1" type="noConversion"/>
  </si>
  <si>
    <t>(218-01) 행사운영비</t>
    <phoneticPr fontId="1" type="noConversion"/>
  </si>
  <si>
    <t>(218-02) 광고선전비</t>
    <phoneticPr fontId="1" type="noConversion"/>
  </si>
  <si>
    <t>(219-01) 감가상각비</t>
    <phoneticPr fontId="1" type="noConversion"/>
  </si>
  <si>
    <t>(220-01) 회의심사수당</t>
    <phoneticPr fontId="1" type="noConversion"/>
  </si>
  <si>
    <t>(220-02) 회의비</t>
    <phoneticPr fontId="1" type="noConversion"/>
  </si>
  <si>
    <t>(221-01) 연구용역</t>
    <phoneticPr fontId="1" type="noConversion"/>
  </si>
  <si>
    <t>(221-02) 전산개발비</t>
    <phoneticPr fontId="1" type="noConversion"/>
  </si>
  <si>
    <t>(222-01) 민간사업지원</t>
    <phoneticPr fontId="1" type="noConversion"/>
  </si>
  <si>
    <t>(223-01) 기관성과급</t>
    <phoneticPr fontId="1" type="noConversion"/>
  </si>
  <si>
    <t>(301-01) 보상금</t>
    <phoneticPr fontId="1" type="noConversion"/>
  </si>
  <si>
    <t>(302-01) 배상금</t>
    <phoneticPr fontId="1" type="noConversion"/>
  </si>
  <si>
    <t>(303-01) 포상금</t>
    <phoneticPr fontId="1" type="noConversion"/>
  </si>
  <si>
    <t>(304-01) 출연금</t>
    <phoneticPr fontId="1" type="noConversion"/>
  </si>
  <si>
    <t>(311-01) 차입금이자상환</t>
    <phoneticPr fontId="1" type="noConversion"/>
  </si>
  <si>
    <t>(318-01) 기부금</t>
    <phoneticPr fontId="1" type="noConversion"/>
  </si>
  <si>
    <t>(401-01) 시설비및부대비</t>
    <phoneticPr fontId="1" type="noConversion"/>
  </si>
  <si>
    <t>(405-01) 자산취득비</t>
    <phoneticPr fontId="1" type="noConversion"/>
  </si>
  <si>
    <t>(508-01) 장기대여금</t>
    <phoneticPr fontId="1" type="noConversion"/>
  </si>
  <si>
    <t>(509-01) 매도가능증권등</t>
    <phoneticPr fontId="1" type="noConversion"/>
  </si>
  <si>
    <t>(510-01) 보증금</t>
    <phoneticPr fontId="1" type="noConversion"/>
  </si>
  <si>
    <t>(511-01) 퇴직연금적립금</t>
    <phoneticPr fontId="1" type="noConversion"/>
  </si>
  <si>
    <t>(601-01) 차입금원금상환</t>
    <phoneticPr fontId="1" type="noConversion"/>
  </si>
  <si>
    <t>(701-01) 전출금</t>
    <phoneticPr fontId="1" type="noConversion"/>
  </si>
  <si>
    <t>(751-01) 반환금</t>
    <phoneticPr fontId="1" type="noConversion"/>
  </si>
  <si>
    <t>(773-01) 법인세등</t>
    <phoneticPr fontId="1" type="noConversion"/>
  </si>
  <si>
    <t>(801-01) 예비비</t>
    <phoneticPr fontId="1" type="noConversion"/>
  </si>
  <si>
    <t>ㅇ 컨설팅 지원사업 운영비</t>
    <phoneticPr fontId="8" type="noConversion"/>
  </si>
  <si>
    <t>식</t>
    <phoneticPr fontId="1" type="noConversion"/>
  </si>
  <si>
    <t>년</t>
    <phoneticPr fontId="1" type="noConversion"/>
  </si>
  <si>
    <t>ㅇ 클라우드CTO 기술자문단 구축 및 컨설팅지원(초급)</t>
    <phoneticPr fontId="8" type="noConversion"/>
  </si>
  <si>
    <t>회</t>
    <phoneticPr fontId="1" type="noConversion"/>
  </si>
  <si>
    <t>ㅇ 클라우드CTO 기술자문단 구축 및 컨설팅지원(고급)</t>
    <phoneticPr fontId="8" type="noConversion"/>
  </si>
  <si>
    <t>년</t>
    <phoneticPr fontId="8" type="noConversion"/>
  </si>
  <si>
    <t>ㅇ 파트너십 플랫폼 구축 및 컨설팅 지원</t>
    <phoneticPr fontId="8" type="noConversion"/>
  </si>
  <si>
    <t>식</t>
    <phoneticPr fontId="8" type="noConversion"/>
  </si>
  <si>
    <t>ㅇ 마스터 플래너 POOL 구축 및 컨설팅 지원</t>
    <phoneticPr fontId="8" type="noConversion"/>
  </si>
  <si>
    <t>ㅇ 홍보시스템 운영</t>
    <phoneticPr fontId="8" type="noConversion"/>
  </si>
  <si>
    <t>월</t>
    <phoneticPr fontId="8" type="noConversion"/>
  </si>
  <si>
    <t>ㅇ 엑셀러레이팅센터 인트라넷 개편</t>
    <phoneticPr fontId="8" type="noConversion"/>
  </si>
  <si>
    <t>ㅇ 입주기업 강제집행(퇴거) 준비금</t>
    <phoneticPr fontId="8" type="noConversion"/>
  </si>
  <si>
    <t>ㅇ [테크샵] 디자인개발(3D모델링) 지원</t>
    <phoneticPr fontId="1" type="noConversion"/>
  </si>
  <si>
    <t xml:space="preserve"> </t>
    <phoneticPr fontId="1" type="noConversion"/>
  </si>
  <si>
    <t>개사</t>
    <phoneticPr fontId="8" type="noConversion"/>
  </si>
  <si>
    <t>ㅇ [클러스터] 녹색기업 전수조사 및 DB정리용역</t>
    <phoneticPr fontId="1" type="noConversion"/>
  </si>
  <si>
    <t>회</t>
    <phoneticPr fontId="1" type="noConversion"/>
  </si>
  <si>
    <t>식</t>
    <phoneticPr fontId="1" type="noConversion"/>
  </si>
  <si>
    <t>ㅇ [인포랩] 전문교육, 세미나 개최</t>
    <phoneticPr fontId="1" type="noConversion"/>
  </si>
  <si>
    <t>회</t>
    <phoneticPr fontId="8" type="noConversion"/>
  </si>
  <si>
    <t>식</t>
    <phoneticPr fontId="8" type="noConversion"/>
  </si>
  <si>
    <t>개사</t>
    <phoneticPr fontId="1" type="noConversion"/>
  </si>
  <si>
    <t>명</t>
    <phoneticPr fontId="8" type="noConversion"/>
  </si>
  <si>
    <t xml:space="preserve"> </t>
    <phoneticPr fontId="8" type="noConversion"/>
  </si>
  <si>
    <t>(218-01) 행사운영비</t>
    <phoneticPr fontId="1" type="noConversion"/>
  </si>
  <si>
    <t>ㅇ 2급(실제보수 평균값)</t>
    <phoneticPr fontId="8" type="noConversion"/>
  </si>
  <si>
    <t>ㅇ 3급(실제보수 평균값)</t>
    <phoneticPr fontId="8" type="noConversion"/>
  </si>
  <si>
    <t>ㅇ 4급(실제보수 평균값)</t>
    <phoneticPr fontId="8" type="noConversion"/>
  </si>
  <si>
    <t>ㅇ 6급(실제보수 평균값)</t>
    <phoneticPr fontId="8" type="noConversion"/>
  </si>
  <si>
    <t>ㅇ 7급가(실제보수 평균값)</t>
    <phoneticPr fontId="8" type="noConversion"/>
  </si>
  <si>
    <t>ㅇ 7급나(실제보수 평균값)</t>
    <phoneticPr fontId="8" type="noConversion"/>
  </si>
  <si>
    <t>ㅇ 초과근무수당(통상연봉*1.5/209*30시간)</t>
    <phoneticPr fontId="8" type="noConversion"/>
  </si>
  <si>
    <t>ㅇ 관리업무수당(2급)</t>
    <phoneticPr fontId="8" type="noConversion"/>
  </si>
  <si>
    <t>ㅇ 연차수당(통상임금/209*8시간*10일)</t>
    <phoneticPr fontId="8" type="noConversion"/>
  </si>
  <si>
    <t>년</t>
    <phoneticPr fontId="8" type="noConversion"/>
  </si>
  <si>
    <t>ㅇ4대보험료(장기요양보험)-건강보험의 6.55%</t>
    <phoneticPr fontId="8" type="noConversion"/>
  </si>
  <si>
    <t>반기</t>
    <phoneticPr fontId="8" type="noConversion"/>
  </si>
  <si>
    <t>월</t>
    <phoneticPr fontId="8" type="noConversion"/>
  </si>
  <si>
    <t>(206-01) 일반수용비</t>
    <phoneticPr fontId="1" type="noConversion"/>
  </si>
  <si>
    <t>ㅇ 집기비품 등 공간 인테리어</t>
    <phoneticPr fontId="1" type="noConversion"/>
  </si>
  <si>
    <t>(206-02) 소모품비</t>
    <phoneticPr fontId="1" type="noConversion"/>
  </si>
  <si>
    <t>ㅇ [테크샵]재료비 등 소모품비</t>
    <phoneticPr fontId="1" type="noConversion"/>
  </si>
  <si>
    <t>ㅇ [비즈랩]소모품구입 (운영비/랜탈비 등)</t>
    <phoneticPr fontId="1" type="noConversion"/>
  </si>
  <si>
    <t>ㅇ [인포랩]소모품구입 (운영비/랜탈비 등)</t>
    <phoneticPr fontId="1" type="noConversion"/>
  </si>
  <si>
    <t>ㅇ [센터운영]소모품비 (토너) 등</t>
    <phoneticPr fontId="1" type="noConversion"/>
  </si>
  <si>
    <t>ㅇ [테크샵] 유지보수비(시설, 장비)</t>
    <phoneticPr fontId="1" type="noConversion"/>
  </si>
  <si>
    <t>ㅇ [인포랩] 유지보수(시설, 장비)</t>
    <phoneticPr fontId="1" type="noConversion"/>
  </si>
  <si>
    <t>ㅇ [비즈랩] 유지보수(시설, 장비)</t>
    <phoneticPr fontId="1" type="noConversion"/>
  </si>
  <si>
    <t>분기</t>
    <phoneticPr fontId="8" type="noConversion"/>
  </si>
  <si>
    <t>(212-01) 보험료</t>
    <phoneticPr fontId="1" type="noConversion"/>
  </si>
  <si>
    <t>ㅇ [센터운영]그린인프라 및 시설 보험료(화재보험 등)</t>
    <phoneticPr fontId="1" type="noConversion"/>
  </si>
  <si>
    <t>ㅇ 부가연봉(장기근속, 공무원 수당 규정 적용)</t>
    <phoneticPr fontId="8" type="noConversion"/>
  </si>
  <si>
    <t>ㅇ 부가연봉(팀장 업무수행 활동)</t>
    <phoneticPr fontId="8" type="noConversion"/>
  </si>
  <si>
    <t>ㅇ 급식보조비</t>
    <phoneticPr fontId="8" type="noConversion"/>
  </si>
  <si>
    <t>ㅇ 기술/특정업무수당(공기업 편성기준 적용)</t>
    <phoneticPr fontId="8" type="noConversion"/>
  </si>
  <si>
    <t>ㅇ 가족수당 - 배우자(40,000원×0.8명/인당)</t>
    <phoneticPr fontId="8" type="noConversion"/>
  </si>
  <si>
    <t>ㅇ 가족수당 - 기타가족(20,000원×2명/인당)</t>
    <phoneticPr fontId="8" type="noConversion"/>
  </si>
  <si>
    <t>년</t>
    <phoneticPr fontId="1" type="noConversion"/>
  </si>
  <si>
    <t xml:space="preserve"> ㅇ 신직업에듀센터 교육/대간 수입 등</t>
    <phoneticPr fontId="1" type="noConversion"/>
  </si>
  <si>
    <t>ㅇ 1급(실제보수 평균값)</t>
    <phoneticPr fontId="8" type="noConversion"/>
  </si>
  <si>
    <t>ㅇ 2급(실제보수 평균값)</t>
    <phoneticPr fontId="8" type="noConversion"/>
  </si>
  <si>
    <t>ㅇ 급식보조비</t>
    <phoneticPr fontId="8" type="noConversion"/>
  </si>
  <si>
    <t>ㅇ 지식재산 재능나눔</t>
    <phoneticPr fontId="1" type="noConversion"/>
  </si>
  <si>
    <t>ㅇ 지식재산 IP경영인클럽</t>
    <phoneticPr fontId="1" type="noConversion"/>
  </si>
  <si>
    <t>ㅇ 지식재산 홈페이지 기능 리뉴얼</t>
    <phoneticPr fontId="1" type="noConversion"/>
  </si>
  <si>
    <t>식</t>
    <phoneticPr fontId="8" type="noConversion"/>
  </si>
  <si>
    <t>ㅇ 지식재산 홈페이지 온라인 서비스 SNS 홍보</t>
    <phoneticPr fontId="1" type="noConversion"/>
  </si>
  <si>
    <t>대</t>
    <phoneticPr fontId="8" type="noConversion"/>
  </si>
  <si>
    <t>월</t>
    <phoneticPr fontId="8" type="noConversion"/>
  </si>
  <si>
    <t>ㅇ 지식재산권 창출지원(국내권리화, 해외권리화 등)</t>
    <phoneticPr fontId="1" type="noConversion"/>
  </si>
  <si>
    <t>ㅇ 지식재산권 창출지원(IP디딤돌프로그램)</t>
    <phoneticPr fontId="1" type="noConversion"/>
  </si>
  <si>
    <t>ㅇ 지식재산권 보호지원(심판소송,침해물품, 소송보험)</t>
    <phoneticPr fontId="1" type="noConversion"/>
  </si>
  <si>
    <t>ㅇ 지식재산권 보호지원(기술보호지원단 운영)</t>
    <phoneticPr fontId="1" type="noConversion"/>
  </si>
  <si>
    <t>ㅇ 지식재산권 활용지원(국제발명전시회 공식만찬 후원)</t>
    <phoneticPr fontId="1" type="noConversion"/>
  </si>
  <si>
    <t>ㅇ 지식재산권 활용지원(국제발명전시회 참가)</t>
    <phoneticPr fontId="1" type="noConversion"/>
  </si>
  <si>
    <t>ㅇ 지식재산 인프라 구축 - IP전문가 컨설팅</t>
    <phoneticPr fontId="1" type="noConversion"/>
  </si>
  <si>
    <t>ㅇ IP 스타기업 육성 - 중소기업 IP경영지원단</t>
    <phoneticPr fontId="1" type="noConversion"/>
  </si>
  <si>
    <t>ㅇ IP 스타기업 육성 - 글로벌 IP기업육성</t>
    <phoneticPr fontId="1" type="noConversion"/>
  </si>
  <si>
    <t>ㅇ IP 스타기업 육성 - IP나래프로그램</t>
    <phoneticPr fontId="1" type="noConversion"/>
  </si>
  <si>
    <t>ㅇ 지식재산 인프라구축(교육-강사료 및 원고료)</t>
    <phoneticPr fontId="1" type="noConversion"/>
  </si>
  <si>
    <t>ㅇ 지식재산 인프라구축 - 미래기술 조사 세미나</t>
    <phoneticPr fontId="1" type="noConversion"/>
  </si>
  <si>
    <t>회</t>
    <phoneticPr fontId="1" type="noConversion"/>
  </si>
  <si>
    <t>명</t>
    <phoneticPr fontId="8" type="noConversion"/>
  </si>
  <si>
    <t>회</t>
    <phoneticPr fontId="8" type="noConversion"/>
  </si>
  <si>
    <t>년</t>
    <phoneticPr fontId="8" type="noConversion"/>
  </si>
  <si>
    <t>ㅇ 중소기업지식재산권 지원사업 총지급액의 2%(서울시)</t>
    <phoneticPr fontId="1" type="noConversion"/>
  </si>
  <si>
    <t>식</t>
    <phoneticPr fontId="1" type="noConversion"/>
  </si>
  <si>
    <t>팀</t>
    <phoneticPr fontId="8" type="noConversion"/>
  </si>
  <si>
    <t>ㅇ 홍보비(주요지면, 매체홍보)</t>
    <phoneticPr fontId="1" type="noConversion"/>
  </si>
  <si>
    <t>ㅇ IP창출지원 사업 회의심사수당(창출,보호,활용 IP스타기업 등)</t>
    <phoneticPr fontId="1" type="noConversion"/>
  </si>
  <si>
    <t>년</t>
    <phoneticPr fontId="25" type="noConversion"/>
  </si>
  <si>
    <t>팀</t>
    <phoneticPr fontId="1" type="noConversion"/>
  </si>
  <si>
    <t>미디어콘텐츠산업 활성화</t>
    <phoneticPr fontId="8" type="noConversion"/>
  </si>
  <si>
    <t>미디어콘텐츠센터 인프라 구축</t>
    <phoneticPr fontId="8" type="noConversion"/>
  </si>
  <si>
    <t>ㅇ 6급(실제보수 평균값)</t>
    <phoneticPr fontId="8" type="noConversion"/>
  </si>
  <si>
    <t>ㅇ 연차수당(통상임금/209*8시간*10일)</t>
    <phoneticPr fontId="8" type="noConversion"/>
  </si>
  <si>
    <t>ㅇ 가족수당 - 배우자(40,000원×0.8명/인당)</t>
    <phoneticPr fontId="8" type="noConversion"/>
  </si>
  <si>
    <t>ㅇ 가족수당 - 기타가족(20,000원×2명/인당)</t>
    <phoneticPr fontId="8" type="noConversion"/>
  </si>
  <si>
    <t>명</t>
    <phoneticPr fontId="8" type="noConversion"/>
  </si>
  <si>
    <t>반기</t>
    <phoneticPr fontId="8" type="noConversion"/>
  </si>
  <si>
    <t>식</t>
    <phoneticPr fontId="8" type="noConversion"/>
  </si>
  <si>
    <t>ㅇ [미디어콘텐츠센터] 인프라 환경개선</t>
    <phoneticPr fontId="1" type="noConversion"/>
  </si>
  <si>
    <t>회</t>
    <phoneticPr fontId="1" type="noConversion"/>
  </si>
  <si>
    <t>ㅇ 관리업무수당(2급)</t>
    <phoneticPr fontId="8" type="noConversion"/>
  </si>
  <si>
    <t>ㅇ 부가연봉(장기근속, 공무원 수당 규정 적용)</t>
    <phoneticPr fontId="8" type="noConversion"/>
  </si>
  <si>
    <t>월</t>
    <phoneticPr fontId="8" type="noConversion"/>
  </si>
  <si>
    <t>ㅇ 부가연봉(팀장 업무수행 활동)</t>
    <phoneticPr fontId="8" type="noConversion"/>
  </si>
  <si>
    <t>ㅇ 기술/특정업무수당(공기업 편성기준 적용)</t>
    <phoneticPr fontId="8" type="noConversion"/>
  </si>
  <si>
    <t xml:space="preserve"> (기본연봉)</t>
    <phoneticPr fontId="8" type="noConversion"/>
  </si>
  <si>
    <t>ㅇ 3급(실제보수 평균값)</t>
    <phoneticPr fontId="8" type="noConversion"/>
  </si>
  <si>
    <t>ㅇ 4급(실제보수 평균값)</t>
    <phoneticPr fontId="8" type="noConversion"/>
  </si>
  <si>
    <t>ㅇ 5급(실제보수 평균값)</t>
    <phoneticPr fontId="8" type="noConversion"/>
  </si>
  <si>
    <t>ㅇ 7급가(실제보수 평균값)</t>
    <phoneticPr fontId="8" type="noConversion"/>
  </si>
  <si>
    <t>ㅇ 연차수당(통상월봉/209*8시간*10일)</t>
    <phoneticPr fontId="8" type="noConversion"/>
  </si>
  <si>
    <t>(107-01) 퇴직급여</t>
    <phoneticPr fontId="8" type="noConversion"/>
  </si>
  <si>
    <t>년</t>
    <phoneticPr fontId="8" type="noConversion"/>
  </si>
  <si>
    <t>(202-01) 국내여비</t>
    <phoneticPr fontId="8" type="noConversion"/>
  </si>
  <si>
    <t>(212-01) 사회부담금</t>
    <phoneticPr fontId="8" type="noConversion"/>
  </si>
  <si>
    <t>ㅇ4대보험료(장기요양보험)-건강보험의 6.55%</t>
    <phoneticPr fontId="8" type="noConversion"/>
  </si>
  <si>
    <t>(212-02) 급량비</t>
    <phoneticPr fontId="8" type="noConversion"/>
  </si>
  <si>
    <t>(212-03) 기타복리후생비</t>
    <phoneticPr fontId="8" type="noConversion"/>
  </si>
  <si>
    <t>ㅇ기타복리후생비</t>
    <phoneticPr fontId="8" type="noConversion"/>
  </si>
  <si>
    <t>ㅇ  [1인미디어] 해외파트너십 구축을 위한 해외출장</t>
    <phoneticPr fontId="1" type="noConversion"/>
  </si>
  <si>
    <t>회</t>
    <phoneticPr fontId="8" type="noConversion"/>
  </si>
  <si>
    <t>ㅇ [1인미디어] 사무실, 스튜디오 비품구매</t>
    <phoneticPr fontId="1" type="noConversion"/>
  </si>
  <si>
    <t>분기</t>
    <phoneticPr fontId="1" type="noConversion"/>
  </si>
  <si>
    <t>ㅇ[1인미디어] 스튜디오 운영 소모품 구매</t>
    <phoneticPr fontId="1" type="noConversion"/>
  </si>
  <si>
    <t>ㅇ [1인미디어] 시정콘텐츠(서울시+SBA)</t>
    <phoneticPr fontId="1" type="noConversion"/>
  </si>
  <si>
    <t>편</t>
    <phoneticPr fontId="1" type="noConversion"/>
  </si>
  <si>
    <t>ㅇ [1인미디어] 기업브랜디드콘텐츠(야외)</t>
    <phoneticPr fontId="1" type="noConversion"/>
  </si>
  <si>
    <t>ㅇ [1인미디어] 기업브랜디드콘텐츠(실내)</t>
    <phoneticPr fontId="1" type="noConversion"/>
  </si>
  <si>
    <t>ㅇ [1인미디어] PPL 콘텐츠</t>
    <phoneticPr fontId="1" type="noConversion"/>
  </si>
  <si>
    <t>ㅇ [1인미디어] 1인 콘텐츠 자막번역</t>
    <phoneticPr fontId="1" type="noConversion"/>
  </si>
  <si>
    <t>ㅇ [1인미디어] 스튜디오/장비 관리+ 비즈매칭 플래폼 운영 용역</t>
    <phoneticPr fontId="1" type="noConversion"/>
  </si>
  <si>
    <t>ㅇ [1인미디어] 유튜브 협력교육</t>
    <phoneticPr fontId="1" type="noConversion"/>
  </si>
  <si>
    <t>ㅇ [1인미디어] 페스티벌 개최</t>
    <phoneticPr fontId="1" type="noConversion"/>
  </si>
  <si>
    <t>ㅇ [1인미디어] 파트너스데이/기업매칭(매월)</t>
    <phoneticPr fontId="1" type="noConversion"/>
  </si>
  <si>
    <t>ㅇ [1인미디어] 커뮤니티데이(매주)</t>
    <phoneticPr fontId="1" type="noConversion"/>
  </si>
  <si>
    <t>ㅇ [1인미디어] 콜라보레이션 영상 제작 편성</t>
    <phoneticPr fontId="1" type="noConversion"/>
  </si>
  <si>
    <t>ㅇ [1인미디어] 공모영상제작/공모홍보비</t>
    <phoneticPr fontId="1" type="noConversion"/>
  </si>
  <si>
    <t>ㅇ [1인미디어] 리플릿/디렉토리북/언론홍보/카드뉴스</t>
    <phoneticPr fontId="1" type="noConversion"/>
  </si>
  <si>
    <t>ㅇ [1인미디어] SNS 바이럴(매체비 등)</t>
    <phoneticPr fontId="1" type="noConversion"/>
  </si>
  <si>
    <t>ㅇ [1인미디어] 파트너십 구축/심사수당</t>
    <phoneticPr fontId="1" type="noConversion"/>
  </si>
  <si>
    <t>ㅇ [1인미디어]] 심사운영비, 간담회, 업무회의</t>
    <phoneticPr fontId="1" type="noConversion"/>
  </si>
  <si>
    <t>ㅇ [1인미디어]] 위탁수수료</t>
    <phoneticPr fontId="1" type="noConversion"/>
  </si>
  <si>
    <t>ㅇ [1인미디어]] 인프라구축 장비구매</t>
    <phoneticPr fontId="1" type="noConversion"/>
  </si>
  <si>
    <t>서울유통센터 운영</t>
    <phoneticPr fontId="1" type="noConversion"/>
  </si>
  <si>
    <t>ㅇ 자격증수당(법정선임자)</t>
    <phoneticPr fontId="1" type="noConversion"/>
  </si>
  <si>
    <t>ㅇ 조정수당 등</t>
    <phoneticPr fontId="1" type="noConversion"/>
  </si>
  <si>
    <t>ㅇ 선택적 복리후생제도 운영</t>
    <phoneticPr fontId="8" type="noConversion"/>
  </si>
  <si>
    <t>ㅇ 단체보험</t>
    <phoneticPr fontId="8" type="noConversion"/>
  </si>
  <si>
    <t>ㅇ 건강검진</t>
    <phoneticPr fontId="8" type="noConversion"/>
  </si>
  <si>
    <t>ㅇ 직원체력단련지원</t>
    <phoneticPr fontId="8" type="noConversion"/>
  </si>
  <si>
    <t>ㅇ 휴양소운영</t>
    <phoneticPr fontId="8" type="noConversion"/>
  </si>
  <si>
    <t>ㅇ 가족친화프로그램</t>
    <phoneticPr fontId="8" type="noConversion"/>
  </si>
  <si>
    <t>ㅇ 자기개발지원</t>
    <phoneticPr fontId="8" type="noConversion"/>
  </si>
  <si>
    <t>ㅇ 피복비(근무복) 지원</t>
    <phoneticPr fontId="8" type="noConversion"/>
  </si>
  <si>
    <t>ㅇ 조직융합 워크샵(상,하반기)</t>
    <phoneticPr fontId="8" type="noConversion"/>
  </si>
  <si>
    <t>ㅇ 센터시설운영 등</t>
    <phoneticPr fontId="8" type="noConversion"/>
  </si>
  <si>
    <t>ㅇ 소모품 등 구입(센터운영 토너 및 사무용품 구입)</t>
    <phoneticPr fontId="8" type="noConversion"/>
  </si>
  <si>
    <t>ㅇ 시설서비스직 신규채용 신체검사비 지원</t>
    <phoneticPr fontId="8" type="noConversion"/>
  </si>
  <si>
    <t>ㅇ 부서운영비 - 15인 이하(시설서비스직 운영비)</t>
    <phoneticPr fontId="8" type="noConversion"/>
  </si>
  <si>
    <t>ㅇ 시설서비스직 직렬별 직무교육</t>
    <phoneticPr fontId="8" type="noConversion"/>
  </si>
  <si>
    <t>ㅇ 신규채용 면접위원 심사 수당 등</t>
    <phoneticPr fontId="1" type="noConversion"/>
  </si>
  <si>
    <t>시설운영수입</t>
    <phoneticPr fontId="1" type="noConversion"/>
  </si>
  <si>
    <t>ㅇ (해외교류) 국외 출장비</t>
    <phoneticPr fontId="1" type="noConversion"/>
  </si>
  <si>
    <t>인</t>
    <phoneticPr fontId="1" type="noConversion"/>
  </si>
  <si>
    <t>식</t>
    <phoneticPr fontId="8" type="noConversion"/>
  </si>
  <si>
    <t>ㅇ (시설) 전화요금</t>
    <phoneticPr fontId="1" type="noConversion"/>
  </si>
  <si>
    <t>회선</t>
    <phoneticPr fontId="1" type="noConversion"/>
  </si>
  <si>
    <t>회</t>
    <phoneticPr fontId="1" type="noConversion"/>
  </si>
  <si>
    <t>ㅇ (시설) 케이블요금</t>
    <phoneticPr fontId="1" type="noConversion"/>
  </si>
  <si>
    <t>월</t>
    <phoneticPr fontId="1" type="noConversion"/>
  </si>
  <si>
    <t>ㅇ (시설) 부가세간주 임대료</t>
    <phoneticPr fontId="1" type="noConversion"/>
  </si>
  <si>
    <t>분기</t>
    <phoneticPr fontId="1" type="noConversion"/>
  </si>
  <si>
    <t>ㅇ (시설) 전용회선요금</t>
    <phoneticPr fontId="1" type="noConversion"/>
  </si>
  <si>
    <t>ㅇ (시설) 재산세,환경개선분담금</t>
    <phoneticPr fontId="1" type="noConversion"/>
  </si>
  <si>
    <t>식</t>
    <phoneticPr fontId="1" type="noConversion"/>
  </si>
  <si>
    <t>ㅇ (재미랑) 재미랑 1호 제세공과금</t>
    <phoneticPr fontId="1" type="noConversion"/>
  </si>
  <si>
    <t>ㅇ (재미랑) 재미랑 3호 제세공과금</t>
    <phoneticPr fontId="1" type="noConversion"/>
  </si>
  <si>
    <t>ㅇ (재미랑) 재미랑 5호/소방재난본부 제세공과금</t>
    <phoneticPr fontId="1" type="noConversion"/>
  </si>
  <si>
    <t>ㅇ (시설) 전기요금</t>
    <phoneticPr fontId="1" type="noConversion"/>
  </si>
  <si>
    <t xml:space="preserve">ㅇ (시설) 상하수도요금 </t>
    <phoneticPr fontId="1" type="noConversion"/>
  </si>
  <si>
    <t>ㅇ (시설) 도시가스요금</t>
    <phoneticPr fontId="1" type="noConversion"/>
  </si>
  <si>
    <t>ㅇ (대체공간) 집기 운송비</t>
    <phoneticPr fontId="1" type="noConversion"/>
  </si>
  <si>
    <t>(206-01) 일반수용비</t>
    <phoneticPr fontId="1" type="noConversion"/>
  </si>
  <si>
    <t xml:space="preserve">ㅇ (시설) 시설물 운영 물품구매 </t>
    <phoneticPr fontId="1" type="noConversion"/>
  </si>
  <si>
    <t>ㅇ (시설) 무인용역경비</t>
    <phoneticPr fontId="1" type="noConversion"/>
  </si>
  <si>
    <t>명</t>
    <phoneticPr fontId="1" type="noConversion"/>
  </si>
  <si>
    <t>ㅇ (만화의집) 방문객 응대 물품구매</t>
    <phoneticPr fontId="1" type="noConversion"/>
  </si>
  <si>
    <t>ㅇ (만화의집) 디지털 자료변환 물품구입</t>
    <phoneticPr fontId="1" type="noConversion"/>
  </si>
  <si>
    <t xml:space="preserve">ㅇ (체험실) 재료 및 운영물품 구매 </t>
    <phoneticPr fontId="1" type="noConversion"/>
  </si>
  <si>
    <t>ㅇ (대체공간) 운영 물품구매</t>
    <phoneticPr fontId="1" type="noConversion"/>
  </si>
  <si>
    <t>ㅇ (교육) 교육운영 재료 구입</t>
    <phoneticPr fontId="1" type="noConversion"/>
  </si>
  <si>
    <t>ㅇ (재미랑5) 재미랑5호 무인경비</t>
    <phoneticPr fontId="1" type="noConversion"/>
  </si>
  <si>
    <t>ㅇ (시네마) 시네마 운영 물품 구매</t>
    <phoneticPr fontId="1" type="noConversion"/>
  </si>
  <si>
    <t>ㅇ (만화의집) 운영 소모품구매</t>
    <phoneticPr fontId="1" type="noConversion"/>
  </si>
  <si>
    <t>회</t>
    <phoneticPr fontId="8" type="noConversion"/>
  </si>
  <si>
    <t xml:space="preserve">ㅇ (교육) 교육운영 소모품 구매 </t>
    <phoneticPr fontId="1" type="noConversion"/>
  </si>
  <si>
    <t>ㅇ (체험) 체험실 운영 소모품 구매</t>
    <phoneticPr fontId="1" type="noConversion"/>
  </si>
  <si>
    <t>ㅇ (패밀리존) 관리운영 소모품</t>
    <phoneticPr fontId="1" type="noConversion"/>
  </si>
  <si>
    <t xml:space="preserve">ㅇ (만화의집) 도서자료구매 </t>
    <phoneticPr fontId="1" type="noConversion"/>
  </si>
  <si>
    <t xml:space="preserve">ㅇ (시설) 애니메이션센터/소방재난본부 사용료(서울시) </t>
    <phoneticPr fontId="1" type="noConversion"/>
  </si>
  <si>
    <t>ㅇ (재미랑) 1호 임차료</t>
    <phoneticPr fontId="1" type="noConversion"/>
  </si>
  <si>
    <t xml:space="preserve">ㅇ (재미랑) 2호 임차료 </t>
    <phoneticPr fontId="1" type="noConversion"/>
  </si>
  <si>
    <t>ㅇ (재미랑) 4호 임차료</t>
    <phoneticPr fontId="1" type="noConversion"/>
  </si>
  <si>
    <t>ㅇ (재미랑) 5호 임차료</t>
    <phoneticPr fontId="1" type="noConversion"/>
  </si>
  <si>
    <t>ㅇ (재미랑) 6호 임차료</t>
    <phoneticPr fontId="1" type="noConversion"/>
  </si>
  <si>
    <t>ㅇ (상상오피스) 공간 임차료</t>
    <phoneticPr fontId="1" type="noConversion"/>
  </si>
  <si>
    <t>ㅇ (시설) 라보트럭 렌탈비</t>
    <phoneticPr fontId="1" type="noConversion"/>
  </si>
  <si>
    <t>ㅇ (대체공간) 임차료</t>
    <phoneticPr fontId="1" type="noConversion"/>
  </si>
  <si>
    <t>ㅇ (대체공간) 고정관리비</t>
    <phoneticPr fontId="1" type="noConversion"/>
  </si>
  <si>
    <t>ㅇ (대체공간) 변동관리비</t>
    <phoneticPr fontId="1" type="noConversion"/>
  </si>
  <si>
    <t>ㅇ (시설) 정수기 임대료</t>
    <phoneticPr fontId="1" type="noConversion"/>
  </si>
  <si>
    <t>ㅇ (시설) 복합기 임대</t>
    <phoneticPr fontId="1" type="noConversion"/>
  </si>
  <si>
    <t>ㅇ (대체공간) 장비 임차료 등</t>
    <phoneticPr fontId="1" type="noConversion"/>
  </si>
  <si>
    <t>ㅇ (시설) 부가세간주임대료</t>
    <phoneticPr fontId="1" type="noConversion"/>
  </si>
  <si>
    <t>ㅇ (대체공간) 자료 및 장비 보관비</t>
    <phoneticPr fontId="1" type="noConversion"/>
  </si>
  <si>
    <t>ㅇ (시설) 정기점검</t>
    <phoneticPr fontId="1" type="noConversion"/>
  </si>
  <si>
    <t>ㅇ (시설) 건물유지 관리비</t>
    <phoneticPr fontId="1" type="noConversion"/>
  </si>
  <si>
    <t xml:space="preserve">ㅇ (시설) 조경관상수 관리 </t>
    <phoneticPr fontId="1" type="noConversion"/>
  </si>
  <si>
    <t>ㅇ (시네마) 시네마 시설 유지보수</t>
    <phoneticPr fontId="1" type="noConversion"/>
  </si>
  <si>
    <t>ㅇ (재미랑) 재미랑 1~6호 시설물 보수공사</t>
    <phoneticPr fontId="1" type="noConversion"/>
  </si>
  <si>
    <t>ㅇ (시설) 유류비</t>
    <phoneticPr fontId="1" type="noConversion"/>
  </si>
  <si>
    <t>대</t>
    <phoneticPr fontId="1" type="noConversion"/>
  </si>
  <si>
    <t>ㅇ (시설) 차량 소모품 교체 및 유지비</t>
    <phoneticPr fontId="1" type="noConversion"/>
  </si>
  <si>
    <t>ㅇ (시설) 차량보험료</t>
    <phoneticPr fontId="1" type="noConversion"/>
  </si>
  <si>
    <t xml:space="preserve">ㅇ (대체공간) 영조물 배상보험 </t>
    <phoneticPr fontId="1" type="noConversion"/>
  </si>
  <si>
    <t>ㅇ (재미랑3) 재미랑 3호 영조물 보험</t>
    <phoneticPr fontId="1" type="noConversion"/>
  </si>
  <si>
    <t>ㅇ (시설) 시설관리용역비</t>
    <phoneticPr fontId="1" type="noConversion"/>
  </si>
  <si>
    <t>X</t>
    <phoneticPr fontId="1" type="noConversion"/>
  </si>
  <si>
    <t>ㅇ (시설) 입주업체 제소전화해 체결</t>
    <phoneticPr fontId="1" type="noConversion"/>
  </si>
  <si>
    <t>ㅇ (대체공간) 개관행사 운영</t>
    <phoneticPr fontId="1" type="noConversion"/>
  </si>
  <si>
    <t>ㅇ (대체공간) 이전 및 폐기물처리</t>
    <phoneticPr fontId="1" type="noConversion"/>
  </si>
  <si>
    <t>ㅇ (대체공간) 시설관리용역비</t>
    <phoneticPr fontId="1" type="noConversion"/>
  </si>
  <si>
    <t>ㅇ (시네마) 영화 상영료</t>
    <phoneticPr fontId="24" type="noConversion"/>
  </si>
  <si>
    <t>ㅇ (시네마) 시네마 카드운영수수료</t>
    <phoneticPr fontId="24" type="noConversion"/>
  </si>
  <si>
    <t>ㅇ (체험실) 카드운영수수료</t>
    <phoneticPr fontId="1" type="noConversion"/>
  </si>
  <si>
    <t>ㅇ (교육) 교육강사 수수료</t>
    <phoneticPr fontId="1" type="noConversion"/>
  </si>
  <si>
    <t>ㅇ (교육) 카드 수수료</t>
    <phoneticPr fontId="1" type="noConversion"/>
  </si>
  <si>
    <t>ㅇ (만화의집) 교육강사 수수료</t>
    <phoneticPr fontId="1" type="noConversion"/>
  </si>
  <si>
    <t>ㅇ (파워콘텐츠) 조성용역비</t>
    <phoneticPr fontId="1" type="noConversion"/>
  </si>
  <si>
    <t>ㅇ (백서) 제작용역</t>
    <phoneticPr fontId="1" type="noConversion"/>
  </si>
  <si>
    <t>ㅇ (체험실) 신규창의 체험프로그램 개발</t>
    <phoneticPr fontId="1" type="noConversion"/>
  </si>
  <si>
    <t>ㅇ (해외교류) 행사기획 용역</t>
    <phoneticPr fontId="1" type="noConversion"/>
  </si>
  <si>
    <t>ㅇ (대체공간) 감정평가/근저당 수수료</t>
    <phoneticPr fontId="24" type="noConversion"/>
  </si>
  <si>
    <t>ㅇ (대체공간) 조성 용역비</t>
    <phoneticPr fontId="24" type="noConversion"/>
  </si>
  <si>
    <t>ㅇ (BI) 애니타운 통합BI 전략수립 용역비</t>
    <phoneticPr fontId="1" type="noConversion"/>
  </si>
  <si>
    <t>ㅇ (진단) 콘텐츠 가치평가 조사용역</t>
    <phoneticPr fontId="24" type="noConversion"/>
  </si>
  <si>
    <t>ㅇ (홍보) 재미로 홍보마케팅</t>
    <phoneticPr fontId="1" type="noConversion"/>
  </si>
  <si>
    <t>ㅇ (축제) 애니센터 기념우표 키트제작</t>
    <phoneticPr fontId="1" type="noConversion"/>
  </si>
  <si>
    <t>ㅇ (상암3D) 홍보마케팅비</t>
    <phoneticPr fontId="1" type="noConversion"/>
  </si>
  <si>
    <t>ㅇ (축제) 축제 운영비 (기획,모집,운영,인쇄물 제작)</t>
    <phoneticPr fontId="1" type="noConversion"/>
  </si>
  <si>
    <t>ㅇ (시네마) 영화제 및 행사 개최</t>
    <phoneticPr fontId="1" type="noConversion"/>
  </si>
  <si>
    <t>ㅇ (축제) 축제 운영물품</t>
    <phoneticPr fontId="1" type="noConversion"/>
  </si>
  <si>
    <t>ㅇ (대체공간) 심사 회의수당</t>
    <phoneticPr fontId="24" type="noConversion"/>
  </si>
  <si>
    <t>ㅇ (만화의집) 추천만화 심사수당</t>
    <phoneticPr fontId="1" type="noConversion"/>
  </si>
  <si>
    <t>ㅇ (축제) 축제운영 심사수당</t>
    <phoneticPr fontId="1" type="noConversion"/>
  </si>
  <si>
    <t>ㅇ (체험실) 신규창의체험 심사수당</t>
    <phoneticPr fontId="1" type="noConversion"/>
  </si>
  <si>
    <t>ㅇ (해외교류) 전문가 자문비</t>
    <phoneticPr fontId="1" type="noConversion"/>
  </si>
  <si>
    <t>인</t>
    <phoneticPr fontId="8" type="noConversion"/>
  </si>
  <si>
    <t>ㅇ (역량강화) 콘텐츠 가치평가 심사수당</t>
    <phoneticPr fontId="1" type="noConversion"/>
  </si>
  <si>
    <t>ㅇ (파워콘텐츠) 심사수당</t>
    <phoneticPr fontId="1" type="noConversion"/>
  </si>
  <si>
    <t>ㅇ (상상오피스) 입주심사 수당</t>
    <phoneticPr fontId="1" type="noConversion"/>
  </si>
  <si>
    <t>ㅇ (백서) 심사비</t>
    <phoneticPr fontId="1" type="noConversion"/>
  </si>
  <si>
    <t>ㅇ (해외교류) 심사수당</t>
    <phoneticPr fontId="1" type="noConversion"/>
  </si>
  <si>
    <t>ㅇ (관광연계) 심사수당</t>
    <phoneticPr fontId="1" type="noConversion"/>
  </si>
  <si>
    <t>ㅇ (BI) 애니타운 통합BI 전략수립 용역 심사수당</t>
    <phoneticPr fontId="1" type="noConversion"/>
  </si>
  <si>
    <t>ㅇ (해외교류) 업무협의 간담회비</t>
    <phoneticPr fontId="1" type="noConversion"/>
  </si>
  <si>
    <t>명</t>
    <phoneticPr fontId="8" type="noConversion"/>
  </si>
  <si>
    <t>ㅇ (해외교류) 조사용역 다과비</t>
    <phoneticPr fontId="1" type="noConversion"/>
  </si>
  <si>
    <t>ㅇ (시설) 입주업체 간담회비</t>
    <phoneticPr fontId="1" type="noConversion"/>
  </si>
  <si>
    <t>ㅇ (시설) 입주업체 워크샵</t>
    <phoneticPr fontId="1" type="noConversion"/>
  </si>
  <si>
    <t>ㅇ (대체공간) 회의비 및 다과비</t>
    <phoneticPr fontId="1" type="noConversion"/>
  </si>
  <si>
    <t>ㅇ (시네마) 영화제, 행사 관련 간담회</t>
    <phoneticPr fontId="1" type="noConversion"/>
  </si>
  <si>
    <t>ㅇ (만화의집) 간담회 및 심사다과비</t>
    <phoneticPr fontId="1" type="noConversion"/>
  </si>
  <si>
    <t>ㅇ (축제) 심사 다과구매 및 퍼레이드 간담회</t>
    <phoneticPr fontId="1" type="noConversion"/>
  </si>
  <si>
    <t xml:space="preserve">ㅇ (교육) 수료식 및 간담회 </t>
    <phoneticPr fontId="1" type="noConversion"/>
  </si>
  <si>
    <t>ㅇ (역량강화) 콘텐츠 가치평가 심사회의비</t>
    <phoneticPr fontId="24" type="noConversion"/>
  </si>
  <si>
    <t>ㅇ (파워콘텐츠) 심사 다과구매 및 간담회</t>
    <phoneticPr fontId="1" type="noConversion"/>
  </si>
  <si>
    <t>ㅇ (파워콘텐츠) 사업설명회</t>
    <phoneticPr fontId="1" type="noConversion"/>
  </si>
  <si>
    <t>ㅇ (체험) 심사 다과구매 및 간담회</t>
    <phoneticPr fontId="1" type="noConversion"/>
  </si>
  <si>
    <t>ㅇ (상상오피스) 입주심사 다과비</t>
    <phoneticPr fontId="1" type="noConversion"/>
  </si>
  <si>
    <t>ㅇ (백서) 간담회 및 심사다과비</t>
    <phoneticPr fontId="1" type="noConversion"/>
  </si>
  <si>
    <t>ㅇ (관광연계) 심사 다과구매 및 간담회</t>
    <phoneticPr fontId="1" type="noConversion"/>
  </si>
  <si>
    <t>ㅇ (시설) 홈페이지 리뉴얼 및 유지보수</t>
    <phoneticPr fontId="1" type="noConversion"/>
  </si>
  <si>
    <t>개</t>
    <phoneticPr fontId="1" type="noConversion"/>
  </si>
  <si>
    <t>ㅇ (대체공간) 플랫폼 조성 공사비</t>
    <phoneticPr fontId="1" type="noConversion"/>
  </si>
  <si>
    <t>평</t>
    <phoneticPr fontId="1" type="noConversion"/>
  </si>
  <si>
    <t>ㅇ (대체공간) 파사드 조성공사</t>
    <phoneticPr fontId="1" type="noConversion"/>
  </si>
  <si>
    <t>ㅇ (패밀리존) 조성공사</t>
    <phoneticPr fontId="1" type="noConversion"/>
  </si>
  <si>
    <t>ㅇ (대체공간) 설계비</t>
    <phoneticPr fontId="24" type="noConversion"/>
  </si>
  <si>
    <t>ㅇ (패밀리존) 공간 설계비</t>
    <phoneticPr fontId="1" type="noConversion"/>
  </si>
  <si>
    <t>ㅇ (관광연계) 사인물 시스템 설계비</t>
    <phoneticPr fontId="1" type="noConversion"/>
  </si>
  <si>
    <t>ㅇ (시설) 사무집기 구매 등</t>
    <phoneticPr fontId="1" type="noConversion"/>
  </si>
  <si>
    <t>ㅇ (대체공간) 집기 및 장비구매</t>
    <phoneticPr fontId="1" type="noConversion"/>
  </si>
  <si>
    <t>ㅇ (대체공간) 애니센터 대체공간 임차보증금</t>
    <phoneticPr fontId="1" type="noConversion"/>
  </si>
  <si>
    <t>ㅇ (역량강화) 애니타운 상상기업 사업지원금</t>
    <phoneticPr fontId="1" type="noConversion"/>
  </si>
  <si>
    <t>ㅇ (파워콘텐츠) 기업지원금</t>
    <phoneticPr fontId="1" type="noConversion"/>
  </si>
  <si>
    <t>ㅇ 7급가(실제보수 평균값)</t>
    <phoneticPr fontId="7" type="noConversion"/>
  </si>
  <si>
    <t>ㅇ 7급나(실제보수 평균값)</t>
    <phoneticPr fontId="1" type="noConversion"/>
  </si>
  <si>
    <t>ㅇ 가족수당-기타가족(20,000원×1명/인당)</t>
    <phoneticPr fontId="1" type="noConversion"/>
  </si>
  <si>
    <t>ㅇ 가족수당-기타가족(60,000원×1명/인당)</t>
    <phoneticPr fontId="1" type="noConversion"/>
  </si>
  <si>
    <t>ㅇ 명예퇴직수당</t>
    <phoneticPr fontId="1" type="noConversion"/>
  </si>
  <si>
    <t>ㅇ 기관성과급 (정규직, 계약직 포함)</t>
    <phoneticPr fontId="8" type="noConversion"/>
  </si>
  <si>
    <t>(기본연봉)</t>
    <phoneticPr fontId="8" type="noConversion"/>
  </si>
  <si>
    <t>ㅇ 시설(파트장)</t>
    <phoneticPr fontId="1" type="noConversion"/>
  </si>
  <si>
    <t>ㅇ 시설(직원_교대)</t>
    <phoneticPr fontId="1" type="noConversion"/>
  </si>
  <si>
    <t>ㅇ 시설(직원_주간_주임)</t>
    <phoneticPr fontId="1" type="noConversion"/>
  </si>
  <si>
    <t>ㅇ 시설(직원_주간)</t>
    <phoneticPr fontId="1" type="noConversion"/>
  </si>
  <si>
    <t>ㅇ 보안(파트장)</t>
    <phoneticPr fontId="1" type="noConversion"/>
  </si>
  <si>
    <t>ㅇ 보안(직원_교대)</t>
    <phoneticPr fontId="1" type="noConversion"/>
  </si>
  <si>
    <t>ㅇ 보안(직원_주간)</t>
    <phoneticPr fontId="1" type="noConversion"/>
  </si>
  <si>
    <t>ㅇ 미화(파트장)</t>
    <phoneticPr fontId="1" type="noConversion"/>
  </si>
  <si>
    <t>ㅇ 미화(직원)</t>
    <phoneticPr fontId="1" type="noConversion"/>
  </si>
  <si>
    <t>ㅇ 고객지원(파트장)</t>
    <phoneticPr fontId="1" type="noConversion"/>
  </si>
  <si>
    <t>ㅇ 고객지원(직원)</t>
    <phoneticPr fontId="1" type="noConversion"/>
  </si>
  <si>
    <t>(부가연봉)</t>
    <phoneticPr fontId="8" type="noConversion"/>
  </si>
  <si>
    <t>ㅇ 휴일 및 연장 근무수당(통상임금*1.5/209*10시간*12개월)</t>
    <phoneticPr fontId="8" type="noConversion"/>
  </si>
  <si>
    <t>ㅇ 연차수당(통상임금/209*8시간*15일)</t>
    <phoneticPr fontId="1" type="noConversion"/>
  </si>
  <si>
    <t>ㅇ 직책수당(파트장)</t>
    <phoneticPr fontId="1" type="noConversion"/>
  </si>
  <si>
    <t>ㅇ 야간수당(포괄)</t>
    <phoneticPr fontId="1" type="noConversion"/>
  </si>
  <si>
    <t>ㅇ 연장수당(포괄)</t>
    <phoneticPr fontId="1" type="noConversion"/>
  </si>
  <si>
    <t>(101-03) 기타직보수</t>
    <phoneticPr fontId="1" type="noConversion"/>
  </si>
  <si>
    <t>(101-04) 시설서비스직급여</t>
    <phoneticPr fontId="1" type="noConversion"/>
  </si>
  <si>
    <t>(107-01) 퇴직급여</t>
    <phoneticPr fontId="1" type="noConversion"/>
  </si>
  <si>
    <t>(101-02) 시설서비스직급여</t>
    <phoneticPr fontId="1" type="noConversion"/>
  </si>
  <si>
    <t>(105-01) 계약직급여</t>
    <phoneticPr fontId="1" type="noConversion"/>
  </si>
  <si>
    <t>(105-02) 기타직급여</t>
    <phoneticPr fontId="1" type="noConversion"/>
  </si>
  <si>
    <t>ㅇ소모품(CS/PR리더 워크샵) 등</t>
    <phoneticPr fontId="1" type="noConversion"/>
  </si>
  <si>
    <t>회</t>
    <phoneticPr fontId="1" type="noConversion"/>
  </si>
  <si>
    <t>ㅇ 운송대</t>
    <phoneticPr fontId="1" type="noConversion"/>
  </si>
  <si>
    <t>식</t>
    <phoneticPr fontId="1" type="noConversion"/>
  </si>
  <si>
    <t>ㅇ 지정서 수여식 상장 및 상패 제작</t>
    <phoneticPr fontId="1" type="noConversion"/>
  </si>
  <si>
    <t>ㅇ 인쇄용지 구매</t>
    <phoneticPr fontId="1" type="noConversion"/>
  </si>
  <si>
    <t>ㅇ 행사운영 보험료</t>
    <phoneticPr fontId="1" type="noConversion"/>
  </si>
  <si>
    <t>ㅇ 일자리 우수기업 발굴지원</t>
    <phoneticPr fontId="1" type="noConversion"/>
  </si>
  <si>
    <t>개사</t>
    <phoneticPr fontId="1" type="noConversion"/>
  </si>
  <si>
    <t>ㅇ 4차 산업혁명 클리닉</t>
    <phoneticPr fontId="1" type="noConversion"/>
  </si>
  <si>
    <t>ㅇ 4차 산업혁명 체험단</t>
    <phoneticPr fontId="1" type="noConversion"/>
  </si>
  <si>
    <t>ㅇ 하이서울 비즈니스 콘서트 개최</t>
    <phoneticPr fontId="1" type="noConversion"/>
  </si>
  <si>
    <t>ㅇ 하이서울 봉사단 운영</t>
    <phoneticPr fontId="1" type="noConversion"/>
  </si>
  <si>
    <t>ㅇ 혁신기업 발굴단</t>
    <phoneticPr fontId="1" type="noConversion"/>
  </si>
  <si>
    <t>ㅇ 홍보 플랫폼 운영</t>
    <phoneticPr fontId="1" type="noConversion"/>
  </si>
  <si>
    <t>개월</t>
    <phoneticPr fontId="1" type="noConversion"/>
  </si>
  <si>
    <t>ㅇ 직무교육 지원</t>
    <phoneticPr fontId="1" type="noConversion"/>
  </si>
  <si>
    <t>ㅇ 하이서울브랜드 및 기업 영상 홍보</t>
    <phoneticPr fontId="1" type="noConversion"/>
  </si>
  <si>
    <t>ㅇ 글로벌강소기업 사업비 매칭</t>
    <phoneticPr fontId="1" type="noConversion"/>
  </si>
  <si>
    <t>ㅇ 하이서울 비즈니스콘서트 운영</t>
    <phoneticPr fontId="1" type="noConversion"/>
  </si>
  <si>
    <t>ㅇ 소싱페어 참가비 등</t>
    <phoneticPr fontId="1" type="noConversion"/>
  </si>
  <si>
    <t xml:space="preserve"> ㅇ 다누리 시민청점 판매수수료 등</t>
    <phoneticPr fontId="1" type="noConversion"/>
  </si>
  <si>
    <t>개사</t>
    <phoneticPr fontId="1" type="noConversion"/>
  </si>
  <si>
    <t xml:space="preserve"> ㅇ 애니메이션 제작지원작 기술료 등</t>
    <phoneticPr fontId="8" type="noConversion"/>
  </si>
  <si>
    <t>명</t>
    <phoneticPr fontId="8" type="noConversion"/>
  </si>
  <si>
    <t>ㅇ 4급(실제보수 평균값)</t>
    <phoneticPr fontId="8" type="noConversion"/>
  </si>
  <si>
    <t>ㅇ 6급(실제보수 평균값)</t>
    <phoneticPr fontId="8" type="noConversion"/>
  </si>
  <si>
    <t>ㅇ 7급(실제보수 평균값)</t>
    <phoneticPr fontId="8" type="noConversion"/>
  </si>
  <si>
    <t>ㅇ 초과근무수당(통상임금*1.5/209*30시간*12개월)</t>
    <phoneticPr fontId="8" type="noConversion"/>
  </si>
  <si>
    <t>식</t>
    <phoneticPr fontId="8" type="noConversion"/>
  </si>
  <si>
    <t>ㅇ 연차수당(통상임금/209*8시간*10일)</t>
    <phoneticPr fontId="8" type="noConversion"/>
  </si>
  <si>
    <t>ㅇ 부가연봉(장기근속, 공무원 수당 규정 적용)</t>
    <phoneticPr fontId="8" type="noConversion"/>
  </si>
  <si>
    <t>월</t>
    <phoneticPr fontId="8" type="noConversion"/>
  </si>
  <si>
    <t>ㅇ 가족수당-배우자(40,000원×0.8명/인당)</t>
    <phoneticPr fontId="8" type="noConversion"/>
  </si>
  <si>
    <t>ㅇ 가족수당-기타가족(20,000원×2명/인당)</t>
    <phoneticPr fontId="8" type="noConversion"/>
  </si>
  <si>
    <t>(기본연봉-계약직)</t>
    <phoneticPr fontId="8" type="noConversion"/>
  </si>
  <si>
    <t>년</t>
    <phoneticPr fontId="1" type="noConversion"/>
  </si>
  <si>
    <t>ㅇ 특근매식비</t>
    <phoneticPr fontId="1" type="noConversion"/>
  </si>
  <si>
    <t>명</t>
    <phoneticPr fontId="1" type="noConversion"/>
  </si>
  <si>
    <t>월</t>
    <phoneticPr fontId="1" type="noConversion"/>
  </si>
  <si>
    <t>ㅇ 기타복리후생비</t>
    <phoneticPr fontId="1" type="noConversion"/>
  </si>
  <si>
    <t>식</t>
    <phoneticPr fontId="1" type="noConversion"/>
  </si>
  <si>
    <t>ㅇ 국내여비-시내출장비</t>
    <phoneticPr fontId="1" type="noConversion"/>
  </si>
  <si>
    <t>ㅇ 국내여비-관외출장비(연간)</t>
    <phoneticPr fontId="1" type="noConversion"/>
  </si>
  <si>
    <t>반기</t>
    <phoneticPr fontId="1" type="noConversion"/>
  </si>
  <si>
    <t>ㅇ 사회적경제 우수기업 리플렛 및 소책자 제작지원</t>
    <phoneticPr fontId="8" type="noConversion"/>
  </si>
  <si>
    <t>회</t>
    <phoneticPr fontId="1" type="noConversion"/>
  </si>
  <si>
    <t>ㅇ 사회적경제 우수기업 브랜드 홍보영상물 제작</t>
    <phoneticPr fontId="8" type="noConversion"/>
  </si>
  <si>
    <t>개사</t>
    <phoneticPr fontId="8" type="noConversion"/>
  </si>
  <si>
    <t>ㅇ 사회적경제 우수기업 온라인홍보</t>
    <phoneticPr fontId="8" type="noConversion"/>
  </si>
  <si>
    <t>회</t>
    <phoneticPr fontId="8" type="noConversion"/>
  </si>
  <si>
    <t>ㅇ 사회적경제 우수기업 기획보도(언론매체)</t>
    <phoneticPr fontId="8" type="noConversion"/>
  </si>
  <si>
    <t>ㅇ 사회적경제 우수기업 매체홍보(대중교통 광고)</t>
    <phoneticPr fontId="24" type="noConversion"/>
  </si>
  <si>
    <t>ㅇ 사회적경제 우수기업 보도자료 배포서비스</t>
    <phoneticPr fontId="1" type="noConversion"/>
  </si>
  <si>
    <t>ㅇ 문자발송서비스</t>
    <phoneticPr fontId="24" type="noConversion"/>
  </si>
  <si>
    <t>ㅇ 운반보관비</t>
    <phoneticPr fontId="24" type="noConversion"/>
  </si>
  <si>
    <t>ㅇ 사무운영 복합기 임대</t>
    <phoneticPr fontId="24" type="noConversion"/>
  </si>
  <si>
    <t>ㅇ 사무용품구입비</t>
    <phoneticPr fontId="24" type="noConversion"/>
  </si>
  <si>
    <t>ㅇ 복사용지 구매</t>
    <phoneticPr fontId="24" type="noConversion"/>
  </si>
  <si>
    <t>박스</t>
    <phoneticPr fontId="8" type="noConversion"/>
  </si>
  <si>
    <t>ㅇ 사회적경제 우수기업 외부전문가 활용(멘토링, 심사 등)</t>
    <phoneticPr fontId="1" type="noConversion"/>
  </si>
  <si>
    <t>ㅇ 사회적경제 우수기업 민관공동영업단 운영(공공구매 지원 등)</t>
    <phoneticPr fontId="24" type="noConversion"/>
  </si>
  <si>
    <t>ㅇ 사회적경제 우수기업 신규선정기업 경영진단</t>
    <phoneticPr fontId="24" type="noConversion"/>
  </si>
  <si>
    <t>ㅇ 투자유치 교육</t>
    <phoneticPr fontId="24" type="noConversion"/>
  </si>
  <si>
    <t>ㅇ 위탁수수료</t>
    <phoneticPr fontId="1" type="noConversion"/>
  </si>
  <si>
    <t>ㅇ 사회적경제 우수기업 전시회, 행사, 공공구매 참여지원</t>
    <phoneticPr fontId="1" type="noConversion"/>
  </si>
  <si>
    <t>ㅇ 사회적경제 우수기업 사회적기업주간 기념 행사 참가</t>
    <phoneticPr fontId="1" type="noConversion"/>
  </si>
  <si>
    <t>ㅇ 사회적경제 우수기업 공동워크숍 개최(네트워크 지원)</t>
    <phoneticPr fontId="1" type="noConversion"/>
  </si>
  <si>
    <t>ㅇ 교육훈련비</t>
    <phoneticPr fontId="1" type="noConversion"/>
  </si>
  <si>
    <t>ㅇ 우수기업 관련 심사수당(맞춤형지원, 협업 사업개발 등)</t>
    <phoneticPr fontId="1" type="noConversion"/>
  </si>
  <si>
    <t>ㅇ 우수기업 대표 간담회</t>
    <phoneticPr fontId="1" type="noConversion"/>
  </si>
  <si>
    <t>ㅇ 회의비(간담회, 현장방문, 외부기관 등)</t>
    <phoneticPr fontId="24" type="noConversion"/>
  </si>
  <si>
    <t>ㅇ 심사운영비</t>
    <phoneticPr fontId="24" type="noConversion"/>
  </si>
  <si>
    <t>ㅇ 사회적경제 우수기업 맞춤형 지원사업</t>
    <phoneticPr fontId="1" type="noConversion"/>
  </si>
  <si>
    <t>ㅇ 사회적경제 우수기업 협업 개발 지원</t>
    <phoneticPr fontId="1" type="noConversion"/>
  </si>
  <si>
    <t>반기</t>
  </si>
  <si>
    <t>ㅇ [함께누리] 운반비</t>
  </si>
  <si>
    <t>ㅇ [함께누리] 카탈로그 제작 및 홍보콘텐츠 제작</t>
  </si>
  <si>
    <t>ㅇ [함께누리] 교재 및 홍보물 제작</t>
  </si>
  <si>
    <t>ㅇ [함께누리] 온라인쇼핑몰 기능강화비</t>
  </si>
  <si>
    <t>ㅇ [함께누리] 운영 사무용품 등 구매</t>
  </si>
  <si>
    <t>ㅇ [카다로그] 카탈로그 제작</t>
  </si>
  <si>
    <t>ㅇ [서버비용] 온라인쇼핑몰 서버비용</t>
  </si>
  <si>
    <t>ㅇ [쇼핑몰운영] 쇼핑몰 운영용역비</t>
  </si>
  <si>
    <t>ㅇ [카다로그] 입점업체 상세페이지 제작</t>
  </si>
  <si>
    <t>ㅇ [함께누리] 교육 강사비</t>
  </si>
  <si>
    <t>ㅇ [수탁수수료] 위탁수수료</t>
  </si>
  <si>
    <t>ㅇ [카다로그] 행사비, 홍보물 제작</t>
  </si>
  <si>
    <t>ㅇ [카다로그] 홍보콘텐츠 제작</t>
  </si>
  <si>
    <t>ㅇ [함께누리] 회의심사수당</t>
  </si>
  <si>
    <t>ㅇ [함께누리] 교육 및 심사진행비</t>
  </si>
  <si>
    <t>사회적경제우수기업육성지원</t>
    <phoneticPr fontId="1" type="noConversion"/>
  </si>
  <si>
    <t>사회적경제우수기업육성</t>
    <phoneticPr fontId="8" type="noConversion"/>
  </si>
  <si>
    <t>사회적경제기업 온라인쇼핑몰 운영활성화</t>
    <phoneticPr fontId="1" type="noConversion"/>
  </si>
  <si>
    <t>ㅇ 급식보조비</t>
    <phoneticPr fontId="8" type="noConversion"/>
  </si>
  <si>
    <t>ㅇ 가족수당 - 배우자(40,000원×0.8명/인당)</t>
    <phoneticPr fontId="8" type="noConversion"/>
  </si>
  <si>
    <t>ㅇ 연차수당(통상월봉/209*8시간*10일)</t>
    <phoneticPr fontId="8" type="noConversion"/>
  </si>
  <si>
    <t>년</t>
    <phoneticPr fontId="8" type="noConversion"/>
  </si>
  <si>
    <t>ㅇ (쇼룸운영) 국내외 전화요금 및 인터넷 사용료</t>
    <phoneticPr fontId="8" type="noConversion"/>
  </si>
  <si>
    <t>월</t>
    <phoneticPr fontId="8" type="noConversion"/>
  </si>
  <si>
    <t>식</t>
    <phoneticPr fontId="8" type="noConversion"/>
  </si>
  <si>
    <t>ㅇ (쇼룸운영) 교통유발 분담금</t>
    <phoneticPr fontId="8" type="noConversion"/>
  </si>
  <si>
    <t>식</t>
    <phoneticPr fontId="1" type="noConversion"/>
  </si>
  <si>
    <t>반기</t>
    <phoneticPr fontId="8" type="noConversion"/>
  </si>
  <si>
    <t>ㅇ (전시회) 상하이 CHIC 전시회 출장비(SBA)</t>
    <phoneticPr fontId="1" type="noConversion"/>
  </si>
  <si>
    <t>ㅇ (전시회) 상하이 CHIC 전시회 출장비(운영사)</t>
    <phoneticPr fontId="1" type="noConversion"/>
  </si>
  <si>
    <t>ㅇ (쇼룸운영) 업무용 퀵서비스 이용</t>
    <phoneticPr fontId="1" type="noConversion"/>
  </si>
  <si>
    <t>ㅇ (전시회) 상하이 CHIC 전시제품 운송비</t>
    <phoneticPr fontId="1" type="noConversion"/>
  </si>
  <si>
    <t>ㅇ (쇼룸운영) 사무운영비(문구류, 다과, 명함 등)</t>
    <phoneticPr fontId="8" type="noConversion"/>
  </si>
  <si>
    <t>ㅇ (쇼룸운영) 쇼룸 활성화 워크샵(운영사, SBA, 자문위원 등 관계자)</t>
    <phoneticPr fontId="8" type="noConversion"/>
  </si>
  <si>
    <t>ㅇ (쇼룸운영) 쇼룸 방문바이어 주차권 구입</t>
    <phoneticPr fontId="8" type="noConversion"/>
  </si>
  <si>
    <t>ㅇ (쇼룸활성화) 입점상품 텍 제작</t>
    <phoneticPr fontId="1" type="noConversion"/>
  </si>
  <si>
    <t>ㅇ (쇼룸활성화) 정기 VMD 구성 소모품 구매</t>
    <phoneticPr fontId="1" type="noConversion"/>
  </si>
  <si>
    <t>ㅇ (쇼룸활성화) 시즌별 리플렛 제작</t>
    <phoneticPr fontId="1" type="noConversion"/>
  </si>
  <si>
    <t>ㅇ (전시회) 상하이 CHIC 전시회 현장 홍보물 제작</t>
    <phoneticPr fontId="8" type="noConversion"/>
  </si>
  <si>
    <t>ㅇ (전시회) 하이서울 패션쇼(PT,OFF) 행사 홍보물 제작</t>
    <phoneticPr fontId="1" type="noConversion"/>
  </si>
  <si>
    <t>ㅇ (쇼룸운영) DDP 이간수문 전시장 임차료</t>
    <phoneticPr fontId="8" type="noConversion"/>
  </si>
  <si>
    <t>ㅇ (전시회) 상하이 CHIC 전시회 부스비</t>
    <phoneticPr fontId="8" type="noConversion"/>
  </si>
  <si>
    <t>부스</t>
    <phoneticPr fontId="1" type="noConversion"/>
  </si>
  <si>
    <t>식</t>
    <phoneticPr fontId="1" type="noConversion"/>
  </si>
  <si>
    <t>ㅇ (쇼룸운영) 화재 및 영업배상 보험</t>
    <phoneticPr fontId="8" type="noConversion"/>
  </si>
  <si>
    <t>개소</t>
    <phoneticPr fontId="8" type="noConversion"/>
  </si>
  <si>
    <t>ㅇ (쇼룸운영) DDP 관리비(고정관리비)</t>
    <phoneticPr fontId="1" type="noConversion"/>
  </si>
  <si>
    <t>월</t>
    <phoneticPr fontId="8" type="noConversion"/>
  </si>
  <si>
    <t>ㅇ (쇼룸운영) DDP 관리비(변동관리비 - 전기요금, 냉난방 등)</t>
    <phoneticPr fontId="1" type="noConversion"/>
  </si>
  <si>
    <t>월</t>
    <phoneticPr fontId="1" type="noConversion"/>
  </si>
  <si>
    <t>ㅇ (쇼룸운영) ERP 시스템 유지보수</t>
    <phoneticPr fontId="1" type="noConversion"/>
  </si>
  <si>
    <t>ㅇ (쇼룸운영) 동대문쇼룸 실내청소비</t>
  </si>
  <si>
    <t>ㅇ (쇼룸운영) 동대문쇼룸 외관청소비</t>
    <phoneticPr fontId="1" type="noConversion"/>
  </si>
  <si>
    <t>회</t>
    <phoneticPr fontId="1" type="noConversion"/>
  </si>
  <si>
    <t>ㅇ (쇼룸운영) 사무기기 사용료(쇼룸 1, SBA 사무실 1)</t>
    <phoneticPr fontId="1" type="noConversion"/>
  </si>
  <si>
    <t>개</t>
    <phoneticPr fontId="1" type="noConversion"/>
  </si>
  <si>
    <t>ㅇ (쇼룸운영) 쇼룸운영사(러블리어반) 용역비</t>
    <phoneticPr fontId="1" type="noConversion"/>
  </si>
  <si>
    <t xml:space="preserve">ㅇ (쇼룸활성화) 쇼룸 활용 플리마켓 개최 </t>
    <phoneticPr fontId="1" type="noConversion"/>
  </si>
  <si>
    <t>ㅇ (쇼룸활성화) 정기 VMD 리뉴얼 공사</t>
  </si>
  <si>
    <t>ㅇ (쇼룸활성화) 정기 VMD 리뉴얼 디자인컨셉 용역 및 설계</t>
  </si>
  <si>
    <t>ㅇ (쇼룸활성화) 정기 VMD 리터치 진행</t>
  </si>
  <si>
    <t>ㅇ (역량강화) 입점기업 판매역량 강화 컨설팅</t>
  </si>
  <si>
    <t>개사</t>
    <phoneticPr fontId="1" type="noConversion"/>
  </si>
  <si>
    <t>ㅇ (온라인) 국내외 온라인몰 프로모션 진행</t>
  </si>
  <si>
    <t>ㅇ (온라인) 국내외 온라인몰 홍보,광고(판매이벤트)</t>
  </si>
  <si>
    <t>개사</t>
    <phoneticPr fontId="1" type="noConversion"/>
  </si>
  <si>
    <t>월</t>
    <phoneticPr fontId="1" type="noConversion"/>
  </si>
  <si>
    <t>ㅇ (온라인) 룩북, 상세페이지 제작</t>
  </si>
  <si>
    <t>=</t>
    <phoneticPr fontId="1" type="noConversion"/>
  </si>
  <si>
    <t>ㅇ (전시회) 상하이 CHIC 전시회 인테리어비</t>
  </si>
  <si>
    <t>부스</t>
    <phoneticPr fontId="1" type="noConversion"/>
  </si>
  <si>
    <t>ㅇ (전시회) 해외 바이어 초청비(왕복항공, 호텔 3박, 의전 비용 등)</t>
  </si>
  <si>
    <t>명</t>
    <phoneticPr fontId="1" type="noConversion"/>
  </si>
  <si>
    <t>회</t>
    <phoneticPr fontId="1" type="noConversion"/>
  </si>
  <si>
    <t>ㅇ (전시회) 파트너 개발 및 해외 바이어 발굴</t>
  </si>
  <si>
    <t>ㅇ (전시회) 하이서울 패션쇼(PT,OFF) 개최 (장치비, 모델비, 기획비 등)</t>
  </si>
  <si>
    <t>ㅇ 위탁수수료 (총사업비 2%)</t>
    <phoneticPr fontId="1" type="noConversion"/>
  </si>
  <si>
    <t>%</t>
    <phoneticPr fontId="1" type="noConversion"/>
  </si>
  <si>
    <t>ㅇ 교육훈련비</t>
    <phoneticPr fontId="1" type="noConversion"/>
  </si>
  <si>
    <t>명</t>
    <phoneticPr fontId="8" type="noConversion"/>
  </si>
  <si>
    <t>ㅇ (쇼룸운영) 쇼룸 방문고객(바이어 등) 기념품 구입</t>
    <phoneticPr fontId="1" type="noConversion"/>
  </si>
  <si>
    <t>개</t>
    <phoneticPr fontId="8" type="noConversion"/>
  </si>
  <si>
    <t>ㅇ (역량강화) 세미나 및 설명회 개최</t>
  </si>
  <si>
    <t>회</t>
    <phoneticPr fontId="8" type="noConversion"/>
  </si>
  <si>
    <t>ㅇ (역량강화) 온라인몰 활용 교육</t>
  </si>
  <si>
    <t>ㅇ (역량강화) 입점기업 선발 심사 운영비</t>
  </si>
  <si>
    <t>ㅇ (전시회) 상하이 CHIC 전시회 현지운영비</t>
  </si>
  <si>
    <t>ㅇ (전시회) 전시회 참가기업 선발심사 운영비</t>
    <phoneticPr fontId="1" type="noConversion"/>
  </si>
  <si>
    <t>ㅇ (전시회) 하이서울 패션쇼(PT,OFF) 행사 운영(소모품, 행사진행 등)</t>
  </si>
  <si>
    <t>ㅇ (쇼룸활성화) 국내 SNS 활용 타겟 홍보</t>
  </si>
  <si>
    <t>ㅇ (쇼룸활성화) 타겟시장(구미, 중국) SNS 홍보</t>
  </si>
  <si>
    <t>ㅇ (쇼룸활성화) 패션전문지 활용 인지도 홍보</t>
  </si>
  <si>
    <t>ㅇ (역량강화) 입점기업 선발 홍보</t>
  </si>
  <si>
    <t>ㅇ (전시회) 상하이 CHIC 전시회 현지 홍보</t>
  </si>
  <si>
    <t>ㅇ (전시회) 하이서울 패션쇼(PT,OFF) 행사 홍보(SNS, 매체 활용)</t>
  </si>
  <si>
    <t>ㅇ (역량강화) 입점기업 선발 심사수당</t>
  </si>
  <si>
    <t>명</t>
    <phoneticPr fontId="1" type="noConversion"/>
  </si>
  <si>
    <t>ㅇ (역량강화) 패션발전 자문위원회 참석수당</t>
  </si>
  <si>
    <t>ㅇ (전시회) 전시회 참가기업 선발심사</t>
  </si>
  <si>
    <t>ㅇ (쇼룸운영) 입점기업 간담회</t>
    <phoneticPr fontId="8" type="noConversion"/>
  </si>
  <si>
    <t>ㅇ (쇼룸운영) 자문위원회 간담회</t>
  </si>
  <si>
    <t>회</t>
    <phoneticPr fontId="8" type="noConversion"/>
  </si>
  <si>
    <t>ㅇ (역량강화) 입점기업 선발 심사 업무회의</t>
  </si>
  <si>
    <t>ㅇ (온라인) 온라인 플랫폼 업무협의</t>
    <phoneticPr fontId="1" type="noConversion"/>
  </si>
  <si>
    <t>ㅇ (전시회) 상하이 CHIC 전시회 현장 간담회</t>
  </si>
  <si>
    <t>ㅇ (전시회) 하이서울 패션쇼(PT,OFF) 현장 간담회 진행</t>
  </si>
  <si>
    <t>ㅇ 2급(실제보수 평균값)</t>
    <phoneticPr fontId="8" type="noConversion"/>
  </si>
  <si>
    <t>ㅇ 3급(실제보수 평균값)</t>
    <phoneticPr fontId="8" type="noConversion"/>
  </si>
  <si>
    <t>ㅇ 5급(실제보수 평균값)</t>
    <phoneticPr fontId="8" type="noConversion"/>
  </si>
  <si>
    <t>X</t>
    <phoneticPr fontId="1" type="noConversion"/>
  </si>
  <si>
    <t>ㅇ 초과근무수당(통상연봉*1.5/209*30시간)</t>
    <phoneticPr fontId="8" type="noConversion"/>
  </si>
  <si>
    <t>ㅇ 관리업무수당(2급)</t>
    <phoneticPr fontId="8" type="noConversion"/>
  </si>
  <si>
    <t>ㅇ 부가연봉(팀장 업무수행 활동)</t>
    <phoneticPr fontId="8" type="noConversion"/>
  </si>
  <si>
    <t>ㅇ 가족수당 - 기타가족(20,000원×2명/인당)</t>
    <phoneticPr fontId="8" type="noConversion"/>
  </si>
  <si>
    <t xml:space="preserve"> (기본연봉-일반직)</t>
    <phoneticPr fontId="8" type="noConversion"/>
  </si>
  <si>
    <t xml:space="preserve"> (부가연봉)</t>
    <phoneticPr fontId="1" type="noConversion"/>
  </si>
  <si>
    <t xml:space="preserve"> ㅇ SETEC 발전기용 경유</t>
    <phoneticPr fontId="1" type="noConversion"/>
  </si>
  <si>
    <t xml:space="preserve"> ㅇ 환경개선부담금, 교통유발분담금 등</t>
    <phoneticPr fontId="1" type="noConversion"/>
  </si>
  <si>
    <t xml:space="preserve"> ㅇ SETEC 도시가스비</t>
    <phoneticPr fontId="1" type="noConversion"/>
  </si>
  <si>
    <t xml:space="preserve"> ㅇ 전기요금</t>
    <phoneticPr fontId="1" type="noConversion"/>
  </si>
  <si>
    <t xml:space="preserve"> ㅇ 상하수도비</t>
    <phoneticPr fontId="1" type="noConversion"/>
  </si>
  <si>
    <t xml:space="preserve"> ㅇ 사무용품 구매</t>
    <phoneticPr fontId="8" type="noConversion"/>
  </si>
  <si>
    <t>월</t>
    <phoneticPr fontId="8" type="noConversion"/>
  </si>
  <si>
    <t>식</t>
    <phoneticPr fontId="8" type="noConversion"/>
  </si>
  <si>
    <t xml:space="preserve"> ㅇ 인쇄물(현수막, 책자 등)</t>
    <phoneticPr fontId="8" type="noConversion"/>
  </si>
  <si>
    <t>식</t>
    <phoneticPr fontId="8" type="noConversion"/>
  </si>
  <si>
    <t xml:space="preserve"> ㅇ 주차장소모품 구매 및 부품 교체 </t>
    <phoneticPr fontId="1" type="noConversion"/>
  </si>
  <si>
    <t xml:space="preserve"> ㅇ 시설관리용역 격려품 지급</t>
    <phoneticPr fontId="8" type="noConversion"/>
  </si>
  <si>
    <t xml:space="preserve"> ㅇ 무인경비용역비</t>
    <phoneticPr fontId="8" type="noConversion"/>
  </si>
  <si>
    <t>월</t>
    <phoneticPr fontId="8" type="noConversion"/>
  </si>
  <si>
    <t xml:space="preserve"> ㅇ 사인물(간판류 등) 설치  </t>
    <phoneticPr fontId="1" type="noConversion"/>
  </si>
  <si>
    <t>식</t>
    <phoneticPr fontId="1" type="noConversion"/>
  </si>
  <si>
    <t xml:space="preserve"> ㅇ cctv 전용회선 유지비</t>
    <phoneticPr fontId="8" type="noConversion"/>
  </si>
  <si>
    <t xml:space="preserve"> ㅇ 건물유지비</t>
    <phoneticPr fontId="1" type="noConversion"/>
  </si>
  <si>
    <t xml:space="preserve"> ㅇ 주차시설 유지보수 용역</t>
    <phoneticPr fontId="8" type="noConversion"/>
  </si>
  <si>
    <t xml:space="preserve"> ㅇ 물탱크 청소 등 용역비</t>
    <phoneticPr fontId="8" type="noConversion"/>
  </si>
  <si>
    <t>X</t>
    <phoneticPr fontId="1" type="noConversion"/>
  </si>
  <si>
    <t xml:space="preserve"> ㅇ SETEC 건축안전 정기점검 용역</t>
    <phoneticPr fontId="8" type="noConversion"/>
  </si>
  <si>
    <t xml:space="preserve"> ㅇ 전시장내 A/V 유지보수</t>
    <phoneticPr fontId="8" type="noConversion"/>
  </si>
  <si>
    <t>.</t>
    <phoneticPr fontId="1" type="noConversion"/>
  </si>
  <si>
    <t xml:space="preserve"> ㅇ 보험료(화재,영업배상)     </t>
    <phoneticPr fontId="1" type="noConversion"/>
  </si>
  <si>
    <t xml:space="preserve"> ㅇ SETEC 법률 관련비</t>
    <phoneticPr fontId="8" type="noConversion"/>
  </si>
  <si>
    <t xml:space="preserve"> ㅇ 유관단체 가입비</t>
    <phoneticPr fontId="8" type="noConversion"/>
  </si>
  <si>
    <t xml:space="preserve"> ㅇ 카페트 청소</t>
    <phoneticPr fontId="1" type="noConversion"/>
  </si>
  <si>
    <t xml:space="preserve"> ㅇ 방역</t>
    <phoneticPr fontId="1" type="noConversion"/>
  </si>
  <si>
    <t xml:space="preserve"> ㅇ 위탁사업수수료</t>
    <phoneticPr fontId="8" type="noConversion"/>
  </si>
  <si>
    <t xml:space="preserve"> ㅇ 해외 전시장, 전시회 조사 및 통역비 </t>
    <phoneticPr fontId="8" type="noConversion"/>
  </si>
  <si>
    <t xml:space="preserve"> ㅇ SETEC 운영 관련 각종 설문조사</t>
    <phoneticPr fontId="8" type="noConversion"/>
  </si>
  <si>
    <t>명</t>
    <phoneticPr fontId="8" type="noConversion"/>
  </si>
  <si>
    <t xml:space="preserve"> ㅇ 운영위원 수당</t>
    <phoneticPr fontId="8" type="noConversion"/>
  </si>
  <si>
    <t xml:space="preserve"> ㅇ 외부전문가 자문비 </t>
    <phoneticPr fontId="8" type="noConversion"/>
  </si>
  <si>
    <t xml:space="preserve"> ㅇ SETEC 홈페이지 관리</t>
    <phoneticPr fontId="8" type="noConversion"/>
  </si>
  <si>
    <t xml:space="preserve"> ㅇ 전시장 안전관리 및 환경개선공사</t>
    <phoneticPr fontId="8" type="noConversion"/>
  </si>
  <si>
    <t xml:space="preserve"> ㅇ 냉동기 교체공사</t>
    <phoneticPr fontId="8" type="noConversion"/>
  </si>
  <si>
    <t xml:space="preserve"> ㅇ 사무집기(캐비닛, 책상, 의자, 컴퓨터, 복합기 등)</t>
    <phoneticPr fontId="8" type="noConversion"/>
  </si>
  <si>
    <t>X</t>
    <phoneticPr fontId="8" type="noConversion"/>
  </si>
  <si>
    <t xml:space="preserve"> ㅇ 주차시스템 교체</t>
    <phoneticPr fontId="8" type="noConversion"/>
  </si>
  <si>
    <t>=</t>
    <phoneticPr fontId="1" type="noConversion"/>
  </si>
  <si>
    <t xml:space="preserve"> ㅇ주차시스템 기능보강</t>
    <phoneticPr fontId="8" type="noConversion"/>
  </si>
  <si>
    <t>ㅇ [전담인력] 3급(1명), 4(2명), 5급(1명), 6급(3명)</t>
    <phoneticPr fontId="1" type="noConversion"/>
  </si>
  <si>
    <t>개</t>
    <phoneticPr fontId="8" type="noConversion"/>
  </si>
  <si>
    <t>ㅇ [센터운영]전화요금</t>
    <phoneticPr fontId="1" type="noConversion"/>
  </si>
  <si>
    <t>선</t>
    <phoneticPr fontId="8" type="noConversion"/>
  </si>
  <si>
    <t>ㅇ [센터운영]각종 면허세, 고통유발부담금</t>
    <phoneticPr fontId="1" type="noConversion"/>
  </si>
  <si>
    <t>ㅇ [센터운영]전용회선 사용료</t>
    <phoneticPr fontId="1" type="noConversion"/>
  </si>
  <si>
    <t>ㅇ [센터운영]상하수도료</t>
    <phoneticPr fontId="1" type="noConversion"/>
  </si>
  <si>
    <t>ㅇ [센터운영]전기요금</t>
    <phoneticPr fontId="1" type="noConversion"/>
  </si>
  <si>
    <t>ㅇ [센터운영]도시가스</t>
    <phoneticPr fontId="1" type="noConversion"/>
  </si>
  <si>
    <t>ㅇ [센터운영]무인경비 설치비용(카메라, 지문인식기)</t>
    <phoneticPr fontId="1" type="noConversion"/>
  </si>
  <si>
    <t>ㅇ [센터운영]무인경비(월 사용료)</t>
    <phoneticPr fontId="1" type="noConversion"/>
  </si>
  <si>
    <t>ㅇ [센터운영]시설 소모품(건축, 전기, 기계, 소방, 통신 등)</t>
    <phoneticPr fontId="1" type="noConversion"/>
  </si>
  <si>
    <t>ㅇ [센터운영]미화청소용소모품비 등</t>
    <phoneticPr fontId="1" type="noConversion"/>
  </si>
  <si>
    <t>ㅇ [센터운영]건물유지비 및 냉난방기 A/S</t>
    <phoneticPr fontId="1" type="noConversion"/>
  </si>
  <si>
    <t>ㅇ [센터운영]네트워크 유지보수</t>
    <phoneticPr fontId="1" type="noConversion"/>
  </si>
  <si>
    <t>ㅇ [센터운영]E/L 유지보수료</t>
    <phoneticPr fontId="1" type="noConversion"/>
  </si>
  <si>
    <t>대</t>
    <phoneticPr fontId="8" type="noConversion"/>
  </si>
  <si>
    <t>=</t>
    <phoneticPr fontId="1" type="noConversion"/>
  </si>
  <si>
    <t>ㅇ [센터운영] 수제화 팩토리 유지보수</t>
    <phoneticPr fontId="1" type="noConversion"/>
  </si>
  <si>
    <t>ㅇ [협력네트워크 구축]온라인 DB 프로그램 개발 용역 등</t>
    <phoneticPr fontId="1" type="noConversion"/>
  </si>
  <si>
    <t>ㅇ [유통판로지원] 소공인 전시회 행사용역 등</t>
    <phoneticPr fontId="8" type="noConversion"/>
  </si>
  <si>
    <t>ㅇ [센터운영]화재보험 및 영업배상보험</t>
    <phoneticPr fontId="1" type="noConversion"/>
  </si>
  <si>
    <t>ㅇ [협치구축 및 운영] 소공인특화지원센터 협업화 사업 지원굼</t>
    <phoneticPr fontId="1" type="noConversion"/>
  </si>
  <si>
    <t>ㅇ [특화센터지원] 경영컨설팅단 운영</t>
    <phoneticPr fontId="1" type="noConversion"/>
  </si>
  <si>
    <t>ㅇ [특화센터지원] 홍보동영상 제작 및 미디어 연계 홍보</t>
    <phoneticPr fontId="1" type="noConversion"/>
  </si>
  <si>
    <t>ㅇ [초기소공인지원프로그램] 융복합 모델 개발 지원</t>
    <phoneticPr fontId="1" type="noConversion"/>
  </si>
  <si>
    <t>ㅇ [창업지원프로그램] 브랜드 CI/BI 제작 지원</t>
    <phoneticPr fontId="1" type="noConversion"/>
  </si>
  <si>
    <t>팀</t>
    <phoneticPr fontId="8" type="noConversion"/>
  </si>
  <si>
    <t>ㅇ [유통판로지원] 유명 온라인 샵 공동판매관 운영 프로모션</t>
    <phoneticPr fontId="1" type="noConversion"/>
  </si>
  <si>
    <t>개</t>
    <phoneticPr fontId="1" type="noConversion"/>
  </si>
  <si>
    <t>개월</t>
    <phoneticPr fontId="1" type="noConversion"/>
  </si>
  <si>
    <t>ㅇ [유통판로지원] DMC장터, 신촌문화마켓</t>
    <phoneticPr fontId="1" type="noConversion"/>
  </si>
  <si>
    <t>ㅇ [유통판로지원] 중소기업청 협업사업 연계(판로지원, 마케팅 등 )</t>
    <phoneticPr fontId="1" type="noConversion"/>
  </si>
  <si>
    <t>ㅇ [협치구축 및 운영] 소공인특화지원센터 협업화 사업 지원</t>
    <phoneticPr fontId="1" type="noConversion"/>
  </si>
  <si>
    <t>ㅇ [협치구축운영] 도시제조업 운영위원회 참석 수당</t>
    <phoneticPr fontId="1" type="noConversion"/>
  </si>
  <si>
    <t>ㅇ [협치구축운영] 도시제조업 운영위원회 운영</t>
    <phoneticPr fontId="1" type="noConversion"/>
  </si>
  <si>
    <t>ㅇ [협치구축운영] 도시제조업 운영 회의 등</t>
    <phoneticPr fontId="1" type="noConversion"/>
  </si>
  <si>
    <t>중소기업지식재산권창출지원</t>
    <phoneticPr fontId="1" type="noConversion"/>
  </si>
  <si>
    <t>게임산업육성 및 e스포츠 활성화</t>
    <phoneticPr fontId="1" type="noConversion"/>
  </si>
  <si>
    <t>광역소공인특화지원센터</t>
    <phoneticPr fontId="1" type="noConversion"/>
  </si>
  <si>
    <t>광역소공인특화지원센터</t>
    <phoneticPr fontId="8" type="noConversion"/>
  </si>
  <si>
    <t>광역소공인특화지원센터(인프라)</t>
    <phoneticPr fontId="1" type="noConversion"/>
  </si>
  <si>
    <t>광역소공인특화지원센터(운영)</t>
    <phoneticPr fontId="1" type="noConversion"/>
  </si>
  <si>
    <t>명</t>
    <phoneticPr fontId="8" type="noConversion"/>
  </si>
  <si>
    <t>ㅇ 급식보조비</t>
    <phoneticPr fontId="8" type="noConversion"/>
  </si>
  <si>
    <t>ㅇ 초과근무수당(통상연봉*1.5/209*30시간)</t>
    <phoneticPr fontId="8" type="noConversion"/>
  </si>
  <si>
    <t>년</t>
    <phoneticPr fontId="8" type="noConversion"/>
  </si>
  <si>
    <t>팀</t>
    <phoneticPr fontId="8" type="noConversion"/>
  </si>
  <si>
    <t>반기</t>
    <phoneticPr fontId="8" type="noConversion"/>
  </si>
  <si>
    <t>식</t>
    <phoneticPr fontId="1" type="noConversion"/>
  </si>
  <si>
    <t>팀</t>
    <phoneticPr fontId="1" type="noConversion"/>
  </si>
  <si>
    <t>회</t>
    <phoneticPr fontId="1" type="noConversion"/>
  </si>
  <si>
    <t>명</t>
    <phoneticPr fontId="1" type="noConversion"/>
  </si>
  <si>
    <t>광역소공인특화지원센터</t>
    <phoneticPr fontId="8" type="noConversion"/>
  </si>
  <si>
    <t>ㅇ 연차수당(통상임금/209*8시간*10일)</t>
    <phoneticPr fontId="8" type="noConversion"/>
  </si>
  <si>
    <t>ㅇ 단시간근로자 급여(4대보험포함)</t>
    <phoneticPr fontId="8" type="noConversion"/>
  </si>
  <si>
    <t>ㅇ 퇴직급여</t>
    <phoneticPr fontId="1" type="noConversion"/>
  </si>
  <si>
    <t>ㅇ 4대보험료(고용보험)</t>
    <phoneticPr fontId="1" type="noConversion"/>
  </si>
  <si>
    <t>ㅇ 4대보험료(국민연금)</t>
    <phoneticPr fontId="1" type="noConversion"/>
  </si>
  <si>
    <t>ㅇ 4대보험료(산재보험)</t>
    <phoneticPr fontId="1" type="noConversion"/>
  </si>
  <si>
    <t>ㅇ 4대보험료(건강보험)</t>
    <phoneticPr fontId="1" type="noConversion"/>
  </si>
  <si>
    <t>ㅇ 4대보험료(장기요양보험)-건강보험의 6.55%</t>
    <phoneticPr fontId="8" type="noConversion"/>
  </si>
  <si>
    <t>ㅇ 특근매식비</t>
    <phoneticPr fontId="1" type="noConversion"/>
  </si>
  <si>
    <t>ㅇ 기타복리후생비(복지포인트 등)</t>
    <phoneticPr fontId="1" type="noConversion"/>
  </si>
  <si>
    <t xml:space="preserve"> </t>
    <phoneticPr fontId="1" type="noConversion"/>
  </si>
  <si>
    <t>ㅇ (운영) 우편료(종로/강남)</t>
    <phoneticPr fontId="1" type="noConversion"/>
  </si>
  <si>
    <t>센터</t>
    <phoneticPr fontId="1" type="noConversion"/>
  </si>
  <si>
    <t>ㅇ (무역-설명회) 운영(소모품/다과)</t>
    <phoneticPr fontId="1" type="noConversion"/>
  </si>
  <si>
    <t>ㅇ (창업교육_심화) 강의장 사용료</t>
    <phoneticPr fontId="1" type="noConversion"/>
  </si>
  <si>
    <t>명</t>
    <phoneticPr fontId="1" type="noConversion"/>
  </si>
  <si>
    <t>회</t>
    <phoneticPr fontId="1" type="noConversion"/>
  </si>
  <si>
    <t>센터</t>
    <phoneticPr fontId="1" type="noConversion"/>
  </si>
  <si>
    <t>월</t>
    <phoneticPr fontId="1" type="noConversion"/>
  </si>
  <si>
    <t>ㅇ (운영) (종로/강남) 소모품</t>
    <phoneticPr fontId="1" type="noConversion"/>
  </si>
  <si>
    <t>개</t>
    <phoneticPr fontId="1" type="noConversion"/>
  </si>
  <si>
    <t>식</t>
    <phoneticPr fontId="1" type="noConversion"/>
  </si>
  <si>
    <t>ㅇ (비즈상담) 전문상담데스크운영</t>
    <phoneticPr fontId="1" type="noConversion"/>
  </si>
  <si>
    <t>ㅇ (운영) 기본사무종이류</t>
    <phoneticPr fontId="1" type="noConversion"/>
  </si>
  <si>
    <t>ㅇ (운영) 참고도서구매</t>
    <phoneticPr fontId="1" type="noConversion"/>
  </si>
  <si>
    <t>ㅇ (운영) 신문/잡지구독</t>
    <phoneticPr fontId="1" type="noConversion"/>
  </si>
  <si>
    <t>ㅇ (창업대학_기본과정) 교재제작</t>
    <phoneticPr fontId="1" type="noConversion"/>
  </si>
  <si>
    <t>권</t>
    <phoneticPr fontId="1" type="noConversion"/>
  </si>
  <si>
    <t>ㅇ (운영) (종로) 복합기 임차료</t>
    <phoneticPr fontId="1" type="noConversion"/>
  </si>
  <si>
    <t>배</t>
    <phoneticPr fontId="1" type="noConversion"/>
  </si>
  <si>
    <t>단수 조정</t>
    <phoneticPr fontId="1" type="noConversion"/>
  </si>
  <si>
    <t>ㅇ (운영) (강남) 복합기 임차료</t>
    <phoneticPr fontId="1" type="noConversion"/>
  </si>
  <si>
    <t>배</t>
    <phoneticPr fontId="1" type="noConversion"/>
  </si>
  <si>
    <t>월</t>
    <phoneticPr fontId="1" type="noConversion"/>
  </si>
  <si>
    <t>ㅇ (운영) 소규모수선유지비(2센터)</t>
    <phoneticPr fontId="1" type="noConversion"/>
  </si>
  <si>
    <t>센터</t>
    <phoneticPr fontId="1" type="noConversion"/>
  </si>
  <si>
    <t>ㅇ (운영) (강남) 화재보험</t>
    <phoneticPr fontId="1" type="noConversion"/>
  </si>
  <si>
    <t>식</t>
    <phoneticPr fontId="1" type="noConversion"/>
  </si>
  <si>
    <t>회</t>
    <phoneticPr fontId="1" type="noConversion"/>
  </si>
  <si>
    <t>ㅇ (운영) (종로) 화재보험</t>
    <phoneticPr fontId="1" type="noConversion"/>
  </si>
  <si>
    <t>주</t>
    <phoneticPr fontId="1" type="noConversion"/>
  </si>
  <si>
    <t>ㅇ (비즈상담) 1:1 맞춤형상담</t>
    <phoneticPr fontId="1" type="noConversion"/>
  </si>
  <si>
    <t>ㅇ 수탁수수료(종로/강남)</t>
    <phoneticPr fontId="1" type="noConversion"/>
  </si>
  <si>
    <t>ㅇ (운영) (강남-시설) 이전비용 (2회)</t>
    <phoneticPr fontId="1" type="noConversion"/>
  </si>
  <si>
    <t xml:space="preserve">ㅇ (운영) (강남-시설) 인테리어 공사비용 (2회) </t>
    <phoneticPr fontId="1" type="noConversion"/>
  </si>
  <si>
    <t>ㅇ (비즈상담) 전문가상담수당</t>
    <phoneticPr fontId="1" type="noConversion"/>
  </si>
  <si>
    <t>ㅇ (비즈상담) 1:1 맞춤형 상담수당</t>
    <phoneticPr fontId="1" type="noConversion"/>
  </si>
  <si>
    <t xml:space="preserve">ㅇ (비즈 정보제공) 창업가이드북 번역/감수비 </t>
    <phoneticPr fontId="1" type="noConversion"/>
  </si>
  <si>
    <t>ㅇ (창업대학-기본) 강사료</t>
    <phoneticPr fontId="1" type="noConversion"/>
  </si>
  <si>
    <t>ㅇ (창업대학-심화) 강사료</t>
    <phoneticPr fontId="1" type="noConversion"/>
  </si>
  <si>
    <t>ㅇ (창업대학-기본) 원고료</t>
    <phoneticPr fontId="1" type="noConversion"/>
  </si>
  <si>
    <t>ㅇ (창업대학-심화) 원고료</t>
    <phoneticPr fontId="1" type="noConversion"/>
  </si>
  <si>
    <t>ㅇ (창업대학-세미나) 강사료</t>
    <phoneticPr fontId="1" type="noConversion"/>
  </si>
  <si>
    <t>ㅇ (창업대학-세미나) 원고료</t>
    <phoneticPr fontId="1" type="noConversion"/>
  </si>
  <si>
    <t>ㅇ (무역-설명회) 강연비</t>
    <phoneticPr fontId="1" type="noConversion"/>
  </si>
  <si>
    <t>ㅇ (무역) (교육)  강사료</t>
    <phoneticPr fontId="1" type="noConversion"/>
  </si>
  <si>
    <t>기</t>
    <phoneticPr fontId="1" type="noConversion"/>
  </si>
  <si>
    <t>일</t>
    <phoneticPr fontId="1" type="noConversion"/>
  </si>
  <si>
    <t>개반</t>
    <phoneticPr fontId="1" type="noConversion"/>
  </si>
  <si>
    <t>월</t>
    <phoneticPr fontId="1" type="noConversion"/>
  </si>
  <si>
    <t>개</t>
    <phoneticPr fontId="1" type="noConversion"/>
  </si>
  <si>
    <t>ㅇ 교육훈련비</t>
    <phoneticPr fontId="1" type="noConversion"/>
  </si>
  <si>
    <t>o (창업대전-해커톤) 팀별 장비</t>
    <phoneticPr fontId="1" type="noConversion"/>
  </si>
  <si>
    <t>o (창업대전-해커톤) X-배너 제작비</t>
    <phoneticPr fontId="1" type="noConversion"/>
  </si>
  <si>
    <t>o (창업대전-해커톤) 참가자 다과</t>
    <phoneticPr fontId="1" type="noConversion"/>
  </si>
  <si>
    <t>o (창업대전-해커톤) 참가자 식사</t>
    <phoneticPr fontId="1" type="noConversion"/>
  </si>
  <si>
    <t>o (창업대전-해커톤) 참가자 단체티</t>
    <phoneticPr fontId="1" type="noConversion"/>
  </si>
  <si>
    <t>o (창업대전-해커톤) 현수막 제작비</t>
    <phoneticPr fontId="1" type="noConversion"/>
  </si>
  <si>
    <t>o (창업대전-해커톤) 온라인 홍보물 디자인 제작</t>
    <phoneticPr fontId="1" type="noConversion"/>
  </si>
  <si>
    <t>o (창업대전-해커톤) 수상자 상패</t>
    <phoneticPr fontId="1" type="noConversion"/>
  </si>
  <si>
    <t>o (창업대전-해커톤) 마이크로 페이지 호스팅비</t>
    <phoneticPr fontId="1" type="noConversion"/>
  </si>
  <si>
    <t>o (창업대전-빅씽크) (예선전)  포스터 제작</t>
    <phoneticPr fontId="1" type="noConversion"/>
  </si>
  <si>
    <t>o (창업대전-빅씽크) (결선전)  X-배너</t>
    <phoneticPr fontId="1" type="noConversion"/>
  </si>
  <si>
    <t>o (창업대전-빅씽크) (결선전)  참가자 다과</t>
    <phoneticPr fontId="1" type="noConversion"/>
  </si>
  <si>
    <t xml:space="preserve">o (창업대전-빅씽크) (결선전) 수상자 상패 </t>
    <phoneticPr fontId="1" type="noConversion"/>
  </si>
  <si>
    <t>o (창업대전-빅씽크) (결선전) 현수막</t>
    <phoneticPr fontId="1" type="noConversion"/>
  </si>
  <si>
    <t>o (창업대전-빅씽크) (결선전) 국제회의장 대관료(대관)</t>
    <phoneticPr fontId="1" type="noConversion"/>
  </si>
  <si>
    <t>o (네트워킹) (비즈매칭/페어) 상담부스 및 장치설치</t>
    <phoneticPr fontId="1" type="noConversion"/>
  </si>
  <si>
    <t>o (네트워킹) (비즈페어) 행사케이터링</t>
    <phoneticPr fontId="1" type="noConversion"/>
  </si>
  <si>
    <t>o (네트워킹) (비즈매칭/페어) 행사장 사용료(장치포함)</t>
    <phoneticPr fontId="1" type="noConversion"/>
  </si>
  <si>
    <t>o (네트워킹) (비즈매칭) 행사 X배너</t>
    <phoneticPr fontId="1" type="noConversion"/>
  </si>
  <si>
    <t>o (네트워킹) (비즈매칭) 행사 인쇄물(포스터/현수막 등)</t>
    <phoneticPr fontId="1" type="noConversion"/>
  </si>
  <si>
    <t>o (네트워킹) (비즈매칭) 바이어 중식</t>
    <phoneticPr fontId="1" type="noConversion"/>
  </si>
  <si>
    <t>o (네트워킹) (비즈매칭) 소모품 등</t>
    <phoneticPr fontId="1" type="noConversion"/>
  </si>
  <si>
    <t>o (네트워킹) (비즈매칭) 참가자 다과</t>
    <phoneticPr fontId="1" type="noConversion"/>
  </si>
  <si>
    <t>o (네트워킹) (비즈페어) 기타인쇄물(부스부착물,그래픽가림막 등)</t>
    <phoneticPr fontId="1" type="noConversion"/>
  </si>
  <si>
    <t>o (네트워킹) (비즈페어) 디렉토리북 제작 및 인쇄</t>
    <phoneticPr fontId="1" type="noConversion"/>
  </si>
  <si>
    <t>o (네트워킹) (비즈페어) 참가자 다과</t>
    <phoneticPr fontId="1" type="noConversion"/>
  </si>
  <si>
    <t>o (네트워킹) (비즈페어) 사무용품 및 소모품</t>
    <phoneticPr fontId="1" type="noConversion"/>
  </si>
  <si>
    <t>o (취업) 행사용역(부스설치)</t>
    <phoneticPr fontId="1" type="noConversion"/>
  </si>
  <si>
    <t>o (취업) 의자/테이블 대여(용역)</t>
    <phoneticPr fontId="1" type="noConversion"/>
  </si>
  <si>
    <t>o (취업) 행사장외 현수막(3종)</t>
    <phoneticPr fontId="1" type="noConversion"/>
  </si>
  <si>
    <t>o (취업) 보안요원(용역)</t>
    <phoneticPr fontId="1" type="noConversion"/>
  </si>
  <si>
    <t>o (취업) 행사사진 촬영</t>
    <phoneticPr fontId="1" type="noConversion"/>
  </si>
  <si>
    <t>o (취업) 행사장 대관료</t>
    <phoneticPr fontId="1" type="noConversion"/>
  </si>
  <si>
    <t>o (취업) 주차권 구매</t>
    <phoneticPr fontId="1" type="noConversion"/>
  </si>
  <si>
    <t>o (취업) 포스터/전단지/리플릿</t>
    <phoneticPr fontId="1" type="noConversion"/>
  </si>
  <si>
    <t>o (취업) 디렉토리북 제작</t>
    <phoneticPr fontId="1" type="noConversion"/>
  </si>
  <si>
    <t>권</t>
    <phoneticPr fontId="1" type="noConversion"/>
  </si>
  <si>
    <t>o (취업) 참가업체 및 관계자 중식 및 다과</t>
    <phoneticPr fontId="1" type="noConversion"/>
  </si>
  <si>
    <t>o (취업) 운반료(퀵서비스 등)</t>
    <phoneticPr fontId="1" type="noConversion"/>
  </si>
  <si>
    <t>o (취업) 대량메일발송서비스 이용료</t>
    <phoneticPr fontId="1" type="noConversion"/>
  </si>
  <si>
    <t>o (취업) 전화/인터넷 카드 구매</t>
    <phoneticPr fontId="1" type="noConversion"/>
  </si>
  <si>
    <t xml:space="preserve">o (취업) 행사장내 홍보물(현수막/배너) </t>
    <phoneticPr fontId="1" type="noConversion"/>
  </si>
  <si>
    <t>o (취업) 행사 운영비(사무용품/소모품 등)</t>
    <phoneticPr fontId="1" type="noConversion"/>
  </si>
  <si>
    <t>o (취업) 행사전시 폐기물 처리비</t>
    <phoneticPr fontId="1" type="noConversion"/>
  </si>
  <si>
    <t>ㅇ (무역) 매체/온라인 홍보</t>
    <phoneticPr fontId="1" type="noConversion"/>
  </si>
  <si>
    <t>ㅇ (무역) 온라인 홍보</t>
    <phoneticPr fontId="1" type="noConversion"/>
  </si>
  <si>
    <t>ㅇ (창업보육) 매체/온라인홍보</t>
    <phoneticPr fontId="1" type="noConversion"/>
  </si>
  <si>
    <t>ㅇ (취업) 매체/온라인홍보</t>
    <phoneticPr fontId="1" type="noConversion"/>
  </si>
  <si>
    <t>ㅇ (창업대전) 매체/온라인홍보</t>
    <phoneticPr fontId="1" type="noConversion"/>
  </si>
  <si>
    <t>ㅇ (무역) 멘토선발 심사/면접수당</t>
    <phoneticPr fontId="1" type="noConversion"/>
  </si>
  <si>
    <t>ㅇ (비즈상담) (글로벌위원회) 회의수당</t>
    <phoneticPr fontId="1" type="noConversion"/>
  </si>
  <si>
    <t>ㅇ (창업보육) (서류/면접) 심사수당</t>
    <phoneticPr fontId="1" type="noConversion"/>
  </si>
  <si>
    <t>ㅇ (창업대전-해커톤) 심사수당</t>
    <phoneticPr fontId="1" type="noConversion"/>
  </si>
  <si>
    <t>ㅇ (창업대전-빅씽크) 심사수당(예선)</t>
    <phoneticPr fontId="1" type="noConversion"/>
  </si>
  <si>
    <t>ㅇ (창업대전-빅씽크) 심사수당(본선)</t>
    <phoneticPr fontId="1" type="noConversion"/>
  </si>
  <si>
    <t>ㅇ (취업) 자문위원회 운영/회의수당</t>
    <phoneticPr fontId="1" type="noConversion"/>
  </si>
  <si>
    <t>ㅇ (비즈상담) 전문상담위원 간담회</t>
    <phoneticPr fontId="1" type="noConversion"/>
  </si>
  <si>
    <t>ㅇ (취업) 업무협의 간담회</t>
    <phoneticPr fontId="1" type="noConversion"/>
  </si>
  <si>
    <t>ㅇ (창업대학)  강사간담회비</t>
    <phoneticPr fontId="1" type="noConversion"/>
  </si>
  <si>
    <t>ㅇ (창업보육)  입주기업 간담회</t>
    <phoneticPr fontId="1" type="noConversion"/>
  </si>
  <si>
    <t>ㅇ (창업대전-해커톤)  심사위원 간담회</t>
    <phoneticPr fontId="1" type="noConversion"/>
  </si>
  <si>
    <t>사회적경제우수기업육성지원</t>
    <phoneticPr fontId="1" type="noConversion"/>
  </si>
  <si>
    <t>사회적경제우수기업육성</t>
    <phoneticPr fontId="1" type="noConversion"/>
  </si>
  <si>
    <t>사회적경제기업 온라인쇼핑몰 운영활성화</t>
    <phoneticPr fontId="1" type="noConversion"/>
  </si>
  <si>
    <t>(기본연봉-정규직)</t>
    <phoneticPr fontId="1" type="noConversion"/>
  </si>
  <si>
    <t>ㅇ 6급(실제보수 평균값)</t>
    <phoneticPr fontId="1" type="noConversion"/>
  </si>
  <si>
    <t>ㅇ 7급가(실제보수 평균값)</t>
    <phoneticPr fontId="1" type="noConversion"/>
  </si>
  <si>
    <t>=</t>
    <phoneticPr fontId="1" type="noConversion"/>
  </si>
  <si>
    <t>(부가연봉)</t>
    <phoneticPr fontId="1" type="noConversion"/>
  </si>
  <si>
    <t>시간</t>
    <phoneticPr fontId="1" type="noConversion"/>
  </si>
  <si>
    <t>ㅇ파견근로자 급여</t>
    <phoneticPr fontId="1" type="noConversion"/>
  </si>
  <si>
    <t>ㅇ4대보험료(장기요양보험)-건강보험의 6.55%</t>
    <phoneticPr fontId="8" type="noConversion"/>
  </si>
  <si>
    <t>ㅇ기타복리후생비</t>
    <phoneticPr fontId="8" type="noConversion"/>
  </si>
  <si>
    <t>건</t>
    <phoneticPr fontId="7" type="noConversion"/>
  </si>
  <si>
    <t>월</t>
    <phoneticPr fontId="7" type="noConversion"/>
  </si>
  <si>
    <t>배</t>
    <phoneticPr fontId="1" type="noConversion"/>
  </si>
  <si>
    <t>ㅇ (운영) (동대문) 수도광열비</t>
    <phoneticPr fontId="1" type="noConversion"/>
  </si>
  <si>
    <t>ㅇ (운영) 운반비</t>
    <phoneticPr fontId="1" type="noConversion"/>
  </si>
  <si>
    <t>센터</t>
    <phoneticPr fontId="7" type="noConversion"/>
  </si>
  <si>
    <t>ㅇ (무역아카데미) 다과비</t>
    <phoneticPr fontId="1" type="noConversion"/>
  </si>
  <si>
    <t>ㅇ (무역아카데미) 현수막 등</t>
    <phoneticPr fontId="1" type="noConversion"/>
  </si>
  <si>
    <t>ㅇ (한국어) 다과비</t>
    <phoneticPr fontId="1" type="noConversion"/>
  </si>
  <si>
    <t>ㅇ (세미나) 다과비</t>
    <phoneticPr fontId="1" type="noConversion"/>
  </si>
  <si>
    <t>ㅇ (세미나) 현수막 등</t>
    <phoneticPr fontId="1" type="noConversion"/>
  </si>
  <si>
    <t>ㅇ (비즈스쿨) 다과비</t>
    <phoneticPr fontId="1" type="noConversion"/>
  </si>
  <si>
    <t>ㅇ (비즈스쿨) 현수막 등</t>
    <phoneticPr fontId="1" type="noConversion"/>
  </si>
  <si>
    <t>ㅇ (운영) 동대문 무인경비</t>
    <phoneticPr fontId="1" type="noConversion"/>
  </si>
  <si>
    <t>식</t>
    <phoneticPr fontId="7" type="noConversion"/>
  </si>
  <si>
    <t>ㅇ (무역아카데미) 소모품비</t>
    <phoneticPr fontId="1" type="noConversion"/>
  </si>
  <si>
    <t>ㅇ (한국어) 소모품비</t>
    <phoneticPr fontId="1" type="noConversion"/>
  </si>
  <si>
    <t>ㅇ (세미나) 소모품</t>
    <phoneticPr fontId="1" type="noConversion"/>
  </si>
  <si>
    <t>ㅇ (커뮤니티) 소모품</t>
    <phoneticPr fontId="1" type="noConversion"/>
  </si>
  <si>
    <t>ㅇ (비즈스쿨) 소모품</t>
    <phoneticPr fontId="1" type="noConversion"/>
  </si>
  <si>
    <t>ㅇ (운영) 소모품</t>
    <phoneticPr fontId="1" type="noConversion"/>
  </si>
  <si>
    <t>ㅇ (운영) 도서구입비</t>
    <phoneticPr fontId="1" type="noConversion"/>
  </si>
  <si>
    <t>ㅇ (운영) 신문구독료</t>
    <phoneticPr fontId="1" type="noConversion"/>
  </si>
  <si>
    <t>개</t>
    <phoneticPr fontId="7" type="noConversion"/>
  </si>
  <si>
    <t>ㅇ (운영) 기본사무용종이류</t>
    <phoneticPr fontId="1" type="noConversion"/>
  </si>
  <si>
    <t>ㅇ (한국어) 교재비</t>
    <phoneticPr fontId="1" type="noConversion"/>
  </si>
  <si>
    <t>기</t>
    <phoneticPr fontId="1" type="noConversion"/>
  </si>
  <si>
    <t xml:space="preserve">ㅇ (세미나) 교재비 </t>
    <phoneticPr fontId="1" type="noConversion"/>
  </si>
  <si>
    <t xml:space="preserve">ㅇ (비즈스쿨) 교재비 </t>
    <phoneticPr fontId="1" type="noConversion"/>
  </si>
  <si>
    <t>ㅇ (홍보) 책자제작</t>
    <phoneticPr fontId="1" type="noConversion"/>
  </si>
  <si>
    <t>ㅇ (운영) 동대문 사무실 임차료</t>
    <phoneticPr fontId="7" type="noConversion"/>
  </si>
  <si>
    <t>ㅇ (운영) 동대문 사무실 관리비</t>
    <phoneticPr fontId="7" type="noConversion"/>
  </si>
  <si>
    <t>ㅇ (운영) 동대문 정수기 임차료</t>
    <phoneticPr fontId="1" type="noConversion"/>
  </si>
  <si>
    <t>ㅇ (운영) (동대문) 화재보험</t>
    <phoneticPr fontId="1" type="noConversion"/>
  </si>
  <si>
    <t>ㅇ (운영) 센터 청소용역</t>
    <phoneticPr fontId="1" type="noConversion"/>
  </si>
  <si>
    <t>.</t>
    <phoneticPr fontId="1" type="noConversion"/>
  </si>
  <si>
    <t xml:space="preserve">ㅇ (무역아카데미) 강사료 </t>
    <phoneticPr fontId="1" type="noConversion"/>
  </si>
  <si>
    <t>ㅇ (무역아카데미) 교재비</t>
    <phoneticPr fontId="1" type="noConversion"/>
  </si>
  <si>
    <t>ㅇ (무역아카데미) 기획비</t>
    <phoneticPr fontId="1" type="noConversion"/>
  </si>
  <si>
    <t>ㅇ 담임멘토(아카데미)</t>
    <phoneticPr fontId="1" type="noConversion"/>
  </si>
  <si>
    <t>ㅇ 담임멘토(비즈스쿨)</t>
    <phoneticPr fontId="1" type="noConversion"/>
  </si>
  <si>
    <t>ㅇ 창업멘토</t>
    <phoneticPr fontId="1" type="noConversion"/>
  </si>
  <si>
    <t>개월</t>
    <phoneticPr fontId="1" type="noConversion"/>
  </si>
  <si>
    <t xml:space="preserve">ㅇ (한국어) 강사료 </t>
    <phoneticPr fontId="1" type="noConversion"/>
  </si>
  <si>
    <t>ㅇ (세미나) 통번역료</t>
    <phoneticPr fontId="1" type="noConversion"/>
  </si>
  <si>
    <t>ㅇ (세미나) 원고료</t>
    <phoneticPr fontId="1" type="noConversion"/>
  </si>
  <si>
    <t>ㅇ (세미나) 강사료</t>
    <phoneticPr fontId="1" type="noConversion"/>
  </si>
  <si>
    <t>ㅇ (비즈니스 지원) CI제작비</t>
    <phoneticPr fontId="1" type="noConversion"/>
  </si>
  <si>
    <t>X</t>
    <phoneticPr fontId="1" type="noConversion"/>
  </si>
  <si>
    <t>ㅇ (커뮤니티) 지원금</t>
    <phoneticPr fontId="1" type="noConversion"/>
  </si>
  <si>
    <t>ㅇ (커뮤니티) 미니도서관 구축</t>
    <phoneticPr fontId="1" type="noConversion"/>
  </si>
  <si>
    <t>ㅇ (커뮤니티) 강사료</t>
    <phoneticPr fontId="1" type="noConversion"/>
  </si>
  <si>
    <t>ㅇ (샌터홍보) 홍보물 디자인 등</t>
    <phoneticPr fontId="1" type="noConversion"/>
  </si>
  <si>
    <t>ㅇ (비즈스쿨) 강사료</t>
    <phoneticPr fontId="1" type="noConversion"/>
  </si>
  <si>
    <t>ㅇ (비즈스쿨) 원고료</t>
    <phoneticPr fontId="1" type="noConversion"/>
  </si>
  <si>
    <t>ㅇ교육훈련비</t>
    <phoneticPr fontId="1" type="noConversion"/>
  </si>
  <si>
    <t>ㅇ (커뮤니티) 협업매칭</t>
    <phoneticPr fontId="1" type="noConversion"/>
  </si>
  <si>
    <t>ㅇ (홍보) 포털광고</t>
    <phoneticPr fontId="1" type="noConversion"/>
  </si>
  <si>
    <t>ㅇ (홍보) 지하철 광고</t>
    <phoneticPr fontId="1" type="noConversion"/>
  </si>
  <si>
    <t>ㅇ (홍보) 신문광고</t>
    <phoneticPr fontId="1" type="noConversion"/>
  </si>
  <si>
    <t>ㅇ (동대문멘토단) 심사수당</t>
    <phoneticPr fontId="1" type="noConversion"/>
  </si>
  <si>
    <t xml:space="preserve">ㅇ (무역아카데미) 심사수당 </t>
    <phoneticPr fontId="1" type="noConversion"/>
  </si>
  <si>
    <t xml:space="preserve">ㅇ (한국어) 심사수당 </t>
    <phoneticPr fontId="1" type="noConversion"/>
  </si>
  <si>
    <t>ㅇ (커뮤니티) 연장심사</t>
    <phoneticPr fontId="1" type="noConversion"/>
  </si>
  <si>
    <t>ㅇ (커뮤니티) 입주심사</t>
    <phoneticPr fontId="1" type="noConversion"/>
  </si>
  <si>
    <t xml:space="preserve">ㅇ (한국어) 간담회 </t>
    <phoneticPr fontId="1" type="noConversion"/>
  </si>
  <si>
    <t>ㅇ (창업멘토) 간담회</t>
    <phoneticPr fontId="1" type="noConversion"/>
  </si>
  <si>
    <t>ㅇ (커뮤니티) 회의비(심사)</t>
    <phoneticPr fontId="1" type="noConversion"/>
  </si>
  <si>
    <t>ㅇ (커뮤니티) 간담회</t>
    <phoneticPr fontId="1" type="noConversion"/>
  </si>
  <si>
    <t>ㅇ (비즈스쿨) 간담회</t>
    <phoneticPr fontId="1" type="noConversion"/>
  </si>
  <si>
    <t>ㅇ (무역아카데미) 간담회</t>
    <phoneticPr fontId="1" type="noConversion"/>
  </si>
  <si>
    <t>광역소공인특화지원센터</t>
    <phoneticPr fontId="1" type="noConversion"/>
  </si>
  <si>
    <t>ㅇ 일자리창출성과 사후현황조사</t>
    <phoneticPr fontId="1" type="noConversion"/>
  </si>
  <si>
    <t>회</t>
    <phoneticPr fontId="1" type="noConversion"/>
  </si>
  <si>
    <t>ㅇ 전시공간 확대조성</t>
    <phoneticPr fontId="1" type="noConversion"/>
  </si>
  <si>
    <t>ㅇ 현장기동반 전문가 수당</t>
    <phoneticPr fontId="8" type="noConversion"/>
  </si>
  <si>
    <t>식</t>
    <phoneticPr fontId="8" type="noConversion"/>
  </si>
  <si>
    <t>월</t>
    <phoneticPr fontId="8" type="noConversion"/>
  </si>
  <si>
    <t>ㅇ 사용료 및 관리비</t>
    <phoneticPr fontId="8" type="noConversion"/>
  </si>
  <si>
    <t>식</t>
    <phoneticPr fontId="1" type="noConversion"/>
  </si>
  <si>
    <t>월</t>
    <phoneticPr fontId="1" type="noConversion"/>
  </si>
  <si>
    <t>ㅇ 인터넷 및 전화사용료 등</t>
    <phoneticPr fontId="8" type="noConversion"/>
  </si>
  <si>
    <t>ㅇ 컨설팅 지원사업 운영비</t>
    <phoneticPr fontId="8" type="noConversion"/>
  </si>
  <si>
    <t>ㅇ 간담회 등</t>
    <phoneticPr fontId="8" type="noConversion"/>
  </si>
  <si>
    <t>회</t>
    <phoneticPr fontId="1" type="noConversion"/>
  </si>
  <si>
    <t>ㅇ소모품 구입 등</t>
    <phoneticPr fontId="8" type="noConversion"/>
  </si>
  <si>
    <t>ㅇ 서울기업지원센터 운영관련 회의</t>
    <phoneticPr fontId="1" type="noConversion"/>
  </si>
  <si>
    <t>X</t>
    <phoneticPr fontId="1" type="noConversion"/>
  </si>
  <si>
    <t>ㅇ 전산사무용품 등 구매</t>
    <phoneticPr fontId="8" type="noConversion"/>
  </si>
  <si>
    <t>ㅇ 사무공간 조성(인테리어 등)</t>
    <phoneticPr fontId="8" type="noConversion"/>
  </si>
  <si>
    <t>ㅇ 홍보물 제작 및 매체광고 등</t>
    <phoneticPr fontId="8" type="noConversion"/>
  </si>
  <si>
    <t>(201-04) 사내근로복지기금출연금</t>
  </si>
  <si>
    <t>ㅇ 사내근로복지기금</t>
    <phoneticPr fontId="8" type="noConversion"/>
  </si>
  <si>
    <t>ㅇ기타재무활동</t>
    <phoneticPr fontId="8" type="noConversion"/>
  </si>
  <si>
    <t>ㅇ 연차수당(통상임금/209*8시간*9일)</t>
    <phoneticPr fontId="1" type="noConversion"/>
  </si>
  <si>
    <t>ㅇ 행정장비수리비</t>
    <phoneticPr fontId="8" type="noConversion"/>
  </si>
  <si>
    <t>대</t>
    <phoneticPr fontId="1" type="noConversion"/>
  </si>
  <si>
    <t>ㅇ 소규모 수선</t>
    <phoneticPr fontId="8" type="noConversion"/>
  </si>
  <si>
    <t>명</t>
    <phoneticPr fontId="1" type="noConversion"/>
  </si>
  <si>
    <t>ㅇ 도서구입비</t>
    <phoneticPr fontId="8" type="noConversion"/>
  </si>
  <si>
    <t>팀</t>
    <phoneticPr fontId="1" type="noConversion"/>
  </si>
  <si>
    <t>ㅇ 자료인쇄 및 제본 등</t>
    <phoneticPr fontId="8" type="noConversion"/>
  </si>
  <si>
    <t>민간자본보조금_중소벤처기업부</t>
    <phoneticPr fontId="1" type="noConversion"/>
  </si>
  <si>
    <t xml:space="preserve"> ㅇ 민간자본보조금_중소벤처기업부</t>
    <phoneticPr fontId="7" type="noConversion"/>
  </si>
  <si>
    <t>경영기획실/윤리경영센터/대표이사직속기본경비</t>
    <phoneticPr fontId="8" type="noConversion"/>
  </si>
  <si>
    <t>서울형 R&amp;D지원</t>
    <phoneticPr fontId="8" type="noConversion"/>
  </si>
  <si>
    <t>&lt;인건비&gt;</t>
    <phoneticPr fontId="8" type="noConversion"/>
  </si>
  <si>
    <t>ㅇ 3급(실제보수 평균값)</t>
    <phoneticPr fontId="8" type="noConversion"/>
  </si>
  <si>
    <t>ㅇ 4급(실제보수 평균값)</t>
    <phoneticPr fontId="8" type="noConversion"/>
  </si>
  <si>
    <t>ㅇ 5급(실제보수 평균값)</t>
    <phoneticPr fontId="8" type="noConversion"/>
  </si>
  <si>
    <t>ㅇ 6급(실제보수 평균값)</t>
    <phoneticPr fontId="8" type="noConversion"/>
  </si>
  <si>
    <t>월</t>
    <phoneticPr fontId="1" type="noConversion"/>
  </si>
  <si>
    <t>ㅇ 7급(실제보수 평균값)</t>
    <phoneticPr fontId="8" type="noConversion"/>
  </si>
  <si>
    <t>ㅇ 초과근무수당(통상연봉*1.5/209*30시간)</t>
    <phoneticPr fontId="8" type="noConversion"/>
  </si>
  <si>
    <t>ㅇ 가족수당 - 배우자(40,000원×0.8명/인당)</t>
    <phoneticPr fontId="8" type="noConversion"/>
  </si>
  <si>
    <t>ㅇ 가족수당 - 기타가족(20,000원×2명/인당)</t>
    <phoneticPr fontId="8" type="noConversion"/>
  </si>
  <si>
    <t>(기본연봉-계약직)</t>
    <phoneticPr fontId="8" type="noConversion"/>
  </si>
  <si>
    <t>ㅇ 연차수당(통상월봉/209*8시간*10일)</t>
    <phoneticPr fontId="8" type="noConversion"/>
  </si>
  <si>
    <t>년</t>
    <phoneticPr fontId="8" type="noConversion"/>
  </si>
  <si>
    <t>명</t>
    <phoneticPr fontId="8" type="noConversion"/>
  </si>
  <si>
    <t>월</t>
    <phoneticPr fontId="8" type="noConversion"/>
  </si>
  <si>
    <t>팀</t>
    <phoneticPr fontId="8" type="noConversion"/>
  </si>
  <si>
    <t>반기</t>
    <phoneticPr fontId="8" type="noConversion"/>
  </si>
  <si>
    <t>식</t>
    <phoneticPr fontId="1" type="noConversion"/>
  </si>
  <si>
    <t>회</t>
    <phoneticPr fontId="8" type="noConversion"/>
  </si>
  <si>
    <t>회</t>
    <phoneticPr fontId="25" type="noConversion"/>
  </si>
  <si>
    <t>ㅇ 내방객 등 고객 응대 비품 구매</t>
    <phoneticPr fontId="1" type="noConversion"/>
  </si>
  <si>
    <t>팀</t>
    <phoneticPr fontId="1" type="noConversion"/>
  </si>
  <si>
    <t>회</t>
    <phoneticPr fontId="1" type="noConversion"/>
  </si>
  <si>
    <t>ㅇ 평가 개최용 노트북 등 전산비품 대여</t>
    <phoneticPr fontId="1" type="noConversion"/>
  </si>
  <si>
    <t>대</t>
    <phoneticPr fontId="8" type="noConversion"/>
  </si>
  <si>
    <t>식</t>
    <phoneticPr fontId="8" type="noConversion"/>
  </si>
  <si>
    <t>ㅇ 차량임차료</t>
    <phoneticPr fontId="1" type="noConversion"/>
  </si>
  <si>
    <t>ㅇ 차량유지비(주유비, 수리비 등)</t>
    <phoneticPr fontId="1" type="noConversion"/>
  </si>
  <si>
    <t xml:space="preserve">ㅇ 서울형 R&amp;D 성과 전수조사, 설문조사 등 </t>
    <phoneticPr fontId="1" type="noConversion"/>
  </si>
  <si>
    <t>ㅇ 개인식별정보 서비스 이용료</t>
    <phoneticPr fontId="1" type="noConversion"/>
  </si>
  <si>
    <t>ㅇ 법률자문서비스 이용료</t>
    <phoneticPr fontId="1" type="noConversion"/>
  </si>
  <si>
    <t>ㅇ 회계감사 수수료</t>
    <phoneticPr fontId="1" type="noConversion"/>
  </si>
  <si>
    <t>ㅇ 지원사업 참여기업 교육개최 강사료, 컨설팅비용</t>
    <phoneticPr fontId="1" type="noConversion"/>
  </si>
  <si>
    <t>면</t>
    <phoneticPr fontId="8" type="noConversion"/>
  </si>
  <si>
    <t>ㅇ R&amp;D지원사업 홍보영상 제작</t>
    <phoneticPr fontId="1" type="noConversion"/>
  </si>
  <si>
    <t>ㅇ 지원사업관련 홍보물 제작</t>
    <phoneticPr fontId="1" type="noConversion"/>
  </si>
  <si>
    <t xml:space="preserve">ㅇ 지원기업 상용화 후속지원(간행물 게재 등) </t>
    <phoneticPr fontId="1" type="noConversion"/>
  </si>
  <si>
    <t xml:space="preserve">ㅇ 지원사업 온오프라인 광고 (지하철,페이스북 등) </t>
    <phoneticPr fontId="1" type="noConversion"/>
  </si>
  <si>
    <t>ㅇ 통합기획홍보 (광고선전비의 10%)</t>
    <phoneticPr fontId="1" type="noConversion"/>
  </si>
  <si>
    <t>식</t>
    <phoneticPr fontId="25" type="noConversion"/>
  </si>
  <si>
    <t>팀</t>
    <phoneticPr fontId="25" type="noConversion"/>
  </si>
  <si>
    <t>ㅇ 서울혁신챌린지</t>
    <phoneticPr fontId="1" type="noConversion"/>
  </si>
  <si>
    <t>ㅇ 공공테스트베드</t>
    <phoneticPr fontId="1" type="noConversion"/>
  </si>
  <si>
    <t>지역연고산업 육성</t>
    <phoneticPr fontId="8" type="noConversion"/>
  </si>
  <si>
    <t>정부지원 대응 투자</t>
    <phoneticPr fontId="8" type="noConversion"/>
  </si>
  <si>
    <t>명</t>
    <phoneticPr fontId="1" type="noConversion"/>
  </si>
  <si>
    <t>인건비성</t>
    <phoneticPr fontId="1" type="noConversion"/>
  </si>
  <si>
    <t>사업비</t>
    <phoneticPr fontId="1" type="noConversion"/>
  </si>
  <si>
    <t>ㅇ 연차수당(통상임금/209*8시간*10일)</t>
    <phoneticPr fontId="8" type="noConversion"/>
  </si>
  <si>
    <t>ㅇ 부가연봉(장기근속, 공무원 수당 규정 적용)</t>
    <phoneticPr fontId="8" type="noConversion"/>
  </si>
  <si>
    <t>ㅇ 부가연봉(팀장 업무수행 활동)</t>
    <phoneticPr fontId="8" type="noConversion"/>
  </si>
  <si>
    <t>ㅇ 급식보조비</t>
    <phoneticPr fontId="8" type="noConversion"/>
  </si>
  <si>
    <t>&lt;기본연봉-계약직&gt;</t>
    <phoneticPr fontId="1" type="noConversion"/>
  </si>
  <si>
    <t>ㅇ [게임콘텐츠센터 운영] 공공요금 및 우편요금, 기타 제세 요금 등</t>
    <phoneticPr fontId="1" type="noConversion"/>
  </si>
  <si>
    <t>ㅇ [게임콘텐츠센터 운영] 무인경비시스템 등</t>
    <phoneticPr fontId="1" type="noConversion"/>
  </si>
  <si>
    <t>ㅇ [게임콘텐츠센터 운영] 게임콘텐츠센터 수선유지 등 (기타 안내물 보완 및 구매 등)</t>
    <phoneticPr fontId="1" type="noConversion"/>
  </si>
  <si>
    <t>(206-02) 소모품비</t>
    <phoneticPr fontId="1" type="noConversion"/>
  </si>
  <si>
    <t>ㅇ [게임콘텐츠센터 운영] 게임콘텐츠센터 운영 소모품</t>
    <phoneticPr fontId="1" type="noConversion"/>
  </si>
  <si>
    <t>ㅇ [게임콘텐츠센터 운영] 개발지원 기본 S/W 제공</t>
    <phoneticPr fontId="1" type="noConversion"/>
  </si>
  <si>
    <t>ㅇ [게임콘텐츠센터 운영] 입주기업 등 관리비</t>
    <phoneticPr fontId="1" type="noConversion"/>
  </si>
  <si>
    <t>ㅇ [게임콘텐츠센터 운영] 복합기, 정수기 등 렌탈료</t>
    <phoneticPr fontId="1" type="noConversion"/>
  </si>
  <si>
    <t>대</t>
    <phoneticPr fontId="1" type="noConversion"/>
  </si>
  <si>
    <t>ㅇ [건전게임문화조성] 보드페스타 등 행사장 임차지원</t>
    <phoneticPr fontId="1" type="noConversion"/>
  </si>
  <si>
    <t>(210-01) 수선유지비</t>
    <phoneticPr fontId="1" type="noConversion"/>
  </si>
  <si>
    <t>ㅇ [게임콘텐츠센터 운영] 게임콘텐츠센터 수선유지 등</t>
    <phoneticPr fontId="1" type="noConversion"/>
  </si>
  <si>
    <t>ㅇ [e스포츠활성화] e스포츠 인프라개선 및 현장유지보수 등</t>
    <phoneticPr fontId="1" type="noConversion"/>
  </si>
  <si>
    <t>(212-01) 보험료</t>
    <phoneticPr fontId="1" type="noConversion"/>
  </si>
  <si>
    <t>ㅇ [게임콘텐츠센터 운영] 영종보험료</t>
    <phoneticPr fontId="1" type="noConversion"/>
  </si>
  <si>
    <t>ㅇ [게임콘텐츠센터운영] 스타트업 및 개발자 지원 등</t>
    <phoneticPr fontId="1" type="noConversion"/>
  </si>
  <si>
    <t xml:space="preserve">ㅇ [게임콘텐츠센터 운영] 게임 개발 테스트(QA) 지원 </t>
    <phoneticPr fontId="1" type="noConversion"/>
  </si>
  <si>
    <t>ㅇ [게임콘텐츠센터 운영] 인디게임위크앤드</t>
    <phoneticPr fontId="1" type="noConversion"/>
  </si>
  <si>
    <t>ㅇ [게임마케팅지원] 챌린지 서울 게임 시상</t>
    <phoneticPr fontId="1" type="noConversion"/>
  </si>
  <si>
    <t>ㅇ [게임마케팅지원] 게임마켓전시지원 등</t>
    <phoneticPr fontId="1" type="noConversion"/>
  </si>
  <si>
    <t>ㅇ [e스포츠활성화] e스포츠 국제행사(대회) 개최</t>
    <phoneticPr fontId="1" type="noConversion"/>
  </si>
  <si>
    <t>ㅇ [e스포츠활성화] 대통령배 아마추어 e스포츠 대회 개최(지역예선)</t>
    <phoneticPr fontId="1" type="noConversion"/>
  </si>
  <si>
    <t>ㅇ [e스포츠활성화] 건전 가족 게임문화 캠프 등</t>
    <phoneticPr fontId="1" type="noConversion"/>
  </si>
  <si>
    <t>ㅇ [건전게임문화조성] 건전게임문화 캠페인</t>
    <phoneticPr fontId="1" type="noConversion"/>
  </si>
  <si>
    <t>ㅇ [AR.VR] 국제행사 지원</t>
    <phoneticPr fontId="1" type="noConversion"/>
  </si>
  <si>
    <t>ㅇ [게임협치체계구축] 게임파트너스 등 운영</t>
    <phoneticPr fontId="1" type="noConversion"/>
  </si>
  <si>
    <t>ㅇ 부서운영비</t>
    <phoneticPr fontId="1" type="noConversion"/>
  </si>
  <si>
    <t>(218-01) 행사운영비</t>
    <phoneticPr fontId="1" type="noConversion"/>
  </si>
  <si>
    <t>ㅇ [게임콘텐츠센터 운영] 게임랩 네트워킹 데이 운영</t>
    <phoneticPr fontId="1" type="noConversion"/>
  </si>
  <si>
    <t>ㅇ [게임콘텐츠센터운영] 국내 SNS 홍보, 홍보물 제작, 매체홍보, 문자구매 등</t>
    <phoneticPr fontId="1" type="noConversion"/>
  </si>
  <si>
    <t>(220-01) 회의심사수당</t>
    <phoneticPr fontId="1" type="noConversion"/>
  </si>
  <si>
    <t>ㅇ [게임스타트업지원] 간담회, 자문회의, 심사 등 수당</t>
    <phoneticPr fontId="1" type="noConversion"/>
  </si>
  <si>
    <t xml:space="preserve">ㅇ [게임스타트업지원] 게임스타트업, 게임개발자, 유관기관 등 간담회, 자문회의, 심사 </t>
    <phoneticPr fontId="1" type="noConversion"/>
  </si>
  <si>
    <t>(221-01) 연구용역</t>
    <phoneticPr fontId="1" type="noConversion"/>
  </si>
  <si>
    <t>ㅇ [AR.VR] AR.VR 연구용역을 위한 수행기관 예산 지원</t>
    <phoneticPr fontId="1" type="noConversion"/>
  </si>
  <si>
    <t>(222-01) 민간사업지원</t>
    <phoneticPr fontId="1" type="noConversion"/>
  </si>
  <si>
    <t>ㅇ [게임콘텐츠제작] 차세대 유망 게임 제작 지원</t>
    <phoneticPr fontId="1" type="noConversion"/>
  </si>
  <si>
    <t>편</t>
    <phoneticPr fontId="1" type="noConversion"/>
  </si>
  <si>
    <t>ㅇ [게임콘텐츠제작] 인디/캐쥬얼 게임 제작 지원</t>
    <phoneticPr fontId="1" type="noConversion"/>
  </si>
  <si>
    <t>ㅇ [게임개발자육성지원] 리워드 프로그램 지원</t>
    <phoneticPr fontId="1" type="noConversion"/>
  </si>
  <si>
    <t>개사</t>
    <phoneticPr fontId="1" type="noConversion"/>
  </si>
  <si>
    <t>ㅇ [게임콘텐츠센터조성] 인디게임개발자 공간 조성 및 e스포츠 인프라개선</t>
    <phoneticPr fontId="1" type="noConversion"/>
  </si>
  <si>
    <t>ㅇ [게임콘텐츠센터운영] 게임개발자 테스트 기기 구매</t>
    <phoneticPr fontId="1" type="noConversion"/>
  </si>
  <si>
    <t>ㅇ [게임콘텐츠센터운영] 게임콘텐츠센터 조성 관련 집기 구매</t>
    <phoneticPr fontId="1" type="noConversion"/>
  </si>
  <si>
    <t>ㅇ [게임콘텐츠센터운영] 게임개발자 공간(8층) 가구 집기 구매</t>
    <phoneticPr fontId="1" type="noConversion"/>
  </si>
  <si>
    <t>건전게임문화사업</t>
  </si>
  <si>
    <t>건전게임문화사업</t>
    <phoneticPr fontId="1" type="noConversion"/>
  </si>
  <si>
    <t>재도전성공패키지</t>
  </si>
  <si>
    <t>재도전성공패키지</t>
    <phoneticPr fontId="1" type="noConversion"/>
  </si>
  <si>
    <t>[첨단]태양광발전시스템구축</t>
  </si>
  <si>
    <t>[첨단]태양광발전시스템구축</t>
    <phoneticPr fontId="1" type="noConversion"/>
  </si>
  <si>
    <t>서울파트너스하우스시설조성공사</t>
  </si>
  <si>
    <t>서울파트너스하우스시설조성공사</t>
    <phoneticPr fontId="1" type="noConversion"/>
  </si>
  <si>
    <t>수출컨소시엄</t>
  </si>
  <si>
    <t>수출컨소시엄</t>
    <phoneticPr fontId="1" type="noConversion"/>
  </si>
  <si>
    <t>스타트업센터(강서)시설개선</t>
  </si>
  <si>
    <t>스타트업센터(강서)시설개선</t>
    <phoneticPr fontId="1" type="noConversion"/>
  </si>
  <si>
    <t>성수수제화제작소</t>
  </si>
  <si>
    <t>성수수제화제작소</t>
    <phoneticPr fontId="1" type="noConversion"/>
  </si>
  <si>
    <t>지역맞춤형일자리창출지원사업</t>
  </si>
  <si>
    <t>서울파트너스하우스운영</t>
  </si>
  <si>
    <t>성수수제화육성지원</t>
  </si>
  <si>
    <t>글로벌강소기업육성</t>
  </si>
  <si>
    <r>
      <t>ㅇ [오프라인]SNS, 블로그 홍보</t>
    </r>
    <r>
      <rPr>
        <sz val="9"/>
        <color theme="1"/>
        <rFont val="맑은 고딕"/>
        <family val="3"/>
        <charset val="129"/>
      </rPr>
      <t>∙광고</t>
    </r>
    <phoneticPr fontId="1" type="noConversion"/>
  </si>
  <si>
    <r>
      <t>ㅇ 브랜드 등록 및 인프라</t>
    </r>
    <r>
      <rPr>
        <sz val="9"/>
        <color theme="1"/>
        <rFont val="MingLiU"/>
        <family val="3"/>
        <charset val="136"/>
      </rPr>
      <t>‧</t>
    </r>
    <r>
      <rPr>
        <sz val="9"/>
        <color theme="1"/>
        <rFont val="맑은 고딕"/>
        <family val="3"/>
        <charset val="129"/>
      </rPr>
      <t>서비스 활용</t>
    </r>
  </si>
  <si>
    <r>
      <t xml:space="preserve"> ㅇ 임대료 : 7,948m</t>
    </r>
    <r>
      <rPr>
        <vertAlign val="superscript"/>
        <sz val="9"/>
        <color theme="1"/>
        <rFont val="맑은 고딕"/>
        <family val="3"/>
        <charset val="129"/>
      </rPr>
      <t>2</t>
    </r>
    <r>
      <rPr>
        <sz val="9"/>
        <color theme="1"/>
        <rFont val="맑은 고딕"/>
        <family val="3"/>
        <charset val="129"/>
      </rPr>
      <t>×1,150원×365일×67%×80%</t>
    </r>
    <phoneticPr fontId="7" type="noConversion"/>
  </si>
  <si>
    <r>
      <t xml:space="preserve"> ㅇ 관리비 : 7,948m</t>
    </r>
    <r>
      <rPr>
        <vertAlign val="superscript"/>
        <sz val="9"/>
        <color theme="1"/>
        <rFont val="맑은 고딕"/>
        <family val="3"/>
        <charset val="129"/>
      </rPr>
      <t>2</t>
    </r>
    <r>
      <rPr>
        <sz val="9"/>
        <color theme="1"/>
        <rFont val="맑은 고딕"/>
        <family val="3"/>
        <charset val="129"/>
      </rPr>
      <t>×250원×365일×67%×115%</t>
    </r>
    <phoneticPr fontId="7" type="noConversion"/>
  </si>
  <si>
    <t>개월</t>
    <phoneticPr fontId="1" type="noConversion"/>
  </si>
  <si>
    <t xml:space="preserve">   - 정보기획관 : 6,000원 x 14,160㎡ x 12개월</t>
    <phoneticPr fontId="1" type="noConversion"/>
  </si>
  <si>
    <t>㎡</t>
    <phoneticPr fontId="8" type="noConversion"/>
  </si>
  <si>
    <t xml:space="preserve">   - 업무시설 : 3,315원 x 5,512.94㎡ x 12개월</t>
    <phoneticPr fontId="7" type="noConversion"/>
  </si>
  <si>
    <t xml:space="preserve">   - 방송통신시설 : 3,538원 x 5,046㎡ x 40%(임대율) x 12개월</t>
    <phoneticPr fontId="1" type="noConversion"/>
  </si>
  <si>
    <t xml:space="preserve">   - 근린생활시설 : 6,400원 x 1,643.94㎡ x 12개월</t>
    <phoneticPr fontId="7" type="noConversion"/>
  </si>
  <si>
    <t xml:space="preserve">   - 문화집회시설 : 2,126원 x 1,621㎡ x 50%(임대율) x 12개월</t>
    <phoneticPr fontId="1" type="noConversion"/>
  </si>
  <si>
    <t xml:space="preserve">   - 업무시설 : 6,000원 x 67,516.9㎡ x 12개월</t>
    <phoneticPr fontId="7" type="noConversion"/>
  </si>
  <si>
    <t xml:space="preserve">   - 업무시설 : 6,000원 x 2,046.58㎡ x 8개월</t>
    <phoneticPr fontId="7" type="noConversion"/>
  </si>
  <si>
    <t xml:space="preserve">   - 근린생활시설 : 6,000원 x 1,643.94㎡ x 12개월</t>
    <phoneticPr fontId="7" type="noConversion"/>
  </si>
  <si>
    <t xml:space="preserve">   - 방송통신시설 : 6,000원 x 5,046㎡ x 40%(임대율) x 12개월</t>
    <phoneticPr fontId="1" type="noConversion"/>
  </si>
  <si>
    <t xml:space="preserve">   - 문화집회시설 : 6,000원 x 1,621㎡ x 50%(임대율) x 12개월</t>
    <phoneticPr fontId="1" type="noConversion"/>
  </si>
  <si>
    <t>ㅇ 주차 수입 : 30,000,000원 x 12개월</t>
    <phoneticPr fontId="7" type="noConversion"/>
  </si>
  <si>
    <t xml:space="preserve">   - 업무시설 :  2,000원 x 67,516.9㎡ x 12개월</t>
    <phoneticPr fontId="1" type="noConversion"/>
  </si>
  <si>
    <t xml:space="preserve">   - 업무시설 :  2,000원 x 2,046.58㎡ x 12개월</t>
    <phoneticPr fontId="7" type="noConversion"/>
  </si>
  <si>
    <t xml:space="preserve">   - 근린생활시설 :  2,000원 x 1,643.94㎡ x 12개월</t>
    <phoneticPr fontId="1" type="noConversion"/>
  </si>
  <si>
    <t xml:space="preserve">   - 문화집회시설 :  1,500원 x 1,621㎡ x 50%(임대율) x 12개월</t>
    <phoneticPr fontId="1" type="noConversion"/>
  </si>
  <si>
    <t>ㅇ대관 수입 : 다목적공개홀, 3D영화관, 컨벤션홀 등</t>
    <phoneticPr fontId="1" type="noConversion"/>
  </si>
  <si>
    <t>식</t>
    <phoneticPr fontId="8" type="noConversion"/>
  </si>
  <si>
    <t>회</t>
    <phoneticPr fontId="1" type="noConversion"/>
  </si>
  <si>
    <t>일</t>
    <phoneticPr fontId="1" type="noConversion"/>
  </si>
  <si>
    <t>월</t>
    <phoneticPr fontId="1" type="noConversion"/>
  </si>
  <si>
    <t>건</t>
    <phoneticPr fontId="1" type="noConversion"/>
  </si>
  <si>
    <t>ㅇ (무역/심화) 전산장비(에그) 대여료</t>
    <phoneticPr fontId="1" type="noConversion"/>
  </si>
  <si>
    <t>ㅇ (무역/기본) 운영비(다과)</t>
    <phoneticPr fontId="1" type="noConversion"/>
  </si>
  <si>
    <t>ㅇ (무역/심화) 운영비(다과)</t>
    <phoneticPr fontId="1" type="noConversion"/>
  </si>
  <si>
    <t>ㅇ (무역/심화) 제품소싱 현장실습/운영비</t>
    <phoneticPr fontId="1" type="noConversion"/>
  </si>
  <si>
    <t>ㅇ (창업대학/운영)다과</t>
    <phoneticPr fontId="1" type="noConversion"/>
  </si>
  <si>
    <t>ㅇ (비즈상담) 실적확인용 법인등기부등본발급료</t>
    <phoneticPr fontId="1" type="noConversion"/>
  </si>
  <si>
    <t>ㅇ (창업보육) 비즈코칭 다과</t>
    <phoneticPr fontId="1" type="noConversion"/>
  </si>
  <si>
    <t>ㅇ (무역/기본) 소모품비(과정 및 멘토단 운영)</t>
    <phoneticPr fontId="1" type="noConversion"/>
  </si>
  <si>
    <t>ㅇ (무역/심화) 소모품비(과정 및 멘토단 운영)</t>
    <phoneticPr fontId="1" type="noConversion"/>
  </si>
  <si>
    <t>ㅇ (창업보육) 오피스운영 소모품</t>
    <phoneticPr fontId="1" type="noConversion"/>
  </si>
  <si>
    <t>ㅇ (창업대학/운영) 소모품</t>
    <phoneticPr fontId="1" type="noConversion"/>
  </si>
  <si>
    <t>센터</t>
    <phoneticPr fontId="1" type="noConversion"/>
  </si>
  <si>
    <t>식</t>
    <phoneticPr fontId="1" type="noConversion"/>
  </si>
  <si>
    <t>회</t>
    <phoneticPr fontId="1" type="noConversion"/>
  </si>
  <si>
    <t>월</t>
    <phoneticPr fontId="1" type="noConversion"/>
  </si>
  <si>
    <t>ㅇ (창업대학_심화과정/세미나) 교재제작</t>
    <phoneticPr fontId="1" type="noConversion"/>
  </si>
  <si>
    <t>ㅇ (운영) (강남) 사무실 임차료/관리비</t>
    <phoneticPr fontId="1" type="noConversion"/>
  </si>
  <si>
    <t>ㅇ (무역/기본) 강의장 사용료_찾아가는무역아카데미</t>
    <phoneticPr fontId="1" type="noConversion"/>
  </si>
  <si>
    <t>ㅇ (창업대학/세미나) 강의장사용료</t>
    <phoneticPr fontId="1" type="noConversion"/>
  </si>
  <si>
    <t>ㅇ (무역/특강-세미나) 강사료</t>
    <phoneticPr fontId="1" type="noConversion"/>
  </si>
  <si>
    <t>ㅇ (무역/기본) 강의기획비/강사료/교재/강의실(무역협회)</t>
    <phoneticPr fontId="1" type="noConversion"/>
  </si>
  <si>
    <t>ㅇ (무역/기본) 강사료(출입국관리규정)</t>
    <phoneticPr fontId="1" type="noConversion"/>
  </si>
  <si>
    <t>ㅇ (무역/기본) 담임멘토</t>
    <phoneticPr fontId="1" type="noConversion"/>
  </si>
  <si>
    <t>ㅇ (무역/심화) 강의기획비/강사료/교재/강의실(무역협회)</t>
    <phoneticPr fontId="1" type="noConversion"/>
  </si>
  <si>
    <t>ㅇ (무역/심화) 담임멘토</t>
    <phoneticPr fontId="1" type="noConversion"/>
  </si>
  <si>
    <t>ㅇ (무역/심화) 제품소싱 현장실습/멘토수당(주말)</t>
    <phoneticPr fontId="1" type="noConversion"/>
  </si>
  <si>
    <t>ㅇ (무역/사후지원) CI제작 지원</t>
    <phoneticPr fontId="1" type="noConversion"/>
  </si>
  <si>
    <t>명</t>
    <phoneticPr fontId="1" type="noConversion"/>
  </si>
  <si>
    <t>센터</t>
    <phoneticPr fontId="1" type="noConversion"/>
  </si>
  <si>
    <t>개사</t>
    <phoneticPr fontId="1" type="noConversion"/>
  </si>
  <si>
    <t>ㅇ (창업대전)장소사용료(결선)</t>
    <phoneticPr fontId="1" type="noConversion"/>
  </si>
  <si>
    <t>ㅇ (비즈페어/매칭) 장소사용료</t>
    <phoneticPr fontId="1" type="noConversion"/>
  </si>
  <si>
    <t>ㅇ (창업대학/기본) 강사료</t>
    <phoneticPr fontId="1" type="noConversion"/>
  </si>
  <si>
    <t>ㅇ (창업대학/기본) 원고료</t>
    <phoneticPr fontId="1" type="noConversion"/>
  </si>
  <si>
    <t>ㅇ (창업대학/심화) 강사료</t>
    <phoneticPr fontId="1" type="noConversion"/>
  </si>
  <si>
    <t>ㅇ (창업대학/심화) 원고료</t>
    <phoneticPr fontId="1" type="noConversion"/>
  </si>
  <si>
    <t>ㅇ (창업대학/세미나) 강사료</t>
    <phoneticPr fontId="1" type="noConversion"/>
  </si>
  <si>
    <t>ㅇ (창업대학/세미나) 원고료</t>
    <phoneticPr fontId="1" type="noConversion"/>
  </si>
  <si>
    <t>ㅇ (비즈상담) 전문상담수당(3)_월1회</t>
    <phoneticPr fontId="1" type="noConversion"/>
  </si>
  <si>
    <t>ㅇ (비즈상담) 전문상담수당(2)_격주</t>
    <phoneticPr fontId="1" type="noConversion"/>
  </si>
  <si>
    <t>ㅇ (비즈상담) 전문상담수당(1)_매주</t>
    <phoneticPr fontId="1" type="noConversion"/>
  </si>
  <si>
    <t>ㅇ (창업보육) 면접심사통역수당</t>
    <phoneticPr fontId="1" type="noConversion"/>
  </si>
  <si>
    <t>ㅇ (창업보육) 멘토링수당</t>
    <phoneticPr fontId="1" type="noConversion"/>
  </si>
  <si>
    <t>ㅇ (창업보육) 코칭수당</t>
    <phoneticPr fontId="1" type="noConversion"/>
  </si>
  <si>
    <t>ㅇ (창업대전) 결선 사회자수당</t>
    <phoneticPr fontId="1" type="noConversion"/>
  </si>
  <si>
    <t>ㅇ (성장지원) 홍보물제작지원</t>
    <phoneticPr fontId="1" type="noConversion"/>
  </si>
  <si>
    <t>ㅇ (비즈페어) 특강강사료</t>
    <phoneticPr fontId="1" type="noConversion"/>
  </si>
  <si>
    <t>ㅇ (비즈페어) 행사진행</t>
    <phoneticPr fontId="1" type="noConversion"/>
  </si>
  <si>
    <t>ㅇ (취업박람회) 취업특강강사료</t>
    <phoneticPr fontId="1" type="noConversion"/>
  </si>
  <si>
    <t>ㅇ (무역) 온오프라인 홍보</t>
    <phoneticPr fontId="1" type="noConversion"/>
  </si>
  <si>
    <t>ㅇ (무역) 홍보물제작(리플릿/포스터)</t>
    <phoneticPr fontId="1" type="noConversion"/>
  </si>
  <si>
    <t>ㅇ (무역) 홍보물제작(현수막/배너)</t>
    <phoneticPr fontId="1" type="noConversion"/>
  </si>
  <si>
    <t>식</t>
    <phoneticPr fontId="1" type="noConversion"/>
  </si>
  <si>
    <t>개</t>
    <phoneticPr fontId="1" type="noConversion"/>
  </si>
  <si>
    <t>회</t>
    <phoneticPr fontId="1" type="noConversion"/>
  </si>
  <si>
    <t>선</t>
    <phoneticPr fontId="1" type="noConversion"/>
  </si>
  <si>
    <t>ㅇ (창업보육) 홍보(매체/온라인)</t>
    <phoneticPr fontId="1" type="noConversion"/>
  </si>
  <si>
    <t>ㅇ (창업대전)현수막(결선)</t>
    <phoneticPr fontId="1" type="noConversion"/>
  </si>
  <si>
    <t>ㅇ (창업대전) 배너제작</t>
    <phoneticPr fontId="1" type="noConversion"/>
  </si>
  <si>
    <t>ㅇ (창업대전) 홍보포스터</t>
    <phoneticPr fontId="1" type="noConversion"/>
  </si>
  <si>
    <t>ㅇ (센터홍보) 지하철광고</t>
    <phoneticPr fontId="1" type="noConversion"/>
  </si>
  <si>
    <t>ㅇ (센터홍보) 중국어권포털광고</t>
    <phoneticPr fontId="1" type="noConversion"/>
  </si>
  <si>
    <t>ㅇ (센터홍보) SNS홍보</t>
    <phoneticPr fontId="1" type="noConversion"/>
  </si>
  <si>
    <t>ㅇ (무역)회의심사수당</t>
    <phoneticPr fontId="1" type="noConversion"/>
  </si>
  <si>
    <t>ㅇ (비즈상담)글로벌위원회 회의수당</t>
    <phoneticPr fontId="1" type="noConversion"/>
  </si>
  <si>
    <t>ㅇ (창업보육)심사수당</t>
    <phoneticPr fontId="1" type="noConversion"/>
  </si>
  <si>
    <t>ㅇ (창업대전)예선심사수당</t>
    <phoneticPr fontId="1" type="noConversion"/>
  </si>
  <si>
    <t>ㅇ (창업대전)결선심사수당</t>
    <phoneticPr fontId="1" type="noConversion"/>
  </si>
  <si>
    <t>ㅇ (취업박람회)운영자문회의 회의수당</t>
    <phoneticPr fontId="1" type="noConversion"/>
  </si>
  <si>
    <t>ㅇ (취업박람회)심사수당</t>
    <phoneticPr fontId="1" type="noConversion"/>
  </si>
  <si>
    <t>ㅇ (성장)피칭컨테스트심사수당</t>
    <phoneticPr fontId="1" type="noConversion"/>
  </si>
  <si>
    <t>ㅇ (무역/회의비) 교육개발 및 멘토평가회</t>
    <phoneticPr fontId="1" type="noConversion"/>
  </si>
  <si>
    <t>ㅇ (비즈상담) 위원회간담회: 11천원×12명×4회=528천원</t>
    <phoneticPr fontId="1" type="noConversion"/>
  </si>
  <si>
    <t>ㅇ (보육) 입주기업간담회: 11천원×20명×6회=1,320천원</t>
    <phoneticPr fontId="1" type="noConversion"/>
  </si>
  <si>
    <t>ㅇ (취박) 자문회간담회비: 12천원×15명×2회=360천원</t>
    <phoneticPr fontId="1" type="noConversion"/>
  </si>
  <si>
    <t>회</t>
    <phoneticPr fontId="1" type="noConversion"/>
  </si>
  <si>
    <t>ㅇ (창업대전/운영) 수상자상패 제작</t>
    <phoneticPr fontId="1" type="noConversion"/>
  </si>
  <si>
    <t>ㅇ (창업대전/운영) 참가자 다과</t>
    <phoneticPr fontId="1" type="noConversion"/>
  </si>
  <si>
    <t>ㅇ (창업대전/운영) 소모품</t>
    <phoneticPr fontId="1" type="noConversion"/>
  </si>
  <si>
    <t>ㅇ (비즈페어) 바이어 통역수당</t>
    <phoneticPr fontId="1" type="noConversion"/>
  </si>
  <si>
    <t>ㅇ (비즈페어) 부스/장치설치</t>
    <phoneticPr fontId="1" type="noConversion"/>
  </si>
  <si>
    <t>ㅇ (비즈페어) 디렉토리북 제작</t>
    <phoneticPr fontId="1" type="noConversion"/>
  </si>
  <si>
    <t>ㅇ (비즈페어) 부스홍보물</t>
    <phoneticPr fontId="1" type="noConversion"/>
  </si>
  <si>
    <t>ㅇ (비즈페어) 행사케이터링</t>
    <phoneticPr fontId="1" type="noConversion"/>
  </si>
  <si>
    <t>ㅇ (비즈페어/매칭) 소모품</t>
    <phoneticPr fontId="1" type="noConversion"/>
  </si>
  <si>
    <t>ㅇ (비즈매칭) 인쇄홍보물</t>
    <phoneticPr fontId="1" type="noConversion"/>
  </si>
  <si>
    <t>ㅇ (비즈매칭) 배너 제작</t>
    <phoneticPr fontId="1" type="noConversion"/>
  </si>
  <si>
    <t>ㅇ (비즈매칭) 바이어중식/다과</t>
    <phoneticPr fontId="1" type="noConversion"/>
  </si>
  <si>
    <t>ㅇ (유통교류회) 소모품</t>
    <phoneticPr fontId="1" type="noConversion"/>
  </si>
  <si>
    <t>ㅇ (취업박람회) 장소사용료</t>
    <phoneticPr fontId="1" type="noConversion"/>
  </si>
  <si>
    <t>ㅇ (취업박람회) 행사운영용역</t>
    <phoneticPr fontId="1" type="noConversion"/>
  </si>
  <si>
    <t>ㅇ (취업박람회) 행사운영비</t>
    <phoneticPr fontId="1" type="noConversion"/>
  </si>
  <si>
    <t>ㅇ 가족수당-배우자(40,000원×0.8명/인당)</t>
    <phoneticPr fontId="7" type="noConversion"/>
  </si>
  <si>
    <t>ㅇ 가족수당-직계존비속(20,000원×2명/인당)</t>
    <phoneticPr fontId="1" type="noConversion"/>
  </si>
  <si>
    <t>ㅇ (취업박람회) 장치공사용역</t>
    <phoneticPr fontId="1" type="noConversion"/>
  </si>
  <si>
    <t>ㅇ (창업보육) 강사수당(한국어)</t>
    <phoneticPr fontId="1" type="noConversion"/>
  </si>
  <si>
    <t>ㅇ (창업보육) 강사수당(영어)</t>
    <phoneticPr fontId="1" type="noConversion"/>
  </si>
  <si>
    <t>명</t>
    <phoneticPr fontId="1" type="noConversion"/>
  </si>
  <si>
    <t>ㅇ 파견직급여</t>
    <phoneticPr fontId="8" type="noConversion"/>
  </si>
  <si>
    <t>ㅇ (무역/특강-세미나) 소모품비(과정 및 멘토단 운영)</t>
    <phoneticPr fontId="1" type="noConversion"/>
  </si>
  <si>
    <t>ㅇ (무역/세미나) 교재제작</t>
    <phoneticPr fontId="1" type="noConversion"/>
  </si>
  <si>
    <t>ㅇ (무역/특강) 교재제작</t>
    <phoneticPr fontId="1" type="noConversion"/>
  </si>
  <si>
    <t>ㅇ (무역/특강-세미나) 강의장 사용료</t>
    <phoneticPr fontId="1" type="noConversion"/>
  </si>
  <si>
    <t>ㅇ (무역/네트워킹) 장소사용료</t>
    <phoneticPr fontId="1" type="noConversion"/>
  </si>
  <si>
    <t>센터</t>
    <phoneticPr fontId="1" type="noConversion"/>
  </si>
  <si>
    <t>회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</si>
</sst>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1" formatCode="_-* #,##0_-;\-* #,##0_-;_-* &quot;-&quot;_-;_-@_-"/>
    <numFmt numFmtId="176" formatCode="#,##0,"/>
    <numFmt numFmtId="177" formatCode="#,###,&quot;천원&quot;"/>
    <numFmt numFmtId="178" formatCode="0.0_ "/>
    <numFmt numFmtId="179" formatCode="#,##0_ "/>
    <numFmt numFmtId="180" formatCode="0_ "/>
    <numFmt numFmtId="181" formatCode="#,###,&quot;천&quot;&quot;원&quot;"/>
    <numFmt numFmtId="182" formatCode="0_);[Red]\(0\)"/>
    <numFmt numFmtId="183" formatCode="0.0%"/>
    <numFmt numFmtId="184" formatCode="0.00_ "/>
    <numFmt numFmtId="185" formatCode="#,##0_);[Red]\(#,##0\)"/>
    <numFmt numFmtId="186" formatCode="#,##0,&quot;천원&quot;"/>
    <numFmt numFmtId="187" formatCode="0.000"/>
    <numFmt numFmtId="188" formatCode="_-* #,##0.0_-;\-* #,##0.0_-;_-* &quot;-&quot;_-;_-@_-"/>
    <numFmt numFmtId="189" formatCode="_-* #,##0.00_-;\-* #,##0.00_-;_-* &quot;-&quot;_-;_-@_-"/>
    <numFmt numFmtId="190" formatCode="0.00_);[Red]\(0.00\)"/>
    <numFmt numFmtId="191" formatCode="0.000_ "/>
    <numFmt numFmtId="192" formatCode="mm&quot;월&quot;\ dd&quot;일&quot;"/>
    <numFmt numFmtId="193" formatCode="_-* #,##0_-;\-* #,##0_-;_-* &quot;-&quot;?_-;_-@_-"/>
    <numFmt numFmtId="194" formatCode="_-* #,##0.0_-;\-* #,##0.0_-;_-* &quot;-&quot;??_-;_-@_-"/>
  </numFmts>
  <fonts count="6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2"/>
      <charset val="129"/>
    </font>
    <font>
      <sz val="9"/>
      <color theme="1"/>
      <name val="맑은 고딕"/>
      <family val="2"/>
      <charset val="129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b/>
      <sz val="10"/>
      <name val="Helv"/>
      <family val="2"/>
    </font>
    <font>
      <sz val="12"/>
      <name val="굴림체"/>
      <family val="3"/>
      <charset val="129"/>
    </font>
    <font>
      <sz val="10"/>
      <name val="Geneva"/>
      <family val="2"/>
    </font>
    <font>
      <sz val="8"/>
      <name val="Arial"/>
      <family val="2"/>
    </font>
    <font>
      <b/>
      <sz val="12"/>
      <name val="Helv"/>
      <family val="2"/>
    </font>
    <font>
      <b/>
      <sz val="11"/>
      <name val="Helv"/>
      <family val="2"/>
    </font>
    <font>
      <sz val="10"/>
      <name val="Arial"/>
      <family val="2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sz val="12"/>
      <name val="바탕체"/>
      <family val="1"/>
      <charset val="129"/>
    </font>
    <font>
      <sz val="10"/>
      <color indexed="8"/>
      <name val="Arial"/>
      <family val="2"/>
    </font>
    <font>
      <sz val="9"/>
      <color theme="1"/>
      <name val="맑은 고딕"/>
      <family val="3"/>
      <charset val="129"/>
    </font>
    <font>
      <sz val="8"/>
      <name val="맑은 고딕"/>
      <family val="3"/>
      <charset val="129"/>
    </font>
    <font>
      <sz val="8"/>
      <name val="맑은 고딕"/>
      <family val="3"/>
      <charset val="129"/>
      <scheme val="minor"/>
    </font>
    <font>
      <sz val="9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</font>
    <font>
      <b/>
      <u/>
      <sz val="9"/>
      <color indexed="81"/>
      <name val="Tahoma"/>
      <family val="2"/>
    </font>
    <font>
      <b/>
      <u/>
      <sz val="9"/>
      <color indexed="81"/>
      <name val="돋움"/>
      <family val="3"/>
      <charset val="129"/>
    </font>
    <font>
      <sz val="11"/>
      <name val="돋움체"/>
      <family val="3"/>
      <charset val="129"/>
    </font>
    <font>
      <sz val="48"/>
      <name val="HY견고딕"/>
      <family val="1"/>
      <charset val="129"/>
    </font>
    <font>
      <sz val="36"/>
      <name val="HY견고딕"/>
      <family val="1"/>
      <charset val="129"/>
    </font>
    <font>
      <b/>
      <sz val="24"/>
      <name val="맑은 고딕"/>
      <family val="3"/>
      <charset val="129"/>
    </font>
    <font>
      <sz val="11"/>
      <name val="맑은 고딕"/>
      <family val="3"/>
      <charset val="129"/>
    </font>
    <font>
      <b/>
      <sz val="12"/>
      <name val="맑은 고딕"/>
      <family val="3"/>
      <charset val="129"/>
    </font>
    <font>
      <sz val="12"/>
      <name val="맑은 고딕"/>
      <family val="3"/>
      <charset val="129"/>
    </font>
    <font>
      <sz val="12"/>
      <name val="돋움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sz val="2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</font>
    <font>
      <b/>
      <sz val="9"/>
      <color theme="1"/>
      <name val="맑은 고딕"/>
      <family val="3"/>
      <charset val="129"/>
      <scheme val="minor"/>
    </font>
    <font>
      <i/>
      <sz val="9"/>
      <color theme="1"/>
      <name val="맑은 고딕"/>
      <family val="3"/>
      <charset val="129"/>
    </font>
    <font>
      <sz val="9"/>
      <color theme="1"/>
      <name val="맑은 고딕"/>
      <family val="3"/>
      <charset val="129"/>
      <scheme val="major"/>
    </font>
    <font>
      <sz val="9"/>
      <color theme="1"/>
      <name val="MingLiU"/>
      <family val="3"/>
      <charset val="136"/>
    </font>
    <font>
      <b/>
      <sz val="9"/>
      <color theme="1"/>
      <name val="맑은 고딕"/>
      <family val="3"/>
      <charset val="129"/>
      <scheme val="major"/>
    </font>
    <font>
      <sz val="7"/>
      <color theme="1"/>
      <name val="맑은 고딕"/>
      <family val="3"/>
      <charset val="129"/>
    </font>
    <font>
      <sz val="9"/>
      <color theme="1"/>
      <name val="굴림"/>
      <family val="3"/>
      <charset val="129"/>
    </font>
    <font>
      <b/>
      <sz val="9"/>
      <color theme="1"/>
      <name val="굴림"/>
      <family val="3"/>
      <charset val="129"/>
    </font>
    <font>
      <vertAlign val="superscript"/>
      <sz val="9"/>
      <color theme="1"/>
      <name val="맑은 고딕"/>
      <family val="3"/>
      <charset val="129"/>
    </font>
    <font>
      <sz val="9"/>
      <color theme="0"/>
      <name val="맑은 고딕"/>
      <family val="3"/>
      <charset val="129"/>
    </font>
    <font>
      <sz val="9"/>
      <name val="맑은 고딕"/>
      <family val="3"/>
      <charset val="129"/>
    </font>
    <font>
      <sz val="9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24"/>
      <name val="맑은 고딕"/>
      <family val="3"/>
      <charset val="129"/>
    </font>
    <font>
      <b/>
      <sz val="9"/>
      <name val="맑은 고딕"/>
      <family val="3"/>
      <charset val="129"/>
    </font>
  </fonts>
  <fills count="2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rgb="FFF3DCDB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</fills>
  <borders count="20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/>
      <diagonal/>
    </border>
    <border>
      <left style="thin">
        <color rgb="FF000000"/>
      </left>
      <right/>
      <top style="medium">
        <color auto="1"/>
      </top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auto="1"/>
      </bottom>
      <diagonal/>
    </border>
    <border>
      <left style="thin">
        <color rgb="FF000000"/>
      </left>
      <right style="medium">
        <color rgb="FF000000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theme="4" tint="0.79998168889431442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 style="thin">
        <color rgb="FF00000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rgb="FF000000"/>
      </bottom>
      <diagonal/>
    </border>
    <border>
      <left style="thin">
        <color auto="1"/>
      </left>
      <right/>
      <top/>
      <bottom style="hair">
        <color rgb="FF000000"/>
      </bottom>
      <diagonal/>
    </border>
    <border>
      <left style="thin">
        <color auto="1"/>
      </left>
      <right style="medium">
        <color auto="1"/>
      </right>
      <top/>
      <bottom style="hair">
        <color rgb="FF000000"/>
      </bottom>
      <diagonal/>
    </border>
    <border>
      <left/>
      <right style="thin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/>
      <bottom style="hair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auto="1"/>
      </left>
      <right style="thin">
        <color rgb="FF000000"/>
      </right>
      <top/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rgb="FF000000"/>
      </top>
      <bottom style="hair">
        <color rgb="FF000000"/>
      </bottom>
      <diagonal/>
    </border>
    <border>
      <left style="thin">
        <color auto="1"/>
      </left>
      <right style="thin">
        <color auto="1"/>
      </right>
      <top style="hair">
        <color rgb="FF000000"/>
      </top>
      <bottom style="hair">
        <color rgb="FF000000"/>
      </bottom>
      <diagonal/>
    </border>
    <border>
      <left style="thin">
        <color auto="1"/>
      </left>
      <right/>
      <top style="hair">
        <color rgb="FF000000"/>
      </top>
      <bottom style="hair">
        <color rgb="FF000000"/>
      </bottom>
      <diagonal/>
    </border>
    <border>
      <left style="thin">
        <color auto="1"/>
      </left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rgb="FF000000"/>
      </left>
      <right style="hair">
        <color rgb="FF000000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auto="1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theme="0" tint="-0.1499679555650502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rgb="FF000000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rgb="FF000000"/>
      </right>
      <top/>
      <bottom/>
      <diagonal/>
    </border>
    <border>
      <left style="thin">
        <color indexed="64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auto="1"/>
      </left>
      <right style="thin">
        <color indexed="64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000000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</borders>
  <cellStyleXfs count="39908">
    <xf numFmtId="0" fontId="0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6" fillId="0" borderId="0"/>
    <xf numFmtId="41" fontId="6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0" borderId="0"/>
    <xf numFmtId="0" fontId="13" fillId="0" borderId="0" applyFont="0" applyFill="0" applyBorder="0" applyAlignment="0" applyProtection="0"/>
    <xf numFmtId="0" fontId="6" fillId="0" borderId="0"/>
    <xf numFmtId="0" fontId="6" fillId="0" borderId="0"/>
    <xf numFmtId="40" fontId="14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38" fontId="15" fillId="15" borderId="0" applyNumberFormat="0" applyBorder="0" applyAlignment="0" applyProtection="0"/>
    <xf numFmtId="0" fontId="16" fillId="0" borderId="0">
      <alignment horizontal="left"/>
    </xf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10" fontId="15" fillId="15" borderId="1" applyNumberFormat="0" applyBorder="0" applyAlignment="0" applyProtection="0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17" fillId="0" borderId="15"/>
    <xf numFmtId="0" fontId="6" fillId="0" borderId="0"/>
    <xf numFmtId="0" fontId="6" fillId="0" borderId="0"/>
    <xf numFmtId="0" fontId="12" fillId="0" borderId="0"/>
    <xf numFmtId="10" fontId="18" fillId="0" borderId="0" applyFont="0" applyFill="0" applyBorder="0" applyAlignment="0" applyProtection="0"/>
    <xf numFmtId="0" fontId="17" fillId="0" borderId="0"/>
    <xf numFmtId="0" fontId="6" fillId="0" borderId="0">
      <protection locked="0"/>
    </xf>
    <xf numFmtId="0" fontId="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0" fontId="9" fillId="2" borderId="16" applyNumberFormat="0" applyFon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8" fillId="0" borderId="0"/>
    <xf numFmtId="9" fontId="9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1" fontId="21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" fontId="20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>
      <protection locked="0"/>
    </xf>
    <xf numFmtId="0" fontId="6" fillId="0" borderId="0">
      <protection locked="0"/>
    </xf>
    <xf numFmtId="0" fontId="22" fillId="0" borderId="0"/>
    <xf numFmtId="15" fontId="6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6" fillId="0" borderId="0"/>
    <xf numFmtId="0" fontId="6" fillId="0" borderId="0"/>
    <xf numFmtId="0" fontId="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/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8" fillId="0" borderId="0"/>
    <xf numFmtId="0" fontId="20" fillId="0" borderId="21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3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6" fillId="0" borderId="0">
      <alignment vertical="center"/>
    </xf>
    <xf numFmtId="0" fontId="26" fillId="16" borderId="0">
      <alignment vertical="center"/>
    </xf>
    <xf numFmtId="0" fontId="26" fillId="17" borderId="0">
      <alignment vertical="center"/>
    </xf>
    <xf numFmtId="9" fontId="26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</cellStyleXfs>
  <cellXfs count="1149">
    <xf numFmtId="0" fontId="0" fillId="0" borderId="0" xfId="0">
      <alignment vertical="center"/>
    </xf>
    <xf numFmtId="0" fontId="30" fillId="0" borderId="0" xfId="3" applyFont="1"/>
    <xf numFmtId="0" fontId="6" fillId="0" borderId="0" xfId="3"/>
    <xf numFmtId="0" fontId="34" fillId="0" borderId="0" xfId="3" applyFont="1" applyAlignment="1">
      <alignment horizontal="centerContinuous" vertical="center"/>
    </xf>
    <xf numFmtId="0" fontId="33" fillId="0" borderId="0" xfId="3" applyFont="1" applyAlignment="1">
      <alignment horizontal="center" vertical="center"/>
    </xf>
    <xf numFmtId="0" fontId="35" fillId="0" borderId="0" xfId="3" applyFont="1" applyAlignment="1">
      <alignment vertical="center"/>
    </xf>
    <xf numFmtId="0" fontId="36" fillId="0" borderId="0" xfId="3" applyFont="1" applyAlignment="1">
      <alignment vertical="center"/>
    </xf>
    <xf numFmtId="0" fontId="37" fillId="0" borderId="0" xfId="3" applyFont="1"/>
    <xf numFmtId="0" fontId="36" fillId="0" borderId="0" xfId="3" applyFont="1" applyFill="1" applyAlignment="1">
      <alignment vertical="center"/>
    </xf>
    <xf numFmtId="0" fontId="6" fillId="0" borderId="0" xfId="3" quotePrefix="1" applyAlignment="1">
      <alignment horizontal="right"/>
    </xf>
    <xf numFmtId="0" fontId="23" fillId="0" borderId="0" xfId="37980" applyNumberFormat="1" applyFont="1" applyFill="1">
      <alignment vertical="center"/>
    </xf>
    <xf numFmtId="176" fontId="23" fillId="0" borderId="0" xfId="37980" applyNumberFormat="1" applyFont="1" applyFill="1">
      <alignment vertical="center"/>
    </xf>
    <xf numFmtId="186" fontId="23" fillId="0" borderId="0" xfId="37980" applyNumberFormat="1" applyFont="1" applyFill="1">
      <alignment vertical="center"/>
    </xf>
    <xf numFmtId="0" fontId="23" fillId="0" borderId="0" xfId="37980" applyNumberFormat="1" applyFont="1" applyFill="1" applyBorder="1" applyAlignment="1">
      <alignment horizontal="left" vertical="center" shrinkToFit="1"/>
    </xf>
    <xf numFmtId="177" fontId="23" fillId="0" borderId="0" xfId="37980" applyNumberFormat="1" applyFont="1" applyFill="1" applyBorder="1" applyAlignment="1">
      <alignment horizontal="right" vertical="center"/>
    </xf>
    <xf numFmtId="0" fontId="23" fillId="0" borderId="0" xfId="37980" applyNumberFormat="1" applyFont="1" applyFill="1" applyBorder="1" applyAlignment="1">
      <alignment horizontal="center" vertical="center"/>
    </xf>
    <xf numFmtId="0" fontId="23" fillId="0" borderId="0" xfId="37980" applyNumberFormat="1" applyFont="1" applyFill="1" applyBorder="1" applyAlignment="1">
      <alignment horizontal="right" vertical="center"/>
    </xf>
    <xf numFmtId="176" fontId="23" fillId="0" borderId="34" xfId="37980" applyNumberFormat="1" applyFont="1" applyFill="1" applyBorder="1" applyAlignment="1">
      <alignment horizontal="right" vertical="center"/>
    </xf>
    <xf numFmtId="176" fontId="39" fillId="0" borderId="34" xfId="37980" applyNumberFormat="1" applyFont="1" applyFill="1" applyBorder="1" applyAlignment="1">
      <alignment horizontal="right" vertical="center"/>
    </xf>
    <xf numFmtId="0" fontId="23" fillId="0" borderId="0" xfId="39904" applyNumberFormat="1" applyFont="1" applyFill="1" applyBorder="1">
      <alignment vertical="center"/>
    </xf>
    <xf numFmtId="0" fontId="23" fillId="0" borderId="0" xfId="0" applyFont="1" applyFill="1" applyBorder="1" applyAlignment="1">
      <alignment horizontal="left" vertical="center" shrinkToFit="1"/>
    </xf>
    <xf numFmtId="184" fontId="23" fillId="0" borderId="0" xfId="37980" applyNumberFormat="1" applyFont="1" applyFill="1" applyBorder="1" applyAlignment="1">
      <alignment horizontal="right" vertical="center"/>
    </xf>
    <xf numFmtId="0" fontId="23" fillId="0" borderId="0" xfId="37980" applyFont="1" applyFill="1" applyBorder="1" applyAlignment="1">
      <alignment horizontal="left" vertical="center" shrinkToFit="1"/>
    </xf>
    <xf numFmtId="181" fontId="23" fillId="0" borderId="0" xfId="37980" applyNumberFormat="1" applyFont="1" applyFill="1" applyBorder="1" applyAlignment="1">
      <alignment horizontal="right" vertical="center"/>
    </xf>
    <xf numFmtId="41" fontId="23" fillId="0" borderId="0" xfId="1" applyFont="1" applyFill="1" applyBorder="1" applyAlignment="1">
      <alignment horizontal="right" vertical="center"/>
    </xf>
    <xf numFmtId="0" fontId="23" fillId="0" borderId="0" xfId="37980" applyFont="1" applyFill="1" applyBorder="1">
      <alignment vertical="center"/>
    </xf>
    <xf numFmtId="186" fontId="38" fillId="0" borderId="0" xfId="37560" applyNumberFormat="1" applyFont="1" applyFill="1" applyBorder="1">
      <alignment vertical="center"/>
    </xf>
    <xf numFmtId="0" fontId="23" fillId="0" borderId="0" xfId="37980" applyFont="1" applyFill="1" applyBorder="1" applyAlignment="1">
      <alignment horizontal="center" vertical="center"/>
    </xf>
    <xf numFmtId="0" fontId="23" fillId="0" borderId="38" xfId="37980" applyNumberFormat="1" applyFont="1" applyFill="1" applyBorder="1" applyAlignment="1">
      <alignment horizontal="left" vertical="center"/>
    </xf>
    <xf numFmtId="0" fontId="23" fillId="0" borderId="0" xfId="37980" applyFont="1" applyFill="1">
      <alignment vertical="center"/>
    </xf>
    <xf numFmtId="41" fontId="23" fillId="0" borderId="0" xfId="1" applyFont="1" applyFill="1">
      <alignment vertical="center"/>
    </xf>
    <xf numFmtId="0" fontId="23" fillId="0" borderId="0" xfId="37980" applyFont="1" applyFill="1" applyAlignment="1">
      <alignment horizontal="center" vertical="center"/>
    </xf>
    <xf numFmtId="176" fontId="23" fillId="0" borderId="34" xfId="0" applyNumberFormat="1" applyFont="1" applyFill="1" applyBorder="1" applyAlignment="1">
      <alignment horizontal="right" vertical="center"/>
    </xf>
    <xf numFmtId="0" fontId="23" fillId="0" borderId="0" xfId="39906" applyFont="1" applyFill="1" applyBorder="1" applyAlignment="1">
      <alignment horizontal="left" vertical="center" shrinkToFit="1"/>
    </xf>
    <xf numFmtId="181" fontId="23" fillId="0" borderId="0" xfId="0" applyNumberFormat="1" applyFont="1" applyFill="1" applyBorder="1" applyAlignment="1">
      <alignment horizontal="right" vertical="center"/>
    </xf>
    <xf numFmtId="0" fontId="23" fillId="0" borderId="0" xfId="0" applyNumberFormat="1" applyFont="1" applyFill="1" applyBorder="1" applyAlignment="1">
      <alignment horizontal="center" vertical="center"/>
    </xf>
    <xf numFmtId="184" fontId="23" fillId="0" borderId="0" xfId="6" applyNumberFormat="1" applyFont="1" applyFill="1" applyBorder="1" applyAlignment="1">
      <alignment horizontal="right" vertical="center"/>
    </xf>
    <xf numFmtId="0" fontId="23" fillId="0" borderId="0" xfId="0" applyNumberFormat="1" applyFont="1" applyFill="1" applyBorder="1" applyAlignment="1">
      <alignment horizontal="right" vertical="center"/>
    </xf>
    <xf numFmtId="176" fontId="23" fillId="0" borderId="0" xfId="39904" applyNumberFormat="1" applyFont="1" applyFill="1" applyBorder="1">
      <alignment vertical="center"/>
    </xf>
    <xf numFmtId="0" fontId="23" fillId="0" borderId="0" xfId="39904" applyNumberFormat="1" applyFont="1" applyFill="1" applyBorder="1" applyAlignment="1">
      <alignment horizontal="center" vertical="center"/>
    </xf>
    <xf numFmtId="183" fontId="23" fillId="0" borderId="0" xfId="6" applyNumberFormat="1" applyFont="1" applyFill="1" applyBorder="1" applyAlignment="1">
      <alignment horizontal="right" vertical="center"/>
    </xf>
    <xf numFmtId="183" fontId="23" fillId="0" borderId="0" xfId="0" applyNumberFormat="1" applyFont="1" applyFill="1" applyBorder="1" applyAlignment="1">
      <alignment horizontal="right" vertical="center"/>
    </xf>
    <xf numFmtId="10" fontId="23" fillId="0" borderId="0" xfId="0" applyNumberFormat="1" applyFont="1" applyFill="1" applyBorder="1" applyAlignment="1">
      <alignment horizontal="right" vertical="center"/>
    </xf>
    <xf numFmtId="0" fontId="23" fillId="0" borderId="0" xfId="39903" applyNumberFormat="1" applyFont="1" applyFill="1" applyBorder="1" applyAlignment="1">
      <alignment horizontal="left" vertical="center" shrinkToFit="1"/>
    </xf>
    <xf numFmtId="41" fontId="23" fillId="0" borderId="0" xfId="1" applyFont="1" applyFill="1" applyBorder="1">
      <alignment vertical="center"/>
    </xf>
    <xf numFmtId="41" fontId="23" fillId="0" borderId="0" xfId="37560" applyFont="1" applyFill="1" applyBorder="1" applyAlignment="1">
      <alignment horizontal="right" vertical="center"/>
    </xf>
    <xf numFmtId="0" fontId="23" fillId="0" borderId="14" xfId="37980" applyNumberFormat="1" applyFont="1" applyFill="1" applyBorder="1" applyAlignment="1">
      <alignment horizontal="left" vertical="center"/>
    </xf>
    <xf numFmtId="0" fontId="23" fillId="0" borderId="0" xfId="37980" applyNumberFormat="1" applyFont="1" applyFill="1" applyBorder="1">
      <alignment vertical="center"/>
    </xf>
    <xf numFmtId="177" fontId="23" fillId="0" borderId="0" xfId="39903" applyNumberFormat="1" applyFont="1" applyFill="1" applyBorder="1" applyAlignment="1">
      <alignment horizontal="right" vertical="center"/>
    </xf>
    <xf numFmtId="0" fontId="23" fillId="0" borderId="0" xfId="39903" applyNumberFormat="1" applyFont="1" applyFill="1" applyBorder="1" applyAlignment="1">
      <alignment horizontal="center" vertical="center"/>
    </xf>
    <xf numFmtId="176" fontId="23" fillId="0" borderId="34" xfId="39903" applyNumberFormat="1" applyFont="1" applyFill="1" applyBorder="1" applyAlignment="1">
      <alignment horizontal="right" vertical="center"/>
    </xf>
    <xf numFmtId="188" fontId="38" fillId="0" borderId="0" xfId="1" applyNumberFormat="1" applyFont="1" applyFill="1">
      <alignment vertical="center"/>
    </xf>
    <xf numFmtId="0" fontId="38" fillId="0" borderId="0" xfId="0" applyFont="1" applyFill="1" applyAlignment="1">
      <alignment horizontal="center" vertical="center"/>
    </xf>
    <xf numFmtId="0" fontId="23" fillId="0" borderId="0" xfId="39905" applyNumberFormat="1" applyFont="1" applyFill="1" applyBorder="1" applyAlignment="1">
      <alignment horizontal="right" vertical="center"/>
    </xf>
    <xf numFmtId="0" fontId="23" fillId="0" borderId="0" xfId="39903" applyNumberFormat="1" applyFont="1" applyFill="1" applyBorder="1" applyAlignment="1">
      <alignment horizontal="right" vertical="center"/>
    </xf>
    <xf numFmtId="0" fontId="38" fillId="0" borderId="0" xfId="0" applyFont="1" applyFill="1">
      <alignment vertical="center"/>
    </xf>
    <xf numFmtId="177" fontId="38" fillId="0" borderId="0" xfId="1" applyNumberFormat="1" applyFont="1" applyFill="1">
      <alignment vertical="center"/>
    </xf>
    <xf numFmtId="41" fontId="38" fillId="0" borderId="0" xfId="1" applyFont="1" applyFill="1" applyAlignment="1">
      <alignment horizontal="right" vertical="center"/>
    </xf>
    <xf numFmtId="0" fontId="23" fillId="0" borderId="0" xfId="6" applyNumberFormat="1" applyFont="1" applyFill="1" applyBorder="1" applyAlignment="1">
      <alignment horizontal="right" vertical="center"/>
    </xf>
    <xf numFmtId="1" fontId="38" fillId="0" borderId="0" xfId="1" applyNumberFormat="1" applyFont="1" applyFill="1">
      <alignment vertical="center"/>
    </xf>
    <xf numFmtId="0" fontId="23" fillId="0" borderId="0" xfId="37980" applyNumberFormat="1" applyFont="1" applyFill="1" applyBorder="1" applyAlignment="1">
      <alignment horizontal="left" vertical="center"/>
    </xf>
    <xf numFmtId="177" fontId="23" fillId="0" borderId="0" xfId="37980" applyNumberFormat="1" applyFont="1" applyFill="1" applyBorder="1">
      <alignment vertical="center"/>
    </xf>
    <xf numFmtId="177" fontId="40" fillId="0" borderId="0" xfId="1" applyNumberFormat="1" applyFont="1" applyFill="1">
      <alignment vertical="center"/>
    </xf>
    <xf numFmtId="188" fontId="40" fillId="0" borderId="0" xfId="1" applyNumberFormat="1" applyFont="1" applyFill="1">
      <alignment vertical="center"/>
    </xf>
    <xf numFmtId="0" fontId="40" fillId="0" borderId="0" xfId="0" applyFont="1" applyFill="1" applyAlignment="1">
      <alignment horizontal="center" vertical="center"/>
    </xf>
    <xf numFmtId="0" fontId="40" fillId="0" borderId="0" xfId="0" applyFont="1" applyFill="1">
      <alignment vertical="center"/>
    </xf>
    <xf numFmtId="41" fontId="40" fillId="0" borderId="0" xfId="1" applyFont="1" applyFill="1">
      <alignment vertical="center"/>
    </xf>
    <xf numFmtId="0" fontId="23" fillId="0" borderId="76" xfId="37980" applyNumberFormat="1" applyFont="1" applyFill="1" applyBorder="1" applyAlignment="1">
      <alignment horizontal="left" vertical="center"/>
    </xf>
    <xf numFmtId="0" fontId="23" fillId="0" borderId="34" xfId="37980" applyNumberFormat="1" applyFont="1" applyFill="1" applyBorder="1" applyAlignment="1">
      <alignment horizontal="left" vertical="center"/>
    </xf>
    <xf numFmtId="184" fontId="23" fillId="0" borderId="75" xfId="37980" applyNumberFormat="1" applyFont="1" applyFill="1" applyBorder="1" applyAlignment="1">
      <alignment horizontal="right" vertical="center"/>
    </xf>
    <xf numFmtId="0" fontId="38" fillId="0" borderId="97" xfId="0" applyFont="1" applyFill="1" applyBorder="1">
      <alignment vertical="center"/>
    </xf>
    <xf numFmtId="0" fontId="38" fillId="0" borderId="2" xfId="0" applyFont="1" applyFill="1" applyBorder="1">
      <alignment vertical="center"/>
    </xf>
    <xf numFmtId="0" fontId="38" fillId="0" borderId="4" xfId="0" applyFont="1" applyFill="1" applyBorder="1">
      <alignment vertical="center"/>
    </xf>
    <xf numFmtId="0" fontId="23" fillId="0" borderId="9" xfId="3" applyFont="1" applyFill="1" applyBorder="1" applyAlignment="1" applyProtection="1">
      <alignment vertical="center"/>
      <protection locked="0"/>
    </xf>
    <xf numFmtId="0" fontId="23" fillId="0" borderId="3" xfId="3" applyFont="1" applyFill="1" applyBorder="1" applyAlignment="1" applyProtection="1">
      <alignment vertical="center"/>
      <protection locked="0"/>
    </xf>
    <xf numFmtId="0" fontId="23" fillId="0" borderId="3" xfId="3" applyFont="1" applyFill="1" applyBorder="1" applyAlignment="1" applyProtection="1">
      <alignment horizontal="left" vertical="center"/>
      <protection locked="0"/>
    </xf>
    <xf numFmtId="0" fontId="23" fillId="0" borderId="14" xfId="3" applyNumberFormat="1" applyFont="1" applyFill="1" applyBorder="1" applyAlignment="1" applyProtection="1">
      <alignment vertical="center"/>
      <protection locked="0"/>
    </xf>
    <xf numFmtId="177" fontId="23" fillId="0" borderId="0" xfId="3" applyNumberFormat="1" applyFont="1" applyFill="1" applyBorder="1" applyAlignment="1" applyProtection="1">
      <alignment vertical="center"/>
      <protection locked="0"/>
    </xf>
    <xf numFmtId="41" fontId="23" fillId="0" borderId="0" xfId="4" applyFont="1" applyFill="1" applyBorder="1" applyAlignment="1" applyProtection="1">
      <alignment horizontal="left" vertical="center"/>
      <protection locked="0"/>
    </xf>
    <xf numFmtId="179" fontId="23" fillId="0" borderId="0" xfId="4" applyNumberFormat="1" applyFont="1" applyFill="1" applyBorder="1" applyAlignment="1" applyProtection="1">
      <alignment horizontal="right" vertical="center"/>
      <protection locked="0"/>
    </xf>
    <xf numFmtId="0" fontId="23" fillId="0" borderId="0" xfId="4" applyNumberFormat="1" applyFont="1" applyFill="1" applyBorder="1" applyAlignment="1" applyProtection="1">
      <alignment horizontal="left" vertical="center"/>
      <protection locked="0"/>
    </xf>
    <xf numFmtId="0" fontId="23" fillId="0" borderId="0" xfId="3" applyNumberFormat="1" applyFont="1" applyFill="1" applyBorder="1" applyAlignment="1" applyProtection="1">
      <alignment horizontal="right" vertical="center"/>
      <protection locked="0"/>
    </xf>
    <xf numFmtId="0" fontId="23" fillId="0" borderId="0" xfId="3" applyFont="1" applyFill="1" applyBorder="1" applyAlignment="1" applyProtection="1">
      <alignment horizontal="center" vertical="center"/>
      <protection locked="0"/>
    </xf>
    <xf numFmtId="0" fontId="23" fillId="0" borderId="0" xfId="4" applyNumberFormat="1" applyFont="1" applyFill="1" applyBorder="1" applyAlignment="1" applyProtection="1">
      <alignment horizontal="center" vertical="center"/>
      <protection locked="0"/>
    </xf>
    <xf numFmtId="176" fontId="23" fillId="0" borderId="3" xfId="3" applyNumberFormat="1" applyFont="1" applyFill="1" applyBorder="1" applyAlignment="1" applyProtection="1">
      <alignment horizontal="right" vertical="center"/>
      <protection locked="0"/>
    </xf>
    <xf numFmtId="176" fontId="23" fillId="0" borderId="4" xfId="3" applyNumberFormat="1" applyFont="1" applyFill="1" applyBorder="1" applyAlignment="1" applyProtection="1">
      <alignment horizontal="right" vertical="center"/>
      <protection locked="0"/>
    </xf>
    <xf numFmtId="183" fontId="23" fillId="0" borderId="165" xfId="2" applyNumberFormat="1" applyFont="1" applyFill="1" applyBorder="1" applyAlignment="1" applyProtection="1">
      <alignment horizontal="right" vertical="center"/>
      <protection locked="0"/>
    </xf>
    <xf numFmtId="0" fontId="38" fillId="0" borderId="0" xfId="0" applyFont="1" applyFill="1" applyBorder="1">
      <alignment vertical="center"/>
    </xf>
    <xf numFmtId="179" fontId="23" fillId="0" borderId="0" xfId="37980" applyNumberFormat="1" applyFont="1" applyFill="1">
      <alignment vertical="center"/>
    </xf>
    <xf numFmtId="0" fontId="41" fillId="0" borderId="0" xfId="3" applyNumberFormat="1" applyFont="1" applyFill="1" applyAlignment="1" applyProtection="1">
      <alignment vertical="center"/>
      <protection locked="0"/>
    </xf>
    <xf numFmtId="0" fontId="41" fillId="0" borderId="0" xfId="3" applyNumberFormat="1" applyFont="1" applyFill="1" applyAlignment="1" applyProtection="1">
      <alignment horizontal="center" vertical="center"/>
      <protection locked="0"/>
    </xf>
    <xf numFmtId="176" fontId="41" fillId="0" borderId="0" xfId="3" applyNumberFormat="1" applyFont="1" applyFill="1" applyAlignment="1" applyProtection="1">
      <alignment vertical="center"/>
      <protection locked="0"/>
    </xf>
    <xf numFmtId="0" fontId="41" fillId="0" borderId="0" xfId="3" applyNumberFormat="1" applyFont="1" applyFill="1" applyBorder="1" applyAlignment="1" applyProtection="1">
      <alignment vertical="center"/>
      <protection locked="0"/>
    </xf>
    <xf numFmtId="0" fontId="23" fillId="0" borderId="191" xfId="37980" applyNumberFormat="1" applyFont="1" applyFill="1" applyBorder="1">
      <alignment vertical="center"/>
    </xf>
    <xf numFmtId="0" fontId="23" fillId="0" borderId="23" xfId="37980" applyNumberFormat="1" applyFont="1" applyFill="1" applyBorder="1">
      <alignment vertical="center"/>
    </xf>
    <xf numFmtId="0" fontId="42" fillId="0" borderId="0" xfId="37980" applyNumberFormat="1" applyFont="1" applyFill="1" applyAlignment="1">
      <alignment horizontal="centerContinuous" vertical="center"/>
    </xf>
    <xf numFmtId="0" fontId="23" fillId="0" borderId="0" xfId="37980" applyNumberFormat="1" applyFont="1" applyFill="1" applyAlignment="1">
      <alignment horizontal="centerContinuous" vertical="center"/>
    </xf>
    <xf numFmtId="0" fontId="23" fillId="0" borderId="0" xfId="37980" applyNumberFormat="1" applyFont="1" applyFill="1" applyBorder="1" applyAlignment="1">
      <alignment horizontal="centerContinuous" vertical="center"/>
    </xf>
    <xf numFmtId="0" fontId="23" fillId="0" borderId="0" xfId="37980" applyNumberFormat="1" applyFont="1" applyFill="1" applyAlignment="1">
      <alignment horizontal="centerContinuous" vertical="center" shrinkToFit="1"/>
    </xf>
    <xf numFmtId="177" fontId="23" fillId="0" borderId="0" xfId="37980" applyNumberFormat="1" applyFont="1" applyFill="1" applyBorder="1" applyAlignment="1">
      <alignment horizontal="centerContinuous" vertical="center"/>
    </xf>
    <xf numFmtId="176" fontId="23" fillId="0" borderId="0" xfId="37980" applyNumberFormat="1" applyFont="1" applyFill="1" applyBorder="1" applyAlignment="1">
      <alignment horizontal="right" vertical="center"/>
    </xf>
    <xf numFmtId="0" fontId="23" fillId="0" borderId="0" xfId="37980" applyNumberFormat="1" applyFont="1" applyFill="1" applyBorder="1" applyAlignment="1">
      <alignment horizontal="centerContinuous"/>
    </xf>
    <xf numFmtId="0" fontId="23" fillId="0" borderId="23" xfId="39884" applyNumberFormat="1" applyFont="1" applyFill="1" applyBorder="1" applyAlignment="1">
      <alignment vertical="top" wrapText="1"/>
    </xf>
    <xf numFmtId="0" fontId="39" fillId="0" borderId="65" xfId="37980" applyNumberFormat="1" applyFont="1" applyFill="1" applyBorder="1" applyAlignment="1">
      <alignment horizontal="center" vertical="center" wrapText="1"/>
    </xf>
    <xf numFmtId="0" fontId="39" fillId="0" borderId="66" xfId="37980" applyNumberFormat="1" applyFont="1" applyFill="1" applyBorder="1" applyAlignment="1">
      <alignment horizontal="center" vertical="center" wrapText="1"/>
    </xf>
    <xf numFmtId="0" fontId="39" fillId="0" borderId="67" xfId="37980" applyNumberFormat="1" applyFont="1" applyFill="1" applyBorder="1" applyAlignment="1">
      <alignment horizontal="center" vertical="center" wrapText="1"/>
    </xf>
    <xf numFmtId="0" fontId="39" fillId="0" borderId="68" xfId="37980" applyNumberFormat="1" applyFont="1" applyFill="1" applyBorder="1" applyAlignment="1">
      <alignment horizontal="centerContinuous" vertical="center" shrinkToFit="1"/>
    </xf>
    <xf numFmtId="177" fontId="39" fillId="0" borderId="68" xfId="37980" applyNumberFormat="1" applyFont="1" applyFill="1" applyBorder="1" applyAlignment="1">
      <alignment horizontal="centerContinuous" vertical="center"/>
    </xf>
    <xf numFmtId="0" fontId="39" fillId="0" borderId="68" xfId="37980" applyNumberFormat="1" applyFont="1" applyFill="1" applyBorder="1" applyAlignment="1">
      <alignment horizontal="centerContinuous" vertical="center"/>
    </xf>
    <xf numFmtId="0" fontId="39" fillId="0" borderId="68" xfId="37980" applyNumberFormat="1" applyFont="1" applyFill="1" applyBorder="1" applyAlignment="1">
      <alignment horizontal="center" vertical="center"/>
    </xf>
    <xf numFmtId="176" fontId="39" fillId="0" borderId="66" xfId="37980" applyNumberFormat="1" applyFont="1" applyFill="1" applyBorder="1" applyAlignment="1">
      <alignment horizontal="center" vertical="center" wrapText="1"/>
    </xf>
    <xf numFmtId="0" fontId="39" fillId="0" borderId="69" xfId="37980" applyNumberFormat="1" applyFont="1" applyFill="1" applyBorder="1" applyAlignment="1">
      <alignment horizontal="center" vertical="center" wrapText="1"/>
    </xf>
    <xf numFmtId="0" fontId="23" fillId="0" borderId="53" xfId="39884" applyNumberFormat="1" applyFont="1" applyFill="1" applyBorder="1" applyAlignment="1">
      <alignment vertical="top" wrapText="1"/>
    </xf>
    <xf numFmtId="176" fontId="39" fillId="0" borderId="0" xfId="37980" applyNumberFormat="1" applyFont="1" applyFill="1">
      <alignment vertical="center"/>
    </xf>
    <xf numFmtId="186" fontId="39" fillId="0" borderId="0" xfId="37980" applyNumberFormat="1" applyFont="1" applyFill="1">
      <alignment vertical="center"/>
    </xf>
    <xf numFmtId="0" fontId="39" fillId="0" borderId="0" xfId="37980" applyNumberFormat="1" applyFont="1" applyFill="1">
      <alignment vertical="center"/>
    </xf>
    <xf numFmtId="0" fontId="23" fillId="0" borderId="6" xfId="37980" applyNumberFormat="1" applyFont="1" applyFill="1" applyBorder="1" applyAlignment="1">
      <alignment horizontal="left" vertical="center"/>
    </xf>
    <xf numFmtId="0" fontId="23" fillId="0" borderId="6" xfId="37980" applyNumberFormat="1" applyFont="1" applyFill="1" applyBorder="1" applyAlignment="1">
      <alignment vertical="center" shrinkToFit="1"/>
    </xf>
    <xf numFmtId="177" fontId="23" fillId="0" borderId="6" xfId="37980" applyNumberFormat="1" applyFont="1" applyFill="1" applyBorder="1" applyAlignment="1">
      <alignment horizontal="right" vertical="center"/>
    </xf>
    <xf numFmtId="0" fontId="23" fillId="0" borderId="6" xfId="37980" applyNumberFormat="1" applyFont="1" applyFill="1" applyBorder="1" applyAlignment="1">
      <alignment horizontal="center" vertical="center"/>
    </xf>
    <xf numFmtId="0" fontId="23" fillId="0" borderId="6" xfId="37980" applyNumberFormat="1" applyFont="1" applyFill="1" applyBorder="1" applyAlignment="1">
      <alignment horizontal="right" vertical="center"/>
    </xf>
    <xf numFmtId="176" fontId="39" fillId="0" borderId="30" xfId="37980" applyNumberFormat="1" applyFont="1" applyFill="1" applyBorder="1" applyAlignment="1">
      <alignment horizontal="right" vertical="center"/>
    </xf>
    <xf numFmtId="184" fontId="39" fillId="0" borderId="71" xfId="3" applyNumberFormat="1" applyFont="1" applyFill="1" applyBorder="1" applyAlignment="1" applyProtection="1">
      <alignment horizontal="right" vertical="center"/>
      <protection locked="0"/>
    </xf>
    <xf numFmtId="0" fontId="23" fillId="0" borderId="0" xfId="39884" applyNumberFormat="1" applyFont="1" applyFill="1" applyBorder="1" applyAlignment="1">
      <alignment vertical="top" wrapText="1"/>
    </xf>
    <xf numFmtId="0" fontId="23" fillId="0" borderId="0" xfId="37980" applyNumberFormat="1" applyFont="1" applyFill="1" applyBorder="1" applyAlignment="1">
      <alignment vertical="center" shrinkToFit="1"/>
    </xf>
    <xf numFmtId="184" fontId="39" fillId="0" borderId="160" xfId="3" applyNumberFormat="1" applyFont="1" applyFill="1" applyBorder="1" applyAlignment="1" applyProtection="1">
      <alignment horizontal="right" vertical="center"/>
      <protection locked="0"/>
    </xf>
    <xf numFmtId="0" fontId="39" fillId="0" borderId="73" xfId="37980" applyNumberFormat="1" applyFont="1" applyFill="1" applyBorder="1" applyAlignment="1">
      <alignment horizontal="left" vertical="center"/>
    </xf>
    <xf numFmtId="0" fontId="39" fillId="0" borderId="49" xfId="37980" applyNumberFormat="1" applyFont="1" applyFill="1" applyBorder="1" applyAlignment="1">
      <alignment horizontal="center" vertical="center"/>
    </xf>
    <xf numFmtId="0" fontId="23" fillId="0" borderId="49" xfId="37980" applyNumberFormat="1" applyFont="1" applyFill="1" applyBorder="1" applyAlignment="1">
      <alignment vertical="center" shrinkToFit="1"/>
    </xf>
    <xf numFmtId="177" fontId="23" fillId="0" borderId="49" xfId="37980" applyNumberFormat="1" applyFont="1" applyFill="1" applyBorder="1" applyAlignment="1">
      <alignment horizontal="right" vertical="center"/>
    </xf>
    <xf numFmtId="0" fontId="23" fillId="0" borderId="49" xfId="37980" applyNumberFormat="1" applyFont="1" applyFill="1" applyBorder="1" applyAlignment="1">
      <alignment horizontal="center" vertical="center"/>
    </xf>
    <xf numFmtId="0" fontId="23" fillId="0" borderId="49" xfId="37980" applyNumberFormat="1" applyFont="1" applyFill="1" applyBorder="1" applyAlignment="1">
      <alignment horizontal="right" vertical="center"/>
    </xf>
    <xf numFmtId="176" fontId="39" fillId="0" borderId="31" xfId="37980" applyNumberFormat="1" applyFont="1" applyFill="1" applyBorder="1" applyAlignment="1">
      <alignment horizontal="right" vertical="center"/>
    </xf>
    <xf numFmtId="184" fontId="39" fillId="0" borderId="77" xfId="3" applyNumberFormat="1" applyFont="1" applyFill="1" applyBorder="1" applyAlignment="1" applyProtection="1">
      <alignment horizontal="right" vertical="center"/>
      <protection locked="0"/>
    </xf>
    <xf numFmtId="176" fontId="39" fillId="0" borderId="25" xfId="37980" applyNumberFormat="1" applyFont="1" applyFill="1" applyBorder="1" applyAlignment="1">
      <alignment horizontal="right" vertical="center"/>
    </xf>
    <xf numFmtId="0" fontId="23" fillId="0" borderId="73" xfId="37980" applyNumberFormat="1" applyFont="1" applyFill="1" applyBorder="1" applyAlignment="1">
      <alignment horizontal="left" vertical="center"/>
    </xf>
    <xf numFmtId="0" fontId="23" fillId="0" borderId="49" xfId="37980" applyNumberFormat="1" applyFont="1" applyFill="1" applyBorder="1" applyAlignment="1">
      <alignment horizontal="left" vertical="center"/>
    </xf>
    <xf numFmtId="177" fontId="23" fillId="0" borderId="36" xfId="37980" applyNumberFormat="1" applyFont="1" applyFill="1" applyBorder="1" applyAlignment="1">
      <alignment horizontal="right" vertical="center"/>
    </xf>
    <xf numFmtId="0" fontId="23" fillId="0" borderId="36" xfId="37980" applyNumberFormat="1" applyFont="1" applyFill="1" applyBorder="1" applyAlignment="1">
      <alignment horizontal="center" vertical="center"/>
    </xf>
    <xf numFmtId="0" fontId="23" fillId="0" borderId="36" xfId="37980" applyNumberFormat="1" applyFont="1" applyFill="1" applyBorder="1" applyAlignment="1">
      <alignment horizontal="right" vertical="center"/>
    </xf>
    <xf numFmtId="0" fontId="23" fillId="0" borderId="74" xfId="37980" applyNumberFormat="1" applyFont="1" applyFill="1" applyBorder="1" applyAlignment="1">
      <alignment horizontal="left" vertical="center"/>
    </xf>
    <xf numFmtId="0" fontId="23" fillId="0" borderId="1" xfId="37980" applyNumberFormat="1" applyFont="1" applyFill="1" applyBorder="1" applyAlignment="1">
      <alignment horizontal="left" vertical="center"/>
    </xf>
    <xf numFmtId="0" fontId="23" fillId="0" borderId="3" xfId="37980" applyNumberFormat="1" applyFont="1" applyFill="1" applyBorder="1" applyAlignment="1">
      <alignment horizontal="left" vertical="center"/>
    </xf>
    <xf numFmtId="177" fontId="23" fillId="0" borderId="0" xfId="1" applyNumberFormat="1" applyFont="1" applyFill="1" applyBorder="1" applyAlignment="1">
      <alignment horizontal="right" vertical="center"/>
    </xf>
    <xf numFmtId="176" fontId="39" fillId="0" borderId="34" xfId="1" applyNumberFormat="1" applyFont="1" applyFill="1" applyBorder="1" applyAlignment="1">
      <alignment horizontal="right" vertical="center"/>
    </xf>
    <xf numFmtId="0" fontId="39" fillId="0" borderId="75" xfId="37980" applyNumberFormat="1" applyFont="1" applyFill="1" applyBorder="1" applyAlignment="1">
      <alignment horizontal="right" vertical="center"/>
    </xf>
    <xf numFmtId="176" fontId="23" fillId="0" borderId="34" xfId="1" applyNumberFormat="1" applyFont="1" applyFill="1" applyBorder="1" applyAlignment="1">
      <alignment horizontal="right" vertical="center"/>
    </xf>
    <xf numFmtId="176" fontId="38" fillId="0" borderId="38" xfId="0" applyNumberFormat="1" applyFont="1" applyFill="1" applyBorder="1">
      <alignment vertical="center"/>
    </xf>
    <xf numFmtId="0" fontId="23" fillId="0" borderId="75" xfId="37980" applyNumberFormat="1" applyFont="1" applyFill="1" applyBorder="1" applyAlignment="1">
      <alignment horizontal="right" vertical="center"/>
    </xf>
    <xf numFmtId="0" fontId="23" fillId="0" borderId="11" xfId="37980" applyNumberFormat="1" applyFont="1" applyFill="1" applyBorder="1" applyAlignment="1">
      <alignment horizontal="left" vertical="center"/>
    </xf>
    <xf numFmtId="0" fontId="23" fillId="0" borderId="0" xfId="35938" applyNumberFormat="1" applyFont="1" applyFill="1" applyBorder="1" applyAlignment="1">
      <alignment horizontal="right" vertical="center"/>
    </xf>
    <xf numFmtId="0" fontId="23" fillId="0" borderId="22" xfId="37980" applyNumberFormat="1" applyFont="1" applyFill="1" applyBorder="1" applyAlignment="1">
      <alignment horizontal="center" vertical="center"/>
    </xf>
    <xf numFmtId="0" fontId="23" fillId="0" borderId="0" xfId="37980" applyNumberFormat="1" applyFont="1" applyFill="1" applyBorder="1" applyAlignment="1">
      <alignment vertical="center"/>
    </xf>
    <xf numFmtId="0" fontId="23" fillId="0" borderId="17" xfId="37980" applyNumberFormat="1" applyFont="1" applyFill="1" applyBorder="1" applyAlignment="1">
      <alignment horizontal="left" vertical="center"/>
    </xf>
    <xf numFmtId="0" fontId="23" fillId="0" borderId="18" xfId="37980" applyNumberFormat="1" applyFont="1" applyFill="1" applyBorder="1" applyAlignment="1">
      <alignment horizontal="left" vertical="center" shrinkToFit="1"/>
    </xf>
    <xf numFmtId="177" fontId="23" fillId="0" borderId="18" xfId="37980" applyNumberFormat="1" applyFont="1" applyFill="1" applyBorder="1" applyAlignment="1">
      <alignment horizontal="right" vertical="center"/>
    </xf>
    <xf numFmtId="0" fontId="23" fillId="0" borderId="18" xfId="37980" applyNumberFormat="1" applyFont="1" applyFill="1" applyBorder="1" applyAlignment="1">
      <alignment horizontal="center" vertical="center"/>
    </xf>
    <xf numFmtId="0" fontId="23" fillId="0" borderId="18" xfId="6" applyNumberFormat="1" applyFont="1" applyFill="1" applyBorder="1" applyAlignment="1">
      <alignment horizontal="right" vertical="center"/>
    </xf>
    <xf numFmtId="0" fontId="23" fillId="0" borderId="18" xfId="37980" applyNumberFormat="1" applyFont="1" applyFill="1" applyBorder="1" applyAlignment="1">
      <alignment horizontal="right" vertical="center"/>
    </xf>
    <xf numFmtId="176" fontId="23" fillId="0" borderId="43" xfId="1" applyNumberFormat="1" applyFont="1" applyFill="1" applyBorder="1" applyAlignment="1">
      <alignment horizontal="right" vertical="center"/>
    </xf>
    <xf numFmtId="176" fontId="23" fillId="0" borderId="43" xfId="37980" applyNumberFormat="1" applyFont="1" applyFill="1" applyBorder="1" applyAlignment="1">
      <alignment horizontal="right" vertical="center"/>
    </xf>
    <xf numFmtId="184" fontId="23" fillId="0" borderId="79" xfId="37980" applyNumberFormat="1" applyFont="1" applyFill="1" applyBorder="1" applyAlignment="1">
      <alignment horizontal="right" vertical="center"/>
    </xf>
    <xf numFmtId="0" fontId="23" fillId="0" borderId="47" xfId="37980" applyNumberFormat="1" applyFont="1" applyFill="1" applyBorder="1" applyAlignment="1">
      <alignment horizontal="left" vertical="center"/>
    </xf>
    <xf numFmtId="184" fontId="39" fillId="0" borderId="75" xfId="37980" applyNumberFormat="1" applyFont="1" applyFill="1" applyBorder="1" applyAlignment="1">
      <alignment horizontal="right" vertical="center"/>
    </xf>
    <xf numFmtId="1" fontId="23" fillId="0" borderId="0" xfId="37980" applyNumberFormat="1" applyFont="1" applyFill="1" applyBorder="1" applyAlignment="1">
      <alignment horizontal="right" vertical="center"/>
    </xf>
    <xf numFmtId="0" fontId="23" fillId="0" borderId="5" xfId="37980" applyNumberFormat="1" applyFont="1" applyFill="1" applyBorder="1" applyAlignment="1">
      <alignment horizontal="left" vertical="center"/>
    </xf>
    <xf numFmtId="176" fontId="23" fillId="0" borderId="34" xfId="39834" applyNumberFormat="1" applyFont="1" applyFill="1" applyBorder="1" applyAlignment="1">
      <alignment horizontal="right" vertical="center"/>
    </xf>
    <xf numFmtId="177" fontId="23" fillId="0" borderId="0" xfId="37980" applyNumberFormat="1" applyFont="1" applyFill="1" applyBorder="1" applyAlignment="1">
      <alignment horizontal="right" vertical="center" shrinkToFit="1"/>
    </xf>
    <xf numFmtId="0" fontId="23" fillId="0" borderId="0" xfId="37980" applyNumberFormat="1" applyFont="1" applyFill="1" applyBorder="1" applyAlignment="1">
      <alignment horizontal="center" vertical="center" shrinkToFit="1"/>
    </xf>
    <xf numFmtId="0" fontId="23" fillId="0" borderId="0" xfId="37980" applyNumberFormat="1" applyFont="1" applyFill="1" applyBorder="1" applyAlignment="1">
      <alignment horizontal="right" vertical="center" shrinkToFit="1"/>
    </xf>
    <xf numFmtId="176" fontId="23" fillId="0" borderId="34" xfId="37980" applyNumberFormat="1" applyFont="1" applyFill="1" applyBorder="1" applyAlignment="1">
      <alignment horizontal="right" vertical="center" shrinkToFit="1"/>
    </xf>
    <xf numFmtId="176" fontId="23" fillId="0" borderId="43" xfId="37980" applyNumberFormat="1" applyFont="1" applyFill="1" applyBorder="1" applyAlignment="1">
      <alignment horizontal="right" vertical="center" shrinkToFit="1"/>
    </xf>
    <xf numFmtId="0" fontId="39" fillId="0" borderId="11" xfId="37980" applyNumberFormat="1" applyFont="1" applyFill="1" applyBorder="1" applyAlignment="1">
      <alignment horizontal="left" vertical="center"/>
    </xf>
    <xf numFmtId="176" fontId="39" fillId="0" borderId="42" xfId="37980" applyNumberFormat="1" applyFont="1" applyFill="1" applyBorder="1" applyAlignment="1">
      <alignment horizontal="right" vertical="center"/>
    </xf>
    <xf numFmtId="184" fontId="39" fillId="0" borderId="75" xfId="3" applyNumberFormat="1" applyFont="1" applyFill="1" applyBorder="1" applyAlignment="1" applyProtection="1">
      <alignment horizontal="right" vertical="center"/>
      <protection locked="0"/>
    </xf>
    <xf numFmtId="184" fontId="23" fillId="0" borderId="75" xfId="3" applyNumberFormat="1" applyFont="1" applyFill="1" applyBorder="1" applyAlignment="1" applyProtection="1">
      <alignment horizontal="right" vertical="center"/>
      <protection locked="0"/>
    </xf>
    <xf numFmtId="0" fontId="23" fillId="0" borderId="24" xfId="37980" applyNumberFormat="1" applyFont="1" applyFill="1" applyBorder="1" applyAlignment="1">
      <alignment vertical="center" shrinkToFit="1"/>
    </xf>
    <xf numFmtId="177" fontId="23" fillId="0" borderId="24" xfId="37980" applyNumberFormat="1" applyFont="1" applyFill="1" applyBorder="1" applyAlignment="1">
      <alignment horizontal="right" vertical="center"/>
    </xf>
    <xf numFmtId="0" fontId="23" fillId="0" borderId="24" xfId="37980" applyNumberFormat="1" applyFont="1" applyFill="1" applyBorder="1" applyAlignment="1">
      <alignment horizontal="center" vertical="center"/>
    </xf>
    <xf numFmtId="0" fontId="23" fillId="0" borderId="24" xfId="37980" applyNumberFormat="1" applyFont="1" applyFill="1" applyBorder="1" applyAlignment="1">
      <alignment horizontal="right" vertical="center"/>
    </xf>
    <xf numFmtId="176" fontId="23" fillId="0" borderId="89" xfId="1" applyNumberFormat="1" applyFont="1" applyFill="1" applyBorder="1" applyAlignment="1">
      <alignment horizontal="right" vertical="center"/>
    </xf>
    <xf numFmtId="0" fontId="23" fillId="0" borderId="36" xfId="37980" applyNumberFormat="1" applyFont="1" applyFill="1" applyBorder="1" applyAlignment="1">
      <alignment vertical="center" shrinkToFit="1"/>
    </xf>
    <xf numFmtId="0" fontId="23" fillId="0" borderId="48" xfId="37980" applyNumberFormat="1" applyFont="1" applyFill="1" applyBorder="1" applyAlignment="1">
      <alignment horizontal="left" vertical="center"/>
    </xf>
    <xf numFmtId="0" fontId="23" fillId="0" borderId="44" xfId="37980" applyNumberFormat="1" applyFont="1" applyFill="1" applyBorder="1" applyAlignment="1">
      <alignment horizontal="left" vertical="center"/>
    </xf>
    <xf numFmtId="176" fontId="39" fillId="0" borderId="28" xfId="37980" applyNumberFormat="1" applyFont="1" applyFill="1" applyBorder="1" applyAlignment="1">
      <alignment horizontal="right" vertical="center"/>
    </xf>
    <xf numFmtId="184" fontId="39" fillId="0" borderId="182" xfId="3" applyNumberFormat="1" applyFont="1" applyFill="1" applyBorder="1" applyAlignment="1" applyProtection="1">
      <alignment horizontal="right" vertical="center"/>
      <protection locked="0"/>
    </xf>
    <xf numFmtId="177" fontId="38" fillId="0" borderId="0" xfId="0" applyNumberFormat="1" applyFont="1" applyFill="1" applyBorder="1">
      <alignment vertical="center"/>
    </xf>
    <xf numFmtId="0" fontId="38" fillId="0" borderId="0" xfId="0" applyFont="1" applyFill="1" applyBorder="1" applyAlignment="1">
      <alignment horizontal="center" vertical="center"/>
    </xf>
    <xf numFmtId="176" fontId="38" fillId="0" borderId="34" xfId="0" applyNumberFormat="1" applyFont="1" applyFill="1" applyBorder="1">
      <alignment vertical="center"/>
    </xf>
    <xf numFmtId="184" fontId="23" fillId="0" borderId="183" xfId="3" applyNumberFormat="1" applyFont="1" applyFill="1" applyBorder="1" applyAlignment="1" applyProtection="1">
      <alignment horizontal="right" vertical="center"/>
      <protection locked="0"/>
    </xf>
    <xf numFmtId="176" fontId="23" fillId="0" borderId="38" xfId="37980" applyNumberFormat="1" applyFont="1" applyFill="1" applyBorder="1" applyAlignment="1">
      <alignment horizontal="right" vertical="center"/>
    </xf>
    <xf numFmtId="184" fontId="39" fillId="0" borderId="183" xfId="3" applyNumberFormat="1" applyFont="1" applyFill="1" applyBorder="1" applyAlignment="1" applyProtection="1">
      <alignment horizontal="right" vertical="center"/>
      <protection locked="0"/>
    </xf>
    <xf numFmtId="176" fontId="43" fillId="0" borderId="34" xfId="0" applyNumberFormat="1" applyFont="1" applyFill="1" applyBorder="1">
      <alignment vertical="center"/>
    </xf>
    <xf numFmtId="176" fontId="38" fillId="0" borderId="34" xfId="0" applyNumberFormat="1" applyFont="1" applyBorder="1">
      <alignment vertical="center"/>
    </xf>
    <xf numFmtId="0" fontId="23" fillId="0" borderId="27" xfId="37980" applyNumberFormat="1" applyFont="1" applyFill="1" applyBorder="1" applyAlignment="1">
      <alignment vertical="center" shrinkToFit="1"/>
    </xf>
    <xf numFmtId="177" fontId="23" fillId="0" borderId="27" xfId="37980" applyNumberFormat="1" applyFont="1" applyFill="1" applyBorder="1" applyAlignment="1">
      <alignment horizontal="right" vertical="center"/>
    </xf>
    <xf numFmtId="0" fontId="23" fillId="0" borderId="27" xfId="37980" applyNumberFormat="1" applyFont="1" applyFill="1" applyBorder="1" applyAlignment="1">
      <alignment horizontal="center" vertical="center"/>
    </xf>
    <xf numFmtId="0" fontId="23" fillId="0" borderId="27" xfId="37980" applyNumberFormat="1" applyFont="1" applyFill="1" applyBorder="1" applyAlignment="1">
      <alignment horizontal="right" vertical="center"/>
    </xf>
    <xf numFmtId="0" fontId="23" fillId="0" borderId="0" xfId="0" applyNumberFormat="1" applyFont="1" applyFill="1" applyBorder="1" applyAlignment="1">
      <alignment horizontal="left" vertical="center"/>
    </xf>
    <xf numFmtId="0" fontId="23" fillId="0" borderId="0" xfId="0" applyNumberFormat="1" applyFont="1" applyFill="1" applyBorder="1" applyAlignment="1">
      <alignment horizontal="left" vertical="center" shrinkToFit="1"/>
    </xf>
    <xf numFmtId="177" fontId="23" fillId="0" borderId="0" xfId="0" applyNumberFormat="1" applyFont="1" applyFill="1" applyBorder="1" applyAlignment="1">
      <alignment horizontal="right" vertical="center"/>
    </xf>
    <xf numFmtId="176" fontId="39" fillId="0" borderId="34" xfId="0" applyNumberFormat="1" applyFont="1" applyFill="1" applyBorder="1" applyAlignment="1">
      <alignment horizontal="right" vertical="center"/>
    </xf>
    <xf numFmtId="184" fontId="39" fillId="0" borderId="75" xfId="37980" applyNumberFormat="1" applyFont="1" applyFill="1" applyBorder="1" applyAlignment="1">
      <alignment horizontal="left" vertical="center"/>
    </xf>
    <xf numFmtId="0" fontId="23" fillId="0" borderId="0" xfId="0" applyFont="1" applyFill="1" applyBorder="1">
      <alignment vertical="center"/>
    </xf>
    <xf numFmtId="177" fontId="23" fillId="0" borderId="0" xfId="0" applyNumberFormat="1" applyFont="1" applyFill="1" applyBorder="1">
      <alignment vertical="center"/>
    </xf>
    <xf numFmtId="0" fontId="23" fillId="0" borderId="0" xfId="0" applyFont="1" applyFill="1" applyBorder="1" applyAlignment="1">
      <alignment horizontal="center" vertical="center"/>
    </xf>
    <xf numFmtId="184" fontId="23" fillId="0" borderId="75" xfId="37980" applyNumberFormat="1" applyFont="1" applyFill="1" applyBorder="1" applyAlignment="1">
      <alignment horizontal="left" vertical="center"/>
    </xf>
    <xf numFmtId="0" fontId="23" fillId="0" borderId="0" xfId="37980" applyNumberFormat="1" applyFont="1" applyFill="1" applyAlignment="1">
      <alignment horizontal="left" vertical="center"/>
    </xf>
    <xf numFmtId="0" fontId="23" fillId="0" borderId="80" xfId="37980" applyNumberFormat="1" applyFont="1" applyFill="1" applyBorder="1" applyAlignment="1">
      <alignment horizontal="left" vertical="center"/>
    </xf>
    <xf numFmtId="0" fontId="23" fillId="0" borderId="0" xfId="0" applyNumberFormat="1" applyFont="1" applyFill="1" applyBorder="1" applyAlignment="1">
      <alignment vertical="center" shrinkToFit="1"/>
    </xf>
    <xf numFmtId="0" fontId="23" fillId="0" borderId="0" xfId="0" applyNumberFormat="1" applyFont="1" applyFill="1" applyBorder="1">
      <alignment vertical="center"/>
    </xf>
    <xf numFmtId="0" fontId="23" fillId="0" borderId="3" xfId="37980" applyNumberFormat="1" applyFont="1" applyFill="1" applyBorder="1">
      <alignment vertical="center"/>
    </xf>
    <xf numFmtId="0" fontId="23" fillId="0" borderId="0" xfId="0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 vertical="center" wrapText="1"/>
    </xf>
    <xf numFmtId="0" fontId="23" fillId="0" borderId="0" xfId="0" applyFont="1" applyFill="1" applyBorder="1" applyAlignment="1">
      <alignment vertical="center" wrapText="1"/>
    </xf>
    <xf numFmtId="186" fontId="23" fillId="0" borderId="0" xfId="37980" applyNumberFormat="1" applyFont="1" applyFill="1" applyAlignment="1">
      <alignment horizontal="left" vertical="center"/>
    </xf>
    <xf numFmtId="0" fontId="23" fillId="0" borderId="57" xfId="37980" applyNumberFormat="1" applyFont="1" applyFill="1" applyBorder="1" applyAlignment="1">
      <alignment horizontal="left" vertical="center"/>
    </xf>
    <xf numFmtId="184" fontId="23" fillId="0" borderId="186" xfId="3" applyNumberFormat="1" applyFont="1" applyFill="1" applyBorder="1" applyAlignment="1" applyProtection="1">
      <alignment horizontal="right" vertical="center"/>
      <protection locked="0"/>
    </xf>
    <xf numFmtId="177" fontId="39" fillId="0" borderId="0" xfId="0" applyNumberFormat="1" applyFont="1" applyFill="1" applyBorder="1" applyAlignment="1">
      <alignment horizontal="right" vertical="center"/>
    </xf>
    <xf numFmtId="0" fontId="39" fillId="0" borderId="0" xfId="0" applyNumberFormat="1" applyFont="1" applyFill="1" applyBorder="1" applyAlignment="1">
      <alignment vertical="center"/>
    </xf>
    <xf numFmtId="0" fontId="39" fillId="0" borderId="0" xfId="0" applyNumberFormat="1" applyFont="1" applyFill="1" applyBorder="1">
      <alignment vertical="center"/>
    </xf>
    <xf numFmtId="0" fontId="23" fillId="0" borderId="0" xfId="0" applyFont="1" applyFill="1" applyBorder="1" applyAlignment="1">
      <alignment horizontal="left" vertical="center"/>
    </xf>
    <xf numFmtId="0" fontId="23" fillId="0" borderId="31" xfId="37980" applyNumberFormat="1" applyFont="1" applyFill="1" applyBorder="1" applyAlignment="1">
      <alignment horizontal="left" vertical="center"/>
    </xf>
    <xf numFmtId="0" fontId="23" fillId="0" borderId="119" xfId="37980" applyNumberFormat="1" applyFont="1" applyFill="1" applyBorder="1" applyAlignment="1">
      <alignment horizontal="left" vertical="center"/>
    </xf>
    <xf numFmtId="0" fontId="23" fillId="0" borderId="39" xfId="37980" applyNumberFormat="1" applyFont="1" applyFill="1" applyBorder="1" applyAlignment="1">
      <alignment horizontal="left" vertical="center"/>
    </xf>
    <xf numFmtId="176" fontId="23" fillId="0" borderId="41" xfId="37980" applyNumberFormat="1" applyFont="1" applyFill="1" applyBorder="1" applyAlignment="1">
      <alignment horizontal="right" vertical="center"/>
    </xf>
    <xf numFmtId="184" fontId="23" fillId="0" borderId="82" xfId="37980" applyNumberFormat="1" applyFont="1" applyFill="1" applyBorder="1" applyAlignment="1">
      <alignment horizontal="right" vertical="center"/>
    </xf>
    <xf numFmtId="0" fontId="23" fillId="0" borderId="0" xfId="37980" applyFont="1" applyFill="1" applyBorder="1" applyAlignment="1">
      <alignment vertical="center" shrinkToFit="1"/>
    </xf>
    <xf numFmtId="0" fontId="23" fillId="0" borderId="0" xfId="37980" applyFont="1" applyFill="1" applyBorder="1" applyAlignment="1">
      <alignment horizontal="right" vertical="center"/>
    </xf>
    <xf numFmtId="0" fontId="23" fillId="0" borderId="18" xfId="37980" applyNumberFormat="1" applyFont="1" applyFill="1" applyBorder="1" applyAlignment="1">
      <alignment vertical="center" shrinkToFit="1"/>
    </xf>
    <xf numFmtId="0" fontId="23" fillId="0" borderId="74" xfId="37980" applyNumberFormat="1" applyFont="1" applyFill="1" applyBorder="1">
      <alignment vertical="center"/>
    </xf>
    <xf numFmtId="176" fontId="23" fillId="0" borderId="34" xfId="37980" applyNumberFormat="1" applyFont="1" applyFill="1" applyBorder="1" applyAlignment="1">
      <alignment horizontal="left" vertical="center"/>
    </xf>
    <xf numFmtId="176" fontId="43" fillId="0" borderId="34" xfId="0" applyNumberFormat="1" applyFont="1" applyFill="1" applyBorder="1" applyAlignment="1">
      <alignment horizontal="right" vertical="center"/>
    </xf>
    <xf numFmtId="177" fontId="38" fillId="0" borderId="0" xfId="0" applyNumberFormat="1" applyFont="1" applyFill="1" applyBorder="1" applyAlignment="1">
      <alignment horizontal="right" vertical="center"/>
    </xf>
    <xf numFmtId="0" fontId="38" fillId="0" borderId="0" xfId="0" applyFont="1" applyFill="1" applyBorder="1" applyAlignment="1">
      <alignment horizontal="right" vertical="center"/>
    </xf>
    <xf numFmtId="176" fontId="38" fillId="0" borderId="34" xfId="0" applyNumberFormat="1" applyFont="1" applyFill="1" applyBorder="1" applyAlignment="1">
      <alignment horizontal="right" vertical="center"/>
    </xf>
    <xf numFmtId="0" fontId="23" fillId="0" borderId="76" xfId="39834" applyFont="1" applyFill="1" applyBorder="1" applyAlignment="1">
      <alignment horizontal="left" vertical="center"/>
    </xf>
    <xf numFmtId="0" fontId="23" fillId="0" borderId="38" xfId="39834" applyFont="1" applyFill="1" applyBorder="1" applyAlignment="1">
      <alignment horizontal="left" vertical="center"/>
    </xf>
    <xf numFmtId="0" fontId="23" fillId="0" borderId="34" xfId="39834" applyFont="1" applyFill="1" applyBorder="1" applyAlignment="1">
      <alignment horizontal="left" vertical="center"/>
    </xf>
    <xf numFmtId="184" fontId="23" fillId="0" borderId="75" xfId="39834" applyNumberFormat="1" applyFont="1" applyFill="1" applyBorder="1">
      <alignment vertical="center"/>
    </xf>
    <xf numFmtId="176" fontId="23" fillId="0" borderId="34" xfId="39834" applyNumberFormat="1" applyFont="1" applyFill="1" applyBorder="1">
      <alignment vertical="center"/>
    </xf>
    <xf numFmtId="0" fontId="23" fillId="0" borderId="76" xfId="39834" applyNumberFormat="1" applyFont="1" applyFill="1" applyBorder="1" applyAlignment="1">
      <alignment horizontal="left" vertical="center"/>
    </xf>
    <xf numFmtId="0" fontId="23" fillId="0" borderId="38" xfId="39834" applyNumberFormat="1" applyFont="1" applyFill="1" applyBorder="1" applyAlignment="1">
      <alignment horizontal="left" vertical="center"/>
    </xf>
    <xf numFmtId="0" fontId="23" fillId="0" borderId="34" xfId="39834" applyNumberFormat="1" applyFont="1" applyFill="1" applyBorder="1" applyAlignment="1">
      <alignment horizontal="left" vertical="center"/>
    </xf>
    <xf numFmtId="0" fontId="23" fillId="0" borderId="0" xfId="39834" applyFont="1" applyFill="1" applyBorder="1" applyAlignment="1">
      <alignment horizontal="left" vertical="center" shrinkToFit="1"/>
    </xf>
    <xf numFmtId="0" fontId="23" fillId="0" borderId="0" xfId="39834" applyNumberFormat="1" applyFont="1" applyFill="1" applyBorder="1" applyAlignment="1">
      <alignment horizontal="center" vertical="center"/>
    </xf>
    <xf numFmtId="0" fontId="23" fillId="0" borderId="0" xfId="39834" applyNumberFormat="1" applyFont="1" applyFill="1" applyBorder="1" applyAlignment="1">
      <alignment horizontal="right" vertical="center"/>
    </xf>
    <xf numFmtId="181" fontId="23" fillId="0" borderId="0" xfId="39834" applyNumberFormat="1" applyFont="1" applyFill="1" applyBorder="1" applyAlignment="1">
      <alignment horizontal="right" vertical="center"/>
    </xf>
    <xf numFmtId="0" fontId="23" fillId="0" borderId="76" xfId="37980" applyFont="1" applyFill="1" applyBorder="1" applyAlignment="1">
      <alignment horizontal="left" vertical="center"/>
    </xf>
    <xf numFmtId="0" fontId="23" fillId="0" borderId="48" xfId="37980" applyFont="1" applyFill="1" applyBorder="1" applyAlignment="1">
      <alignment horizontal="left" vertical="center"/>
    </xf>
    <xf numFmtId="0" fontId="23" fillId="0" borderId="36" xfId="37980" applyFont="1" applyFill="1" applyBorder="1" applyAlignment="1">
      <alignment vertical="center" shrinkToFit="1"/>
    </xf>
    <xf numFmtId="181" fontId="23" fillId="0" borderId="36" xfId="37980" applyNumberFormat="1" applyFont="1" applyFill="1" applyBorder="1" applyAlignment="1">
      <alignment horizontal="right" vertical="center"/>
    </xf>
    <xf numFmtId="0" fontId="23" fillId="0" borderId="34" xfId="37980" applyFont="1" applyFill="1" applyBorder="1" applyAlignment="1">
      <alignment horizontal="left" vertical="center"/>
    </xf>
    <xf numFmtId="0" fontId="23" fillId="0" borderId="31" xfId="37980" applyFont="1" applyFill="1" applyBorder="1" applyAlignment="1">
      <alignment horizontal="left" vertical="center"/>
    </xf>
    <xf numFmtId="0" fontId="23" fillId="0" borderId="38" xfId="37980" applyFont="1" applyFill="1" applyBorder="1" applyAlignment="1">
      <alignment horizontal="left" vertical="center"/>
    </xf>
    <xf numFmtId="0" fontId="23" fillId="0" borderId="36" xfId="37980" applyFont="1" applyFill="1" applyBorder="1" applyAlignment="1">
      <alignment horizontal="left" vertical="center" shrinkToFit="1"/>
    </xf>
    <xf numFmtId="184" fontId="39" fillId="0" borderId="75" xfId="37980" applyNumberFormat="1" applyFont="1" applyFill="1" applyBorder="1">
      <alignment vertical="center"/>
    </xf>
    <xf numFmtId="184" fontId="23" fillId="0" borderId="75" xfId="37980" applyNumberFormat="1" applyFont="1" applyFill="1" applyBorder="1">
      <alignment vertical="center"/>
    </xf>
    <xf numFmtId="0" fontId="23" fillId="0" borderId="0" xfId="37980" applyFont="1" applyFill="1" applyBorder="1" applyAlignment="1">
      <alignment horizontal="center" vertical="center" shrinkToFit="1"/>
    </xf>
    <xf numFmtId="176" fontId="23" fillId="0" borderId="34" xfId="37980" applyNumberFormat="1" applyFont="1" applyFill="1" applyBorder="1" applyAlignment="1">
      <alignment horizontal="center" vertical="center"/>
    </xf>
    <xf numFmtId="0" fontId="23" fillId="0" borderId="30" xfId="37980" applyFont="1" applyFill="1" applyBorder="1" applyAlignment="1">
      <alignment horizontal="left" vertical="center"/>
    </xf>
    <xf numFmtId="0" fontId="23" fillId="0" borderId="6" xfId="37980" applyFont="1" applyFill="1" applyBorder="1" applyAlignment="1">
      <alignment vertical="center" shrinkToFit="1"/>
    </xf>
    <xf numFmtId="181" fontId="23" fillId="0" borderId="6" xfId="37980" applyNumberFormat="1" applyFont="1" applyFill="1" applyBorder="1" applyAlignment="1">
      <alignment horizontal="right" vertical="center"/>
    </xf>
    <xf numFmtId="0" fontId="23" fillId="0" borderId="49" xfId="37980" applyFont="1" applyFill="1" applyBorder="1" applyAlignment="1">
      <alignment horizontal="left" vertical="center"/>
    </xf>
    <xf numFmtId="0" fontId="23" fillId="0" borderId="49" xfId="37980" applyFont="1" applyFill="1" applyBorder="1" applyAlignment="1">
      <alignment vertical="center" shrinkToFit="1"/>
    </xf>
    <xf numFmtId="181" fontId="23" fillId="0" borderId="49" xfId="37980" applyNumberFormat="1" applyFont="1" applyFill="1" applyBorder="1" applyAlignment="1">
      <alignment horizontal="right" vertical="center"/>
    </xf>
    <xf numFmtId="0" fontId="23" fillId="0" borderId="13" xfId="37980" applyNumberFormat="1" applyFont="1" applyFill="1" applyBorder="1" applyAlignment="1">
      <alignment horizontal="left" vertical="center"/>
    </xf>
    <xf numFmtId="0" fontId="23" fillId="0" borderId="20" xfId="37980" applyNumberFormat="1" applyFont="1" applyFill="1" applyBorder="1" applyAlignment="1">
      <alignment vertical="center" shrinkToFit="1"/>
    </xf>
    <xf numFmtId="177" fontId="23" fillId="0" borderId="20" xfId="37980" applyNumberFormat="1" applyFont="1" applyFill="1" applyBorder="1" applyAlignment="1">
      <alignment horizontal="right" vertical="center"/>
    </xf>
    <xf numFmtId="0" fontId="23" fillId="0" borderId="20" xfId="37980" applyNumberFormat="1" applyFont="1" applyFill="1" applyBorder="1" applyAlignment="1">
      <alignment horizontal="center" vertical="center"/>
    </xf>
    <xf numFmtId="0" fontId="23" fillId="0" borderId="20" xfId="37980" applyNumberFormat="1" applyFont="1" applyFill="1" applyBorder="1" applyAlignment="1">
      <alignment horizontal="right" vertical="center"/>
    </xf>
    <xf numFmtId="184" fontId="39" fillId="0" borderId="78" xfId="37980" applyNumberFormat="1" applyFont="1" applyFill="1" applyBorder="1" applyAlignment="1">
      <alignment horizontal="right" vertical="center"/>
    </xf>
    <xf numFmtId="0" fontId="23" fillId="0" borderId="35" xfId="37980" applyNumberFormat="1" applyFont="1" applyFill="1" applyBorder="1" applyAlignment="1">
      <alignment horizontal="left" vertical="center"/>
    </xf>
    <xf numFmtId="0" fontId="23" fillId="0" borderId="45" xfId="37980" applyNumberFormat="1" applyFont="1" applyFill="1" applyBorder="1" applyAlignment="1">
      <alignment horizontal="left" vertical="center"/>
    </xf>
    <xf numFmtId="0" fontId="23" fillId="0" borderId="73" xfId="37980" applyFont="1" applyFill="1" applyBorder="1" applyAlignment="1">
      <alignment horizontal="left" vertical="center"/>
    </xf>
    <xf numFmtId="0" fontId="23" fillId="0" borderId="135" xfId="37980" applyFont="1" applyFill="1" applyBorder="1" applyAlignment="1">
      <alignment horizontal="left" vertical="center"/>
    </xf>
    <xf numFmtId="0" fontId="23" fillId="0" borderId="28" xfId="37980" applyFont="1" applyFill="1" applyBorder="1" applyAlignment="1">
      <alignment horizontal="left" vertical="center"/>
    </xf>
    <xf numFmtId="0" fontId="23" fillId="0" borderId="27" xfId="37980" applyFont="1" applyFill="1" applyBorder="1" applyAlignment="1">
      <alignment vertical="center" shrinkToFit="1"/>
    </xf>
    <xf numFmtId="181" fontId="23" fillId="0" borderId="27" xfId="37980" applyNumberFormat="1" applyFont="1" applyFill="1" applyBorder="1" applyAlignment="1">
      <alignment horizontal="right" vertical="center"/>
    </xf>
    <xf numFmtId="0" fontId="5" fillId="0" borderId="0" xfId="0" applyFont="1" applyFill="1">
      <alignment vertical="center"/>
    </xf>
    <xf numFmtId="0" fontId="23" fillId="0" borderId="0" xfId="0" applyFont="1" applyFill="1" applyBorder="1" applyAlignment="1">
      <alignment horizontal="justify" vertical="center"/>
    </xf>
    <xf numFmtId="176" fontId="23" fillId="0" borderId="0" xfId="37980" applyNumberFormat="1" applyFont="1" applyFill="1" applyBorder="1">
      <alignment vertical="center"/>
    </xf>
    <xf numFmtId="186" fontId="23" fillId="0" borderId="0" xfId="37980" applyNumberFormat="1" applyFont="1" applyFill="1" applyBorder="1">
      <alignment vertical="center"/>
    </xf>
    <xf numFmtId="0" fontId="23" fillId="0" borderId="0" xfId="37980" applyNumberFormat="1" applyFont="1" applyFill="1" applyBorder="1" applyAlignment="1">
      <alignment horizontal="left" vertical="center" wrapText="1" shrinkToFit="1"/>
    </xf>
    <xf numFmtId="176" fontId="23" fillId="18" borderId="34" xfId="37980" applyNumberFormat="1" applyFont="1" applyFill="1" applyBorder="1" applyAlignment="1">
      <alignment horizontal="right" vertical="center"/>
    </xf>
    <xf numFmtId="0" fontId="23" fillId="0" borderId="0" xfId="37980" applyNumberFormat="1" applyFont="1" applyFill="1" applyBorder="1" applyAlignment="1">
      <alignment vertical="center" wrapText="1" shrinkToFit="1"/>
    </xf>
    <xf numFmtId="0" fontId="23" fillId="0" borderId="178" xfId="37980" applyNumberFormat="1" applyFont="1" applyFill="1" applyBorder="1" applyAlignment="1">
      <alignment horizontal="center" vertical="center"/>
    </xf>
    <xf numFmtId="0" fontId="23" fillId="0" borderId="22" xfId="37980" applyNumberFormat="1" applyFont="1" applyFill="1" applyBorder="1">
      <alignment vertical="center"/>
    </xf>
    <xf numFmtId="0" fontId="23" fillId="0" borderId="54" xfId="37980" applyNumberFormat="1" applyFont="1" applyFill="1" applyBorder="1" applyAlignment="1">
      <alignment horizontal="center" vertical="center"/>
    </xf>
    <xf numFmtId="176" fontId="44" fillId="0" borderId="34" xfId="37980" applyNumberFormat="1" applyFont="1" applyFill="1" applyBorder="1" applyAlignment="1">
      <alignment horizontal="right" vertical="center"/>
    </xf>
    <xf numFmtId="184" fontId="44" fillId="0" borderId="75" xfId="37980" applyNumberFormat="1" applyFont="1" applyFill="1" applyBorder="1" applyAlignment="1">
      <alignment horizontal="right" vertical="center"/>
    </xf>
    <xf numFmtId="184" fontId="39" fillId="0" borderId="81" xfId="3" applyNumberFormat="1" applyFont="1" applyFill="1" applyBorder="1" applyAlignment="1" applyProtection="1">
      <alignment horizontal="right" vertical="center"/>
      <protection locked="0"/>
    </xf>
    <xf numFmtId="177" fontId="23" fillId="0" borderId="0" xfId="37980" applyNumberFormat="1" applyFont="1" applyFill="1" applyBorder="1" applyAlignment="1">
      <alignment vertical="center"/>
    </xf>
    <xf numFmtId="0" fontId="38" fillId="0" borderId="0" xfId="0" quotePrefix="1" applyFont="1" applyFill="1" applyBorder="1" applyAlignment="1">
      <alignment horizontal="left" vertical="center" wrapText="1"/>
    </xf>
    <xf numFmtId="0" fontId="45" fillId="0" borderId="0" xfId="0" applyNumberFormat="1" applyFont="1" applyFill="1" applyBorder="1" applyAlignment="1">
      <alignment horizontal="center" vertical="center" shrinkToFit="1"/>
    </xf>
    <xf numFmtId="177" fontId="23" fillId="0" borderId="0" xfId="0" applyNumberFormat="1" applyFont="1" applyFill="1" applyBorder="1" applyAlignment="1">
      <alignment vertical="center"/>
    </xf>
    <xf numFmtId="0" fontId="45" fillId="0" borderId="0" xfId="37980" applyNumberFormat="1" applyFont="1" applyFill="1" applyBorder="1" applyAlignment="1">
      <alignment vertical="center" shrinkToFit="1"/>
    </xf>
    <xf numFmtId="184" fontId="23" fillId="0" borderId="75" xfId="6" applyNumberFormat="1" applyFont="1" applyFill="1" applyBorder="1" applyAlignment="1">
      <alignment horizontal="right" vertical="center"/>
    </xf>
    <xf numFmtId="0" fontId="45" fillId="0" borderId="0" xfId="37980" applyNumberFormat="1" applyFont="1" applyFill="1" applyBorder="1" applyAlignment="1">
      <alignment horizontal="center" vertical="center" shrinkToFit="1"/>
    </xf>
    <xf numFmtId="177" fontId="45" fillId="0" borderId="0" xfId="0" applyNumberFormat="1" applyFont="1" applyFill="1" applyBorder="1" applyAlignment="1">
      <alignment horizontal="right" vertical="center" shrinkToFit="1"/>
    </xf>
    <xf numFmtId="0" fontId="45" fillId="0" borderId="0" xfId="0" applyNumberFormat="1" applyFont="1" applyFill="1" applyBorder="1" applyAlignment="1">
      <alignment horizontal="right" vertical="center" shrinkToFit="1"/>
    </xf>
    <xf numFmtId="184" fontId="39" fillId="0" borderId="75" xfId="6" applyNumberFormat="1" applyFont="1" applyFill="1" applyBorder="1" applyAlignment="1">
      <alignment horizontal="right" vertical="center"/>
    </xf>
    <xf numFmtId="177" fontId="45" fillId="0" borderId="0" xfId="37980" applyNumberFormat="1" applyFont="1" applyFill="1" applyBorder="1" applyAlignment="1">
      <alignment horizontal="right" vertical="center" shrinkToFit="1"/>
    </xf>
    <xf numFmtId="0" fontId="45" fillId="0" borderId="0" xfId="37980" applyNumberFormat="1" applyFont="1" applyFill="1" applyBorder="1" applyAlignment="1">
      <alignment horizontal="right" vertical="center" shrinkToFit="1"/>
    </xf>
    <xf numFmtId="181" fontId="38" fillId="0" borderId="0" xfId="1" applyNumberFormat="1" applyFont="1" applyFill="1" applyBorder="1" applyAlignment="1">
      <alignment horizontal="right" vertical="center"/>
    </xf>
    <xf numFmtId="177" fontId="45" fillId="0" borderId="0" xfId="0" applyNumberFormat="1" applyFont="1" applyFill="1" applyBorder="1" applyAlignment="1">
      <alignment vertical="center" shrinkToFit="1"/>
    </xf>
    <xf numFmtId="0" fontId="45" fillId="0" borderId="0" xfId="0" applyNumberFormat="1" applyFont="1" applyFill="1" applyBorder="1" applyAlignment="1">
      <alignment vertical="center" shrinkToFit="1"/>
    </xf>
    <xf numFmtId="0" fontId="45" fillId="0" borderId="0" xfId="35938" applyNumberFormat="1" applyFont="1" applyFill="1" applyBorder="1" applyAlignment="1">
      <alignment horizontal="right" vertical="center" shrinkToFit="1"/>
    </xf>
    <xf numFmtId="181" fontId="45" fillId="0" borderId="0" xfId="0" applyNumberFormat="1" applyFont="1" applyFill="1" applyBorder="1" applyAlignment="1">
      <alignment horizontal="right" vertical="center" shrinkToFit="1"/>
    </xf>
    <xf numFmtId="0" fontId="45" fillId="0" borderId="0" xfId="0" quotePrefix="1" applyFont="1" applyFill="1" applyBorder="1" applyAlignment="1">
      <alignment horizontal="left" vertical="center" shrinkToFit="1"/>
    </xf>
    <xf numFmtId="0" fontId="23" fillId="0" borderId="0" xfId="0" quotePrefix="1" applyNumberFormat="1" applyFont="1" applyFill="1" applyBorder="1" applyAlignment="1">
      <alignment vertical="center" shrinkToFit="1"/>
    </xf>
    <xf numFmtId="177" fontId="23" fillId="0" borderId="24" xfId="37980" applyNumberFormat="1" applyFont="1" applyFill="1" applyBorder="1" applyAlignment="1">
      <alignment vertical="center"/>
    </xf>
    <xf numFmtId="0" fontId="23" fillId="0" borderId="24" xfId="37980" applyNumberFormat="1" applyFont="1" applyFill="1" applyBorder="1" applyAlignment="1">
      <alignment vertical="center"/>
    </xf>
    <xf numFmtId="184" fontId="23" fillId="0" borderId="82" xfId="6" applyNumberFormat="1" applyFont="1" applyFill="1" applyBorder="1" applyAlignment="1">
      <alignment horizontal="right" vertical="center"/>
    </xf>
    <xf numFmtId="176" fontId="23" fillId="0" borderId="34" xfId="37980" applyNumberFormat="1" applyFont="1" applyFill="1" applyBorder="1">
      <alignment vertical="center"/>
    </xf>
    <xf numFmtId="0" fontId="23" fillId="0" borderId="83" xfId="37980" applyNumberFormat="1" applyFont="1" applyFill="1" applyBorder="1" applyAlignment="1">
      <alignment horizontal="left" vertical="center"/>
    </xf>
    <xf numFmtId="184" fontId="23" fillId="0" borderId="71" xfId="3" applyNumberFormat="1" applyFont="1" applyFill="1" applyBorder="1" applyAlignment="1" applyProtection="1">
      <alignment horizontal="right" vertical="center"/>
      <protection locked="0"/>
    </xf>
    <xf numFmtId="0" fontId="23" fillId="0" borderId="0" xfId="37980" applyNumberFormat="1" applyFont="1" applyFill="1" applyAlignment="1">
      <alignment vertical="center" shrinkToFit="1"/>
    </xf>
    <xf numFmtId="0" fontId="23" fillId="18" borderId="0" xfId="37980" applyNumberFormat="1" applyFont="1" applyFill="1">
      <alignment vertical="center"/>
    </xf>
    <xf numFmtId="184" fontId="39" fillId="0" borderId="81" xfId="37980" applyNumberFormat="1" applyFont="1" applyFill="1" applyBorder="1" applyAlignment="1">
      <alignment horizontal="right" vertical="center"/>
    </xf>
    <xf numFmtId="176" fontId="23" fillId="0" borderId="0" xfId="37980" applyNumberFormat="1" applyFont="1" applyFill="1" applyBorder="1" applyAlignment="1">
      <alignment horizontal="center" vertical="center"/>
    </xf>
    <xf numFmtId="0" fontId="23" fillId="0" borderId="51" xfId="37980" applyNumberFormat="1" applyFont="1" applyFill="1" applyBorder="1" applyAlignment="1">
      <alignment horizontal="left" vertical="center"/>
    </xf>
    <xf numFmtId="0" fontId="23" fillId="0" borderId="55" xfId="37980" applyNumberFormat="1" applyFont="1" applyFill="1" applyBorder="1" applyAlignment="1">
      <alignment horizontal="left" vertical="center"/>
    </xf>
    <xf numFmtId="0" fontId="23" fillId="0" borderId="137" xfId="37980" applyNumberFormat="1" applyFont="1" applyFill="1" applyBorder="1" applyAlignment="1">
      <alignment horizontal="left" vertical="center"/>
    </xf>
    <xf numFmtId="0" fontId="23" fillId="0" borderId="136" xfId="37980" applyNumberFormat="1" applyFont="1" applyFill="1" applyBorder="1" applyAlignment="1">
      <alignment horizontal="left" vertical="center"/>
    </xf>
    <xf numFmtId="0" fontId="23" fillId="0" borderId="50" xfId="37980" applyNumberFormat="1" applyFont="1" applyFill="1" applyBorder="1" applyAlignment="1">
      <alignment horizontal="left" vertical="center"/>
    </xf>
    <xf numFmtId="0" fontId="23" fillId="0" borderId="169" xfId="37980" applyNumberFormat="1" applyFont="1" applyFill="1" applyBorder="1" applyAlignment="1">
      <alignment horizontal="left" vertical="center"/>
    </xf>
    <xf numFmtId="0" fontId="23" fillId="0" borderId="184" xfId="37980" applyNumberFormat="1" applyFont="1" applyFill="1" applyBorder="1" applyAlignment="1">
      <alignment horizontal="left" vertical="center"/>
    </xf>
    <xf numFmtId="0" fontId="23" fillId="0" borderId="185" xfId="37980" applyNumberFormat="1" applyFont="1" applyFill="1" applyBorder="1" applyAlignment="1">
      <alignment horizontal="left" vertical="center"/>
    </xf>
    <xf numFmtId="181" fontId="23" fillId="0" borderId="0" xfId="39907" applyNumberFormat="1" applyFont="1" applyFill="1" applyBorder="1" applyAlignment="1">
      <alignment horizontal="right" vertical="center"/>
    </xf>
    <xf numFmtId="184" fontId="23" fillId="0" borderId="0" xfId="37980" applyNumberFormat="1" applyFont="1" applyFill="1" applyBorder="1">
      <alignment vertical="center"/>
    </xf>
    <xf numFmtId="1" fontId="23" fillId="0" borderId="0" xfId="37980" applyNumberFormat="1" applyFont="1" applyFill="1" applyBorder="1">
      <alignment vertical="center"/>
    </xf>
    <xf numFmtId="191" fontId="23" fillId="0" borderId="0" xfId="37980" applyNumberFormat="1" applyFont="1" applyFill="1" applyBorder="1">
      <alignment vertical="center"/>
    </xf>
    <xf numFmtId="180" fontId="23" fillId="0" borderId="0" xfId="37980" applyNumberFormat="1" applyFont="1" applyFill="1" applyBorder="1">
      <alignment vertical="center"/>
    </xf>
    <xf numFmtId="185" fontId="23" fillId="0" borderId="0" xfId="37980" applyNumberFormat="1" applyFont="1" applyFill="1" applyBorder="1">
      <alignment vertical="center"/>
    </xf>
    <xf numFmtId="41" fontId="23" fillId="0" borderId="0" xfId="37560" applyFont="1" applyFill="1" applyBorder="1">
      <alignment vertical="center"/>
    </xf>
    <xf numFmtId="176" fontId="39" fillId="0" borderId="51" xfId="37980" applyNumberFormat="1" applyFont="1" applyFill="1" applyBorder="1" applyAlignment="1">
      <alignment horizontal="right" vertical="center"/>
    </xf>
    <xf numFmtId="0" fontId="23" fillId="0" borderId="0" xfId="37978" applyNumberFormat="1" applyFont="1" applyFill="1" applyBorder="1" applyAlignment="1">
      <alignment horizontal="left" vertical="center" shrinkToFit="1"/>
    </xf>
    <xf numFmtId="178" fontId="23" fillId="0" borderId="0" xfId="37980" applyNumberFormat="1" applyFont="1" applyFill="1" applyBorder="1">
      <alignment vertical="center"/>
    </xf>
    <xf numFmtId="9" fontId="23" fillId="0" borderId="0" xfId="6" applyNumberFormat="1" applyFont="1" applyFill="1" applyBorder="1" applyAlignment="1">
      <alignment horizontal="right" vertical="center"/>
    </xf>
    <xf numFmtId="177" fontId="23" fillId="0" borderId="0" xfId="37978" applyNumberFormat="1" applyFont="1" applyFill="1" applyBorder="1" applyAlignment="1">
      <alignment horizontal="right" vertical="center"/>
    </xf>
    <xf numFmtId="0" fontId="23" fillId="0" borderId="0" xfId="37978" applyNumberFormat="1" applyFont="1" applyFill="1" applyBorder="1" applyAlignment="1">
      <alignment horizontal="center" vertical="center"/>
    </xf>
    <xf numFmtId="0" fontId="23" fillId="0" borderId="0" xfId="36165" applyNumberFormat="1" applyFont="1" applyFill="1" applyBorder="1" applyAlignment="1">
      <alignment horizontal="right" vertical="center"/>
    </xf>
    <xf numFmtId="0" fontId="23" fillId="0" borderId="0" xfId="37978" applyNumberFormat="1" applyFont="1" applyFill="1" applyBorder="1" applyAlignment="1">
      <alignment horizontal="right" vertical="center"/>
    </xf>
    <xf numFmtId="1" fontId="23" fillId="0" borderId="0" xfId="36165" applyNumberFormat="1" applyFont="1" applyFill="1" applyBorder="1" applyAlignment="1">
      <alignment horizontal="right" vertical="center"/>
    </xf>
    <xf numFmtId="0" fontId="23" fillId="0" borderId="32" xfId="37980" applyNumberFormat="1" applyFont="1" applyFill="1" applyBorder="1" applyAlignment="1">
      <alignment horizontal="left" vertical="center"/>
    </xf>
    <xf numFmtId="0" fontId="23" fillId="0" borderId="6" xfId="37980" applyNumberFormat="1" applyFont="1" applyFill="1" applyBorder="1" applyAlignment="1">
      <alignment horizontal="left" vertical="center" shrinkToFit="1"/>
    </xf>
    <xf numFmtId="0" fontId="23" fillId="0" borderId="20" xfId="6" applyNumberFormat="1" applyFont="1" applyFill="1" applyBorder="1" applyAlignment="1">
      <alignment horizontal="right" vertical="center"/>
    </xf>
    <xf numFmtId="0" fontId="23" fillId="0" borderId="46" xfId="37980" applyNumberFormat="1" applyFont="1" applyFill="1" applyBorder="1" applyAlignment="1">
      <alignment horizontal="left" vertical="center"/>
    </xf>
    <xf numFmtId="0" fontId="23" fillId="0" borderId="6" xfId="6" applyNumberFormat="1" applyFont="1" applyFill="1" applyBorder="1" applyAlignment="1">
      <alignment horizontal="right" vertical="center"/>
    </xf>
    <xf numFmtId="177" fontId="23" fillId="0" borderId="0" xfId="37980" applyNumberFormat="1" applyFont="1" applyFill="1" applyBorder="1" applyAlignment="1">
      <alignment horizontal="left" vertical="center"/>
    </xf>
    <xf numFmtId="177" fontId="23" fillId="0" borderId="0" xfId="37980" applyNumberFormat="1" applyFont="1" applyFill="1" applyBorder="1" applyAlignment="1">
      <alignment horizontal="center" vertical="center"/>
    </xf>
    <xf numFmtId="0" fontId="23" fillId="0" borderId="0" xfId="36165" quotePrefix="1" applyNumberFormat="1" applyFont="1" applyFill="1" applyBorder="1" applyAlignment="1">
      <alignment horizontal="right" vertical="center"/>
    </xf>
    <xf numFmtId="0" fontId="23" fillId="0" borderId="29" xfId="37980" applyNumberFormat="1" applyFont="1" applyFill="1" applyBorder="1" applyAlignment="1">
      <alignment horizontal="left" vertical="center"/>
    </xf>
    <xf numFmtId="176" fontId="23" fillId="0" borderId="22" xfId="37980" applyNumberFormat="1" applyFont="1" applyFill="1" applyBorder="1" applyAlignment="1">
      <alignment horizontal="right" vertical="center"/>
    </xf>
    <xf numFmtId="0" fontId="23" fillId="0" borderId="33" xfId="37980" applyNumberFormat="1" applyFont="1" applyFill="1" applyBorder="1" applyAlignment="1">
      <alignment horizontal="left" vertical="center"/>
    </xf>
    <xf numFmtId="0" fontId="23" fillId="0" borderId="20" xfId="37980" applyNumberFormat="1" applyFont="1" applyFill="1" applyBorder="1" applyAlignment="1">
      <alignment horizontal="left" vertical="center" shrinkToFit="1"/>
    </xf>
    <xf numFmtId="187" fontId="23" fillId="0" borderId="0" xfId="36165" applyNumberFormat="1" applyFont="1" applyFill="1" applyBorder="1" applyAlignment="1">
      <alignment horizontal="right" vertical="center"/>
    </xf>
    <xf numFmtId="9" fontId="23" fillId="0" borderId="0" xfId="37980" applyNumberFormat="1" applyFont="1" applyFill="1" applyBorder="1" applyAlignment="1">
      <alignment horizontal="right" vertical="center"/>
    </xf>
    <xf numFmtId="0" fontId="23" fillId="0" borderId="72" xfId="37980" applyNumberFormat="1" applyFont="1" applyFill="1" applyBorder="1" applyAlignment="1">
      <alignment horizontal="left" vertical="center"/>
    </xf>
    <xf numFmtId="0" fontId="23" fillId="0" borderId="49" xfId="37980" applyNumberFormat="1" applyFont="1" applyFill="1" applyBorder="1" applyAlignment="1">
      <alignment horizontal="left" vertical="center" shrinkToFit="1"/>
    </xf>
    <xf numFmtId="0" fontId="23" fillId="0" borderId="49" xfId="6" applyNumberFormat="1" applyFont="1" applyFill="1" applyBorder="1" applyAlignment="1">
      <alignment horizontal="right" vertical="center"/>
    </xf>
    <xf numFmtId="0" fontId="23" fillId="0" borderId="84" xfId="37980" applyNumberFormat="1" applyFont="1" applyFill="1" applyBorder="1" applyAlignment="1">
      <alignment horizontal="left" vertical="center"/>
    </xf>
    <xf numFmtId="0" fontId="23" fillId="0" borderId="85" xfId="37980" applyNumberFormat="1" applyFont="1" applyFill="1" applyBorder="1" applyAlignment="1">
      <alignment horizontal="left" vertical="center"/>
    </xf>
    <xf numFmtId="0" fontId="23" fillId="0" borderId="86" xfId="37980" applyNumberFormat="1" applyFont="1" applyFill="1" applyBorder="1" applyAlignment="1">
      <alignment horizontal="left" vertical="center"/>
    </xf>
    <xf numFmtId="0" fontId="23" fillId="0" borderId="87" xfId="37980" applyNumberFormat="1" applyFont="1" applyFill="1" applyBorder="1" applyAlignment="1">
      <alignment vertical="center" shrinkToFit="1"/>
    </xf>
    <xf numFmtId="177" fontId="23" fillId="0" borderId="87" xfId="37980" applyNumberFormat="1" applyFont="1" applyFill="1" applyBorder="1" applyAlignment="1">
      <alignment horizontal="right" vertical="center"/>
    </xf>
    <xf numFmtId="0" fontId="23" fillId="0" borderId="87" xfId="37980" applyNumberFormat="1" applyFont="1" applyFill="1" applyBorder="1" applyAlignment="1">
      <alignment horizontal="center" vertical="center"/>
    </xf>
    <xf numFmtId="0" fontId="23" fillId="0" borderId="87" xfId="37980" applyFont="1" applyFill="1" applyBorder="1">
      <alignment vertical="center"/>
    </xf>
    <xf numFmtId="0" fontId="23" fillId="0" borderId="87" xfId="37980" applyFont="1" applyFill="1" applyBorder="1" applyAlignment="1">
      <alignment horizontal="center" vertical="center"/>
    </xf>
    <xf numFmtId="176" fontId="23" fillId="0" borderId="85" xfId="37980" applyNumberFormat="1" applyFont="1" applyFill="1" applyBorder="1" applyAlignment="1">
      <alignment horizontal="right" vertical="center"/>
    </xf>
    <xf numFmtId="184" fontId="23" fillId="0" borderId="88" xfId="37980" applyNumberFormat="1" applyFont="1" applyFill="1" applyBorder="1" applyAlignment="1">
      <alignment horizontal="right" vertical="center"/>
    </xf>
    <xf numFmtId="0" fontId="23" fillId="0" borderId="177" xfId="37980" applyNumberFormat="1" applyFont="1" applyFill="1" applyBorder="1" applyAlignment="1">
      <alignment horizontal="left" vertical="center"/>
    </xf>
    <xf numFmtId="0" fontId="23" fillId="0" borderId="0" xfId="37980" applyNumberFormat="1" applyFont="1" applyFill="1" applyAlignment="1">
      <alignment horizontal="right" vertical="center"/>
    </xf>
    <xf numFmtId="0" fontId="23" fillId="0" borderId="177" xfId="37980" applyNumberFormat="1" applyFont="1" applyFill="1" applyBorder="1" applyAlignment="1">
      <alignment horizontal="center" vertical="center"/>
    </xf>
    <xf numFmtId="0" fontId="23" fillId="0" borderId="177" xfId="37980" applyNumberFormat="1" applyFont="1" applyFill="1" applyBorder="1" applyAlignment="1">
      <alignment horizontal="right" vertical="center"/>
    </xf>
    <xf numFmtId="176" fontId="23" fillId="0" borderId="177" xfId="37980" applyNumberFormat="1" applyFont="1" applyFill="1" applyBorder="1" applyAlignment="1">
      <alignment horizontal="right" vertical="center"/>
    </xf>
    <xf numFmtId="184" fontId="23" fillId="0" borderId="177" xfId="37980" applyNumberFormat="1" applyFont="1" applyFill="1" applyBorder="1" applyAlignment="1">
      <alignment horizontal="right" vertical="center"/>
    </xf>
    <xf numFmtId="0" fontId="23" fillId="0" borderId="170" xfId="37980" applyNumberFormat="1" applyFont="1" applyFill="1" applyBorder="1" applyAlignment="1">
      <alignment horizontal="center" vertical="center" wrapText="1"/>
    </xf>
    <xf numFmtId="0" fontId="23" fillId="0" borderId="58" xfId="37980" applyNumberFormat="1" applyFont="1" applyFill="1" applyBorder="1" applyAlignment="1">
      <alignment horizontal="center" vertical="center" wrapText="1"/>
    </xf>
    <xf numFmtId="0" fontId="23" fillId="0" borderId="59" xfId="37980" applyNumberFormat="1" applyFont="1" applyFill="1" applyBorder="1" applyAlignment="1">
      <alignment vertical="center" wrapText="1"/>
    </xf>
    <xf numFmtId="0" fontId="23" fillId="0" borderId="61" xfId="37980" applyNumberFormat="1" applyFont="1" applyFill="1" applyBorder="1" applyAlignment="1">
      <alignment horizontal="centerContinuous" vertical="center" shrinkToFit="1"/>
    </xf>
    <xf numFmtId="177" fontId="23" fillId="0" borderId="61" xfId="37980" applyNumberFormat="1" applyFont="1" applyFill="1" applyBorder="1" applyAlignment="1">
      <alignment horizontal="centerContinuous" vertical="center"/>
    </xf>
    <xf numFmtId="0" fontId="23" fillId="0" borderId="61" xfId="37980" applyNumberFormat="1" applyFont="1" applyFill="1" applyBorder="1" applyAlignment="1">
      <alignment horizontal="centerContinuous" vertical="center"/>
    </xf>
    <xf numFmtId="0" fontId="23" fillId="0" borderId="61" xfId="37980" applyNumberFormat="1" applyFont="1" applyFill="1" applyBorder="1" applyAlignment="1">
      <alignment horizontal="center" vertical="center"/>
    </xf>
    <xf numFmtId="176" fontId="23" fillId="0" borderId="58" xfId="37980" applyNumberFormat="1" applyFont="1" applyFill="1" applyBorder="1" applyAlignment="1">
      <alignment horizontal="center" vertical="center" wrapText="1"/>
    </xf>
    <xf numFmtId="184" fontId="23" fillId="0" borderId="179" xfId="37980" applyNumberFormat="1" applyFont="1" applyFill="1" applyBorder="1" applyAlignment="1">
      <alignment horizontal="center" vertical="center" wrapText="1"/>
    </xf>
    <xf numFmtId="0" fontId="23" fillId="0" borderId="171" xfId="37980" applyNumberFormat="1" applyFont="1" applyFill="1" applyBorder="1" applyAlignment="1">
      <alignment horizontal="left" vertical="center"/>
    </xf>
    <xf numFmtId="179" fontId="23" fillId="0" borderId="0" xfId="37980" applyNumberFormat="1" applyFont="1" applyFill="1" applyBorder="1">
      <alignment vertical="center"/>
    </xf>
    <xf numFmtId="184" fontId="39" fillId="0" borderId="78" xfId="3" applyNumberFormat="1" applyFont="1" applyFill="1" applyBorder="1" applyAlignment="1" applyProtection="1">
      <alignment horizontal="right" vertical="center"/>
      <protection locked="0"/>
    </xf>
    <xf numFmtId="183" fontId="23" fillId="0" borderId="0" xfId="37980" applyNumberFormat="1" applyFont="1" applyFill="1" applyBorder="1" applyAlignment="1">
      <alignment horizontal="right" vertical="center"/>
    </xf>
    <xf numFmtId="10" fontId="23" fillId="0" borderId="0" xfId="37980" applyNumberFormat="1" applyFont="1" applyFill="1" applyBorder="1" applyAlignment="1">
      <alignment horizontal="right" vertical="center"/>
    </xf>
    <xf numFmtId="0" fontId="38" fillId="0" borderId="0" xfId="39835" quotePrefix="1" applyFont="1" applyFill="1" applyBorder="1" applyAlignment="1">
      <alignment horizontal="left" vertical="center"/>
    </xf>
    <xf numFmtId="0" fontId="23" fillId="0" borderId="0" xfId="37980" quotePrefix="1" applyNumberFormat="1" applyFont="1" applyFill="1" applyBorder="1" applyAlignment="1">
      <alignment horizontal="left" vertical="center" shrinkToFit="1"/>
    </xf>
    <xf numFmtId="0" fontId="23" fillId="0" borderId="43" xfId="37980" applyNumberFormat="1" applyFont="1" applyFill="1" applyBorder="1" applyAlignment="1">
      <alignment horizontal="left" vertical="center"/>
    </xf>
    <xf numFmtId="0" fontId="23" fillId="0" borderId="30" xfId="37980" applyNumberFormat="1" applyFont="1" applyFill="1" applyBorder="1" applyAlignment="1">
      <alignment horizontal="left" vertical="center"/>
    </xf>
    <xf numFmtId="0" fontId="23" fillId="0" borderId="193" xfId="37980" applyNumberFormat="1" applyFont="1" applyFill="1" applyBorder="1" applyAlignment="1">
      <alignment horizontal="left" vertical="center"/>
    </xf>
    <xf numFmtId="176" fontId="23" fillId="0" borderId="31" xfId="37980" applyNumberFormat="1" applyFont="1" applyFill="1" applyBorder="1" applyAlignment="1">
      <alignment horizontal="right" vertical="center"/>
    </xf>
    <xf numFmtId="0" fontId="23" fillId="0" borderId="2" xfId="37980" applyNumberFormat="1" applyFont="1" applyFill="1" applyBorder="1" applyAlignment="1">
      <alignment horizontal="left" vertical="center"/>
    </xf>
    <xf numFmtId="0" fontId="23" fillId="0" borderId="4" xfId="37980" applyNumberFormat="1" applyFont="1" applyFill="1" applyBorder="1" applyAlignment="1">
      <alignment horizontal="left" vertical="center"/>
    </xf>
    <xf numFmtId="181" fontId="23" fillId="0" borderId="0" xfId="0" applyNumberFormat="1" applyFont="1" applyFill="1" applyBorder="1" applyAlignment="1">
      <alignment horizontal="right" vertical="center" shrinkToFit="1"/>
    </xf>
    <xf numFmtId="0" fontId="23" fillId="0" borderId="0" xfId="0" applyNumberFormat="1" applyFont="1" applyFill="1" applyBorder="1" applyAlignment="1">
      <alignment horizontal="center" vertical="center" shrinkToFit="1"/>
    </xf>
    <xf numFmtId="0" fontId="23" fillId="0" borderId="0" xfId="0" applyNumberFormat="1" applyFont="1" applyFill="1" applyBorder="1" applyAlignment="1">
      <alignment horizontal="right" vertical="center" shrinkToFit="1"/>
    </xf>
    <xf numFmtId="176" fontId="39" fillId="0" borderId="34" xfId="0" applyNumberFormat="1" applyFont="1" applyFill="1" applyBorder="1" applyAlignment="1">
      <alignment horizontal="right" vertical="center" shrinkToFit="1"/>
    </xf>
    <xf numFmtId="176" fontId="23" fillId="0" borderId="34" xfId="0" applyNumberFormat="1" applyFont="1" applyFill="1" applyBorder="1" applyAlignment="1">
      <alignment horizontal="right" vertical="center" shrinkToFit="1"/>
    </xf>
    <xf numFmtId="41" fontId="23" fillId="0" borderId="0" xfId="37560" applyFont="1" applyFill="1" applyBorder="1" applyAlignment="1">
      <alignment horizontal="right" vertical="center" shrinkToFit="1"/>
    </xf>
    <xf numFmtId="176" fontId="38" fillId="0" borderId="34" xfId="0" applyNumberFormat="1" applyFont="1" applyFill="1" applyBorder="1" applyAlignment="1">
      <alignment vertical="center" shrinkToFit="1"/>
    </xf>
    <xf numFmtId="184" fontId="23" fillId="0" borderId="0" xfId="0" applyNumberFormat="1" applyFont="1" applyFill="1" applyBorder="1" applyAlignment="1">
      <alignment horizontal="right" vertical="center" shrinkToFit="1"/>
    </xf>
    <xf numFmtId="177" fontId="23" fillId="0" borderId="0" xfId="0" applyNumberFormat="1" applyFont="1" applyFill="1" applyBorder="1" applyAlignment="1">
      <alignment horizontal="right" vertical="center" shrinkToFit="1"/>
    </xf>
    <xf numFmtId="180" fontId="23" fillId="0" borderId="0" xfId="0" applyNumberFormat="1" applyFont="1" applyFill="1" applyBorder="1" applyAlignment="1">
      <alignment horizontal="right" vertical="center" shrinkToFit="1"/>
    </xf>
    <xf numFmtId="176" fontId="23" fillId="0" borderId="14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 shrinkToFit="1"/>
    </xf>
    <xf numFmtId="184" fontId="23" fillId="0" borderId="0" xfId="35938" applyNumberFormat="1" applyFont="1" applyFill="1" applyBorder="1" applyAlignment="1">
      <alignment horizontal="right" vertical="center" shrinkToFit="1"/>
    </xf>
    <xf numFmtId="183" fontId="23" fillId="0" borderId="0" xfId="35938" applyNumberFormat="1" applyFont="1" applyFill="1" applyBorder="1" applyAlignment="1">
      <alignment horizontal="right" vertical="center" shrinkToFit="1"/>
    </xf>
    <xf numFmtId="183" fontId="23" fillId="0" borderId="0" xfId="0" applyNumberFormat="1" applyFont="1" applyFill="1" applyBorder="1" applyAlignment="1">
      <alignment horizontal="right" vertical="center" shrinkToFit="1"/>
    </xf>
    <xf numFmtId="10" fontId="23" fillId="0" borderId="0" xfId="0" applyNumberFormat="1" applyFont="1" applyFill="1" applyBorder="1" applyAlignment="1">
      <alignment horizontal="right" vertical="center" shrinkToFit="1"/>
    </xf>
    <xf numFmtId="9" fontId="23" fillId="0" borderId="0" xfId="0" applyNumberFormat="1" applyFont="1" applyFill="1" applyBorder="1" applyAlignment="1">
      <alignment horizontal="right" vertical="center" shrinkToFit="1"/>
    </xf>
    <xf numFmtId="0" fontId="23" fillId="0" borderId="0" xfId="6" applyNumberFormat="1" applyFont="1" applyFill="1" applyBorder="1" applyAlignment="1">
      <alignment horizontal="right" vertical="center" shrinkToFit="1"/>
    </xf>
    <xf numFmtId="176" fontId="39" fillId="0" borderId="34" xfId="37980" applyNumberFormat="1" applyFont="1" applyFill="1" applyBorder="1" applyAlignment="1">
      <alignment horizontal="right" vertical="center" shrinkToFit="1"/>
    </xf>
    <xf numFmtId="41" fontId="23" fillId="0" borderId="0" xfId="0" applyNumberFormat="1" applyFont="1" applyFill="1" applyBorder="1" applyAlignment="1">
      <alignment horizontal="right" vertical="center" shrinkToFit="1"/>
    </xf>
    <xf numFmtId="0" fontId="23" fillId="0" borderId="41" xfId="37980" applyNumberFormat="1" applyFont="1" applyFill="1" applyBorder="1" applyAlignment="1">
      <alignment horizontal="left" vertical="center"/>
    </xf>
    <xf numFmtId="0" fontId="23" fillId="0" borderId="24" xfId="37980" applyNumberFormat="1" applyFont="1" applyFill="1" applyBorder="1" applyAlignment="1">
      <alignment horizontal="left" vertical="center" shrinkToFit="1"/>
    </xf>
    <xf numFmtId="177" fontId="23" fillId="0" borderId="24" xfId="37980" applyNumberFormat="1" applyFont="1" applyFill="1" applyBorder="1" applyAlignment="1">
      <alignment horizontal="right" vertical="center" shrinkToFit="1"/>
    </xf>
    <xf numFmtId="0" fontId="23" fillId="0" borderId="24" xfId="37980" applyNumberFormat="1" applyFont="1" applyFill="1" applyBorder="1" applyAlignment="1">
      <alignment horizontal="center" vertical="center" shrinkToFit="1"/>
    </xf>
    <xf numFmtId="0" fontId="23" fillId="0" borderId="24" xfId="6" applyNumberFormat="1" applyFont="1" applyFill="1" applyBorder="1" applyAlignment="1">
      <alignment horizontal="right" vertical="center" shrinkToFit="1"/>
    </xf>
    <xf numFmtId="176" fontId="23" fillId="0" borderId="41" xfId="37980" applyNumberFormat="1" applyFont="1" applyFill="1" applyBorder="1" applyAlignment="1">
      <alignment horizontal="right" vertical="center" shrinkToFit="1"/>
    </xf>
    <xf numFmtId="176" fontId="38" fillId="0" borderId="41" xfId="0" applyNumberFormat="1" applyFont="1" applyFill="1" applyBorder="1" applyAlignment="1">
      <alignment vertical="center" shrinkToFit="1"/>
    </xf>
    <xf numFmtId="184" fontId="23" fillId="0" borderId="77" xfId="37980" applyNumberFormat="1" applyFont="1" applyFill="1" applyBorder="1" applyAlignment="1">
      <alignment horizontal="right" vertical="center"/>
    </xf>
    <xf numFmtId="0" fontId="23" fillId="0" borderId="74" xfId="37980" applyFont="1" applyFill="1" applyBorder="1" applyAlignment="1">
      <alignment horizontal="left" vertical="center"/>
    </xf>
    <xf numFmtId="0" fontId="23" fillId="0" borderId="119" xfId="37980" applyFont="1" applyFill="1" applyBorder="1" applyAlignment="1">
      <alignment horizontal="left" vertical="center"/>
    </xf>
    <xf numFmtId="41" fontId="23" fillId="0" borderId="0" xfId="37980" applyNumberFormat="1" applyFont="1" applyFill="1">
      <alignment vertical="center"/>
    </xf>
    <xf numFmtId="0" fontId="23" fillId="0" borderId="0" xfId="37980" applyFont="1" applyFill="1" applyBorder="1" applyAlignment="1">
      <alignment horizontal="left" vertical="center"/>
    </xf>
    <xf numFmtId="178" fontId="23" fillId="0" borderId="0" xfId="6" applyNumberFormat="1" applyFont="1" applyFill="1" applyBorder="1" applyAlignment="1">
      <alignment horizontal="right" vertical="center"/>
    </xf>
    <xf numFmtId="41" fontId="23" fillId="0" borderId="0" xfId="37980" applyNumberFormat="1" applyFont="1" applyFill="1" applyBorder="1" applyAlignment="1">
      <alignment horizontal="right" vertical="center"/>
    </xf>
    <xf numFmtId="0" fontId="23" fillId="0" borderId="136" xfId="37980" applyFont="1" applyFill="1" applyBorder="1" applyAlignment="1">
      <alignment horizontal="left" vertical="center"/>
    </xf>
    <xf numFmtId="0" fontId="23" fillId="0" borderId="51" xfId="37980" applyFont="1" applyFill="1" applyBorder="1" applyAlignment="1">
      <alignment horizontal="left" vertical="center"/>
    </xf>
    <xf numFmtId="0" fontId="23" fillId="0" borderId="42" xfId="37980" applyFont="1" applyFill="1" applyBorder="1" applyAlignment="1">
      <alignment horizontal="left" vertical="center"/>
    </xf>
    <xf numFmtId="176" fontId="23" fillId="0" borderId="30" xfId="37980" applyNumberFormat="1" applyFont="1" applyFill="1" applyBorder="1" applyAlignment="1">
      <alignment horizontal="right" vertical="center"/>
    </xf>
    <xf numFmtId="184" fontId="23" fillId="0" borderId="0" xfId="0" applyNumberFormat="1" applyFont="1" applyFill="1" applyBorder="1" applyAlignment="1">
      <alignment horizontal="right" vertical="center"/>
    </xf>
    <xf numFmtId="0" fontId="23" fillId="0" borderId="20" xfId="37980" applyFont="1" applyFill="1" applyBorder="1" applyAlignment="1">
      <alignment horizontal="left" vertical="center" shrinkToFit="1"/>
    </xf>
    <xf numFmtId="181" fontId="23" fillId="0" borderId="20" xfId="37980" applyNumberFormat="1" applyFont="1" applyFill="1" applyBorder="1" applyAlignment="1">
      <alignment horizontal="right" vertical="center"/>
    </xf>
    <xf numFmtId="0" fontId="23" fillId="0" borderId="41" xfId="37980" applyFont="1" applyFill="1" applyBorder="1" applyAlignment="1">
      <alignment horizontal="left" vertical="center"/>
    </xf>
    <xf numFmtId="0" fontId="23" fillId="0" borderId="52" xfId="37980" applyNumberFormat="1" applyFont="1" applyFill="1" applyBorder="1" applyAlignment="1">
      <alignment horizontal="left" vertical="center"/>
    </xf>
    <xf numFmtId="176" fontId="23" fillId="0" borderId="28" xfId="37980" applyNumberFormat="1" applyFont="1" applyFill="1" applyBorder="1" applyAlignment="1">
      <alignment horizontal="right" vertical="center"/>
    </xf>
    <xf numFmtId="176" fontId="23" fillId="0" borderId="44" xfId="37980" applyNumberFormat="1" applyFont="1" applyFill="1" applyBorder="1" applyAlignment="1">
      <alignment horizontal="right" vertical="center"/>
    </xf>
    <xf numFmtId="184" fontId="23" fillId="0" borderId="186" xfId="37980" applyNumberFormat="1" applyFont="1" applyFill="1" applyBorder="1" applyAlignment="1">
      <alignment horizontal="right" vertical="center"/>
    </xf>
    <xf numFmtId="176" fontId="23" fillId="0" borderId="11" xfId="37980" applyNumberFormat="1" applyFont="1" applyFill="1" applyBorder="1" applyAlignment="1">
      <alignment horizontal="right" vertical="center"/>
    </xf>
    <xf numFmtId="0" fontId="23" fillId="0" borderId="11" xfId="37980" applyNumberFormat="1" applyFont="1" applyFill="1" applyBorder="1" applyAlignment="1">
      <alignment horizontal="center" vertical="center"/>
    </xf>
    <xf numFmtId="176" fontId="23" fillId="0" borderId="0" xfId="37980" applyNumberFormat="1" applyFont="1" applyFill="1" applyAlignment="1">
      <alignment horizontal="left" vertical="center"/>
    </xf>
    <xf numFmtId="0" fontId="23" fillId="0" borderId="70" xfId="37980" applyNumberFormat="1" applyFont="1" applyFill="1" applyBorder="1" applyAlignment="1">
      <alignment horizontal="left" vertical="center"/>
    </xf>
    <xf numFmtId="0" fontId="23" fillId="0" borderId="6" xfId="37980" applyNumberFormat="1" applyFont="1" applyFill="1" applyBorder="1">
      <alignment vertical="center"/>
    </xf>
    <xf numFmtId="176" fontId="23" fillId="0" borderId="51" xfId="37980" applyNumberFormat="1" applyFont="1" applyFill="1" applyBorder="1" applyAlignment="1">
      <alignment horizontal="right" vertical="center"/>
    </xf>
    <xf numFmtId="0" fontId="40" fillId="0" borderId="0" xfId="0" applyFont="1" applyAlignment="1">
      <alignment horizontal="center" vertical="center"/>
    </xf>
    <xf numFmtId="0" fontId="23" fillId="0" borderId="0" xfId="39896" applyFont="1" applyFill="1" applyBorder="1" applyAlignment="1">
      <alignment horizontal="left" vertical="center" shrinkToFit="1"/>
    </xf>
    <xf numFmtId="181" fontId="23" fillId="0" borderId="0" xfId="39896" applyNumberFormat="1" applyFont="1" applyFill="1" applyBorder="1" applyAlignment="1">
      <alignment horizontal="right" vertical="center"/>
    </xf>
    <xf numFmtId="0" fontId="23" fillId="0" borderId="0" xfId="39896" applyNumberFormat="1" applyFont="1" applyFill="1" applyBorder="1" applyAlignment="1">
      <alignment horizontal="center" vertical="center"/>
    </xf>
    <xf numFmtId="0" fontId="23" fillId="0" borderId="0" xfId="37961" applyFont="1" applyFill="1" applyBorder="1" applyAlignment="1">
      <alignment horizontal="right" vertical="center"/>
    </xf>
    <xf numFmtId="0" fontId="23" fillId="0" borderId="0" xfId="39896" applyNumberFormat="1" applyFont="1" applyFill="1" applyBorder="1" applyAlignment="1">
      <alignment horizontal="right" vertical="center"/>
    </xf>
    <xf numFmtId="184" fontId="23" fillId="0" borderId="0" xfId="39896" applyNumberFormat="1" applyFont="1" applyFill="1" applyBorder="1" applyAlignment="1">
      <alignment horizontal="right" vertical="center"/>
    </xf>
    <xf numFmtId="0" fontId="23" fillId="0" borderId="0" xfId="39896" applyNumberFormat="1" applyFont="1" applyFill="1" applyBorder="1" applyAlignment="1">
      <alignment horizontal="left" vertical="center" shrinkToFit="1"/>
    </xf>
    <xf numFmtId="177" fontId="23" fillId="0" borderId="0" xfId="39896" applyNumberFormat="1" applyFont="1" applyFill="1" applyBorder="1" applyAlignment="1">
      <alignment horizontal="right" vertical="center"/>
    </xf>
    <xf numFmtId="180" fontId="23" fillId="0" borderId="0" xfId="39896" applyNumberFormat="1" applyFont="1" applyFill="1" applyBorder="1" applyAlignment="1">
      <alignment horizontal="right" vertical="center"/>
    </xf>
    <xf numFmtId="183" fontId="23" fillId="0" borderId="0" xfId="36162" applyNumberFormat="1" applyFont="1" applyFill="1" applyBorder="1" applyAlignment="1">
      <alignment horizontal="right" vertical="center"/>
    </xf>
    <xf numFmtId="183" fontId="23" fillId="0" borderId="0" xfId="39896" applyNumberFormat="1" applyFont="1" applyFill="1" applyBorder="1" applyAlignment="1">
      <alignment horizontal="right" vertical="center"/>
    </xf>
    <xf numFmtId="10" fontId="23" fillId="0" borderId="0" xfId="39896" applyNumberFormat="1" applyFont="1" applyFill="1" applyBorder="1" applyAlignment="1">
      <alignment horizontal="right" vertical="center"/>
    </xf>
    <xf numFmtId="41" fontId="23" fillId="0" borderId="0" xfId="0" applyNumberFormat="1" applyFont="1" applyFill="1" applyBorder="1" applyAlignment="1">
      <alignment horizontal="right" vertical="center"/>
    </xf>
    <xf numFmtId="9" fontId="23" fillId="0" borderId="0" xfId="0" applyNumberFormat="1" applyFont="1" applyFill="1" applyBorder="1" applyAlignment="1">
      <alignment horizontal="right" vertical="center"/>
    </xf>
    <xf numFmtId="0" fontId="23" fillId="0" borderId="44" xfId="37980" applyFont="1" applyFill="1" applyBorder="1" applyAlignment="1">
      <alignment horizontal="left" vertical="center"/>
    </xf>
    <xf numFmtId="192" fontId="23" fillId="0" borderId="0" xfId="37980" quotePrefix="1" applyNumberFormat="1" applyFont="1" applyFill="1">
      <alignment vertical="center"/>
    </xf>
    <xf numFmtId="0" fontId="38" fillId="0" borderId="0" xfId="0" applyFont="1" applyFill="1" applyAlignment="1">
      <alignment horizontal="left" vertical="center" wrapText="1"/>
    </xf>
    <xf numFmtId="184" fontId="23" fillId="0" borderId="10" xfId="37980" applyNumberFormat="1" applyFont="1" applyFill="1" applyBorder="1" applyAlignment="1">
      <alignment horizontal="right" vertical="center"/>
    </xf>
    <xf numFmtId="0" fontId="23" fillId="0" borderId="34" xfId="39896" applyFont="1" applyFill="1" applyBorder="1" applyAlignment="1">
      <alignment horizontal="left" vertical="center"/>
    </xf>
    <xf numFmtId="0" fontId="23" fillId="0" borderId="38" xfId="39896" applyFont="1" applyFill="1" applyBorder="1" applyAlignment="1">
      <alignment horizontal="left" vertical="center"/>
    </xf>
    <xf numFmtId="176" fontId="23" fillId="0" borderId="34" xfId="39896" applyNumberFormat="1" applyFont="1" applyFill="1" applyBorder="1" applyAlignment="1">
      <alignment horizontal="right" vertical="center"/>
    </xf>
    <xf numFmtId="0" fontId="23" fillId="0" borderId="10" xfId="39896" applyNumberFormat="1" applyFont="1" applyFill="1" applyBorder="1">
      <alignment vertical="center"/>
    </xf>
    <xf numFmtId="0" fontId="23" fillId="0" borderId="0" xfId="39896" applyNumberFormat="1" applyFont="1" applyFill="1">
      <alignment vertical="center"/>
    </xf>
    <xf numFmtId="176" fontId="23" fillId="0" borderId="11" xfId="39896" applyNumberFormat="1" applyFont="1" applyFill="1" applyBorder="1">
      <alignment vertical="center"/>
    </xf>
    <xf numFmtId="180" fontId="23" fillId="0" borderId="0" xfId="37980" applyNumberFormat="1" applyFont="1" applyFill="1">
      <alignment vertical="center"/>
    </xf>
    <xf numFmtId="0" fontId="23" fillId="0" borderId="0" xfId="39896" applyFont="1" applyFill="1" applyBorder="1" applyAlignment="1">
      <alignment vertical="center" shrinkToFit="1"/>
    </xf>
    <xf numFmtId="184" fontId="23" fillId="0" borderId="0" xfId="36162" applyNumberFormat="1" applyFont="1" applyFill="1" applyBorder="1" applyAlignment="1">
      <alignment horizontal="right" vertical="center"/>
    </xf>
    <xf numFmtId="41" fontId="23" fillId="0" borderId="0" xfId="39896" applyNumberFormat="1" applyFont="1" applyFill="1" applyBorder="1" applyAlignment="1">
      <alignment horizontal="right" vertical="center"/>
    </xf>
    <xf numFmtId="9" fontId="23" fillId="0" borderId="0" xfId="39896" applyNumberFormat="1" applyFont="1" applyFill="1" applyBorder="1" applyAlignment="1">
      <alignment horizontal="right" vertical="center"/>
    </xf>
    <xf numFmtId="0" fontId="23" fillId="0" borderId="80" xfId="37980" applyFont="1" applyFill="1" applyBorder="1" applyAlignment="1">
      <alignment horizontal="left" vertical="center"/>
    </xf>
    <xf numFmtId="0" fontId="23" fillId="0" borderId="11" xfId="37980" applyFont="1" applyFill="1" applyBorder="1" applyAlignment="1">
      <alignment horizontal="left" vertical="center"/>
    </xf>
    <xf numFmtId="0" fontId="45" fillId="0" borderId="0" xfId="1" applyNumberFormat="1" applyFont="1" applyFill="1" applyBorder="1" applyAlignment="1">
      <alignment vertical="center" shrinkToFit="1"/>
    </xf>
    <xf numFmtId="0" fontId="23" fillId="0" borderId="11" xfId="0" applyNumberFormat="1" applyFont="1" applyFill="1" applyBorder="1" applyAlignment="1">
      <alignment horizontal="center" vertical="center"/>
    </xf>
    <xf numFmtId="184" fontId="23" fillId="0" borderId="10" xfId="3" applyNumberFormat="1" applyFont="1" applyFill="1" applyBorder="1" applyAlignment="1" applyProtection="1">
      <alignment horizontal="right" vertical="center"/>
      <protection locked="0"/>
    </xf>
    <xf numFmtId="0" fontId="45" fillId="0" borderId="0" xfId="0" applyFont="1" applyFill="1" applyBorder="1" applyAlignment="1">
      <alignment horizontal="left" vertical="center" shrinkToFit="1"/>
    </xf>
    <xf numFmtId="0" fontId="45" fillId="0" borderId="0" xfId="37972" applyNumberFormat="1" applyFont="1" applyFill="1" applyBorder="1" applyAlignment="1">
      <alignment horizontal="left" vertical="center" shrinkToFit="1"/>
    </xf>
    <xf numFmtId="0" fontId="23" fillId="0" borderId="11" xfId="37980" applyNumberFormat="1" applyFont="1" applyFill="1" applyBorder="1">
      <alignment vertical="center"/>
    </xf>
    <xf numFmtId="0" fontId="23" fillId="0" borderId="9" xfId="37980" applyNumberFormat="1" applyFont="1" applyFill="1" applyBorder="1" applyAlignment="1">
      <alignment horizontal="left" vertical="center"/>
    </xf>
    <xf numFmtId="0" fontId="40" fillId="0" borderId="0" xfId="0" applyFont="1" applyBorder="1">
      <alignment vertical="center"/>
    </xf>
    <xf numFmtId="177" fontId="40" fillId="0" borderId="0" xfId="1" applyNumberFormat="1" applyFont="1" applyBorder="1">
      <alignment vertical="center"/>
    </xf>
    <xf numFmtId="0" fontId="23" fillId="0" borderId="11" xfId="39904" applyNumberFormat="1" applyFont="1" applyFill="1" applyBorder="1">
      <alignment vertical="center"/>
    </xf>
    <xf numFmtId="0" fontId="40" fillId="0" borderId="0" xfId="0" applyFont="1" applyFill="1" applyBorder="1">
      <alignment vertical="center"/>
    </xf>
    <xf numFmtId="177" fontId="40" fillId="0" borderId="0" xfId="1" applyNumberFormat="1" applyFont="1" applyFill="1" applyBorder="1">
      <alignment vertical="center"/>
    </xf>
    <xf numFmtId="0" fontId="23" fillId="0" borderId="44" xfId="39896" applyFont="1" applyFill="1" applyBorder="1" applyAlignment="1">
      <alignment horizontal="left" vertical="center"/>
    </xf>
    <xf numFmtId="0" fontId="23" fillId="0" borderId="11" xfId="39896" applyFont="1" applyFill="1" applyBorder="1" applyAlignment="1">
      <alignment horizontal="left" vertical="center"/>
    </xf>
    <xf numFmtId="0" fontId="23" fillId="0" borderId="11" xfId="39896" applyNumberFormat="1" applyFont="1" applyFill="1" applyBorder="1" applyAlignment="1">
      <alignment horizontal="center" vertical="center"/>
    </xf>
    <xf numFmtId="176" fontId="23" fillId="0" borderId="11" xfId="39896" applyNumberFormat="1" applyFont="1" applyFill="1" applyBorder="1" applyAlignment="1">
      <alignment horizontal="right" vertical="center"/>
    </xf>
    <xf numFmtId="1" fontId="23" fillId="0" borderId="0" xfId="0" applyNumberFormat="1" applyFont="1" applyFill="1" applyBorder="1" applyAlignment="1">
      <alignment horizontal="right" vertical="center"/>
    </xf>
    <xf numFmtId="0" fontId="23" fillId="0" borderId="0" xfId="36161" applyNumberFormat="1" applyFont="1" applyFill="1" applyBorder="1" applyAlignment="1">
      <alignment horizontal="right" vertical="center"/>
    </xf>
    <xf numFmtId="176" fontId="39" fillId="0" borderId="184" xfId="37980" applyNumberFormat="1" applyFont="1" applyFill="1" applyBorder="1" applyAlignment="1">
      <alignment horizontal="right" vertical="center"/>
    </xf>
    <xf numFmtId="184" fontId="23" fillId="0" borderId="78" xfId="37980" applyNumberFormat="1" applyFont="1" applyFill="1" applyBorder="1" applyAlignment="1">
      <alignment horizontal="right" vertical="center"/>
    </xf>
    <xf numFmtId="176" fontId="23" fillId="0" borderId="34" xfId="37984" applyNumberFormat="1" applyFont="1" applyFill="1" applyBorder="1" applyAlignment="1">
      <alignment horizontal="right" vertical="center"/>
    </xf>
    <xf numFmtId="0" fontId="23" fillId="0" borderId="0" xfId="37980" applyFont="1" applyFill="1" applyBorder="1" applyAlignment="1">
      <alignment vertical="center" wrapText="1"/>
    </xf>
    <xf numFmtId="0" fontId="23" fillId="0" borderId="0" xfId="37980" applyFont="1" applyFill="1" applyBorder="1" applyAlignment="1">
      <alignment vertical="center"/>
    </xf>
    <xf numFmtId="0" fontId="39" fillId="0" borderId="76" xfId="37980" applyNumberFormat="1" applyFont="1" applyFill="1" applyBorder="1" applyAlignment="1">
      <alignment horizontal="left" vertical="center"/>
    </xf>
    <xf numFmtId="0" fontId="39" fillId="0" borderId="38" xfId="37980" applyNumberFormat="1" applyFont="1" applyFill="1" applyBorder="1" applyAlignment="1">
      <alignment horizontal="left" vertical="center"/>
    </xf>
    <xf numFmtId="0" fontId="39" fillId="0" borderId="34" xfId="37980" applyNumberFormat="1" applyFont="1" applyFill="1" applyBorder="1" applyAlignment="1">
      <alignment horizontal="left" vertical="center"/>
    </xf>
    <xf numFmtId="0" fontId="39" fillId="0" borderId="0" xfId="37980" applyFont="1" applyFill="1" applyBorder="1" applyAlignment="1">
      <alignment horizontal="left" vertical="center" shrinkToFit="1"/>
    </xf>
    <xf numFmtId="181" fontId="39" fillId="0" borderId="0" xfId="37980" applyNumberFormat="1" applyFont="1" applyFill="1" applyBorder="1" applyAlignment="1">
      <alignment horizontal="right" vertical="center"/>
    </xf>
    <xf numFmtId="0" fontId="39" fillId="0" borderId="0" xfId="37980" applyNumberFormat="1" applyFont="1" applyFill="1" applyBorder="1" applyAlignment="1">
      <alignment horizontal="center" vertical="center"/>
    </xf>
    <xf numFmtId="0" fontId="39" fillId="0" borderId="0" xfId="37980" applyNumberFormat="1" applyFont="1" applyFill="1" applyBorder="1" applyAlignment="1">
      <alignment horizontal="right" vertical="center"/>
    </xf>
    <xf numFmtId="0" fontId="23" fillId="0" borderId="3" xfId="37980" applyFont="1" applyFill="1" applyBorder="1" applyAlignment="1">
      <alignment horizontal="left" vertical="center"/>
    </xf>
    <xf numFmtId="193" fontId="23" fillId="0" borderId="0" xfId="39896" applyNumberFormat="1" applyFont="1" applyFill="1" applyBorder="1" applyAlignment="1">
      <alignment horizontal="right" vertical="center"/>
    </xf>
    <xf numFmtId="180" fontId="23" fillId="0" borderId="0" xfId="37980" applyNumberFormat="1" applyFont="1" applyFill="1" applyBorder="1" applyAlignment="1">
      <alignment horizontal="right" vertical="center"/>
    </xf>
    <xf numFmtId="0" fontId="39" fillId="0" borderId="0" xfId="37980" applyNumberFormat="1" applyFont="1" applyFill="1" applyBorder="1" applyAlignment="1">
      <alignment horizontal="left" vertical="center" shrinkToFit="1"/>
    </xf>
    <xf numFmtId="0" fontId="47" fillId="0" borderId="0" xfId="37972" applyNumberFormat="1" applyFont="1" applyFill="1" applyBorder="1" applyAlignment="1">
      <alignment horizontal="left" vertical="center" shrinkToFit="1"/>
    </xf>
    <xf numFmtId="0" fontId="45" fillId="0" borderId="0" xfId="37980" applyNumberFormat="1" applyFont="1" applyFill="1" applyBorder="1" applyAlignment="1">
      <alignment horizontal="left" vertical="center" shrinkToFit="1"/>
    </xf>
    <xf numFmtId="0" fontId="23" fillId="0" borderId="0" xfId="37972" applyNumberFormat="1" applyFont="1" applyFill="1" applyBorder="1" applyAlignment="1">
      <alignment horizontal="center" vertical="center"/>
    </xf>
    <xf numFmtId="184" fontId="23" fillId="0" borderId="0" xfId="36161" applyNumberFormat="1" applyFont="1" applyFill="1" applyBorder="1" applyAlignment="1">
      <alignment horizontal="right" vertical="center"/>
    </xf>
    <xf numFmtId="0" fontId="23" fillId="0" borderId="0" xfId="37972" applyNumberFormat="1" applyFont="1" applyFill="1" applyBorder="1" applyAlignment="1">
      <alignment horizontal="left" vertical="center" shrinkToFit="1"/>
    </xf>
    <xf numFmtId="0" fontId="45" fillId="0" borderId="0" xfId="37560" applyNumberFormat="1" applyFont="1" applyFill="1" applyBorder="1" applyAlignment="1">
      <alignment vertical="center" shrinkToFit="1"/>
    </xf>
    <xf numFmtId="0" fontId="23" fillId="0" borderId="28" xfId="37980" applyNumberFormat="1" applyFont="1" applyFill="1" applyBorder="1" applyAlignment="1">
      <alignment horizontal="left" vertical="center"/>
    </xf>
    <xf numFmtId="0" fontId="23" fillId="0" borderId="181" xfId="37980" applyNumberFormat="1" applyFont="1" applyFill="1" applyBorder="1" applyAlignment="1">
      <alignment horizontal="left" vertical="center"/>
    </xf>
    <xf numFmtId="176" fontId="39" fillId="0" borderId="3" xfId="37980" applyNumberFormat="1" applyFont="1" applyFill="1" applyBorder="1" applyAlignment="1">
      <alignment horizontal="right" vertical="center"/>
    </xf>
    <xf numFmtId="176" fontId="23" fillId="0" borderId="2" xfId="37980" applyNumberFormat="1" applyFont="1" applyFill="1" applyBorder="1" applyAlignment="1">
      <alignment horizontal="right" vertical="center"/>
    </xf>
    <xf numFmtId="176" fontId="23" fillId="0" borderId="3" xfId="37980" applyNumberFormat="1" applyFont="1" applyFill="1" applyBorder="1" applyAlignment="1">
      <alignment horizontal="right" vertical="center"/>
    </xf>
    <xf numFmtId="0" fontId="23" fillId="0" borderId="11" xfId="37980" applyFont="1" applyFill="1" applyBorder="1" applyAlignment="1">
      <alignment horizontal="center" vertical="center"/>
    </xf>
    <xf numFmtId="176" fontId="39" fillId="0" borderId="11" xfId="37980" applyNumberFormat="1" applyFont="1" applyFill="1" applyBorder="1" applyAlignment="1">
      <alignment horizontal="right" vertical="center"/>
    </xf>
    <xf numFmtId="176" fontId="23" fillId="0" borderId="22" xfId="0" applyNumberFormat="1" applyFont="1" applyFill="1" applyBorder="1" applyAlignment="1">
      <alignment horizontal="right" vertical="center"/>
    </xf>
    <xf numFmtId="176" fontId="23" fillId="0" borderId="0" xfId="0" applyNumberFormat="1" applyFont="1" applyFill="1" applyBorder="1" applyAlignment="1">
      <alignment horizontal="right" vertical="center"/>
    </xf>
    <xf numFmtId="176" fontId="39" fillId="0" borderId="22" xfId="0" applyNumberFormat="1" applyFont="1" applyFill="1" applyBorder="1" applyAlignment="1">
      <alignment horizontal="right" vertical="center"/>
    </xf>
    <xf numFmtId="176" fontId="39" fillId="0" borderId="0" xfId="0" applyNumberFormat="1" applyFont="1" applyFill="1" applyBorder="1" applyAlignment="1">
      <alignment horizontal="right" vertical="center"/>
    </xf>
    <xf numFmtId="0" fontId="23" fillId="0" borderId="11" xfId="39904" applyNumberFormat="1" applyFont="1" applyFill="1" applyBorder="1" applyAlignment="1">
      <alignment horizontal="center" vertical="center"/>
    </xf>
    <xf numFmtId="0" fontId="40" fillId="0" borderId="0" xfId="0" applyFont="1">
      <alignment vertical="center"/>
    </xf>
    <xf numFmtId="177" fontId="40" fillId="0" borderId="0" xfId="1" applyNumberFormat="1" applyFont="1">
      <alignment vertical="center"/>
    </xf>
    <xf numFmtId="0" fontId="38" fillId="0" borderId="0" xfId="0" applyFont="1" applyBorder="1" applyAlignment="1">
      <alignment horizontal="justify" vertical="center" wrapText="1"/>
    </xf>
    <xf numFmtId="0" fontId="38" fillId="0" borderId="0" xfId="0" applyFont="1">
      <alignment vertical="center"/>
    </xf>
    <xf numFmtId="177" fontId="38" fillId="0" borderId="0" xfId="1" applyNumberFormat="1" applyFont="1">
      <alignment vertical="center"/>
    </xf>
    <xf numFmtId="41" fontId="38" fillId="0" borderId="0" xfId="1" applyFont="1">
      <alignment vertical="center"/>
    </xf>
    <xf numFmtId="0" fontId="38" fillId="0" borderId="0" xfId="0" applyFont="1" applyAlignment="1">
      <alignment horizontal="center" vertical="center"/>
    </xf>
    <xf numFmtId="41" fontId="38" fillId="0" borderId="0" xfId="1" applyFont="1" applyFill="1">
      <alignment vertical="center"/>
    </xf>
    <xf numFmtId="188" fontId="23" fillId="0" borderId="0" xfId="1" applyNumberFormat="1" applyFont="1" applyFill="1" applyBorder="1" applyAlignment="1">
      <alignment horizontal="right" vertical="center"/>
    </xf>
    <xf numFmtId="41" fontId="23" fillId="0" borderId="0" xfId="1" applyNumberFormat="1" applyFont="1" applyFill="1" applyBorder="1" applyAlignment="1">
      <alignment horizontal="right" vertical="center"/>
    </xf>
    <xf numFmtId="176" fontId="23" fillId="19" borderId="0" xfId="37980" applyNumberFormat="1" applyFont="1" applyFill="1">
      <alignment vertical="center"/>
    </xf>
    <xf numFmtId="189" fontId="23" fillId="0" borderId="0" xfId="1" applyNumberFormat="1" applyFont="1" applyFill="1" applyBorder="1" applyAlignment="1">
      <alignment horizontal="right" vertical="center"/>
    </xf>
    <xf numFmtId="0" fontId="38" fillId="0" borderId="0" xfId="0" applyFont="1" applyFill="1" applyBorder="1" applyAlignment="1">
      <alignment horizontal="justify" vertical="center" wrapText="1"/>
    </xf>
    <xf numFmtId="0" fontId="38" fillId="0" borderId="0" xfId="0" applyFont="1" applyAlignment="1">
      <alignment vertical="center" shrinkToFit="1"/>
    </xf>
    <xf numFmtId="0" fontId="23" fillId="0" borderId="24" xfId="39904" applyNumberFormat="1" applyFont="1" applyFill="1" applyBorder="1">
      <alignment vertical="center"/>
    </xf>
    <xf numFmtId="0" fontId="23" fillId="0" borderId="172" xfId="37980" applyNumberFormat="1" applyFont="1" applyFill="1" applyBorder="1" applyAlignment="1">
      <alignment horizontal="left" vertical="center"/>
    </xf>
    <xf numFmtId="184" fontId="23" fillId="0" borderId="77" xfId="6" applyNumberFormat="1" applyFont="1" applyFill="1" applyBorder="1" applyAlignment="1">
      <alignment horizontal="right" vertical="center"/>
    </xf>
    <xf numFmtId="0" fontId="23" fillId="0" borderId="181" xfId="37980" applyFont="1" applyFill="1" applyBorder="1" applyAlignment="1">
      <alignment horizontal="left" vertical="center"/>
    </xf>
    <xf numFmtId="176" fontId="39" fillId="0" borderId="3" xfId="0" applyNumberFormat="1" applyFont="1" applyFill="1" applyBorder="1" applyAlignment="1">
      <alignment horizontal="right" vertical="center"/>
    </xf>
    <xf numFmtId="176" fontId="23" fillId="0" borderId="3" xfId="0" applyNumberFormat="1" applyFont="1" applyFill="1" applyBorder="1" applyAlignment="1">
      <alignment horizontal="right" vertical="center"/>
    </xf>
    <xf numFmtId="176" fontId="23" fillId="0" borderId="0" xfId="37980" applyNumberFormat="1" applyFont="1" applyFill="1" applyAlignment="1">
      <alignment horizontal="right" vertical="center"/>
    </xf>
    <xf numFmtId="194" fontId="23" fillId="0" borderId="0" xfId="0" applyNumberFormat="1" applyFont="1" applyFill="1" applyBorder="1" applyAlignment="1">
      <alignment horizontal="right" vertical="center"/>
    </xf>
    <xf numFmtId="184" fontId="23" fillId="0" borderId="10" xfId="6" applyNumberFormat="1" applyFont="1" applyFill="1" applyBorder="1" applyAlignment="1">
      <alignment horizontal="right" vertical="center"/>
    </xf>
    <xf numFmtId="176" fontId="23" fillId="0" borderId="3" xfId="37980" applyNumberFormat="1" applyFont="1" applyFill="1" applyBorder="1">
      <alignment vertical="center"/>
    </xf>
    <xf numFmtId="0" fontId="23" fillId="0" borderId="63" xfId="37980" applyNumberFormat="1" applyFont="1" applyFill="1" applyBorder="1" applyAlignment="1">
      <alignment horizontal="left" vertical="center"/>
    </xf>
    <xf numFmtId="0" fontId="23" fillId="0" borderId="63" xfId="37980" applyFont="1" applyFill="1" applyBorder="1" applyAlignment="1">
      <alignment horizontal="left" vertical="center"/>
    </xf>
    <xf numFmtId="0" fontId="23" fillId="0" borderId="187" xfId="37980" applyNumberFormat="1" applyFont="1" applyFill="1" applyBorder="1" applyAlignment="1">
      <alignment horizontal="center" vertical="center"/>
    </xf>
    <xf numFmtId="176" fontId="39" fillId="0" borderId="34" xfId="39896" applyNumberFormat="1" applyFont="1" applyFill="1" applyBorder="1" applyAlignment="1">
      <alignment horizontal="right" vertical="center"/>
    </xf>
    <xf numFmtId="0" fontId="23" fillId="0" borderId="19" xfId="37980" applyNumberFormat="1" applyFont="1" applyFill="1" applyBorder="1" applyAlignment="1">
      <alignment horizontal="center" vertical="center"/>
    </xf>
    <xf numFmtId="184" fontId="23" fillId="0" borderId="79" xfId="3" applyNumberFormat="1" applyFont="1" applyFill="1" applyBorder="1" applyAlignment="1" applyProtection="1">
      <alignment horizontal="right" vertical="center"/>
      <protection locked="0"/>
    </xf>
    <xf numFmtId="180" fontId="23" fillId="0" borderId="0" xfId="0" applyNumberFormat="1" applyFont="1" applyFill="1" applyBorder="1" applyAlignment="1">
      <alignment horizontal="right" vertical="center"/>
    </xf>
    <xf numFmtId="41" fontId="48" fillId="0" borderId="0" xfId="1" applyFont="1" applyFill="1" applyBorder="1">
      <alignment vertical="center"/>
    </xf>
    <xf numFmtId="9" fontId="23" fillId="0" borderId="0" xfId="0" applyNumberFormat="1" applyFont="1" applyFill="1" applyBorder="1">
      <alignment vertical="center"/>
    </xf>
    <xf numFmtId="184" fontId="39" fillId="0" borderId="77" xfId="37980" applyNumberFormat="1" applyFont="1" applyFill="1" applyBorder="1" applyAlignment="1">
      <alignment horizontal="right" vertical="center"/>
    </xf>
    <xf numFmtId="179" fontId="23" fillId="0" borderId="0" xfId="37980" applyNumberFormat="1" applyFont="1" applyFill="1" applyBorder="1" applyAlignment="1">
      <alignment horizontal="right" vertical="center"/>
    </xf>
    <xf numFmtId="0" fontId="23" fillId="0" borderId="70" xfId="37980" applyNumberFormat="1" applyFont="1" applyFill="1" applyBorder="1">
      <alignment vertical="center"/>
    </xf>
    <xf numFmtId="0" fontId="23" fillId="0" borderId="173" xfId="37980" applyNumberFormat="1" applyFont="1" applyFill="1" applyBorder="1" applyAlignment="1">
      <alignment horizontal="left" vertical="center"/>
    </xf>
    <xf numFmtId="0" fontId="23" fillId="0" borderId="80" xfId="37980" applyNumberFormat="1" applyFont="1" applyFill="1" applyBorder="1">
      <alignment vertical="center"/>
    </xf>
    <xf numFmtId="0" fontId="41" fillId="0" borderId="0" xfId="3" applyFont="1" applyFill="1" applyAlignment="1" applyProtection="1">
      <alignment horizontal="left" vertical="center"/>
      <protection locked="0"/>
    </xf>
    <xf numFmtId="0" fontId="49" fillId="0" borderId="0" xfId="3" applyFont="1" applyFill="1" applyAlignment="1" applyProtection="1">
      <alignment horizontal="centerContinuous" vertical="center"/>
      <protection locked="0"/>
    </xf>
    <xf numFmtId="0" fontId="49" fillId="0" borderId="0" xfId="3" applyFont="1" applyFill="1" applyAlignment="1" applyProtection="1">
      <alignment horizontal="left" vertical="center"/>
      <protection locked="0"/>
    </xf>
    <xf numFmtId="0" fontId="49" fillId="0" borderId="0" xfId="3" applyNumberFormat="1" applyFont="1" applyFill="1" applyAlignment="1" applyProtection="1">
      <alignment horizontal="center" vertical="center"/>
      <protection locked="0"/>
    </xf>
    <xf numFmtId="177" fontId="49" fillId="0" borderId="0" xfId="3" applyNumberFormat="1" applyFont="1" applyFill="1" applyAlignment="1" applyProtection="1">
      <alignment horizontal="right" vertical="center"/>
      <protection locked="0"/>
    </xf>
    <xf numFmtId="0" fontId="49" fillId="0" borderId="0" xfId="3" applyFont="1" applyFill="1" applyAlignment="1" applyProtection="1">
      <alignment horizontal="right" vertical="center"/>
      <protection locked="0"/>
    </xf>
    <xf numFmtId="0" fontId="49" fillId="0" borderId="0" xfId="3" applyNumberFormat="1" applyFont="1" applyFill="1" applyAlignment="1" applyProtection="1">
      <alignment horizontal="left" vertical="center"/>
      <protection locked="0"/>
    </xf>
    <xf numFmtId="0" fontId="49" fillId="0" borderId="0" xfId="3" applyNumberFormat="1" applyFont="1" applyFill="1" applyAlignment="1" applyProtection="1">
      <alignment horizontal="right" vertical="center"/>
      <protection locked="0"/>
    </xf>
    <xf numFmtId="0" fontId="49" fillId="0" borderId="0" xfId="3" applyFont="1" applyFill="1" applyAlignment="1" applyProtection="1">
      <alignment horizontal="center" vertical="center"/>
      <protection locked="0"/>
    </xf>
    <xf numFmtId="176" fontId="49" fillId="0" borderId="0" xfId="3" applyNumberFormat="1" applyFont="1" applyFill="1" applyAlignment="1" applyProtection="1">
      <alignment horizontal="right"/>
      <protection locked="0"/>
    </xf>
    <xf numFmtId="176" fontId="49" fillId="0" borderId="0" xfId="3" applyNumberFormat="1" applyFont="1" applyFill="1" applyAlignment="1" applyProtection="1">
      <alignment horizontal="centerContinuous" vertical="center"/>
      <protection locked="0"/>
    </xf>
    <xf numFmtId="0" fontId="49" fillId="0" borderId="0" xfId="3" applyFont="1" applyFill="1" applyAlignment="1" applyProtection="1">
      <alignment horizontal="right"/>
      <protection locked="0"/>
    </xf>
    <xf numFmtId="0" fontId="49" fillId="0" borderId="0" xfId="3" applyFont="1" applyFill="1" applyAlignment="1" applyProtection="1">
      <alignment vertical="center"/>
      <protection locked="0"/>
    </xf>
    <xf numFmtId="0" fontId="39" fillId="0" borderId="152" xfId="3" applyFont="1" applyFill="1" applyBorder="1" applyAlignment="1" applyProtection="1">
      <alignment horizontal="center" vertical="center"/>
      <protection locked="0"/>
    </xf>
    <xf numFmtId="0" fontId="39" fillId="0" borderId="125" xfId="3" applyFont="1" applyFill="1" applyBorder="1" applyAlignment="1" applyProtection="1">
      <alignment horizontal="center" vertical="center"/>
      <protection locked="0"/>
    </xf>
    <xf numFmtId="0" fontId="39" fillId="0" borderId="124" xfId="3" applyFont="1" applyFill="1" applyBorder="1" applyAlignment="1" applyProtection="1">
      <alignment horizontal="center" vertical="center"/>
      <protection locked="0"/>
    </xf>
    <xf numFmtId="0" fontId="39" fillId="0" borderId="124" xfId="3" applyNumberFormat="1" applyFont="1" applyFill="1" applyBorder="1" applyAlignment="1" applyProtection="1">
      <alignment horizontal="centerContinuous" vertical="center"/>
      <protection locked="0"/>
    </xf>
    <xf numFmtId="177" fontId="39" fillId="0" borderId="126" xfId="3" applyNumberFormat="1" applyFont="1" applyFill="1" applyBorder="1" applyAlignment="1" applyProtection="1">
      <alignment horizontal="centerContinuous" vertical="center"/>
      <protection locked="0"/>
    </xf>
    <xf numFmtId="0" fontId="39" fillId="0" borderId="91" xfId="3" applyFont="1" applyFill="1" applyBorder="1" applyAlignment="1" applyProtection="1">
      <alignment horizontal="centerContinuous" vertical="center"/>
      <protection locked="0"/>
    </xf>
    <xf numFmtId="0" fontId="39" fillId="0" borderId="91" xfId="3" applyNumberFormat="1" applyFont="1" applyFill="1" applyBorder="1" applyAlignment="1" applyProtection="1">
      <alignment horizontal="centerContinuous" vertical="center"/>
      <protection locked="0"/>
    </xf>
    <xf numFmtId="176" fontId="39" fillId="0" borderId="125" xfId="3" applyNumberFormat="1" applyFont="1" applyFill="1" applyBorder="1" applyAlignment="1" applyProtection="1">
      <alignment horizontal="center" vertical="center" wrapText="1"/>
      <protection locked="0"/>
    </xf>
    <xf numFmtId="176" fontId="39" fillId="0" borderId="125" xfId="3" applyNumberFormat="1" applyFont="1" applyFill="1" applyBorder="1" applyAlignment="1" applyProtection="1">
      <alignment horizontal="centerContinuous" vertical="center" wrapText="1"/>
      <protection locked="0"/>
    </xf>
    <xf numFmtId="176" fontId="39" fillId="0" borderId="125" xfId="3" applyNumberFormat="1" applyFont="1" applyFill="1" applyBorder="1" applyAlignment="1" applyProtection="1">
      <alignment horizontal="center" vertical="center"/>
      <protection locked="0"/>
    </xf>
    <xf numFmtId="0" fontId="39" fillId="0" borderId="92" xfId="3" applyFont="1" applyFill="1" applyBorder="1" applyAlignment="1" applyProtection="1">
      <alignment horizontal="center" vertical="center"/>
      <protection locked="0"/>
    </xf>
    <xf numFmtId="0" fontId="50" fillId="0" borderId="0" xfId="3" applyFont="1" applyFill="1" applyBorder="1" applyAlignment="1" applyProtection="1">
      <alignment horizontal="left" vertical="center"/>
      <protection locked="0"/>
    </xf>
    <xf numFmtId="0" fontId="23" fillId="0" borderId="18" xfId="3" applyNumberFormat="1" applyFont="1" applyFill="1" applyBorder="1" applyAlignment="1" applyProtection="1">
      <alignment horizontal="centerContinuous" vertical="center"/>
      <protection locked="0"/>
    </xf>
    <xf numFmtId="177" fontId="23" fillId="0" borderId="6" xfId="3" applyNumberFormat="1" applyFont="1" applyFill="1" applyBorder="1" applyAlignment="1" applyProtection="1">
      <alignment horizontal="centerContinuous" vertical="center"/>
      <protection locked="0"/>
    </xf>
    <xf numFmtId="0" fontId="23" fillId="0" borderId="6" xfId="3" applyFont="1" applyFill="1" applyBorder="1" applyAlignment="1" applyProtection="1">
      <alignment horizontal="centerContinuous" vertical="center"/>
      <protection locked="0"/>
    </xf>
    <xf numFmtId="0" fontId="23" fillId="0" borderId="6" xfId="3" applyNumberFormat="1" applyFont="1" applyFill="1" applyBorder="1" applyAlignment="1" applyProtection="1">
      <alignment horizontal="centerContinuous" vertical="center"/>
      <protection locked="0"/>
    </xf>
    <xf numFmtId="176" fontId="23" fillId="0" borderId="1" xfId="3" applyNumberFormat="1" applyFont="1" applyFill="1" applyBorder="1" applyAlignment="1" applyProtection="1">
      <alignment horizontal="right" vertical="center"/>
      <protection locked="0"/>
    </xf>
    <xf numFmtId="184" fontId="23" fillId="0" borderId="163" xfId="3" applyNumberFormat="1" applyFont="1" applyFill="1" applyBorder="1" applyAlignment="1" applyProtection="1">
      <alignment horizontal="right" vertical="center"/>
      <protection locked="0"/>
    </xf>
    <xf numFmtId="0" fontId="49" fillId="0" borderId="0" xfId="3" applyFont="1" applyFill="1" applyBorder="1" applyAlignment="1" applyProtection="1">
      <alignment horizontal="left" vertical="center"/>
      <protection locked="0"/>
    </xf>
    <xf numFmtId="0" fontId="23" fillId="0" borderId="5" xfId="3" applyNumberFormat="1" applyFont="1" applyFill="1" applyBorder="1" applyAlignment="1" applyProtection="1">
      <alignment horizontal="centerContinuous" vertical="center"/>
      <protection locked="0"/>
    </xf>
    <xf numFmtId="0" fontId="23" fillId="0" borderId="94" xfId="3" applyFont="1" applyFill="1" applyBorder="1" applyAlignment="1" applyProtection="1">
      <alignment vertical="center"/>
      <protection locked="0"/>
    </xf>
    <xf numFmtId="0" fontId="23" fillId="0" borderId="20" xfId="3" applyFont="1" applyFill="1" applyBorder="1" applyAlignment="1" applyProtection="1">
      <alignment vertical="center"/>
      <protection locked="0"/>
    </xf>
    <xf numFmtId="0" fontId="23" fillId="0" borderId="12" xfId="3" applyFont="1" applyFill="1" applyBorder="1" applyAlignment="1" applyProtection="1">
      <alignment horizontal="left" vertical="center"/>
      <protection locked="0"/>
    </xf>
    <xf numFmtId="176" fontId="23" fillId="0" borderId="1" xfId="4" applyNumberFormat="1" applyFont="1" applyFill="1" applyBorder="1" applyAlignment="1" applyProtection="1">
      <alignment horizontal="right" vertical="center"/>
      <protection locked="0"/>
    </xf>
    <xf numFmtId="183" fontId="23" fillId="0" borderId="161" xfId="2" applyNumberFormat="1" applyFont="1" applyFill="1" applyBorder="1" applyAlignment="1" applyProtection="1">
      <alignment horizontal="right" vertical="center"/>
      <protection locked="0"/>
    </xf>
    <xf numFmtId="0" fontId="23" fillId="0" borderId="1" xfId="3" applyFont="1" applyFill="1" applyBorder="1" applyAlignment="1" applyProtection="1">
      <alignment vertical="center"/>
      <protection locked="0"/>
    </xf>
    <xf numFmtId="0" fontId="23" fillId="0" borderId="7" xfId="3" applyFont="1" applyFill="1" applyBorder="1" applyAlignment="1" applyProtection="1">
      <alignment horizontal="left" vertical="center"/>
      <protection locked="0"/>
    </xf>
    <xf numFmtId="0" fontId="23" fillId="0" borderId="11" xfId="3" applyFont="1" applyFill="1" applyBorder="1" applyAlignment="1" applyProtection="1">
      <alignment horizontal="left" vertical="center"/>
      <protection locked="0"/>
    </xf>
    <xf numFmtId="176" fontId="23" fillId="0" borderId="3" xfId="0" applyNumberFormat="1" applyFont="1" applyFill="1" applyBorder="1" applyAlignment="1" applyProtection="1">
      <alignment horizontal="right" vertical="center"/>
      <protection locked="0"/>
    </xf>
    <xf numFmtId="176" fontId="23" fillId="0" borderId="2" xfId="3" applyNumberFormat="1" applyFont="1" applyFill="1" applyBorder="1" applyAlignment="1" applyProtection="1">
      <alignment horizontal="right" vertical="center"/>
      <protection locked="0"/>
    </xf>
    <xf numFmtId="183" fontId="23" fillId="0" borderId="166" xfId="2" applyNumberFormat="1" applyFont="1" applyFill="1" applyBorder="1" applyAlignment="1" applyProtection="1">
      <alignment horizontal="right" vertical="center"/>
      <protection locked="0"/>
    </xf>
    <xf numFmtId="183" fontId="23" fillId="0" borderId="165" xfId="3" applyNumberFormat="1" applyFont="1" applyFill="1" applyBorder="1" applyAlignment="1" applyProtection="1">
      <alignment horizontal="right" vertical="center"/>
      <protection locked="0"/>
    </xf>
    <xf numFmtId="176" fontId="23" fillId="0" borderId="3" xfId="4" applyNumberFormat="1" applyFont="1" applyFill="1" applyBorder="1" applyAlignment="1" applyProtection="1">
      <alignment horizontal="right" vertical="center"/>
      <protection locked="0"/>
    </xf>
    <xf numFmtId="0" fontId="23" fillId="0" borderId="1" xfId="3" applyFont="1" applyFill="1" applyBorder="1" applyAlignment="1" applyProtection="1">
      <alignment horizontal="left" vertical="center"/>
      <protection locked="0"/>
    </xf>
    <xf numFmtId="0" fontId="23" fillId="0" borderId="14" xfId="0" applyNumberFormat="1" applyFont="1" applyFill="1" applyBorder="1" applyAlignment="1" applyProtection="1">
      <alignment vertical="center"/>
      <protection locked="0"/>
    </xf>
    <xf numFmtId="177" fontId="23" fillId="0" borderId="0" xfId="0" applyNumberFormat="1" applyFont="1" applyFill="1" applyBorder="1" applyAlignment="1" applyProtection="1">
      <alignment vertical="center"/>
      <protection locked="0"/>
    </xf>
    <xf numFmtId="41" fontId="23" fillId="0" borderId="0" xfId="0" applyNumberFormat="1" applyFont="1" applyFill="1" applyBorder="1" applyAlignment="1" applyProtection="1">
      <alignment horizontal="left" vertical="center"/>
      <protection locked="0"/>
    </xf>
    <xf numFmtId="9" fontId="23" fillId="0" borderId="0" xfId="2" applyFont="1" applyFill="1" applyBorder="1" applyAlignment="1" applyProtection="1">
      <alignment horizontal="right" vertical="center"/>
      <protection locked="0"/>
    </xf>
    <xf numFmtId="0" fontId="23" fillId="0" borderId="0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NumberFormat="1" applyFont="1" applyFill="1" applyBorder="1" applyAlignment="1" applyProtection="1">
      <alignment horizontal="right" vertical="center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0" fontId="23" fillId="0" borderId="0" xfId="0" applyNumberFormat="1" applyFont="1" applyFill="1" applyBorder="1" applyAlignment="1" applyProtection="1">
      <alignment horizontal="center" vertical="center"/>
      <protection locked="0"/>
    </xf>
    <xf numFmtId="0" fontId="23" fillId="0" borderId="11" xfId="3" applyFont="1" applyFill="1" applyBorder="1" applyAlignment="1" applyProtection="1">
      <alignment vertical="center"/>
      <protection locked="0"/>
    </xf>
    <xf numFmtId="184" fontId="23" fillId="0" borderId="165" xfId="3" applyNumberFormat="1" applyFont="1" applyFill="1" applyBorder="1" applyAlignment="1" applyProtection="1">
      <alignment horizontal="right" vertical="center"/>
      <protection locked="0"/>
    </xf>
    <xf numFmtId="0" fontId="23" fillId="0" borderId="7" xfId="3" applyFont="1" applyFill="1" applyBorder="1" applyAlignment="1" applyProtection="1">
      <alignment vertical="center"/>
      <protection locked="0"/>
    </xf>
    <xf numFmtId="181" fontId="23" fillId="0" borderId="0" xfId="3" applyNumberFormat="1" applyFont="1" applyFill="1" applyBorder="1" applyAlignment="1">
      <alignment horizontal="right" vertical="center"/>
    </xf>
    <xf numFmtId="41" fontId="23" fillId="0" borderId="0" xfId="4" applyFont="1" applyFill="1" applyBorder="1" applyAlignment="1">
      <alignment horizontal="right" vertical="center"/>
    </xf>
    <xf numFmtId="0" fontId="23" fillId="0" borderId="0" xfId="3" applyNumberFormat="1" applyFont="1" applyFill="1" applyBorder="1" applyAlignment="1">
      <alignment horizontal="center" vertical="center"/>
    </xf>
    <xf numFmtId="41" fontId="23" fillId="0" borderId="0" xfId="5" applyFont="1" applyFill="1" applyBorder="1" applyAlignment="1">
      <alignment horizontal="right" vertical="center"/>
    </xf>
    <xf numFmtId="0" fontId="23" fillId="0" borderId="0" xfId="3" applyNumberFormat="1" applyFont="1" applyFill="1" applyBorder="1" applyAlignment="1" applyProtection="1">
      <alignment vertical="center"/>
      <protection locked="0"/>
    </xf>
    <xf numFmtId="177" fontId="23" fillId="0" borderId="0" xfId="3" applyNumberFormat="1" applyFont="1" applyFill="1" applyBorder="1" applyAlignment="1">
      <alignment horizontal="right" vertical="center"/>
    </xf>
    <xf numFmtId="0" fontId="23" fillId="0" borderId="0" xfId="3" applyNumberFormat="1" applyFont="1" applyFill="1" applyBorder="1" applyAlignment="1" applyProtection="1">
      <alignment horizontal="left" vertical="center"/>
      <protection locked="0"/>
    </xf>
    <xf numFmtId="0" fontId="23" fillId="0" borderId="11" xfId="3" applyNumberFormat="1" applyFont="1" applyFill="1" applyBorder="1" applyAlignment="1" applyProtection="1">
      <alignment vertical="center"/>
      <protection locked="0"/>
    </xf>
    <xf numFmtId="0" fontId="23" fillId="0" borderId="0" xfId="3" applyFont="1" applyFill="1" applyBorder="1" applyAlignment="1" applyProtection="1">
      <alignment horizontal="left" vertical="center"/>
      <protection locked="0"/>
    </xf>
    <xf numFmtId="182" fontId="23" fillId="0" borderId="0" xfId="2" applyNumberFormat="1" applyFont="1" applyFill="1" applyBorder="1" applyAlignment="1" applyProtection="1">
      <alignment vertical="center"/>
      <protection locked="0"/>
    </xf>
    <xf numFmtId="9" fontId="23" fillId="0" borderId="0" xfId="2" applyFont="1" applyFill="1" applyBorder="1" applyAlignment="1" applyProtection="1">
      <alignment vertical="center"/>
      <protection locked="0"/>
    </xf>
    <xf numFmtId="0" fontId="23" fillId="0" borderId="93" xfId="3" applyFont="1" applyFill="1" applyBorder="1" applyAlignment="1" applyProtection="1">
      <alignment vertical="center"/>
      <protection locked="0"/>
    </xf>
    <xf numFmtId="0" fontId="23" fillId="0" borderId="5" xfId="3" applyNumberFormat="1" applyFont="1" applyFill="1" applyBorder="1" applyAlignment="1" applyProtection="1">
      <alignment vertical="center"/>
      <protection locked="0"/>
    </xf>
    <xf numFmtId="177" fontId="23" fillId="0" borderId="6" xfId="3" applyNumberFormat="1" applyFont="1" applyFill="1" applyBorder="1" applyAlignment="1">
      <alignment horizontal="right" vertical="center"/>
    </xf>
    <xf numFmtId="0" fontId="23" fillId="0" borderId="6" xfId="3" applyNumberFormat="1" applyFont="1" applyFill="1" applyBorder="1" applyAlignment="1" applyProtection="1">
      <alignment vertical="center"/>
      <protection locked="0"/>
    </xf>
    <xf numFmtId="182" fontId="23" fillId="0" borderId="6" xfId="2" applyNumberFormat="1" applyFont="1" applyFill="1" applyBorder="1" applyAlignment="1" applyProtection="1">
      <alignment vertical="center"/>
      <protection locked="0"/>
    </xf>
    <xf numFmtId="9" fontId="23" fillId="0" borderId="6" xfId="2" applyFont="1" applyFill="1" applyBorder="1" applyAlignment="1" applyProtection="1">
      <alignment vertical="center"/>
      <protection locked="0"/>
    </xf>
    <xf numFmtId="184" fontId="23" fillId="0" borderId="8" xfId="3" applyNumberFormat="1" applyFont="1" applyFill="1" applyBorder="1" applyAlignment="1" applyProtection="1">
      <alignment horizontal="right" vertical="center"/>
      <protection locked="0"/>
    </xf>
    <xf numFmtId="0" fontId="23" fillId="0" borderId="4" xfId="3" applyFont="1" applyFill="1" applyBorder="1" applyAlignment="1" applyProtection="1">
      <alignment vertical="center"/>
      <protection locked="0"/>
    </xf>
    <xf numFmtId="0" fontId="23" fillId="0" borderId="19" xfId="3" applyFont="1" applyFill="1" applyBorder="1" applyAlignment="1" applyProtection="1">
      <alignment horizontal="left" vertical="center"/>
      <protection locked="0"/>
    </xf>
    <xf numFmtId="0" fontId="23" fillId="0" borderId="17" xfId="3" applyNumberFormat="1" applyFont="1" applyFill="1" applyBorder="1" applyAlignment="1" applyProtection="1">
      <alignment horizontal="centerContinuous" vertical="center"/>
      <protection locked="0"/>
    </xf>
    <xf numFmtId="177" fontId="23" fillId="0" borderId="18" xfId="3" applyNumberFormat="1" applyFont="1" applyFill="1" applyBorder="1" applyAlignment="1" applyProtection="1">
      <alignment horizontal="centerContinuous" vertical="center"/>
      <protection locked="0"/>
    </xf>
    <xf numFmtId="0" fontId="23" fillId="0" borderId="18" xfId="3" applyFont="1" applyFill="1" applyBorder="1" applyAlignment="1" applyProtection="1">
      <alignment horizontal="centerContinuous" vertical="center"/>
      <protection locked="0"/>
    </xf>
    <xf numFmtId="176" fontId="23" fillId="0" borderId="4" xfId="4" applyNumberFormat="1" applyFont="1" applyFill="1" applyBorder="1" applyAlignment="1" applyProtection="1">
      <alignment horizontal="right" vertical="center"/>
      <protection locked="0"/>
    </xf>
    <xf numFmtId="184" fontId="23" fillId="0" borderId="192" xfId="3" applyNumberFormat="1" applyFont="1" applyFill="1" applyBorder="1" applyAlignment="1" applyProtection="1">
      <alignment horizontal="right" vertical="center"/>
      <protection locked="0"/>
    </xf>
    <xf numFmtId="176" fontId="23" fillId="0" borderId="2" xfId="4" applyNumberFormat="1" applyFont="1" applyFill="1" applyBorder="1" applyAlignment="1" applyProtection="1">
      <alignment horizontal="right" vertical="center"/>
      <protection locked="0"/>
    </xf>
    <xf numFmtId="41" fontId="38" fillId="0" borderId="0" xfId="1" applyFont="1" applyFill="1" applyBorder="1" applyAlignment="1" applyProtection="1">
      <alignment horizontal="left" vertical="center"/>
      <protection locked="0"/>
    </xf>
    <xf numFmtId="41" fontId="38" fillId="0" borderId="0" xfId="4" applyFont="1" applyFill="1" applyBorder="1" applyAlignment="1">
      <alignment horizontal="right" vertical="center"/>
    </xf>
    <xf numFmtId="41" fontId="38" fillId="0" borderId="0" xfId="5" applyFont="1" applyFill="1" applyBorder="1" applyAlignment="1">
      <alignment horizontal="right" vertical="center"/>
    </xf>
    <xf numFmtId="0" fontId="23" fillId="0" borderId="6" xfId="3" applyFont="1" applyFill="1" applyBorder="1" applyAlignment="1" applyProtection="1">
      <alignment vertical="center"/>
      <protection locked="0"/>
    </xf>
    <xf numFmtId="0" fontId="23" fillId="0" borderId="14" xfId="3" applyNumberFormat="1" applyFont="1" applyFill="1" applyBorder="1" applyAlignment="1" applyProtection="1">
      <alignment horizontal="left" vertical="center"/>
      <protection locked="0"/>
    </xf>
    <xf numFmtId="0" fontId="23" fillId="0" borderId="5" xfId="3" applyFont="1" applyFill="1" applyBorder="1" applyAlignment="1" applyProtection="1">
      <alignment vertical="center"/>
      <protection locked="0"/>
    </xf>
    <xf numFmtId="183" fontId="23" fillId="0" borderId="166" xfId="3" applyNumberFormat="1" applyFont="1" applyFill="1" applyBorder="1" applyAlignment="1" applyProtection="1">
      <alignment horizontal="right" vertical="center"/>
      <protection locked="0"/>
    </xf>
    <xf numFmtId="0" fontId="23" fillId="0" borderId="19" xfId="3" applyFont="1" applyFill="1" applyBorder="1" applyAlignment="1" applyProtection="1">
      <alignment vertical="center"/>
      <protection locked="0"/>
    </xf>
    <xf numFmtId="41" fontId="23" fillId="0" borderId="6" xfId="4" applyFont="1" applyFill="1" applyBorder="1" applyAlignment="1" applyProtection="1">
      <alignment horizontal="left" vertical="center"/>
      <protection locked="0"/>
    </xf>
    <xf numFmtId="179" fontId="23" fillId="0" borderId="6" xfId="4" applyNumberFormat="1" applyFont="1" applyFill="1" applyBorder="1" applyAlignment="1" applyProtection="1">
      <alignment horizontal="right" vertical="center"/>
      <protection locked="0"/>
    </xf>
    <xf numFmtId="0" fontId="23" fillId="0" borderId="6" xfId="4" applyNumberFormat="1" applyFont="1" applyFill="1" applyBorder="1" applyAlignment="1" applyProtection="1">
      <alignment horizontal="left" vertical="center"/>
      <protection locked="0"/>
    </xf>
    <xf numFmtId="0" fontId="23" fillId="0" borderId="6" xfId="3" applyNumberFormat="1" applyFont="1" applyFill="1" applyBorder="1" applyAlignment="1" applyProtection="1">
      <alignment horizontal="right" vertical="center"/>
      <protection locked="0"/>
    </xf>
    <xf numFmtId="0" fontId="23" fillId="0" borderId="6" xfId="3" applyFont="1" applyFill="1" applyBorder="1" applyAlignment="1" applyProtection="1">
      <alignment horizontal="center" vertical="center"/>
      <protection locked="0"/>
    </xf>
    <xf numFmtId="0" fontId="23" fillId="0" borderId="6" xfId="4" applyNumberFormat="1" applyFont="1" applyFill="1" applyBorder="1" applyAlignment="1" applyProtection="1">
      <alignment horizontal="center" vertical="center"/>
      <protection locked="0"/>
    </xf>
    <xf numFmtId="0" fontId="49" fillId="0" borderId="63" xfId="3" applyFont="1" applyFill="1" applyBorder="1" applyAlignment="1" applyProtection="1">
      <alignment vertical="center"/>
      <protection locked="0"/>
    </xf>
    <xf numFmtId="0" fontId="23" fillId="0" borderId="121" xfId="3" applyFont="1" applyFill="1" applyBorder="1" applyAlignment="1" applyProtection="1">
      <alignment vertical="center"/>
      <protection locked="0"/>
    </xf>
    <xf numFmtId="0" fontId="23" fillId="0" borderId="122" xfId="3" applyFont="1" applyFill="1" applyBorder="1" applyAlignment="1" applyProtection="1">
      <alignment vertical="center"/>
      <protection locked="0"/>
    </xf>
    <xf numFmtId="0" fontId="23" fillId="0" borderId="167" xfId="3" applyFont="1" applyFill="1" applyBorder="1" applyAlignment="1" applyProtection="1">
      <alignment horizontal="left" vertical="center"/>
      <protection locked="0"/>
    </xf>
    <xf numFmtId="0" fontId="23" fillId="0" borderId="148" xfId="3" applyNumberFormat="1" applyFont="1" applyFill="1" applyBorder="1" applyAlignment="1" applyProtection="1">
      <alignment vertical="center"/>
      <protection locked="0"/>
    </xf>
    <xf numFmtId="177" fontId="23" fillId="0" borderId="149" xfId="3" applyNumberFormat="1" applyFont="1" applyFill="1" applyBorder="1" applyAlignment="1" applyProtection="1">
      <alignment vertical="center"/>
      <protection locked="0"/>
    </xf>
    <xf numFmtId="41" fontId="23" fillId="0" borderId="15" xfId="4" applyFont="1" applyFill="1" applyBorder="1" applyAlignment="1" applyProtection="1">
      <alignment horizontal="left" vertical="center"/>
      <protection locked="0"/>
    </xf>
    <xf numFmtId="179" fontId="23" fillId="0" borderId="15" xfId="4" applyNumberFormat="1" applyFont="1" applyFill="1" applyBorder="1" applyAlignment="1" applyProtection="1">
      <alignment horizontal="right" vertical="center"/>
      <protection locked="0"/>
    </xf>
    <xf numFmtId="0" fontId="23" fillId="0" borderId="15" xfId="4" applyNumberFormat="1" applyFont="1" applyFill="1" applyBorder="1" applyAlignment="1" applyProtection="1">
      <alignment horizontal="left" vertical="center"/>
      <protection locked="0"/>
    </xf>
    <xf numFmtId="0" fontId="23" fillId="0" borderId="15" xfId="3" applyNumberFormat="1" applyFont="1" applyFill="1" applyBorder="1" applyAlignment="1" applyProtection="1">
      <alignment horizontal="right" vertical="center"/>
      <protection locked="0"/>
    </xf>
    <xf numFmtId="0" fontId="23" fillId="0" borderId="15" xfId="3" applyFont="1" applyFill="1" applyBorder="1" applyAlignment="1" applyProtection="1">
      <alignment horizontal="center" vertical="center"/>
      <protection locked="0"/>
    </xf>
    <xf numFmtId="0" fontId="23" fillId="0" borderId="15" xfId="4" applyNumberFormat="1" applyFont="1" applyFill="1" applyBorder="1" applyAlignment="1" applyProtection="1">
      <alignment horizontal="center" vertical="center"/>
      <protection locked="0"/>
    </xf>
    <xf numFmtId="176" fontId="23" fillId="0" borderId="122" xfId="3" applyNumberFormat="1" applyFont="1" applyFill="1" applyBorder="1" applyAlignment="1" applyProtection="1">
      <alignment horizontal="right" vertical="center"/>
      <protection locked="0"/>
    </xf>
    <xf numFmtId="183" fontId="23" fillId="0" borderId="168" xfId="3" applyNumberFormat="1" applyFont="1" applyFill="1" applyBorder="1" applyAlignment="1" applyProtection="1">
      <alignment horizontal="right" vertical="center"/>
      <protection locked="0"/>
    </xf>
    <xf numFmtId="0" fontId="23" fillId="0" borderId="175" xfId="3" applyFont="1" applyFill="1" applyBorder="1" applyAlignment="1" applyProtection="1">
      <alignment horizontal="center" vertical="center"/>
      <protection locked="0"/>
    </xf>
    <xf numFmtId="0" fontId="23" fillId="0" borderId="61" xfId="3" applyFont="1" applyFill="1" applyBorder="1" applyAlignment="1" applyProtection="1">
      <alignment horizontal="center" vertical="center"/>
      <protection locked="0"/>
    </xf>
    <xf numFmtId="0" fontId="23" fillId="0" borderId="61" xfId="3" applyFont="1" applyFill="1" applyBorder="1" applyAlignment="1" applyProtection="1">
      <alignment horizontal="left" vertical="center"/>
      <protection locked="0"/>
    </xf>
    <xf numFmtId="0" fontId="23" fillId="0" borderId="61" xfId="3" applyNumberFormat="1" applyFont="1" applyFill="1" applyBorder="1" applyAlignment="1" applyProtection="1">
      <alignment vertical="center"/>
      <protection locked="0"/>
    </xf>
    <xf numFmtId="177" fontId="23" fillId="0" borderId="61" xfId="3" applyNumberFormat="1" applyFont="1" applyFill="1" applyBorder="1" applyAlignment="1" applyProtection="1">
      <alignment vertical="center"/>
      <protection locked="0"/>
    </xf>
    <xf numFmtId="41" fontId="23" fillId="0" borderId="61" xfId="4" applyFont="1" applyFill="1" applyBorder="1" applyAlignment="1" applyProtection="1">
      <alignment horizontal="left" vertical="center"/>
      <protection locked="0"/>
    </xf>
    <xf numFmtId="179" fontId="23" fillId="0" borderId="61" xfId="4" applyNumberFormat="1" applyFont="1" applyFill="1" applyBorder="1" applyAlignment="1" applyProtection="1">
      <alignment horizontal="right" vertical="center"/>
      <protection locked="0"/>
    </xf>
    <xf numFmtId="0" fontId="23" fillId="0" borderId="61" xfId="4" applyNumberFormat="1" applyFont="1" applyFill="1" applyBorder="1" applyAlignment="1" applyProtection="1">
      <alignment horizontal="left" vertical="center"/>
      <protection locked="0"/>
    </xf>
    <xf numFmtId="0" fontId="23" fillId="0" borderId="61" xfId="3" applyNumberFormat="1" applyFont="1" applyFill="1" applyBorder="1" applyAlignment="1" applyProtection="1">
      <alignment horizontal="right" vertical="center"/>
      <protection locked="0"/>
    </xf>
    <xf numFmtId="0" fontId="23" fillId="0" borderId="61" xfId="4" applyNumberFormat="1" applyFont="1" applyFill="1" applyBorder="1" applyAlignment="1" applyProtection="1">
      <alignment horizontal="center" vertical="center"/>
      <protection locked="0"/>
    </xf>
    <xf numFmtId="176" fontId="23" fillId="0" borderId="61" xfId="3" applyNumberFormat="1" applyFont="1" applyFill="1" applyBorder="1" applyAlignment="1" applyProtection="1">
      <alignment horizontal="right" vertical="center"/>
      <protection locked="0"/>
    </xf>
    <xf numFmtId="183" fontId="23" fillId="0" borderId="176" xfId="4" applyNumberFormat="1" applyFont="1" applyFill="1" applyBorder="1" applyAlignment="1" applyProtection="1">
      <alignment horizontal="right" vertical="center"/>
    </xf>
    <xf numFmtId="0" fontId="23" fillId="0" borderId="91" xfId="3" applyNumberFormat="1" applyFont="1" applyFill="1" applyBorder="1" applyAlignment="1" applyProtection="1">
      <alignment horizontal="centerContinuous" vertical="center"/>
      <protection locked="0"/>
    </xf>
    <xf numFmtId="177" fontId="23" fillId="0" borderId="91" xfId="3" applyNumberFormat="1" applyFont="1" applyFill="1" applyBorder="1" applyAlignment="1" applyProtection="1">
      <alignment horizontal="centerContinuous" vertical="center"/>
      <protection locked="0"/>
    </xf>
    <xf numFmtId="0" fontId="23" fillId="0" borderId="91" xfId="3" applyFont="1" applyFill="1" applyBorder="1" applyAlignment="1" applyProtection="1">
      <alignment horizontal="centerContinuous" vertical="center"/>
      <protection locked="0"/>
    </xf>
    <xf numFmtId="176" fontId="23" fillId="0" borderId="125" xfId="3" applyNumberFormat="1" applyFont="1" applyFill="1" applyBorder="1" applyAlignment="1" applyProtection="1">
      <alignment horizontal="right" vertical="center"/>
      <protection locked="0"/>
    </xf>
    <xf numFmtId="184" fontId="23" fillId="0" borderId="162" xfId="3" applyNumberFormat="1" applyFont="1" applyFill="1" applyBorder="1" applyAlignment="1" applyProtection="1">
      <alignment horizontal="right" vertical="center"/>
      <protection locked="0"/>
    </xf>
    <xf numFmtId="0" fontId="23" fillId="0" borderId="94" xfId="3" applyFont="1" applyFill="1" applyBorder="1" applyAlignment="1" applyProtection="1">
      <alignment horizontal="left" vertical="center"/>
      <protection locked="0"/>
    </xf>
    <xf numFmtId="0" fontId="23" fillId="0" borderId="6" xfId="3" applyFont="1" applyFill="1" applyBorder="1" applyAlignment="1" applyProtection="1">
      <alignment vertical="center" wrapText="1"/>
      <protection locked="0"/>
    </xf>
    <xf numFmtId="0" fontId="23" fillId="0" borderId="7" xfId="3" applyFont="1" applyFill="1" applyBorder="1" applyAlignment="1" applyProtection="1">
      <alignment vertical="center" wrapText="1"/>
      <protection locked="0"/>
    </xf>
    <xf numFmtId="0" fontId="23" fillId="0" borderId="5" xfId="3" applyFont="1" applyFill="1" applyBorder="1" applyAlignment="1" applyProtection="1">
      <alignment horizontal="left" vertical="center" wrapText="1"/>
      <protection locked="0"/>
    </xf>
    <xf numFmtId="0" fontId="23" fillId="0" borderId="7" xfId="3" applyFont="1" applyFill="1" applyBorder="1" applyAlignment="1" applyProtection="1">
      <alignment horizontal="left" vertical="center" wrapText="1"/>
      <protection locked="0"/>
    </xf>
    <xf numFmtId="0" fontId="23" fillId="0" borderId="9" xfId="3" applyFont="1" applyFill="1" applyBorder="1" applyAlignment="1" applyProtection="1">
      <alignment horizontal="center" vertical="center"/>
      <protection locked="0"/>
    </xf>
    <xf numFmtId="0" fontId="23" fillId="0" borderId="3" xfId="3" applyFont="1" applyFill="1" applyBorder="1" applyAlignment="1" applyProtection="1">
      <alignment horizontal="center" vertical="center"/>
      <protection locked="0"/>
    </xf>
    <xf numFmtId="0" fontId="38" fillId="0" borderId="195" xfId="0" applyFont="1" applyFill="1" applyBorder="1">
      <alignment vertical="center"/>
    </xf>
    <xf numFmtId="0" fontId="23" fillId="0" borderId="17" xfId="3" applyNumberFormat="1" applyFont="1" applyFill="1" applyBorder="1" applyAlignment="1" applyProtection="1">
      <alignment vertical="center"/>
      <protection locked="0"/>
    </xf>
    <xf numFmtId="177" fontId="23" fillId="0" borderId="18" xfId="3" applyNumberFormat="1" applyFont="1" applyFill="1" applyBorder="1" applyAlignment="1" applyProtection="1">
      <alignment vertical="center"/>
      <protection locked="0"/>
    </xf>
    <xf numFmtId="41" fontId="23" fillId="0" borderId="18" xfId="4" applyFont="1" applyFill="1" applyBorder="1" applyAlignment="1" applyProtection="1">
      <alignment horizontal="left" vertical="center"/>
      <protection locked="0"/>
    </xf>
    <xf numFmtId="179" fontId="23" fillId="0" borderId="18" xfId="4" applyNumberFormat="1" applyFont="1" applyFill="1" applyBorder="1" applyAlignment="1" applyProtection="1">
      <alignment horizontal="right" vertical="center"/>
      <protection locked="0"/>
    </xf>
    <xf numFmtId="0" fontId="23" fillId="0" borderId="18" xfId="4" applyNumberFormat="1" applyFont="1" applyFill="1" applyBorder="1" applyAlignment="1" applyProtection="1">
      <alignment horizontal="left" vertical="center"/>
      <protection locked="0"/>
    </xf>
    <xf numFmtId="0" fontId="23" fillId="0" borderId="18" xfId="3" applyNumberFormat="1" applyFont="1" applyFill="1" applyBorder="1" applyAlignment="1" applyProtection="1">
      <alignment horizontal="right" vertical="center"/>
      <protection locked="0"/>
    </xf>
    <xf numFmtId="0" fontId="23" fillId="0" borderId="18" xfId="3" applyFont="1" applyFill="1" applyBorder="1" applyAlignment="1" applyProtection="1">
      <alignment horizontal="center" vertical="center"/>
      <protection locked="0"/>
    </xf>
    <xf numFmtId="0" fontId="23" fillId="0" borderId="18" xfId="4" applyNumberFormat="1" applyFont="1" applyFill="1" applyBorder="1" applyAlignment="1" applyProtection="1">
      <alignment horizontal="center" vertical="center"/>
      <protection locked="0"/>
    </xf>
    <xf numFmtId="183" fontId="23" fillId="0" borderId="164" xfId="3" applyNumberFormat="1" applyFont="1" applyFill="1" applyBorder="1" applyAlignment="1" applyProtection="1">
      <alignment horizontal="right" vertical="center"/>
      <protection locked="0"/>
    </xf>
    <xf numFmtId="0" fontId="23" fillId="0" borderId="2" xfId="3" applyFont="1" applyFill="1" applyBorder="1" applyAlignment="1" applyProtection="1">
      <alignment horizontal="left" vertical="center"/>
      <protection locked="0"/>
    </xf>
    <xf numFmtId="0" fontId="23" fillId="0" borderId="13" xfId="3" applyNumberFormat="1" applyFont="1" applyFill="1" applyBorder="1" applyAlignment="1" applyProtection="1">
      <alignment vertical="center"/>
      <protection locked="0"/>
    </xf>
    <xf numFmtId="177" fontId="23" fillId="0" borderId="20" xfId="3" applyNumberFormat="1" applyFont="1" applyFill="1" applyBorder="1" applyAlignment="1" applyProtection="1">
      <alignment vertical="center"/>
      <protection locked="0"/>
    </xf>
    <xf numFmtId="41" fontId="23" fillId="0" borderId="20" xfId="4" applyFont="1" applyFill="1" applyBorder="1" applyAlignment="1" applyProtection="1">
      <alignment horizontal="left" vertical="center"/>
      <protection locked="0"/>
    </xf>
    <xf numFmtId="179" fontId="23" fillId="0" borderId="20" xfId="4" applyNumberFormat="1" applyFont="1" applyFill="1" applyBorder="1" applyAlignment="1" applyProtection="1">
      <alignment horizontal="right" vertical="center"/>
      <protection locked="0"/>
    </xf>
    <xf numFmtId="0" fontId="23" fillId="0" borderId="20" xfId="4" applyNumberFormat="1" applyFont="1" applyFill="1" applyBorder="1" applyAlignment="1" applyProtection="1">
      <alignment horizontal="left" vertical="center"/>
      <protection locked="0"/>
    </xf>
    <xf numFmtId="0" fontId="23" fillId="0" borderId="20" xfId="3" applyNumberFormat="1" applyFont="1" applyFill="1" applyBorder="1" applyAlignment="1" applyProtection="1">
      <alignment horizontal="right" vertical="center"/>
      <protection locked="0"/>
    </xf>
    <xf numFmtId="0" fontId="23" fillId="0" borderId="20" xfId="3" applyFont="1" applyFill="1" applyBorder="1" applyAlignment="1" applyProtection="1">
      <alignment horizontal="center" vertical="center"/>
      <protection locked="0"/>
    </xf>
    <xf numFmtId="0" fontId="23" fillId="0" borderId="20" xfId="4" applyNumberFormat="1" applyFont="1" applyFill="1" applyBorder="1" applyAlignment="1" applyProtection="1">
      <alignment horizontal="center" vertical="center"/>
      <protection locked="0"/>
    </xf>
    <xf numFmtId="181" fontId="23" fillId="0" borderId="0" xfId="3" applyNumberFormat="1" applyFont="1" applyFill="1" applyBorder="1" applyAlignment="1" applyProtection="1">
      <alignment vertical="center"/>
      <protection locked="0"/>
    </xf>
    <xf numFmtId="177" fontId="23" fillId="0" borderId="0" xfId="3" applyNumberFormat="1" applyFont="1" applyFill="1" applyBorder="1" applyAlignment="1" applyProtection="1">
      <alignment horizontal="centerContinuous" vertical="center"/>
      <protection locked="0"/>
    </xf>
    <xf numFmtId="0" fontId="23" fillId="0" borderId="0" xfId="3" applyFont="1" applyFill="1" applyBorder="1" applyAlignment="1" applyProtection="1">
      <alignment horizontal="centerContinuous" vertical="center"/>
      <protection locked="0"/>
    </xf>
    <xf numFmtId="0" fontId="23" fillId="0" borderId="0" xfId="3" applyNumberFormat="1" applyFont="1" applyFill="1" applyBorder="1" applyAlignment="1" applyProtection="1">
      <alignment horizontal="centerContinuous" vertical="center"/>
      <protection locked="0"/>
    </xf>
    <xf numFmtId="0" fontId="23" fillId="0" borderId="19" xfId="4" applyNumberFormat="1" applyFont="1" applyFill="1" applyBorder="1" applyAlignment="1" applyProtection="1">
      <alignment horizontal="center" vertical="center"/>
      <protection locked="0"/>
    </xf>
    <xf numFmtId="0" fontId="23" fillId="0" borderId="18" xfId="3" applyNumberFormat="1" applyFont="1" applyFill="1" applyBorder="1" applyAlignment="1" applyProtection="1">
      <alignment vertical="center"/>
      <protection locked="0"/>
    </xf>
    <xf numFmtId="0" fontId="23" fillId="0" borderId="93" xfId="3" applyFont="1" applyFill="1" applyBorder="1" applyAlignment="1" applyProtection="1">
      <alignment horizontal="left" vertical="center"/>
      <protection locked="0"/>
    </xf>
    <xf numFmtId="0" fontId="49" fillId="0" borderId="6" xfId="3" applyFont="1" applyFill="1" applyBorder="1" applyAlignment="1" applyProtection="1">
      <alignment vertical="center"/>
      <protection locked="0"/>
    </xf>
    <xf numFmtId="177" fontId="23" fillId="0" borderId="6" xfId="3" applyNumberFormat="1" applyFont="1" applyFill="1" applyBorder="1" applyAlignment="1" applyProtection="1">
      <alignment vertical="center"/>
      <protection locked="0"/>
    </xf>
    <xf numFmtId="183" fontId="23" fillId="0" borderId="161" xfId="3" applyNumberFormat="1" applyFont="1" applyFill="1" applyBorder="1" applyAlignment="1" applyProtection="1">
      <alignment horizontal="right" vertical="center"/>
      <protection locked="0"/>
    </xf>
    <xf numFmtId="0" fontId="23" fillId="0" borderId="1" xfId="3" applyFont="1" applyFill="1" applyBorder="1" applyAlignment="1" applyProtection="1">
      <alignment horizontal="center" vertical="center"/>
      <protection locked="0"/>
    </xf>
    <xf numFmtId="0" fontId="38" fillId="0" borderId="19" xfId="0" applyFont="1" applyFill="1" applyBorder="1">
      <alignment vertical="center"/>
    </xf>
    <xf numFmtId="0" fontId="23" fillId="0" borderId="9" xfId="3" applyNumberFormat="1" applyFont="1" applyFill="1" applyBorder="1" applyAlignment="1" applyProtection="1">
      <alignment horizontal="center" vertical="center"/>
      <protection locked="0"/>
    </xf>
    <xf numFmtId="0" fontId="23" fillId="0" borderId="9" xfId="3" applyFont="1" applyFill="1" applyBorder="1" applyAlignment="1" applyProtection="1">
      <alignment horizontal="left" vertical="center"/>
      <protection locked="0"/>
    </xf>
    <xf numFmtId="0" fontId="45" fillId="0" borderId="14" xfId="3" applyNumberFormat="1" applyFont="1" applyFill="1" applyBorder="1" applyAlignment="1" applyProtection="1">
      <alignment vertical="center"/>
      <protection locked="0"/>
    </xf>
    <xf numFmtId="0" fontId="38" fillId="0" borderId="1" xfId="0" applyFont="1" applyFill="1" applyBorder="1">
      <alignment vertical="center"/>
    </xf>
    <xf numFmtId="176" fontId="23" fillId="0" borderId="64" xfId="37980" applyNumberFormat="1" applyFont="1" applyFill="1" applyBorder="1" applyAlignment="1">
      <alignment horizontal="right" vertical="center"/>
    </xf>
    <xf numFmtId="0" fontId="38" fillId="0" borderId="17" xfId="0" applyFont="1" applyFill="1" applyBorder="1">
      <alignment vertical="center"/>
    </xf>
    <xf numFmtId="176" fontId="23" fillId="0" borderId="1" xfId="37980" applyNumberFormat="1" applyFont="1" applyFill="1" applyBorder="1" applyAlignment="1">
      <alignment horizontal="right" vertical="center"/>
    </xf>
    <xf numFmtId="0" fontId="23" fillId="0" borderId="2" xfId="3" applyFont="1" applyFill="1" applyBorder="1" applyAlignment="1" applyProtection="1">
      <alignment horizontal="center" vertical="center"/>
      <protection locked="0"/>
    </xf>
    <xf numFmtId="0" fontId="49" fillId="0" borderId="0" xfId="3" applyNumberFormat="1" applyFont="1" applyFill="1" applyAlignment="1" applyProtection="1">
      <alignment vertical="center"/>
      <protection locked="0"/>
    </xf>
    <xf numFmtId="176" fontId="49" fillId="0" borderId="0" xfId="3" applyNumberFormat="1" applyFont="1" applyFill="1" applyAlignment="1" applyProtection="1">
      <alignment horizontal="right" vertical="center"/>
      <protection locked="0"/>
    </xf>
    <xf numFmtId="176" fontId="49" fillId="0" borderId="0" xfId="3" applyNumberFormat="1" applyFont="1" applyFill="1" applyAlignment="1" applyProtection="1">
      <alignment vertical="center"/>
      <protection locked="0"/>
    </xf>
    <xf numFmtId="176" fontId="49" fillId="0" borderId="0" xfId="3" applyNumberFormat="1" applyFont="1" applyFill="1" applyAlignment="1" applyProtection="1">
      <alignment horizontal="center" vertical="center"/>
      <protection locked="0"/>
    </xf>
    <xf numFmtId="176" fontId="23" fillId="0" borderId="0" xfId="39884" applyNumberFormat="1" applyFont="1" applyFill="1" applyBorder="1" applyAlignment="1">
      <alignment vertical="top" wrapText="1"/>
    </xf>
    <xf numFmtId="0" fontId="5" fillId="0" borderId="0" xfId="0" applyFont="1">
      <alignment vertical="center"/>
    </xf>
    <xf numFmtId="176" fontId="5" fillId="0" borderId="0" xfId="0" applyNumberFormat="1" applyFont="1">
      <alignment vertical="center"/>
    </xf>
    <xf numFmtId="190" fontId="23" fillId="0" borderId="0" xfId="4" applyNumberFormat="1" applyFont="1" applyFill="1" applyBorder="1" applyAlignment="1" applyProtection="1">
      <alignment horizontal="right" vertical="center"/>
      <protection locked="0"/>
    </xf>
    <xf numFmtId="0" fontId="5" fillId="0" borderId="0" xfId="0" applyFont="1" applyBorder="1">
      <alignment vertical="center"/>
    </xf>
    <xf numFmtId="0" fontId="5" fillId="0" borderId="15" xfId="0" applyFont="1" applyBorder="1">
      <alignment vertical="center"/>
    </xf>
    <xf numFmtId="0" fontId="38" fillId="0" borderId="15" xfId="0" applyFont="1" applyFill="1" applyBorder="1">
      <alignment vertical="center"/>
    </xf>
    <xf numFmtId="176" fontId="23" fillId="0" borderId="15" xfId="4" applyNumberFormat="1" applyFont="1" applyFill="1" applyBorder="1" applyAlignment="1" applyProtection="1">
      <alignment horizontal="right" vertical="center"/>
      <protection locked="0"/>
    </xf>
    <xf numFmtId="190" fontId="23" fillId="0" borderId="15" xfId="4" applyNumberFormat="1" applyFont="1" applyFill="1" applyBorder="1" applyAlignment="1" applyProtection="1">
      <alignment horizontal="right" vertical="center"/>
      <protection locked="0"/>
    </xf>
    <xf numFmtId="183" fontId="38" fillId="0" borderId="15" xfId="2" applyNumberFormat="1" applyFont="1" applyFill="1" applyBorder="1">
      <alignment vertical="center"/>
    </xf>
    <xf numFmtId="0" fontId="38" fillId="0" borderId="0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8" fillId="0" borderId="62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38" fillId="0" borderId="62" xfId="0" applyFont="1" applyFill="1" applyBorder="1" applyAlignment="1">
      <alignment horizontal="center" vertical="center"/>
    </xf>
    <xf numFmtId="10" fontId="38" fillId="0" borderId="1" xfId="2" applyNumberFormat="1" applyFont="1" applyBorder="1">
      <alignment vertical="center"/>
    </xf>
    <xf numFmtId="183" fontId="38" fillId="0" borderId="8" xfId="2" applyNumberFormat="1" applyFont="1" applyBorder="1">
      <alignment vertical="center"/>
    </xf>
    <xf numFmtId="41" fontId="38" fillId="0" borderId="0" xfId="1" applyFont="1" applyBorder="1">
      <alignment vertical="center"/>
    </xf>
    <xf numFmtId="10" fontId="38" fillId="0" borderId="5" xfId="2" applyNumberFormat="1" applyFont="1" applyBorder="1">
      <alignment vertical="center"/>
    </xf>
    <xf numFmtId="0" fontId="38" fillId="0" borderId="94" xfId="0" applyFont="1" applyBorder="1">
      <alignment vertical="center"/>
    </xf>
    <xf numFmtId="0" fontId="38" fillId="0" borderId="6" xfId="0" applyFont="1" applyBorder="1">
      <alignment vertical="center"/>
    </xf>
    <xf numFmtId="0" fontId="38" fillId="0" borderId="7" xfId="0" applyFont="1" applyBorder="1">
      <alignment vertical="center"/>
    </xf>
    <xf numFmtId="0" fontId="38" fillId="0" borderId="95" xfId="0" applyFont="1" applyBorder="1">
      <alignment vertical="center"/>
    </xf>
    <xf numFmtId="0" fontId="38" fillId="0" borderId="5" xfId="0" applyFont="1" applyBorder="1">
      <alignment vertical="center"/>
    </xf>
    <xf numFmtId="0" fontId="38" fillId="0" borderId="9" xfId="0" applyFont="1" applyBorder="1">
      <alignment vertical="center"/>
    </xf>
    <xf numFmtId="0" fontId="38" fillId="0" borderId="2" xfId="0" applyFont="1" applyBorder="1">
      <alignment vertical="center"/>
    </xf>
    <xf numFmtId="0" fontId="38" fillId="0" borderId="2" xfId="0" applyFont="1" applyBorder="1" applyAlignment="1">
      <alignment horizontal="left" vertical="center"/>
    </xf>
    <xf numFmtId="0" fontId="38" fillId="0" borderId="1" xfId="0" applyFont="1" applyBorder="1">
      <alignment vertical="center"/>
    </xf>
    <xf numFmtId="0" fontId="38" fillId="0" borderId="3" xfId="0" applyFont="1" applyBorder="1">
      <alignment vertical="center"/>
    </xf>
    <xf numFmtId="0" fontId="38" fillId="0" borderId="14" xfId="0" applyFont="1" applyBorder="1">
      <alignment vertical="center"/>
    </xf>
    <xf numFmtId="0" fontId="38" fillId="0" borderId="97" xfId="0" applyFont="1" applyBorder="1">
      <alignment vertical="center"/>
    </xf>
    <xf numFmtId="176" fontId="23" fillId="0" borderId="97" xfId="4" applyNumberFormat="1" applyFont="1" applyFill="1" applyBorder="1" applyAlignment="1" applyProtection="1">
      <alignment horizontal="right" vertical="center"/>
      <protection locked="0"/>
    </xf>
    <xf numFmtId="10" fontId="38" fillId="0" borderId="97" xfId="2" applyNumberFormat="1" applyFont="1" applyBorder="1">
      <alignment vertical="center"/>
    </xf>
    <xf numFmtId="183" fontId="38" fillId="0" borderId="98" xfId="2" applyNumberFormat="1" applyFont="1" applyBorder="1">
      <alignment vertical="center"/>
    </xf>
    <xf numFmtId="0" fontId="38" fillId="0" borderId="100" xfId="0" applyFont="1" applyFill="1" applyBorder="1">
      <alignment vertical="center"/>
    </xf>
    <xf numFmtId="176" fontId="38" fillId="0" borderId="100" xfId="1" applyNumberFormat="1" applyFont="1" applyFill="1" applyBorder="1">
      <alignment vertical="center"/>
    </xf>
    <xf numFmtId="10" fontId="38" fillId="0" borderId="101" xfId="1" applyNumberFormat="1" applyFont="1" applyBorder="1">
      <alignment vertical="center"/>
    </xf>
    <xf numFmtId="183" fontId="38" fillId="0" borderId="102" xfId="0" applyNumberFormat="1" applyFont="1" applyBorder="1">
      <alignment vertical="center"/>
    </xf>
    <xf numFmtId="0" fontId="38" fillId="0" borderId="103" xfId="0" applyFont="1" applyBorder="1">
      <alignment vertical="center"/>
    </xf>
    <xf numFmtId="0" fontId="38" fillId="0" borderId="112" xfId="0" applyFont="1" applyBorder="1">
      <alignment vertical="center"/>
    </xf>
    <xf numFmtId="176" fontId="23" fillId="0" borderId="96" xfId="4" applyNumberFormat="1" applyFont="1" applyFill="1" applyBorder="1" applyAlignment="1" applyProtection="1">
      <alignment horizontal="right" vertical="center"/>
      <protection locked="0"/>
    </xf>
    <xf numFmtId="10" fontId="38" fillId="0" borderId="96" xfId="2" applyNumberFormat="1" applyFont="1" applyBorder="1">
      <alignment vertical="center"/>
    </xf>
    <xf numFmtId="183" fontId="38" fillId="0" borderId="99" xfId="2" applyNumberFormat="1" applyFont="1" applyBorder="1">
      <alignment vertical="center"/>
    </xf>
    <xf numFmtId="0" fontId="38" fillId="0" borderId="96" xfId="0" applyFont="1" applyFill="1" applyBorder="1">
      <alignment vertical="center"/>
    </xf>
    <xf numFmtId="176" fontId="38" fillId="0" borderId="96" xfId="1" applyNumberFormat="1" applyFont="1" applyFill="1" applyBorder="1">
      <alignment vertical="center"/>
    </xf>
    <xf numFmtId="10" fontId="38" fillId="0" borderId="103" xfId="1" applyNumberFormat="1" applyFont="1" applyBorder="1">
      <alignment vertical="center"/>
    </xf>
    <xf numFmtId="183" fontId="38" fillId="0" borderId="99" xfId="0" applyNumberFormat="1" applyFont="1" applyBorder="1">
      <alignment vertical="center"/>
    </xf>
    <xf numFmtId="0" fontId="38" fillId="0" borderId="120" xfId="0" applyFont="1" applyBorder="1">
      <alignment vertical="center"/>
    </xf>
    <xf numFmtId="0" fontId="38" fillId="0" borderId="153" xfId="0" applyFont="1" applyBorder="1">
      <alignment vertical="center"/>
    </xf>
    <xf numFmtId="176" fontId="23" fillId="0" borderId="108" xfId="4" applyNumberFormat="1" applyFont="1" applyFill="1" applyBorder="1" applyAlignment="1" applyProtection="1">
      <alignment horizontal="right" vertical="center"/>
      <protection locked="0"/>
    </xf>
    <xf numFmtId="10" fontId="38" fillId="0" borderId="108" xfId="2" applyNumberFormat="1" applyFont="1" applyBorder="1">
      <alignment vertical="center"/>
    </xf>
    <xf numFmtId="183" fontId="38" fillId="0" borderId="109" xfId="2" applyNumberFormat="1" applyFont="1" applyBorder="1">
      <alignment vertical="center"/>
    </xf>
    <xf numFmtId="41" fontId="38" fillId="0" borderId="0" xfId="1" applyFont="1" applyFill="1" applyBorder="1">
      <alignment vertical="center"/>
    </xf>
    <xf numFmtId="0" fontId="38" fillId="0" borderId="9" xfId="0" applyFont="1" applyFill="1" applyBorder="1">
      <alignment vertical="center"/>
    </xf>
    <xf numFmtId="0" fontId="38" fillId="0" borderId="3" xfId="0" applyFont="1" applyFill="1" applyBorder="1">
      <alignment vertical="center"/>
    </xf>
    <xf numFmtId="0" fontId="38" fillId="0" borderId="104" xfId="0" applyFont="1" applyFill="1" applyBorder="1">
      <alignment vertical="center"/>
    </xf>
    <xf numFmtId="10" fontId="38" fillId="0" borderId="14" xfId="1" applyNumberFormat="1" applyFont="1" applyBorder="1">
      <alignment vertical="center"/>
    </xf>
    <xf numFmtId="176" fontId="38" fillId="0" borderId="1" xfId="1" applyNumberFormat="1" applyFont="1" applyFill="1" applyBorder="1">
      <alignment vertical="center"/>
    </xf>
    <xf numFmtId="0" fontId="38" fillId="0" borderId="105" xfId="0" applyFont="1" applyFill="1" applyBorder="1">
      <alignment vertical="center"/>
    </xf>
    <xf numFmtId="0" fontId="38" fillId="0" borderId="150" xfId="0" applyFont="1" applyFill="1" applyBorder="1">
      <alignment vertical="center"/>
    </xf>
    <xf numFmtId="0" fontId="38" fillId="0" borderId="13" xfId="0" applyFont="1" applyFill="1" applyBorder="1">
      <alignment vertical="center"/>
    </xf>
    <xf numFmtId="176" fontId="23" fillId="0" borderId="100" xfId="4" applyNumberFormat="1" applyFont="1" applyFill="1" applyBorder="1" applyAlignment="1" applyProtection="1">
      <alignment horizontal="right" vertical="center"/>
      <protection locked="0"/>
    </xf>
    <xf numFmtId="10" fontId="38" fillId="0" borderId="100" xfId="2" applyNumberFormat="1" applyFont="1" applyFill="1" applyBorder="1">
      <alignment vertical="center"/>
    </xf>
    <xf numFmtId="183" fontId="38" fillId="0" borderId="102" xfId="2" applyNumberFormat="1" applyFont="1" applyFill="1" applyBorder="1">
      <alignment vertical="center"/>
    </xf>
    <xf numFmtId="0" fontId="38" fillId="0" borderId="154" xfId="0" applyFont="1" applyFill="1" applyBorder="1">
      <alignment vertical="center"/>
    </xf>
    <xf numFmtId="176" fontId="38" fillId="0" borderId="108" xfId="1" applyNumberFormat="1" applyFont="1" applyFill="1" applyBorder="1">
      <alignment vertical="center"/>
    </xf>
    <xf numFmtId="10" fontId="38" fillId="0" borderId="120" xfId="1" applyNumberFormat="1" applyFont="1" applyBorder="1">
      <alignment vertical="center"/>
    </xf>
    <xf numFmtId="183" fontId="38" fillId="0" borderId="109" xfId="0" applyNumberFormat="1" applyFont="1" applyBorder="1">
      <alignment vertical="center"/>
    </xf>
    <xf numFmtId="0" fontId="38" fillId="0" borderId="14" xfId="0" applyFont="1" applyFill="1" applyBorder="1">
      <alignment vertical="center"/>
    </xf>
    <xf numFmtId="10" fontId="38" fillId="0" borderId="96" xfId="2" applyNumberFormat="1" applyFont="1" applyFill="1" applyBorder="1">
      <alignment vertical="center"/>
    </xf>
    <xf numFmtId="183" fontId="38" fillId="0" borderId="99" xfId="2" applyNumberFormat="1" applyFont="1" applyFill="1" applyBorder="1">
      <alignment vertical="center"/>
    </xf>
    <xf numFmtId="10" fontId="38" fillId="0" borderId="5" xfId="2" applyNumberFormat="1" applyFont="1" applyFill="1" applyBorder="1">
      <alignment vertical="center"/>
    </xf>
    <xf numFmtId="183" fontId="38" fillId="0" borderId="8" xfId="2" applyNumberFormat="1" applyFont="1" applyFill="1" applyBorder="1">
      <alignment vertical="center"/>
    </xf>
    <xf numFmtId="0" fontId="38" fillId="0" borderId="111" xfId="0" applyFont="1" applyFill="1" applyBorder="1">
      <alignment vertical="center"/>
    </xf>
    <xf numFmtId="10" fontId="38" fillId="0" borderId="107" xfId="2" applyNumberFormat="1" applyFont="1" applyBorder="1">
      <alignment vertical="center"/>
    </xf>
    <xf numFmtId="0" fontId="38" fillId="0" borderId="113" xfId="0" applyFont="1" applyBorder="1">
      <alignment vertical="center"/>
    </xf>
    <xf numFmtId="0" fontId="38" fillId="0" borderId="151" xfId="0" applyFont="1" applyFill="1" applyBorder="1">
      <alignment vertical="center"/>
    </xf>
    <xf numFmtId="0" fontId="38" fillId="0" borderId="112" xfId="0" applyFont="1" applyFill="1" applyBorder="1">
      <alignment vertical="center"/>
    </xf>
    <xf numFmtId="0" fontId="38" fillId="0" borderId="96" xfId="0" applyFont="1" applyBorder="1">
      <alignment vertical="center"/>
    </xf>
    <xf numFmtId="0" fontId="38" fillId="0" borderId="113" xfId="0" applyFont="1" applyFill="1" applyBorder="1">
      <alignment vertical="center"/>
    </xf>
    <xf numFmtId="0" fontId="38" fillId="0" borderId="17" xfId="0" applyFont="1" applyBorder="1">
      <alignment vertical="center"/>
    </xf>
    <xf numFmtId="0" fontId="38" fillId="0" borderId="108" xfId="0" applyFont="1" applyBorder="1">
      <alignment vertical="center"/>
    </xf>
    <xf numFmtId="0" fontId="38" fillId="0" borderId="108" xfId="0" applyFont="1" applyFill="1" applyBorder="1">
      <alignment vertical="center"/>
    </xf>
    <xf numFmtId="176" fontId="23" fillId="0" borderId="104" xfId="4" applyNumberFormat="1" applyFont="1" applyFill="1" applyBorder="1" applyAlignment="1" applyProtection="1">
      <alignment horizontal="right" vertical="center"/>
      <protection locked="0"/>
    </xf>
    <xf numFmtId="10" fontId="38" fillId="0" borderId="104" xfId="2" applyNumberFormat="1" applyFont="1" applyFill="1" applyBorder="1">
      <alignment vertical="center"/>
    </xf>
    <xf numFmtId="183" fontId="38" fillId="0" borderId="106" xfId="2" applyNumberFormat="1" applyFont="1" applyFill="1" applyBorder="1">
      <alignment vertical="center"/>
    </xf>
    <xf numFmtId="0" fontId="38" fillId="0" borderId="7" xfId="0" applyFont="1" applyFill="1" applyBorder="1">
      <alignment vertical="center"/>
    </xf>
    <xf numFmtId="176" fontId="38" fillId="0" borderId="97" xfId="1" applyNumberFormat="1" applyFont="1" applyFill="1" applyBorder="1">
      <alignment vertical="center"/>
    </xf>
    <xf numFmtId="10" fontId="38" fillId="0" borderId="97" xfId="2" applyNumberFormat="1" applyFont="1" applyFill="1" applyBorder="1">
      <alignment vertical="center"/>
    </xf>
    <xf numFmtId="183" fontId="38" fillId="0" borderId="98" xfId="2" applyNumberFormat="1" applyFont="1" applyFill="1" applyBorder="1">
      <alignment vertical="center"/>
    </xf>
    <xf numFmtId="176" fontId="38" fillId="0" borderId="104" xfId="1" applyNumberFormat="1" applyFont="1" applyFill="1" applyBorder="1">
      <alignment vertical="center"/>
    </xf>
    <xf numFmtId="183" fontId="38" fillId="0" borderId="106" xfId="0" applyNumberFormat="1" applyFont="1" applyBorder="1">
      <alignment vertical="center"/>
    </xf>
    <xf numFmtId="176" fontId="38" fillId="0" borderId="3" xfId="1" applyNumberFormat="1" applyFont="1" applyFill="1" applyBorder="1">
      <alignment vertical="center"/>
    </xf>
    <xf numFmtId="183" fontId="38" fillId="0" borderId="10" xfId="0" applyNumberFormat="1" applyFont="1" applyBorder="1">
      <alignment vertical="center"/>
    </xf>
    <xf numFmtId="10" fontId="38" fillId="0" borderId="107" xfId="1" applyNumberFormat="1" applyFont="1" applyBorder="1">
      <alignment vertical="center"/>
    </xf>
    <xf numFmtId="183" fontId="38" fillId="0" borderId="98" xfId="0" applyNumberFormat="1" applyFont="1" applyBorder="1">
      <alignment vertical="center"/>
    </xf>
    <xf numFmtId="0" fontId="38" fillId="0" borderId="138" xfId="0" applyFont="1" applyFill="1" applyBorder="1">
      <alignment vertical="center"/>
    </xf>
    <xf numFmtId="10" fontId="38" fillId="0" borderId="108" xfId="2" applyNumberFormat="1" applyFont="1" applyFill="1" applyBorder="1">
      <alignment vertical="center"/>
    </xf>
    <xf numFmtId="183" fontId="38" fillId="0" borderId="109" xfId="2" applyNumberFormat="1" applyFont="1" applyFill="1" applyBorder="1">
      <alignment vertical="center"/>
    </xf>
    <xf numFmtId="0" fontId="38" fillId="0" borderId="6" xfId="0" applyFont="1" applyFill="1" applyBorder="1">
      <alignment vertical="center"/>
    </xf>
    <xf numFmtId="0" fontId="23" fillId="0" borderId="114" xfId="37980" applyFont="1" applyFill="1" applyBorder="1" applyAlignment="1">
      <alignment horizontal="left" vertical="center"/>
    </xf>
    <xf numFmtId="10" fontId="38" fillId="0" borderId="1" xfId="2" applyNumberFormat="1" applyFont="1" applyFill="1" applyBorder="1">
      <alignment vertical="center"/>
    </xf>
    <xf numFmtId="0" fontId="23" fillId="0" borderId="115" xfId="37980" applyFont="1" applyFill="1" applyBorder="1" applyAlignment="1">
      <alignment horizontal="left" vertical="center"/>
    </xf>
    <xf numFmtId="0" fontId="38" fillId="0" borderId="4" xfId="0" applyFont="1" applyBorder="1">
      <alignment vertical="center"/>
    </xf>
    <xf numFmtId="0" fontId="38" fillId="0" borderId="116" xfId="0" applyFont="1" applyFill="1" applyBorder="1">
      <alignment vertical="center"/>
    </xf>
    <xf numFmtId="10" fontId="38" fillId="0" borderId="105" xfId="1" applyNumberFormat="1" applyFont="1" applyBorder="1">
      <alignment vertical="center"/>
    </xf>
    <xf numFmtId="0" fontId="38" fillId="0" borderId="117" xfId="0" applyFont="1" applyFill="1" applyBorder="1">
      <alignment vertical="center"/>
    </xf>
    <xf numFmtId="0" fontId="38" fillId="0" borderId="118" xfId="0" applyFont="1" applyFill="1" applyBorder="1">
      <alignment vertical="center"/>
    </xf>
    <xf numFmtId="0" fontId="38" fillId="0" borderId="110" xfId="0" applyFont="1" applyBorder="1">
      <alignment vertical="center"/>
    </xf>
    <xf numFmtId="0" fontId="38" fillId="0" borderId="107" xfId="0" applyFont="1" applyFill="1" applyBorder="1">
      <alignment vertical="center"/>
    </xf>
    <xf numFmtId="0" fontId="38" fillId="0" borderId="133" xfId="0" applyFont="1" applyFill="1" applyBorder="1">
      <alignment vertical="center"/>
    </xf>
    <xf numFmtId="10" fontId="23" fillId="0" borderId="97" xfId="4" applyNumberFormat="1" applyFont="1" applyFill="1" applyBorder="1" applyAlignment="1" applyProtection="1">
      <alignment horizontal="right" vertical="center"/>
      <protection locked="0"/>
    </xf>
    <xf numFmtId="0" fontId="38" fillId="0" borderId="94" xfId="0" applyFont="1" applyFill="1" applyBorder="1">
      <alignment vertical="center"/>
    </xf>
    <xf numFmtId="0" fontId="38" fillId="0" borderId="119" xfId="0" applyFont="1" applyFill="1" applyBorder="1">
      <alignment vertical="center"/>
    </xf>
    <xf numFmtId="0" fontId="23" fillId="0" borderId="156" xfId="37980" applyFont="1" applyFill="1" applyBorder="1" applyAlignment="1">
      <alignment horizontal="left" vertical="center"/>
    </xf>
    <xf numFmtId="0" fontId="38" fillId="0" borderId="134" xfId="0" applyFont="1" applyFill="1" applyBorder="1">
      <alignment vertical="center"/>
    </xf>
    <xf numFmtId="176" fontId="38" fillId="0" borderId="130" xfId="1" applyNumberFormat="1" applyFont="1" applyFill="1" applyBorder="1">
      <alignment vertical="center"/>
    </xf>
    <xf numFmtId="10" fontId="38" fillId="0" borderId="131" xfId="2" applyNumberFormat="1" applyFont="1" applyFill="1" applyBorder="1">
      <alignment vertical="center"/>
    </xf>
    <xf numFmtId="183" fontId="38" fillId="0" borderId="132" xfId="2" applyNumberFormat="1" applyFont="1" applyFill="1" applyBorder="1">
      <alignment vertical="center"/>
    </xf>
    <xf numFmtId="0" fontId="38" fillId="0" borderId="95" xfId="0" applyFont="1" applyFill="1" applyBorder="1">
      <alignment vertical="center"/>
    </xf>
    <xf numFmtId="0" fontId="38" fillId="0" borderId="5" xfId="0" applyFont="1" applyFill="1" applyBorder="1">
      <alignment vertical="center"/>
    </xf>
    <xf numFmtId="0" fontId="23" fillId="0" borderId="188" xfId="37980" applyFont="1" applyFill="1" applyBorder="1" applyAlignment="1">
      <alignment horizontal="left" vertical="center"/>
    </xf>
    <xf numFmtId="0" fontId="38" fillId="0" borderId="139" xfId="0" applyFont="1" applyFill="1" applyBorder="1">
      <alignment vertical="center"/>
    </xf>
    <xf numFmtId="0" fontId="23" fillId="0" borderId="194" xfId="37980" applyNumberFormat="1" applyFont="1" applyFill="1" applyBorder="1" applyAlignment="1">
      <alignment horizontal="left" vertical="center"/>
    </xf>
    <xf numFmtId="176" fontId="23" fillId="0" borderId="140" xfId="4" applyNumberFormat="1" applyFont="1" applyFill="1" applyBorder="1" applyAlignment="1" applyProtection="1">
      <alignment horizontal="right" vertical="center"/>
      <protection locked="0"/>
    </xf>
    <xf numFmtId="10" fontId="38" fillId="0" borderId="141" xfId="2" applyNumberFormat="1" applyFont="1" applyBorder="1">
      <alignment vertical="center"/>
    </xf>
    <xf numFmtId="183" fontId="38" fillId="0" borderId="142" xfId="2" applyNumberFormat="1" applyFont="1" applyBorder="1">
      <alignment vertical="center"/>
    </xf>
    <xf numFmtId="0" fontId="38" fillId="0" borderId="11" xfId="0" applyFont="1" applyFill="1" applyBorder="1">
      <alignment vertical="center"/>
    </xf>
    <xf numFmtId="10" fontId="38" fillId="0" borderId="3" xfId="2" applyNumberFormat="1" applyFont="1" applyFill="1" applyBorder="1">
      <alignment vertical="center"/>
    </xf>
    <xf numFmtId="183" fontId="38" fillId="0" borderId="10" xfId="2" applyNumberFormat="1" applyFont="1" applyFill="1" applyBorder="1">
      <alignment vertical="center"/>
    </xf>
    <xf numFmtId="0" fontId="23" fillId="0" borderId="97" xfId="37980" applyNumberFormat="1" applyFont="1" applyFill="1" applyBorder="1" applyAlignment="1">
      <alignment horizontal="left" vertical="center"/>
    </xf>
    <xf numFmtId="0" fontId="23" fillId="0" borderId="100" xfId="37980" applyNumberFormat="1" applyFont="1" applyFill="1" applyBorder="1" applyAlignment="1">
      <alignment horizontal="left" vertical="center"/>
    </xf>
    <xf numFmtId="10" fontId="38" fillId="0" borderId="101" xfId="2" applyNumberFormat="1" applyFont="1" applyBorder="1">
      <alignment vertical="center"/>
    </xf>
    <xf numFmtId="183" fontId="38" fillId="0" borderId="102" xfId="2" applyNumberFormat="1" applyFont="1" applyBorder="1">
      <alignment vertical="center"/>
    </xf>
    <xf numFmtId="0" fontId="23" fillId="0" borderId="143" xfId="37980" applyNumberFormat="1" applyFont="1" applyFill="1" applyBorder="1" applyAlignment="1">
      <alignment horizontal="left" vertical="center"/>
    </xf>
    <xf numFmtId="10" fontId="38" fillId="0" borderId="107" xfId="1" applyNumberFormat="1" applyFont="1" applyFill="1" applyBorder="1">
      <alignment vertical="center"/>
    </xf>
    <xf numFmtId="183" fontId="38" fillId="0" borderId="3" xfId="2" applyNumberFormat="1" applyFont="1" applyFill="1" applyBorder="1">
      <alignment vertical="center"/>
    </xf>
    <xf numFmtId="183" fontId="38" fillId="0" borderId="98" xfId="0" applyNumberFormat="1" applyFont="1" applyFill="1" applyBorder="1">
      <alignment vertical="center"/>
    </xf>
    <xf numFmtId="10" fontId="38" fillId="0" borderId="120" xfId="1" applyNumberFormat="1" applyFont="1" applyFill="1" applyBorder="1">
      <alignment vertical="center"/>
    </xf>
    <xf numFmtId="183" fontId="38" fillId="0" borderId="109" xfId="0" applyNumberFormat="1" applyFont="1" applyFill="1" applyBorder="1">
      <alignment vertical="center"/>
    </xf>
    <xf numFmtId="0" fontId="38" fillId="0" borderId="103" xfId="0" applyFont="1" applyFill="1" applyBorder="1">
      <alignment vertical="center"/>
    </xf>
    <xf numFmtId="10" fontId="38" fillId="0" borderId="103" xfId="1" applyNumberFormat="1" applyFont="1" applyFill="1" applyBorder="1">
      <alignment vertical="center"/>
    </xf>
    <xf numFmtId="183" fontId="38" fillId="0" borderId="99" xfId="0" applyNumberFormat="1" applyFont="1" applyFill="1" applyBorder="1">
      <alignment vertical="center"/>
    </xf>
    <xf numFmtId="10" fontId="38" fillId="0" borderId="10" xfId="2" applyNumberFormat="1" applyFont="1" applyFill="1" applyBorder="1">
      <alignment vertical="center"/>
    </xf>
    <xf numFmtId="0" fontId="38" fillId="0" borderId="120" xfId="0" applyFont="1" applyFill="1" applyBorder="1">
      <alignment vertical="center"/>
    </xf>
    <xf numFmtId="0" fontId="38" fillId="0" borderId="94" xfId="0" applyFont="1" applyFill="1" applyBorder="1" applyAlignment="1">
      <alignment horizontal="left" vertical="center"/>
    </xf>
    <xf numFmtId="0" fontId="38" fillId="0" borderId="6" xfId="0" applyFont="1" applyFill="1" applyBorder="1" applyAlignment="1">
      <alignment horizontal="left" vertical="center"/>
    </xf>
    <xf numFmtId="0" fontId="38" fillId="0" borderId="7" xfId="0" applyFont="1" applyFill="1" applyBorder="1" applyAlignment="1">
      <alignment horizontal="left" vertical="center"/>
    </xf>
    <xf numFmtId="0" fontId="38" fillId="0" borderId="121" xfId="0" applyFont="1" applyFill="1" applyBorder="1">
      <alignment vertical="center"/>
    </xf>
    <xf numFmtId="0" fontId="38" fillId="0" borderId="122" xfId="0" applyFont="1" applyFill="1" applyBorder="1">
      <alignment vertical="center"/>
    </xf>
    <xf numFmtId="176" fontId="23" fillId="0" borderId="122" xfId="4" applyNumberFormat="1" applyFont="1" applyFill="1" applyBorder="1" applyAlignment="1" applyProtection="1">
      <alignment horizontal="right" vertical="center"/>
      <protection locked="0"/>
    </xf>
    <xf numFmtId="10" fontId="38" fillId="0" borderId="122" xfId="2" applyNumberFormat="1" applyFont="1" applyFill="1" applyBorder="1">
      <alignment vertical="center"/>
    </xf>
    <xf numFmtId="10" fontId="38" fillId="0" borderId="123" xfId="2" applyNumberFormat="1" applyFont="1" applyFill="1" applyBorder="1">
      <alignment vertical="center"/>
    </xf>
    <xf numFmtId="176" fontId="38" fillId="0" borderId="122" xfId="1" applyNumberFormat="1" applyFont="1" applyFill="1" applyBorder="1">
      <alignment vertical="center"/>
    </xf>
    <xf numFmtId="176" fontId="38" fillId="0" borderId="157" xfId="1" applyNumberFormat="1" applyFont="1" applyFill="1" applyBorder="1">
      <alignment vertical="center"/>
    </xf>
    <xf numFmtId="10" fontId="38" fillId="0" borderId="128" xfId="2" applyNumberFormat="1" applyFont="1" applyFill="1" applyBorder="1">
      <alignment vertical="center"/>
    </xf>
    <xf numFmtId="183" fontId="38" fillId="0" borderId="123" xfId="2" applyNumberFormat="1" applyFont="1" applyFill="1" applyBorder="1">
      <alignment vertical="center"/>
    </xf>
    <xf numFmtId="176" fontId="23" fillId="0" borderId="0" xfId="4" applyNumberFormat="1" applyFont="1" applyFill="1" applyBorder="1" applyAlignment="1" applyProtection="1">
      <alignment horizontal="right" vertical="center"/>
      <protection locked="0"/>
    </xf>
    <xf numFmtId="10" fontId="38" fillId="0" borderId="0" xfId="2" applyNumberFormat="1" applyFont="1" applyFill="1" applyBorder="1">
      <alignment vertical="center"/>
    </xf>
    <xf numFmtId="176" fontId="38" fillId="0" borderId="0" xfId="1" applyNumberFormat="1" applyFont="1" applyFill="1" applyBorder="1">
      <alignment vertical="center"/>
    </xf>
    <xf numFmtId="176" fontId="23" fillId="0" borderId="125" xfId="4" applyNumberFormat="1" applyFont="1" applyFill="1" applyBorder="1" applyAlignment="1" applyProtection="1">
      <alignment horizontal="right" vertical="center"/>
      <protection locked="0"/>
    </xf>
    <xf numFmtId="10" fontId="38" fillId="0" borderId="125" xfId="2" applyNumberFormat="1" applyFont="1" applyFill="1" applyBorder="1">
      <alignment vertical="center"/>
    </xf>
    <xf numFmtId="183" fontId="38" fillId="0" borderId="56" xfId="2" applyNumberFormat="1" applyFont="1" applyFill="1" applyBorder="1">
      <alignment vertical="center"/>
    </xf>
    <xf numFmtId="10" fontId="38" fillId="0" borderId="126" xfId="2" applyNumberFormat="1" applyFont="1" applyBorder="1">
      <alignment vertical="center"/>
    </xf>
    <xf numFmtId="183" fontId="38" fillId="0" borderId="127" xfId="2" applyNumberFormat="1" applyFont="1" applyBorder="1">
      <alignment vertical="center"/>
    </xf>
    <xf numFmtId="0" fontId="38" fillId="0" borderId="95" xfId="0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left" vertical="center"/>
    </xf>
    <xf numFmtId="0" fontId="38" fillId="0" borderId="6" xfId="0" applyFont="1" applyFill="1" applyBorder="1" applyAlignment="1">
      <alignment horizontal="center" vertical="center"/>
    </xf>
    <xf numFmtId="0" fontId="38" fillId="0" borderId="7" xfId="0" applyFont="1" applyFill="1" applyBorder="1" applyAlignment="1">
      <alignment horizontal="center" vertical="center"/>
    </xf>
    <xf numFmtId="0" fontId="38" fillId="0" borderId="63" xfId="0" applyFont="1" applyFill="1" applyBorder="1" applyAlignment="1">
      <alignment horizontal="center" vertical="center"/>
    </xf>
    <xf numFmtId="0" fontId="38" fillId="0" borderId="18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9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left" vertical="center"/>
    </xf>
    <xf numFmtId="0" fontId="5" fillId="0" borderId="3" xfId="0" applyFont="1" applyBorder="1">
      <alignment vertical="center"/>
    </xf>
    <xf numFmtId="0" fontId="38" fillId="0" borderId="9" xfId="0" applyFont="1" applyFill="1" applyBorder="1" applyAlignment="1">
      <alignment horizontal="left" vertical="center"/>
    </xf>
    <xf numFmtId="0" fontId="38" fillId="0" borderId="3" xfId="0" applyFont="1" applyFill="1" applyBorder="1" applyAlignment="1">
      <alignment horizontal="left" vertical="center"/>
    </xf>
    <xf numFmtId="0" fontId="38" fillId="0" borderId="2" xfId="0" applyFont="1" applyFill="1" applyBorder="1" applyAlignment="1">
      <alignment horizontal="center" vertical="center"/>
    </xf>
    <xf numFmtId="0" fontId="38" fillId="0" borderId="155" xfId="0" applyFont="1" applyFill="1" applyBorder="1">
      <alignment vertical="center"/>
    </xf>
    <xf numFmtId="0" fontId="38" fillId="0" borderId="3" xfId="0" applyFont="1" applyFill="1" applyBorder="1" applyAlignment="1">
      <alignment horizontal="center" vertical="center"/>
    </xf>
    <xf numFmtId="0" fontId="38" fillId="0" borderId="129" xfId="0" applyFont="1" applyFill="1" applyBorder="1">
      <alignment vertical="center"/>
    </xf>
    <xf numFmtId="0" fontId="38" fillId="0" borderId="115" xfId="0" applyFont="1" applyFill="1" applyBorder="1">
      <alignment vertical="center"/>
    </xf>
    <xf numFmtId="0" fontId="5" fillId="0" borderId="14" xfId="0" applyFont="1" applyBorder="1">
      <alignment vertical="center"/>
    </xf>
    <xf numFmtId="0" fontId="38" fillId="0" borderId="18" xfId="0" applyFont="1" applyFill="1" applyBorder="1">
      <alignment vertical="center"/>
    </xf>
    <xf numFmtId="10" fontId="38" fillId="0" borderId="4" xfId="2" applyNumberFormat="1" applyFont="1" applyFill="1" applyBorder="1">
      <alignment vertical="center"/>
    </xf>
    <xf numFmtId="183" fontId="38" fillId="0" borderId="62" xfId="2" applyNumberFormat="1" applyFont="1" applyFill="1" applyBorder="1">
      <alignment vertical="center"/>
    </xf>
    <xf numFmtId="0" fontId="38" fillId="0" borderId="153" xfId="0" applyFont="1" applyFill="1" applyBorder="1">
      <alignment vertical="center"/>
    </xf>
    <xf numFmtId="0" fontId="5" fillId="0" borderId="111" xfId="0" applyFont="1" applyBorder="1">
      <alignment vertical="center"/>
    </xf>
    <xf numFmtId="0" fontId="5" fillId="0" borderId="138" xfId="0" applyFont="1" applyBorder="1">
      <alignment vertical="center"/>
    </xf>
    <xf numFmtId="0" fontId="38" fillId="0" borderId="63" xfId="0" applyFont="1" applyFill="1" applyBorder="1" applyAlignment="1">
      <alignment horizontal="left" vertical="center"/>
    </xf>
    <xf numFmtId="176" fontId="23" fillId="0" borderId="196" xfId="4" applyNumberFormat="1" applyFont="1" applyFill="1" applyBorder="1" applyAlignment="1" applyProtection="1">
      <alignment horizontal="right" vertical="center"/>
      <protection locked="0"/>
    </xf>
    <xf numFmtId="183" fontId="38" fillId="0" borderId="165" xfId="2" applyNumberFormat="1" applyFont="1" applyFill="1" applyBorder="1">
      <alignment vertical="center"/>
    </xf>
    <xf numFmtId="0" fontId="5" fillId="0" borderId="11" xfId="0" applyFont="1" applyBorder="1">
      <alignment vertical="center"/>
    </xf>
    <xf numFmtId="0" fontId="38" fillId="0" borderId="196" xfId="0" applyFont="1" applyFill="1" applyBorder="1">
      <alignment vertical="center"/>
    </xf>
    <xf numFmtId="176" fontId="23" fillId="0" borderId="115" xfId="4" applyNumberFormat="1" applyFont="1" applyFill="1" applyBorder="1" applyAlignment="1" applyProtection="1">
      <alignment horizontal="right" vertical="center"/>
      <protection locked="0"/>
    </xf>
    <xf numFmtId="183" fontId="38" fillId="0" borderId="197" xfId="2" applyNumberFormat="1" applyFont="1" applyFill="1" applyBorder="1">
      <alignment vertical="center"/>
    </xf>
    <xf numFmtId="183" fontId="38" fillId="0" borderId="198" xfId="2" applyNumberFormat="1" applyFont="1" applyFill="1" applyBorder="1">
      <alignment vertical="center"/>
    </xf>
    <xf numFmtId="0" fontId="5" fillId="0" borderId="121" xfId="0" applyFont="1" applyBorder="1">
      <alignment vertical="center"/>
    </xf>
    <xf numFmtId="0" fontId="5" fillId="0" borderId="122" xfId="0" applyFont="1" applyBorder="1">
      <alignment vertical="center"/>
    </xf>
    <xf numFmtId="0" fontId="38" fillId="0" borderId="199" xfId="0" applyFont="1" applyFill="1" applyBorder="1">
      <alignment vertical="center"/>
    </xf>
    <xf numFmtId="176" fontId="23" fillId="0" borderId="201" xfId="4" applyNumberFormat="1" applyFont="1" applyFill="1" applyBorder="1" applyAlignment="1" applyProtection="1">
      <alignment horizontal="right" vertical="center"/>
      <protection locked="0"/>
    </xf>
    <xf numFmtId="176" fontId="23" fillId="0" borderId="199" xfId="4" applyNumberFormat="1" applyFont="1" applyFill="1" applyBorder="1" applyAlignment="1" applyProtection="1">
      <alignment horizontal="right" vertical="center"/>
      <protection locked="0"/>
    </xf>
    <xf numFmtId="10" fontId="38" fillId="0" borderId="201" xfId="2" applyNumberFormat="1" applyFont="1" applyFill="1" applyBorder="1">
      <alignment vertical="center"/>
    </xf>
    <xf numFmtId="0" fontId="5" fillId="0" borderId="168" xfId="0" applyFont="1" applyBorder="1">
      <alignment vertical="center"/>
    </xf>
    <xf numFmtId="0" fontId="38" fillId="0" borderId="121" xfId="0" applyFont="1" applyFill="1" applyBorder="1" applyAlignment="1">
      <alignment horizontal="left" vertical="center"/>
    </xf>
    <xf numFmtId="0" fontId="38" fillId="0" borderId="200" xfId="0" applyFont="1" applyFill="1" applyBorder="1">
      <alignment vertical="center"/>
    </xf>
    <xf numFmtId="183" fontId="38" fillId="0" borderId="202" xfId="2" applyNumberFormat="1" applyFont="1" applyFill="1" applyBorder="1">
      <alignment vertical="center"/>
    </xf>
    <xf numFmtId="184" fontId="39" fillId="0" borderId="186" xfId="37980" applyNumberFormat="1" applyFont="1" applyFill="1" applyBorder="1" applyAlignment="1">
      <alignment horizontal="right" vertical="center"/>
    </xf>
    <xf numFmtId="176" fontId="39" fillId="0" borderId="44" xfId="0" applyNumberFormat="1" applyFont="1" applyFill="1" applyBorder="1" applyAlignment="1">
      <alignment horizontal="right" vertical="center"/>
    </xf>
    <xf numFmtId="176" fontId="39" fillId="0" borderId="11" xfId="0" applyNumberFormat="1" applyFont="1" applyFill="1" applyBorder="1" applyAlignment="1">
      <alignment horizontal="right" vertical="center"/>
    </xf>
    <xf numFmtId="184" fontId="39" fillId="0" borderId="10" xfId="37980" applyNumberFormat="1" applyFont="1" applyFill="1" applyBorder="1" applyAlignment="1">
      <alignment horizontal="right" vertical="center"/>
    </xf>
    <xf numFmtId="0" fontId="39" fillId="0" borderId="10" xfId="39896" applyNumberFormat="1" applyFont="1" applyFill="1" applyBorder="1">
      <alignment vertical="center"/>
    </xf>
    <xf numFmtId="184" fontId="39" fillId="0" borderId="10" xfId="3" applyNumberFormat="1" applyFont="1" applyFill="1" applyBorder="1" applyAlignment="1" applyProtection="1">
      <alignment horizontal="right" vertical="center"/>
      <protection locked="0"/>
    </xf>
    <xf numFmtId="176" fontId="39" fillId="0" borderId="44" xfId="39896" applyNumberFormat="1" applyFont="1" applyFill="1" applyBorder="1" applyAlignment="1">
      <alignment horizontal="right" vertical="center"/>
    </xf>
    <xf numFmtId="176" fontId="39" fillId="0" borderId="190" xfId="37980" applyNumberFormat="1" applyFont="1" applyFill="1" applyBorder="1" applyAlignment="1">
      <alignment horizontal="right" vertical="center"/>
    </xf>
    <xf numFmtId="176" fontId="39" fillId="0" borderId="189" xfId="37980" applyNumberFormat="1" applyFont="1" applyFill="1" applyBorder="1" applyAlignment="1">
      <alignment horizontal="right" vertical="center"/>
    </xf>
    <xf numFmtId="184" fontId="39" fillId="0" borderId="77" xfId="6" applyNumberFormat="1" applyFont="1" applyFill="1" applyBorder="1" applyAlignment="1">
      <alignment horizontal="right" vertical="center"/>
    </xf>
    <xf numFmtId="9" fontId="23" fillId="0" borderId="0" xfId="3" applyNumberFormat="1" applyFont="1" applyFill="1" applyBorder="1" applyAlignment="1" applyProtection="1">
      <alignment vertical="center"/>
      <protection locked="0"/>
    </xf>
    <xf numFmtId="3" fontId="23" fillId="0" borderId="0" xfId="3" applyNumberFormat="1" applyFont="1" applyFill="1" applyBorder="1" applyAlignment="1" applyProtection="1">
      <alignment vertical="center"/>
      <protection locked="0"/>
    </xf>
    <xf numFmtId="10" fontId="23" fillId="0" borderId="0" xfId="3" applyNumberFormat="1" applyFont="1" applyFill="1" applyBorder="1" applyAlignment="1" applyProtection="1">
      <alignment vertical="center"/>
      <protection locked="0"/>
    </xf>
    <xf numFmtId="179" fontId="23" fillId="0" borderId="97" xfId="4" applyNumberFormat="1" applyFont="1" applyFill="1" applyBorder="1" applyAlignment="1" applyProtection="1">
      <alignment horizontal="right" vertical="center"/>
      <protection locked="0"/>
    </xf>
    <xf numFmtId="179" fontId="23" fillId="0" borderId="96" xfId="4" applyNumberFormat="1" applyFont="1" applyFill="1" applyBorder="1" applyAlignment="1" applyProtection="1">
      <alignment horizontal="right" vertical="center"/>
      <protection locked="0"/>
    </xf>
    <xf numFmtId="179" fontId="23" fillId="0" borderId="3" xfId="4" applyNumberFormat="1" applyFont="1" applyFill="1" applyBorder="1" applyAlignment="1" applyProtection="1">
      <alignment horizontal="right" vertical="center"/>
      <protection locked="0"/>
    </xf>
    <xf numFmtId="179" fontId="23" fillId="0" borderId="201" xfId="4" applyNumberFormat="1" applyFont="1" applyFill="1" applyBorder="1" applyAlignment="1" applyProtection="1">
      <alignment horizontal="right" vertical="center"/>
      <protection locked="0"/>
    </xf>
    <xf numFmtId="0" fontId="52" fillId="0" borderId="0" xfId="3" applyNumberFormat="1" applyFont="1" applyFill="1" applyBorder="1" applyAlignment="1" applyProtection="1">
      <alignment vertical="center"/>
      <protection locked="0"/>
    </xf>
    <xf numFmtId="0" fontId="23" fillId="19" borderId="31" xfId="37980" applyNumberFormat="1" applyFont="1" applyFill="1" applyBorder="1" applyAlignment="1">
      <alignment horizontal="left" vertical="center"/>
    </xf>
    <xf numFmtId="0" fontId="23" fillId="20" borderId="31" xfId="37980" applyNumberFormat="1" applyFont="1" applyFill="1" applyBorder="1" applyAlignment="1">
      <alignment horizontal="left" vertical="center"/>
    </xf>
    <xf numFmtId="176" fontId="39" fillId="20" borderId="31" xfId="37980" applyNumberFormat="1" applyFont="1" applyFill="1" applyBorder="1" applyAlignment="1">
      <alignment horizontal="right" vertical="center"/>
    </xf>
    <xf numFmtId="0" fontId="23" fillId="21" borderId="76" xfId="37980" applyNumberFormat="1" applyFont="1" applyFill="1" applyBorder="1" applyAlignment="1">
      <alignment horizontal="left" vertical="center"/>
    </xf>
    <xf numFmtId="0" fontId="23" fillId="21" borderId="31" xfId="37980" applyNumberFormat="1" applyFont="1" applyFill="1" applyBorder="1" applyAlignment="1">
      <alignment horizontal="left" vertical="center"/>
    </xf>
    <xf numFmtId="0" fontId="23" fillId="21" borderId="48" xfId="37980" applyNumberFormat="1" applyFont="1" applyFill="1" applyBorder="1" applyAlignment="1">
      <alignment horizontal="left" vertical="center"/>
    </xf>
    <xf numFmtId="177" fontId="23" fillId="21" borderId="49" xfId="37980" applyNumberFormat="1" applyFont="1" applyFill="1" applyBorder="1" applyAlignment="1">
      <alignment horizontal="right" vertical="center"/>
    </xf>
    <xf numFmtId="0" fontId="23" fillId="21" borderId="49" xfId="37980" applyNumberFormat="1" applyFont="1" applyFill="1" applyBorder="1" applyAlignment="1">
      <alignment horizontal="center" vertical="center"/>
    </xf>
    <xf numFmtId="0" fontId="23" fillId="21" borderId="49" xfId="37980" applyNumberFormat="1" applyFont="1" applyFill="1" applyBorder="1" applyAlignment="1">
      <alignment horizontal="right" vertical="center"/>
    </xf>
    <xf numFmtId="176" fontId="23" fillId="21" borderId="49" xfId="37980" applyNumberFormat="1" applyFont="1" applyFill="1" applyBorder="1" applyAlignment="1">
      <alignment horizontal="right" vertical="center"/>
    </xf>
    <xf numFmtId="176" fontId="39" fillId="21" borderId="31" xfId="37980" applyNumberFormat="1" applyFont="1" applyFill="1" applyBorder="1" applyAlignment="1">
      <alignment horizontal="right" vertical="center"/>
    </xf>
    <xf numFmtId="184" fontId="39" fillId="21" borderId="71" xfId="3" applyNumberFormat="1" applyFont="1" applyFill="1" applyBorder="1" applyAlignment="1" applyProtection="1">
      <alignment horizontal="right" vertical="center"/>
      <protection locked="0"/>
    </xf>
    <xf numFmtId="176" fontId="39" fillId="19" borderId="31" xfId="37980" applyNumberFormat="1" applyFont="1" applyFill="1" applyBorder="1" applyAlignment="1">
      <alignment horizontal="right" vertical="center"/>
    </xf>
    <xf numFmtId="0" fontId="53" fillId="0" borderId="0" xfId="39896" applyFont="1" applyFill="1" applyBorder="1" applyAlignment="1">
      <alignment horizontal="left" vertical="center" shrinkToFit="1"/>
    </xf>
    <xf numFmtId="0" fontId="53" fillId="0" borderId="0" xfId="39896" applyNumberFormat="1" applyFont="1" applyFill="1" applyBorder="1" applyAlignment="1">
      <alignment horizontal="center" vertical="center"/>
    </xf>
    <xf numFmtId="0" fontId="53" fillId="0" borderId="0" xfId="39896" applyNumberFormat="1" applyFont="1" applyFill="1" applyBorder="1" applyAlignment="1">
      <alignment horizontal="right" vertical="center"/>
    </xf>
    <xf numFmtId="176" fontId="53" fillId="0" borderId="3" xfId="39896" applyNumberFormat="1" applyFont="1" applyFill="1" applyBorder="1" applyAlignment="1">
      <alignment horizontal="right" vertical="center"/>
    </xf>
    <xf numFmtId="181" fontId="53" fillId="0" borderId="0" xfId="39896" applyNumberFormat="1" applyFont="1" applyFill="1" applyBorder="1" applyAlignment="1">
      <alignment horizontal="right" vertical="center"/>
    </xf>
    <xf numFmtId="184" fontId="53" fillId="0" borderId="0" xfId="39896" applyNumberFormat="1" applyFont="1" applyFill="1" applyBorder="1" applyAlignment="1">
      <alignment horizontal="right" vertical="center"/>
    </xf>
    <xf numFmtId="0" fontId="53" fillId="0" borderId="0" xfId="39896" applyNumberFormat="1" applyFont="1" applyFill="1" applyBorder="1" applyAlignment="1">
      <alignment horizontal="left" vertical="center" shrinkToFit="1"/>
    </xf>
    <xf numFmtId="177" fontId="53" fillId="0" borderId="0" xfId="39896" applyNumberFormat="1" applyFont="1" applyFill="1" applyBorder="1" applyAlignment="1">
      <alignment horizontal="right" vertical="center"/>
    </xf>
    <xf numFmtId="0" fontId="53" fillId="0" borderId="0" xfId="37961" applyFont="1" applyFill="1" applyBorder="1" applyAlignment="1">
      <alignment horizontal="right" vertical="center"/>
    </xf>
    <xf numFmtId="2" fontId="53" fillId="0" borderId="0" xfId="39896" applyNumberFormat="1" applyFont="1" applyFill="1" applyBorder="1" applyAlignment="1">
      <alignment horizontal="right" vertical="center"/>
    </xf>
    <xf numFmtId="1" fontId="53" fillId="0" borderId="0" xfId="39896" applyNumberFormat="1" applyFont="1" applyFill="1" applyBorder="1" applyAlignment="1">
      <alignment horizontal="right" vertical="center"/>
    </xf>
    <xf numFmtId="0" fontId="53" fillId="0" borderId="14" xfId="37980" applyNumberFormat="1" applyFont="1" applyFill="1" applyBorder="1" applyAlignment="1">
      <alignment horizontal="left" vertical="center"/>
    </xf>
    <xf numFmtId="0" fontId="53" fillId="0" borderId="0" xfId="37980" applyNumberFormat="1" applyFont="1" applyFill="1" applyBorder="1" applyAlignment="1">
      <alignment horizontal="left" vertical="center"/>
    </xf>
    <xf numFmtId="0" fontId="54" fillId="0" borderId="0" xfId="0" applyFont="1">
      <alignment vertical="center"/>
    </xf>
    <xf numFmtId="0" fontId="54" fillId="0" borderId="0" xfId="0" applyFont="1" applyBorder="1" applyAlignment="1">
      <alignment horizontal="justify" vertical="center" wrapText="1"/>
    </xf>
    <xf numFmtId="177" fontId="54" fillId="0" borderId="0" xfId="1" applyNumberFormat="1" applyFont="1">
      <alignment vertical="center"/>
    </xf>
    <xf numFmtId="186" fontId="38" fillId="0" borderId="0" xfId="0" applyNumberFormat="1" applyFont="1">
      <alignment vertical="center"/>
    </xf>
    <xf numFmtId="0" fontId="54" fillId="0" borderId="0" xfId="0" applyFont="1" applyAlignment="1">
      <alignment horizontal="center" vertical="center"/>
    </xf>
    <xf numFmtId="0" fontId="53" fillId="0" borderId="38" xfId="37980" applyNumberFormat="1" applyFont="1" applyFill="1" applyBorder="1" applyAlignment="1">
      <alignment horizontal="left" vertical="center"/>
    </xf>
    <xf numFmtId="186" fontId="54" fillId="0" borderId="0" xfId="0" applyNumberFormat="1" applyFont="1">
      <alignment vertical="center"/>
    </xf>
    <xf numFmtId="0" fontId="54" fillId="0" borderId="0" xfId="0" applyFont="1" applyFill="1" applyBorder="1" applyAlignment="1">
      <alignment horizontal="justify" vertical="center" wrapText="1"/>
    </xf>
    <xf numFmtId="177" fontId="54" fillId="0" borderId="0" xfId="1" applyNumberFormat="1" applyFont="1" applyFill="1">
      <alignment vertical="center"/>
    </xf>
    <xf numFmtId="0" fontId="54" fillId="0" borderId="0" xfId="0" applyFont="1" applyFill="1">
      <alignment vertical="center"/>
    </xf>
    <xf numFmtId="0" fontId="54" fillId="0" borderId="0" xfId="0" applyFont="1" applyFill="1" applyAlignment="1">
      <alignment horizontal="center" vertical="center"/>
    </xf>
    <xf numFmtId="0" fontId="55" fillId="0" borderId="0" xfId="0" applyFont="1">
      <alignment vertical="center"/>
    </xf>
    <xf numFmtId="0" fontId="56" fillId="0" borderId="0" xfId="0" applyFont="1" applyBorder="1" applyAlignment="1">
      <alignment horizontal="justify" vertical="center" wrapText="1"/>
    </xf>
    <xf numFmtId="186" fontId="55" fillId="0" borderId="0" xfId="0" applyNumberFormat="1" applyFont="1">
      <alignment vertical="center"/>
    </xf>
    <xf numFmtId="177" fontId="38" fillId="0" borderId="0" xfId="1" applyNumberFormat="1" applyFont="1" applyFill="1" applyBorder="1" applyAlignment="1">
      <alignment horizontal="right" vertical="center"/>
    </xf>
    <xf numFmtId="0" fontId="55" fillId="0" borderId="0" xfId="0" applyFont="1" applyAlignment="1">
      <alignment horizontal="center" vertical="center"/>
    </xf>
    <xf numFmtId="41" fontId="38" fillId="0" borderId="0" xfId="1" applyFont="1" applyFill="1" applyBorder="1" applyAlignment="1">
      <alignment horizontal="right" vertical="center"/>
    </xf>
    <xf numFmtId="0" fontId="57" fillId="0" borderId="0" xfId="0" applyFont="1" applyBorder="1" applyAlignment="1">
      <alignment horizontal="justify" vertical="center" wrapText="1"/>
    </xf>
    <xf numFmtId="177" fontId="55" fillId="0" borderId="0" xfId="1" applyNumberFormat="1" applyFont="1">
      <alignment vertical="center"/>
    </xf>
    <xf numFmtId="0" fontId="58" fillId="0" borderId="0" xfId="3" applyNumberFormat="1" applyFont="1" applyFill="1" applyAlignment="1" applyProtection="1">
      <alignment vertical="center"/>
      <protection locked="0"/>
    </xf>
    <xf numFmtId="0" fontId="53" fillId="0" borderId="0" xfId="37980" applyNumberFormat="1" applyFont="1" applyFill="1" applyBorder="1" applyAlignment="1">
      <alignment horizontal="centerContinuous" vertical="center"/>
    </xf>
    <xf numFmtId="0" fontId="59" fillId="0" borderId="66" xfId="37980" applyNumberFormat="1" applyFont="1" applyFill="1" applyBorder="1" applyAlignment="1">
      <alignment horizontal="center" vertical="center"/>
    </xf>
    <xf numFmtId="0" fontId="53" fillId="0" borderId="6" xfId="37980" applyNumberFormat="1" applyFont="1" applyFill="1" applyBorder="1" applyAlignment="1">
      <alignment horizontal="left" vertical="center"/>
    </xf>
    <xf numFmtId="0" fontId="53" fillId="0" borderId="20" xfId="37980" applyNumberFormat="1" applyFont="1" applyFill="1" applyBorder="1" applyAlignment="1">
      <alignment vertical="center"/>
    </xf>
    <xf numFmtId="0" fontId="53" fillId="0" borderId="49" xfId="37980" applyNumberFormat="1" applyFont="1" applyFill="1" applyBorder="1" applyAlignment="1">
      <alignment vertical="center"/>
    </xf>
    <xf numFmtId="0" fontId="53" fillId="0" borderId="49" xfId="37980" applyNumberFormat="1" applyFont="1" applyFill="1" applyBorder="1" applyAlignment="1">
      <alignment horizontal="left" vertical="center"/>
    </xf>
    <xf numFmtId="0" fontId="53" fillId="0" borderId="14" xfId="37980" applyNumberFormat="1" applyFont="1" applyFill="1" applyBorder="1" applyAlignment="1">
      <alignment vertical="center"/>
    </xf>
    <xf numFmtId="0" fontId="53" fillId="0" borderId="17" xfId="37980" applyNumberFormat="1" applyFont="1" applyFill="1" applyBorder="1" applyAlignment="1">
      <alignment horizontal="left" vertical="center"/>
    </xf>
    <xf numFmtId="0" fontId="53" fillId="0" borderId="27" xfId="37980" applyNumberFormat="1" applyFont="1" applyFill="1" applyBorder="1" applyAlignment="1">
      <alignment horizontal="left" vertical="center"/>
    </xf>
    <xf numFmtId="0" fontId="53" fillId="0" borderId="5" xfId="37980" applyNumberFormat="1" applyFont="1" applyFill="1" applyBorder="1" applyAlignment="1">
      <alignment horizontal="left" vertical="center"/>
    </xf>
    <xf numFmtId="0" fontId="53" fillId="0" borderId="14" xfId="37980" applyNumberFormat="1" applyFont="1" applyFill="1" applyBorder="1" applyAlignment="1">
      <alignment horizontal="left" vertical="center" shrinkToFit="1"/>
    </xf>
    <xf numFmtId="0" fontId="53" fillId="0" borderId="40" xfId="37980" applyNumberFormat="1" applyFont="1" applyFill="1" applyBorder="1" applyAlignment="1">
      <alignment horizontal="left" vertical="center"/>
    </xf>
    <xf numFmtId="0" fontId="53" fillId="0" borderId="36" xfId="37980" applyNumberFormat="1" applyFont="1" applyFill="1" applyBorder="1" applyAlignment="1">
      <alignment horizontal="left" vertical="center"/>
    </xf>
    <xf numFmtId="0" fontId="53" fillId="0" borderId="48" xfId="37980" applyNumberFormat="1" applyFont="1" applyFill="1" applyBorder="1" applyAlignment="1">
      <alignment horizontal="left" vertical="center"/>
    </xf>
    <xf numFmtId="0" fontId="53" fillId="0" borderId="0" xfId="37980" applyNumberFormat="1" applyFont="1" applyFill="1" applyBorder="1">
      <alignment vertical="center"/>
    </xf>
    <xf numFmtId="0" fontId="53" fillId="0" borderId="0" xfId="0" applyNumberFormat="1" applyFont="1" applyFill="1" applyBorder="1" applyAlignment="1">
      <alignment horizontal="left" vertical="center"/>
    </xf>
    <xf numFmtId="0" fontId="53" fillId="0" borderId="14" xfId="0" applyNumberFormat="1" applyFont="1" applyFill="1" applyBorder="1">
      <alignment vertical="center"/>
    </xf>
    <xf numFmtId="0" fontId="53" fillId="0" borderId="0" xfId="0" applyNumberFormat="1" applyFont="1" applyFill="1" applyBorder="1">
      <alignment vertical="center"/>
    </xf>
    <xf numFmtId="0" fontId="53" fillId="0" borderId="14" xfId="0" applyNumberFormat="1" applyFont="1" applyFill="1" applyBorder="1" applyAlignment="1">
      <alignment horizontal="left" vertical="center"/>
    </xf>
    <xf numFmtId="0" fontId="53" fillId="0" borderId="47" xfId="37980" applyNumberFormat="1" applyFont="1" applyFill="1" applyBorder="1" applyAlignment="1">
      <alignment horizontal="left" vertical="center"/>
    </xf>
    <xf numFmtId="0" fontId="53" fillId="0" borderId="0" xfId="39834" applyNumberFormat="1" applyFont="1" applyFill="1" applyBorder="1" applyAlignment="1">
      <alignment horizontal="left" vertical="center"/>
    </xf>
    <xf numFmtId="0" fontId="53" fillId="0" borderId="14" xfId="39834" applyFont="1" applyFill="1" applyBorder="1" applyAlignment="1">
      <alignment horizontal="left" vertical="center"/>
    </xf>
    <xf numFmtId="0" fontId="53" fillId="0" borderId="0" xfId="39834" applyFont="1" applyFill="1" applyBorder="1" applyAlignment="1">
      <alignment horizontal="left" vertical="center"/>
    </xf>
    <xf numFmtId="0" fontId="53" fillId="0" borderId="37" xfId="37980" applyFont="1" applyFill="1" applyBorder="1" applyAlignment="1">
      <alignment horizontal="left" vertical="center"/>
    </xf>
    <xf numFmtId="0" fontId="53" fillId="0" borderId="48" xfId="37980" applyFont="1" applyFill="1" applyBorder="1" applyAlignment="1">
      <alignment horizontal="left" vertical="center"/>
    </xf>
    <xf numFmtId="0" fontId="53" fillId="0" borderId="37" xfId="37980" applyNumberFormat="1" applyFont="1" applyFill="1" applyBorder="1" applyAlignment="1">
      <alignment horizontal="left" vertical="center"/>
    </xf>
    <xf numFmtId="0" fontId="53" fillId="0" borderId="29" xfId="37980" applyFont="1" applyFill="1" applyBorder="1" applyAlignment="1">
      <alignment horizontal="left" vertical="center"/>
    </xf>
    <xf numFmtId="0" fontId="53" fillId="0" borderId="38" xfId="37980" applyFont="1" applyFill="1" applyBorder="1" applyAlignment="1">
      <alignment horizontal="left" vertical="center"/>
    </xf>
    <xf numFmtId="0" fontId="53" fillId="0" borderId="49" xfId="37980" applyFont="1" applyFill="1" applyBorder="1" applyAlignment="1">
      <alignment horizontal="left" vertical="center"/>
    </xf>
    <xf numFmtId="0" fontId="53" fillId="0" borderId="13" xfId="37980" applyNumberFormat="1" applyFont="1" applyFill="1" applyBorder="1" applyAlignment="1">
      <alignment horizontal="left" vertical="center"/>
    </xf>
    <xf numFmtId="0" fontId="53" fillId="0" borderId="39" xfId="37980" applyNumberFormat="1" applyFont="1" applyFill="1" applyBorder="1" applyAlignment="1">
      <alignment horizontal="left" vertical="center"/>
    </xf>
    <xf numFmtId="0" fontId="53" fillId="0" borderId="174" xfId="37980" applyNumberFormat="1" applyFont="1" applyFill="1" applyBorder="1" applyAlignment="1">
      <alignment horizontal="left" vertical="center"/>
    </xf>
    <xf numFmtId="0" fontId="53" fillId="0" borderId="38" xfId="37980" applyNumberFormat="1" applyFont="1" applyFill="1" applyBorder="1">
      <alignment vertical="center"/>
    </xf>
    <xf numFmtId="0" fontId="53" fillId="0" borderId="14" xfId="37984" applyNumberFormat="1" applyFont="1" applyFill="1" applyBorder="1" applyAlignment="1">
      <alignment horizontal="left" vertical="center"/>
    </xf>
    <xf numFmtId="0" fontId="53" fillId="0" borderId="26" xfId="37980" applyNumberFormat="1" applyFont="1" applyFill="1" applyBorder="1" applyAlignment="1">
      <alignment horizontal="left" vertical="center"/>
    </xf>
    <xf numFmtId="0" fontId="53" fillId="0" borderId="50" xfId="37980" applyNumberFormat="1" applyFont="1" applyFill="1" applyBorder="1" applyAlignment="1">
      <alignment horizontal="left" vertical="center"/>
    </xf>
    <xf numFmtId="0" fontId="53" fillId="0" borderId="14" xfId="37980" applyFont="1" applyFill="1" applyBorder="1">
      <alignment vertical="center"/>
    </xf>
    <xf numFmtId="0" fontId="53" fillId="0" borderId="46" xfId="37980" applyNumberFormat="1" applyFont="1" applyFill="1" applyBorder="1" applyAlignment="1">
      <alignment horizontal="left" vertical="center"/>
    </xf>
    <xf numFmtId="0" fontId="53" fillId="0" borderId="20" xfId="37980" applyNumberFormat="1" applyFont="1" applyFill="1" applyBorder="1" applyAlignment="1">
      <alignment horizontal="left" vertical="center"/>
    </xf>
    <xf numFmtId="0" fontId="53" fillId="0" borderId="86" xfId="37980" applyNumberFormat="1" applyFont="1" applyFill="1" applyBorder="1" applyAlignment="1">
      <alignment horizontal="left" vertical="center"/>
    </xf>
    <xf numFmtId="0" fontId="53" fillId="0" borderId="60" xfId="37980" applyNumberFormat="1" applyFont="1" applyFill="1" applyBorder="1" applyAlignment="1">
      <alignment horizontal="center" vertical="center"/>
    </xf>
    <xf numFmtId="0" fontId="53" fillId="0" borderId="29" xfId="37980" applyNumberFormat="1" applyFont="1" applyFill="1" applyBorder="1" applyAlignment="1">
      <alignment horizontal="left" vertical="center"/>
    </xf>
    <xf numFmtId="0" fontId="53" fillId="0" borderId="38" xfId="0" applyNumberFormat="1" applyFont="1" applyFill="1" applyBorder="1" applyAlignment="1">
      <alignment horizontal="left" vertical="center" shrinkToFit="1"/>
    </xf>
    <xf numFmtId="0" fontId="53" fillId="0" borderId="38" xfId="37980" applyNumberFormat="1" applyFont="1" applyFill="1" applyBorder="1" applyAlignment="1">
      <alignment horizontal="left" vertical="center" shrinkToFit="1"/>
    </xf>
    <xf numFmtId="0" fontId="53" fillId="0" borderId="38" xfId="0" applyNumberFormat="1" applyFont="1" applyFill="1" applyBorder="1" applyAlignment="1">
      <alignment horizontal="left" vertical="center"/>
    </xf>
    <xf numFmtId="0" fontId="53" fillId="0" borderId="0" xfId="37980" applyNumberFormat="1" applyFont="1" applyFill="1" applyBorder="1" applyAlignment="1">
      <alignment horizontal="left" vertical="center" shrinkToFit="1"/>
    </xf>
    <xf numFmtId="0" fontId="53" fillId="0" borderId="0" xfId="0" applyNumberFormat="1" applyFont="1" applyFill="1" applyBorder="1" applyAlignment="1">
      <alignment horizontal="left" vertical="center" shrinkToFit="1"/>
    </xf>
    <xf numFmtId="0" fontId="53" fillId="0" borderId="24" xfId="37980" applyNumberFormat="1" applyFont="1" applyFill="1" applyBorder="1" applyAlignment="1">
      <alignment horizontal="left" vertical="center" shrinkToFit="1"/>
    </xf>
    <xf numFmtId="0" fontId="53" fillId="0" borderId="14" xfId="37980" applyFont="1" applyFill="1" applyBorder="1" applyAlignment="1">
      <alignment horizontal="left" vertical="center"/>
    </xf>
    <xf numFmtId="0" fontId="53" fillId="0" borderId="0" xfId="37980" applyFont="1" applyFill="1" applyBorder="1" applyAlignment="1">
      <alignment horizontal="left" vertical="center"/>
    </xf>
    <xf numFmtId="0" fontId="53" fillId="0" borderId="46" xfId="37980" applyFont="1" applyFill="1" applyBorder="1" applyAlignment="1">
      <alignment horizontal="left" vertical="center"/>
    </xf>
    <xf numFmtId="0" fontId="53" fillId="0" borderId="0" xfId="37980" applyNumberFormat="1" applyFont="1" applyFill="1" applyAlignment="1">
      <alignment horizontal="left" vertical="center"/>
    </xf>
    <xf numFmtId="0" fontId="53" fillId="0" borderId="6" xfId="37980" applyNumberFormat="1" applyFont="1" applyFill="1" applyBorder="1">
      <alignment vertical="center"/>
    </xf>
    <xf numFmtId="0" fontId="53" fillId="0" borderId="38" xfId="39896" applyNumberFormat="1" applyFont="1" applyFill="1" applyBorder="1" applyAlignment="1">
      <alignment horizontal="left" vertical="center"/>
    </xf>
    <xf numFmtId="0" fontId="53" fillId="0" borderId="0" xfId="39896" applyNumberFormat="1" applyFont="1" applyFill="1" applyBorder="1" applyAlignment="1">
      <alignment horizontal="left" vertical="center"/>
    </xf>
    <xf numFmtId="0" fontId="59" fillId="0" borderId="38" xfId="37980" applyNumberFormat="1" applyFont="1" applyFill="1" applyBorder="1" applyAlignment="1">
      <alignment horizontal="left" vertical="center"/>
    </xf>
    <xf numFmtId="0" fontId="53" fillId="0" borderId="14" xfId="37980" applyFont="1" applyFill="1" applyBorder="1" applyAlignment="1">
      <alignment vertical="center" wrapText="1"/>
    </xf>
    <xf numFmtId="0" fontId="53" fillId="0" borderId="13" xfId="37980" applyFont="1" applyFill="1" applyBorder="1" applyAlignment="1">
      <alignment horizontal="left" vertical="center"/>
    </xf>
    <xf numFmtId="0" fontId="53" fillId="0" borderId="14" xfId="37980" applyNumberFormat="1" applyFont="1" applyFill="1" applyBorder="1">
      <alignment vertical="center"/>
    </xf>
    <xf numFmtId="0" fontId="53" fillId="0" borderId="39" xfId="37980" applyFont="1" applyFill="1" applyBorder="1" applyAlignment="1">
      <alignment horizontal="left" vertical="center"/>
    </xf>
    <xf numFmtId="0" fontId="53" fillId="21" borderId="49" xfId="37980" applyNumberFormat="1" applyFont="1" applyFill="1" applyBorder="1" applyAlignment="1">
      <alignment vertical="center" shrinkToFit="1"/>
    </xf>
    <xf numFmtId="0" fontId="53" fillId="19" borderId="48" xfId="37980" applyNumberFormat="1" applyFont="1" applyFill="1" applyBorder="1" applyAlignment="1">
      <alignment horizontal="left" vertical="center"/>
    </xf>
    <xf numFmtId="0" fontId="53" fillId="20" borderId="48" xfId="37980" applyNumberFormat="1" applyFont="1" applyFill="1" applyBorder="1" applyAlignment="1">
      <alignment horizontal="left" vertical="center"/>
    </xf>
    <xf numFmtId="0" fontId="53" fillId="0" borderId="0" xfId="37980" applyFont="1" applyFill="1" applyBorder="1">
      <alignment vertical="center"/>
    </xf>
    <xf numFmtId="0" fontId="53" fillId="0" borderId="33" xfId="37980" applyNumberFormat="1" applyFont="1" applyFill="1" applyBorder="1" applyAlignment="1">
      <alignment horizontal="left" vertical="center"/>
    </xf>
    <xf numFmtId="0" fontId="53" fillId="0" borderId="18" xfId="37980" applyNumberFormat="1" applyFont="1" applyFill="1" applyBorder="1" applyAlignment="1">
      <alignment horizontal="left" vertical="center"/>
    </xf>
    <xf numFmtId="184" fontId="53" fillId="0" borderId="0" xfId="36162" applyNumberFormat="1" applyFont="1" applyFill="1" applyBorder="1" applyAlignment="1">
      <alignment horizontal="right" vertical="center"/>
    </xf>
    <xf numFmtId="177" fontId="53" fillId="0" borderId="0" xfId="1" applyNumberFormat="1" applyFont="1" applyFill="1" applyBorder="1" applyAlignment="1">
      <alignment horizontal="right" vertical="center"/>
    </xf>
    <xf numFmtId="194" fontId="53" fillId="0" borderId="0" xfId="39896" applyNumberFormat="1" applyFont="1" applyFill="1" applyBorder="1" applyAlignment="1">
      <alignment horizontal="right" vertical="center"/>
    </xf>
    <xf numFmtId="176" fontId="39" fillId="0" borderId="0" xfId="37980" applyNumberFormat="1" applyFont="1" applyFill="1" applyBorder="1" applyAlignment="1">
      <alignment horizontal="right" vertical="center"/>
    </xf>
    <xf numFmtId="0" fontId="53" fillId="0" borderId="0" xfId="37980" applyFont="1" applyFill="1">
      <alignment vertical="center"/>
    </xf>
    <xf numFmtId="177" fontId="53" fillId="0" borderId="0" xfId="37980" applyNumberFormat="1" applyFont="1" applyFill="1" applyBorder="1" applyAlignment="1">
      <alignment horizontal="right" vertical="center"/>
    </xf>
    <xf numFmtId="0" fontId="53" fillId="0" borderId="0" xfId="37980" applyFont="1" applyFill="1" applyAlignment="1">
      <alignment horizontal="center" vertical="center"/>
    </xf>
    <xf numFmtId="41" fontId="53" fillId="0" borderId="0" xfId="1" applyFont="1" applyFill="1">
      <alignment vertical="center"/>
    </xf>
    <xf numFmtId="0" fontId="31" fillId="0" borderId="0" xfId="3" applyFont="1" applyBorder="1" applyAlignment="1">
      <alignment horizontal="center" vertical="center" wrapText="1"/>
    </xf>
    <xf numFmtId="0" fontId="32" fillId="0" borderId="0" xfId="3" applyFont="1" applyAlignment="1">
      <alignment horizontal="center"/>
    </xf>
    <xf numFmtId="0" fontId="33" fillId="0" borderId="0" xfId="3" applyFont="1" applyAlignment="1">
      <alignment horizontal="center" vertical="center"/>
    </xf>
    <xf numFmtId="0" fontId="38" fillId="0" borderId="94" xfId="0" applyFont="1" applyBorder="1" applyAlignment="1">
      <alignment horizontal="left" vertical="center"/>
    </xf>
    <xf numFmtId="0" fontId="38" fillId="0" borderId="6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148" xfId="0" applyFont="1" applyFill="1" applyBorder="1" applyAlignment="1">
      <alignment horizontal="left" vertical="center"/>
    </xf>
    <xf numFmtId="0" fontId="38" fillId="0" borderId="149" xfId="0" applyFont="1" applyFill="1" applyBorder="1" applyAlignment="1">
      <alignment horizontal="left" vertical="center"/>
    </xf>
    <xf numFmtId="0" fontId="38" fillId="0" borderId="144" xfId="0" applyFont="1" applyFill="1" applyBorder="1" applyAlignment="1">
      <alignment horizontal="left" vertical="center"/>
    </xf>
    <xf numFmtId="0" fontId="38" fillId="0" borderId="90" xfId="0" applyFont="1" applyFill="1" applyBorder="1" applyAlignment="1">
      <alignment horizontal="center" vertical="center"/>
    </xf>
    <xf numFmtId="0" fontId="38" fillId="0" borderId="91" xfId="0" applyFont="1" applyFill="1" applyBorder="1" applyAlignment="1">
      <alignment horizontal="center" vertical="center"/>
    </xf>
    <xf numFmtId="0" fontId="38" fillId="0" borderId="124" xfId="0" applyFont="1" applyFill="1" applyBorder="1" applyAlignment="1">
      <alignment horizontal="center" vertical="center"/>
    </xf>
    <xf numFmtId="0" fontId="38" fillId="0" borderId="152" xfId="0" applyFont="1" applyFill="1" applyBorder="1" applyAlignment="1">
      <alignment horizontal="center" vertical="center"/>
    </xf>
    <xf numFmtId="0" fontId="38" fillId="0" borderId="125" xfId="0" applyFont="1" applyFill="1" applyBorder="1" applyAlignment="1">
      <alignment horizontal="center" vertical="center"/>
    </xf>
    <xf numFmtId="0" fontId="38" fillId="0" borderId="90" xfId="0" applyFont="1" applyBorder="1" applyAlignment="1">
      <alignment horizontal="center" vertical="center"/>
    </xf>
    <xf numFmtId="0" fontId="38" fillId="0" borderId="91" xfId="0" applyFont="1" applyBorder="1" applyAlignment="1">
      <alignment horizontal="center" vertical="center"/>
    </xf>
    <xf numFmtId="0" fontId="38" fillId="0" borderId="92" xfId="0" applyFont="1" applyBorder="1" applyAlignment="1">
      <alignment horizontal="center" vertical="center"/>
    </xf>
    <xf numFmtId="0" fontId="38" fillId="0" borderId="145" xfId="0" applyFont="1" applyBorder="1" applyAlignment="1">
      <alignment horizontal="center" vertical="center"/>
    </xf>
    <xf numFmtId="0" fontId="38" fillId="0" borderId="146" xfId="0" applyFont="1" applyBorder="1" applyAlignment="1">
      <alignment horizontal="center" vertical="center"/>
    </xf>
    <xf numFmtId="0" fontId="38" fillId="0" borderId="147" xfId="0" applyFont="1" applyBorder="1" applyAlignment="1">
      <alignment horizontal="center" vertical="center"/>
    </xf>
    <xf numFmtId="0" fontId="38" fillId="0" borderId="94" xfId="0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center" vertical="center"/>
    </xf>
    <xf numFmtId="0" fontId="38" fillId="0" borderId="7" xfId="0" applyFont="1" applyFill="1" applyBorder="1" applyAlignment="1">
      <alignment horizontal="center" vertical="center"/>
    </xf>
    <xf numFmtId="0" fontId="38" fillId="0" borderId="5" xfId="0" applyFont="1" applyBorder="1" applyAlignment="1">
      <alignment horizontal="left" vertical="center"/>
    </xf>
    <xf numFmtId="0" fontId="40" fillId="0" borderId="15" xfId="0" applyFont="1" applyBorder="1" applyAlignment="1">
      <alignment horizontal="right" vertical="center"/>
    </xf>
    <xf numFmtId="0" fontId="38" fillId="0" borderId="124" xfId="0" applyFont="1" applyBorder="1" applyAlignment="1">
      <alignment horizontal="center" vertical="center"/>
    </xf>
    <xf numFmtId="0" fontId="38" fillId="0" borderId="180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23" fillId="0" borderId="90" xfId="3" applyFont="1" applyFill="1" applyBorder="1" applyAlignment="1" applyProtection="1">
      <alignment horizontal="center" vertical="center"/>
      <protection locked="0"/>
    </xf>
    <xf numFmtId="0" fontId="23" fillId="0" borderId="91" xfId="3" applyFont="1" applyFill="1" applyBorder="1" applyAlignment="1" applyProtection="1">
      <alignment horizontal="center" vertical="center"/>
      <protection locked="0"/>
    </xf>
    <xf numFmtId="0" fontId="23" fillId="0" borderId="124" xfId="3" applyFont="1" applyFill="1" applyBorder="1" applyAlignment="1" applyProtection="1">
      <alignment horizontal="center" vertical="center"/>
      <protection locked="0"/>
    </xf>
    <xf numFmtId="0" fontId="23" fillId="0" borderId="94" xfId="3" applyFont="1" applyFill="1" applyBorder="1" applyAlignment="1" applyProtection="1">
      <alignment horizontal="center" vertical="center"/>
      <protection locked="0"/>
    </xf>
    <xf numFmtId="0" fontId="23" fillId="0" borderId="6" xfId="3" applyFont="1" applyFill="1" applyBorder="1" applyAlignment="1" applyProtection="1">
      <alignment horizontal="center" vertical="center"/>
      <protection locked="0"/>
    </xf>
    <xf numFmtId="0" fontId="23" fillId="0" borderId="7" xfId="3" applyFont="1" applyFill="1" applyBorder="1" applyAlignment="1" applyProtection="1">
      <alignment horizontal="center" vertical="center"/>
      <protection locked="0"/>
    </xf>
    <xf numFmtId="0" fontId="23" fillId="0" borderId="94" xfId="3" applyFont="1" applyFill="1" applyBorder="1" applyAlignment="1" applyProtection="1">
      <alignment horizontal="left" vertical="center"/>
      <protection locked="0"/>
    </xf>
    <xf numFmtId="0" fontId="23" fillId="0" borderId="6" xfId="3" applyFont="1" applyFill="1" applyBorder="1" applyAlignment="1" applyProtection="1">
      <alignment horizontal="left" vertical="center"/>
      <protection locked="0"/>
    </xf>
    <xf numFmtId="0" fontId="23" fillId="0" borderId="7" xfId="3" applyFont="1" applyFill="1" applyBorder="1" applyAlignment="1" applyProtection="1">
      <alignment horizontal="left" vertical="center"/>
      <protection locked="0"/>
    </xf>
    <xf numFmtId="0" fontId="23" fillId="0" borderId="94" xfId="3" applyFont="1" applyFill="1" applyBorder="1" applyAlignment="1" applyProtection="1">
      <alignment horizontal="left" vertical="center" wrapText="1"/>
      <protection locked="0"/>
    </xf>
    <xf numFmtId="0" fontId="23" fillId="0" borderId="6" xfId="3" applyFont="1" applyFill="1" applyBorder="1" applyAlignment="1" applyProtection="1">
      <alignment horizontal="left" vertical="center" wrapText="1"/>
      <protection locked="0"/>
    </xf>
    <xf numFmtId="0" fontId="23" fillId="0" borderId="7" xfId="3" applyFont="1" applyFill="1" applyBorder="1" applyAlignment="1" applyProtection="1">
      <alignment horizontal="left" vertical="center" wrapText="1"/>
      <protection locked="0"/>
    </xf>
    <xf numFmtId="0" fontId="39" fillId="0" borderId="159" xfId="37980" applyNumberFormat="1" applyFont="1" applyFill="1" applyBorder="1" applyAlignment="1">
      <alignment horizontal="center" vertical="center"/>
    </xf>
    <xf numFmtId="0" fontId="39" fillId="0" borderId="20" xfId="37980" applyNumberFormat="1" applyFont="1" applyFill="1" applyBorder="1" applyAlignment="1">
      <alignment horizontal="center" vertical="center"/>
    </xf>
    <xf numFmtId="0" fontId="23" fillId="0" borderId="70" xfId="37980" applyNumberFormat="1" applyFont="1" applyFill="1" applyBorder="1" applyAlignment="1">
      <alignment horizontal="center" vertical="center"/>
    </xf>
    <xf numFmtId="0" fontId="23" fillId="0" borderId="6" xfId="37980" applyNumberFormat="1" applyFont="1" applyFill="1" applyBorder="1" applyAlignment="1">
      <alignment horizontal="center" vertical="center"/>
    </xf>
    <xf numFmtId="0" fontId="23" fillId="0" borderId="73" xfId="37980" applyNumberFormat="1" applyFont="1" applyFill="1" applyBorder="1" applyAlignment="1">
      <alignment horizontal="center" vertical="center"/>
    </xf>
    <xf numFmtId="0" fontId="23" fillId="0" borderId="49" xfId="37980" applyNumberFormat="1" applyFont="1" applyFill="1" applyBorder="1" applyAlignment="1">
      <alignment horizontal="center" vertical="center"/>
    </xf>
    <xf numFmtId="0" fontId="39" fillId="0" borderId="158" xfId="37980" applyNumberFormat="1" applyFont="1" applyFill="1" applyBorder="1" applyAlignment="1">
      <alignment horizontal="center" vertical="center"/>
    </xf>
    <xf numFmtId="0" fontId="39" fillId="0" borderId="24" xfId="37980" applyNumberFormat="1" applyFont="1" applyFill="1" applyBorder="1" applyAlignment="1">
      <alignment horizontal="center" vertical="center"/>
    </xf>
  </cellXfs>
  <cellStyles count="39908">
    <cellStyle name="20% - 강조색1 10" xfId="8"/>
    <cellStyle name="20% - 강조색1 10 10" xfId="9"/>
    <cellStyle name="20% - 강조색1 10 10 2" xfId="10"/>
    <cellStyle name="20% - 강조색1 10 10 3" xfId="11"/>
    <cellStyle name="20% - 강조색1 10 11" xfId="12"/>
    <cellStyle name="20% - 강조색1 10 11 2" xfId="13"/>
    <cellStyle name="20% - 강조색1 10 11 3" xfId="14"/>
    <cellStyle name="20% - 강조색1 10 12" xfId="15"/>
    <cellStyle name="20% - 강조색1 10 12 2" xfId="16"/>
    <cellStyle name="20% - 강조색1 10 12 3" xfId="17"/>
    <cellStyle name="20% - 강조색1 10 13" xfId="18"/>
    <cellStyle name="20% - 강조색1 10 13 2" xfId="19"/>
    <cellStyle name="20% - 강조색1 10 13 3" xfId="20"/>
    <cellStyle name="20% - 강조색1 10 14" xfId="21"/>
    <cellStyle name="20% - 강조색1 10 14 2" xfId="22"/>
    <cellStyle name="20% - 강조색1 10 14 3" xfId="23"/>
    <cellStyle name="20% - 강조색1 10 15" xfId="24"/>
    <cellStyle name="20% - 강조색1 10 16" xfId="25"/>
    <cellStyle name="20% - 강조색1 10 2" xfId="26"/>
    <cellStyle name="20% - 강조색1 10 2 2" xfId="27"/>
    <cellStyle name="20% - 강조색1 10 2 3" xfId="28"/>
    <cellStyle name="20% - 강조색1 10 3" xfId="29"/>
    <cellStyle name="20% - 강조색1 10 3 2" xfId="30"/>
    <cellStyle name="20% - 강조색1 10 3 3" xfId="31"/>
    <cellStyle name="20% - 강조색1 10 4" xfId="32"/>
    <cellStyle name="20% - 강조색1 10 4 2" xfId="33"/>
    <cellStyle name="20% - 강조색1 10 4 3" xfId="34"/>
    <cellStyle name="20% - 강조색1 10 5" xfId="35"/>
    <cellStyle name="20% - 강조색1 10 5 2" xfId="36"/>
    <cellStyle name="20% - 강조색1 10 5 3" xfId="37"/>
    <cellStyle name="20% - 강조색1 10 6" xfId="38"/>
    <cellStyle name="20% - 강조색1 10 6 2" xfId="39"/>
    <cellStyle name="20% - 강조색1 10 6 3" xfId="40"/>
    <cellStyle name="20% - 강조색1 10 7" xfId="41"/>
    <cellStyle name="20% - 강조색1 10 7 2" xfId="42"/>
    <cellStyle name="20% - 강조색1 10 7 3" xfId="43"/>
    <cellStyle name="20% - 강조색1 10 8" xfId="44"/>
    <cellStyle name="20% - 강조색1 10 8 2" xfId="45"/>
    <cellStyle name="20% - 강조색1 10 8 3" xfId="46"/>
    <cellStyle name="20% - 강조색1 10 9" xfId="47"/>
    <cellStyle name="20% - 강조색1 10 9 2" xfId="48"/>
    <cellStyle name="20% - 강조색1 10 9 3" xfId="49"/>
    <cellStyle name="20% - 강조색1 11" xfId="50"/>
    <cellStyle name="20% - 강조색1 11 10" xfId="51"/>
    <cellStyle name="20% - 강조색1 11 10 2" xfId="52"/>
    <cellStyle name="20% - 강조색1 11 10 3" xfId="53"/>
    <cellStyle name="20% - 강조색1 11 11" xfId="54"/>
    <cellStyle name="20% - 강조색1 11 11 2" xfId="55"/>
    <cellStyle name="20% - 강조색1 11 11 3" xfId="56"/>
    <cellStyle name="20% - 강조색1 11 12" xfId="57"/>
    <cellStyle name="20% - 강조색1 11 12 2" xfId="58"/>
    <cellStyle name="20% - 강조색1 11 12 3" xfId="59"/>
    <cellStyle name="20% - 강조색1 11 13" xfId="60"/>
    <cellStyle name="20% - 강조색1 11 13 2" xfId="61"/>
    <cellStyle name="20% - 강조색1 11 13 3" xfId="62"/>
    <cellStyle name="20% - 강조색1 11 14" xfId="63"/>
    <cellStyle name="20% - 강조색1 11 14 2" xfId="64"/>
    <cellStyle name="20% - 강조색1 11 14 3" xfId="65"/>
    <cellStyle name="20% - 강조색1 11 15" xfId="66"/>
    <cellStyle name="20% - 강조색1 11 16" xfId="67"/>
    <cellStyle name="20% - 강조색1 11 2" xfId="68"/>
    <cellStyle name="20% - 강조색1 11 2 2" xfId="69"/>
    <cellStyle name="20% - 강조색1 11 2 3" xfId="70"/>
    <cellStyle name="20% - 강조색1 11 3" xfId="71"/>
    <cellStyle name="20% - 강조색1 11 3 2" xfId="72"/>
    <cellStyle name="20% - 강조색1 11 3 3" xfId="73"/>
    <cellStyle name="20% - 강조색1 11 4" xfId="74"/>
    <cellStyle name="20% - 강조색1 11 4 2" xfId="75"/>
    <cellStyle name="20% - 강조색1 11 4 3" xfId="76"/>
    <cellStyle name="20% - 강조색1 11 5" xfId="77"/>
    <cellStyle name="20% - 강조색1 11 5 2" xfId="78"/>
    <cellStyle name="20% - 강조색1 11 5 3" xfId="79"/>
    <cellStyle name="20% - 강조색1 11 6" xfId="80"/>
    <cellStyle name="20% - 강조색1 11 6 2" xfId="81"/>
    <cellStyle name="20% - 강조색1 11 6 3" xfId="82"/>
    <cellStyle name="20% - 강조색1 11 7" xfId="83"/>
    <cellStyle name="20% - 강조색1 11 7 2" xfId="84"/>
    <cellStyle name="20% - 강조색1 11 7 3" xfId="85"/>
    <cellStyle name="20% - 강조색1 11 8" xfId="86"/>
    <cellStyle name="20% - 강조색1 11 8 2" xfId="87"/>
    <cellStyle name="20% - 강조색1 11 8 3" xfId="88"/>
    <cellStyle name="20% - 강조색1 11 9" xfId="89"/>
    <cellStyle name="20% - 강조색1 11 9 2" xfId="90"/>
    <cellStyle name="20% - 강조색1 11 9 3" xfId="91"/>
    <cellStyle name="20% - 강조색1 12" xfId="92"/>
    <cellStyle name="20% - 강조색1 12 10" xfId="93"/>
    <cellStyle name="20% - 강조색1 12 10 2" xfId="94"/>
    <cellStyle name="20% - 강조색1 12 10 3" xfId="95"/>
    <cellStyle name="20% - 강조색1 12 11" xfId="96"/>
    <cellStyle name="20% - 강조색1 12 11 2" xfId="97"/>
    <cellStyle name="20% - 강조색1 12 11 3" xfId="98"/>
    <cellStyle name="20% - 강조색1 12 12" xfId="99"/>
    <cellStyle name="20% - 강조색1 12 12 2" xfId="100"/>
    <cellStyle name="20% - 강조색1 12 12 3" xfId="101"/>
    <cellStyle name="20% - 강조색1 12 13" xfId="102"/>
    <cellStyle name="20% - 강조색1 12 13 2" xfId="103"/>
    <cellStyle name="20% - 강조색1 12 13 3" xfId="104"/>
    <cellStyle name="20% - 강조색1 12 14" xfId="105"/>
    <cellStyle name="20% - 강조색1 12 14 2" xfId="106"/>
    <cellStyle name="20% - 강조색1 12 14 3" xfId="107"/>
    <cellStyle name="20% - 강조색1 12 15" xfId="108"/>
    <cellStyle name="20% - 강조색1 12 16" xfId="109"/>
    <cellStyle name="20% - 강조색1 12 2" xfId="110"/>
    <cellStyle name="20% - 강조색1 12 2 2" xfId="111"/>
    <cellStyle name="20% - 강조색1 12 2 3" xfId="112"/>
    <cellStyle name="20% - 강조색1 12 3" xfId="113"/>
    <cellStyle name="20% - 강조색1 12 3 2" xfId="114"/>
    <cellStyle name="20% - 강조색1 12 3 3" xfId="115"/>
    <cellStyle name="20% - 강조색1 12 4" xfId="116"/>
    <cellStyle name="20% - 강조색1 12 4 2" xfId="117"/>
    <cellStyle name="20% - 강조색1 12 4 3" xfId="118"/>
    <cellStyle name="20% - 강조색1 12 5" xfId="119"/>
    <cellStyle name="20% - 강조색1 12 5 2" xfId="120"/>
    <cellStyle name="20% - 강조색1 12 5 3" xfId="121"/>
    <cellStyle name="20% - 강조색1 12 6" xfId="122"/>
    <cellStyle name="20% - 강조색1 12 6 2" xfId="123"/>
    <cellStyle name="20% - 강조색1 12 6 3" xfId="124"/>
    <cellStyle name="20% - 강조색1 12 7" xfId="125"/>
    <cellStyle name="20% - 강조색1 12 7 2" xfId="126"/>
    <cellStyle name="20% - 강조색1 12 7 3" xfId="127"/>
    <cellStyle name="20% - 강조색1 12 8" xfId="128"/>
    <cellStyle name="20% - 강조색1 12 8 2" xfId="129"/>
    <cellStyle name="20% - 강조색1 12 8 3" xfId="130"/>
    <cellStyle name="20% - 강조색1 12 9" xfId="131"/>
    <cellStyle name="20% - 강조색1 12 9 2" xfId="132"/>
    <cellStyle name="20% - 강조색1 12 9 3" xfId="133"/>
    <cellStyle name="20% - 강조색1 13" xfId="134"/>
    <cellStyle name="20% - 강조색1 13 10" xfId="135"/>
    <cellStyle name="20% - 강조색1 13 10 2" xfId="136"/>
    <cellStyle name="20% - 강조색1 13 10 3" xfId="137"/>
    <cellStyle name="20% - 강조색1 13 11" xfId="138"/>
    <cellStyle name="20% - 강조색1 13 11 2" xfId="139"/>
    <cellStyle name="20% - 강조색1 13 11 3" xfId="140"/>
    <cellStyle name="20% - 강조색1 13 12" xfId="141"/>
    <cellStyle name="20% - 강조색1 13 12 2" xfId="142"/>
    <cellStyle name="20% - 강조색1 13 12 3" xfId="143"/>
    <cellStyle name="20% - 강조색1 13 13" xfId="144"/>
    <cellStyle name="20% - 강조색1 13 13 2" xfId="145"/>
    <cellStyle name="20% - 강조색1 13 13 3" xfId="146"/>
    <cellStyle name="20% - 강조색1 13 14" xfId="147"/>
    <cellStyle name="20% - 강조색1 13 14 2" xfId="148"/>
    <cellStyle name="20% - 강조색1 13 14 3" xfId="149"/>
    <cellStyle name="20% - 강조색1 13 15" xfId="150"/>
    <cellStyle name="20% - 강조색1 13 16" xfId="151"/>
    <cellStyle name="20% - 강조색1 13 2" xfId="152"/>
    <cellStyle name="20% - 강조색1 13 2 2" xfId="153"/>
    <cellStyle name="20% - 강조색1 13 2 3" xfId="154"/>
    <cellStyle name="20% - 강조색1 13 3" xfId="155"/>
    <cellStyle name="20% - 강조색1 13 3 2" xfId="156"/>
    <cellStyle name="20% - 강조색1 13 3 3" xfId="157"/>
    <cellStyle name="20% - 강조색1 13 4" xfId="158"/>
    <cellStyle name="20% - 강조색1 13 4 2" xfId="159"/>
    <cellStyle name="20% - 강조색1 13 4 3" xfId="160"/>
    <cellStyle name="20% - 강조색1 13 5" xfId="161"/>
    <cellStyle name="20% - 강조색1 13 5 2" xfId="162"/>
    <cellStyle name="20% - 강조색1 13 5 3" xfId="163"/>
    <cellStyle name="20% - 강조색1 13 6" xfId="164"/>
    <cellStyle name="20% - 강조색1 13 6 2" xfId="165"/>
    <cellStyle name="20% - 강조색1 13 6 3" xfId="166"/>
    <cellStyle name="20% - 강조색1 13 7" xfId="167"/>
    <cellStyle name="20% - 강조색1 13 7 2" xfId="168"/>
    <cellStyle name="20% - 강조색1 13 7 3" xfId="169"/>
    <cellStyle name="20% - 강조색1 13 8" xfId="170"/>
    <cellStyle name="20% - 강조색1 13 8 2" xfId="171"/>
    <cellStyle name="20% - 강조색1 13 8 3" xfId="172"/>
    <cellStyle name="20% - 강조색1 13 9" xfId="173"/>
    <cellStyle name="20% - 강조색1 13 9 2" xfId="174"/>
    <cellStyle name="20% - 강조색1 13 9 3" xfId="175"/>
    <cellStyle name="20% - 강조색1 14" xfId="176"/>
    <cellStyle name="20% - 강조색1 14 10" xfId="177"/>
    <cellStyle name="20% - 강조색1 14 10 2" xfId="178"/>
    <cellStyle name="20% - 강조색1 14 10 3" xfId="179"/>
    <cellStyle name="20% - 강조색1 14 11" xfId="180"/>
    <cellStyle name="20% - 강조색1 14 11 2" xfId="181"/>
    <cellStyle name="20% - 강조색1 14 11 3" xfId="182"/>
    <cellStyle name="20% - 강조색1 14 12" xfId="183"/>
    <cellStyle name="20% - 강조색1 14 12 2" xfId="184"/>
    <cellStyle name="20% - 강조색1 14 12 3" xfId="185"/>
    <cellStyle name="20% - 강조색1 14 13" xfId="186"/>
    <cellStyle name="20% - 강조색1 14 13 2" xfId="187"/>
    <cellStyle name="20% - 강조색1 14 13 3" xfId="188"/>
    <cellStyle name="20% - 강조색1 14 14" xfId="189"/>
    <cellStyle name="20% - 강조색1 14 14 2" xfId="190"/>
    <cellStyle name="20% - 강조색1 14 14 3" xfId="191"/>
    <cellStyle name="20% - 강조색1 14 15" xfId="192"/>
    <cellStyle name="20% - 강조색1 14 16" xfId="193"/>
    <cellStyle name="20% - 강조색1 14 2" xfId="194"/>
    <cellStyle name="20% - 강조색1 14 2 2" xfId="195"/>
    <cellStyle name="20% - 강조색1 14 2 3" xfId="196"/>
    <cellStyle name="20% - 강조색1 14 3" xfId="197"/>
    <cellStyle name="20% - 강조색1 14 3 2" xfId="198"/>
    <cellStyle name="20% - 강조색1 14 3 3" xfId="199"/>
    <cellStyle name="20% - 강조색1 14 4" xfId="200"/>
    <cellStyle name="20% - 강조색1 14 4 2" xfId="201"/>
    <cellStyle name="20% - 강조색1 14 4 3" xfId="202"/>
    <cellStyle name="20% - 강조색1 14 5" xfId="203"/>
    <cellStyle name="20% - 강조색1 14 5 2" xfId="204"/>
    <cellStyle name="20% - 강조색1 14 5 3" xfId="205"/>
    <cellStyle name="20% - 강조색1 14 6" xfId="206"/>
    <cellStyle name="20% - 강조색1 14 6 2" xfId="207"/>
    <cellStyle name="20% - 강조색1 14 6 3" xfId="208"/>
    <cellStyle name="20% - 강조색1 14 7" xfId="209"/>
    <cellStyle name="20% - 강조색1 14 7 2" xfId="210"/>
    <cellStyle name="20% - 강조색1 14 7 3" xfId="211"/>
    <cellStyle name="20% - 강조색1 14 8" xfId="212"/>
    <cellStyle name="20% - 강조색1 14 8 2" xfId="213"/>
    <cellStyle name="20% - 강조색1 14 8 3" xfId="214"/>
    <cellStyle name="20% - 강조색1 14 9" xfId="215"/>
    <cellStyle name="20% - 강조색1 14 9 2" xfId="216"/>
    <cellStyle name="20% - 강조색1 14 9 3" xfId="217"/>
    <cellStyle name="20% - 강조색1 15" xfId="218"/>
    <cellStyle name="20% - 강조색1 15 10" xfId="219"/>
    <cellStyle name="20% - 강조색1 15 10 2" xfId="220"/>
    <cellStyle name="20% - 강조색1 15 10 3" xfId="221"/>
    <cellStyle name="20% - 강조색1 15 11" xfId="222"/>
    <cellStyle name="20% - 강조색1 15 11 2" xfId="223"/>
    <cellStyle name="20% - 강조색1 15 11 3" xfId="224"/>
    <cellStyle name="20% - 강조색1 15 12" xfId="225"/>
    <cellStyle name="20% - 강조색1 15 12 2" xfId="226"/>
    <cellStyle name="20% - 강조색1 15 12 3" xfId="227"/>
    <cellStyle name="20% - 강조색1 15 13" xfId="228"/>
    <cellStyle name="20% - 강조색1 15 13 2" xfId="229"/>
    <cellStyle name="20% - 강조색1 15 13 3" xfId="230"/>
    <cellStyle name="20% - 강조색1 15 14" xfId="231"/>
    <cellStyle name="20% - 강조색1 15 14 2" xfId="232"/>
    <cellStyle name="20% - 강조색1 15 14 3" xfId="233"/>
    <cellStyle name="20% - 강조색1 15 15" xfId="234"/>
    <cellStyle name="20% - 강조색1 15 16" xfId="235"/>
    <cellStyle name="20% - 강조색1 15 2" xfId="236"/>
    <cellStyle name="20% - 강조색1 15 2 2" xfId="237"/>
    <cellStyle name="20% - 강조색1 15 2 3" xfId="238"/>
    <cellStyle name="20% - 강조색1 15 3" xfId="239"/>
    <cellStyle name="20% - 강조색1 15 3 2" xfId="240"/>
    <cellStyle name="20% - 강조색1 15 3 3" xfId="241"/>
    <cellStyle name="20% - 강조색1 15 4" xfId="242"/>
    <cellStyle name="20% - 강조색1 15 4 2" xfId="243"/>
    <cellStyle name="20% - 강조색1 15 4 3" xfId="244"/>
    <cellStyle name="20% - 강조색1 15 5" xfId="245"/>
    <cellStyle name="20% - 강조색1 15 5 2" xfId="246"/>
    <cellStyle name="20% - 강조색1 15 5 3" xfId="247"/>
    <cellStyle name="20% - 강조색1 15 6" xfId="248"/>
    <cellStyle name="20% - 강조색1 15 6 2" xfId="249"/>
    <cellStyle name="20% - 강조색1 15 6 3" xfId="250"/>
    <cellStyle name="20% - 강조색1 15 7" xfId="251"/>
    <cellStyle name="20% - 강조색1 15 7 2" xfId="252"/>
    <cellStyle name="20% - 강조색1 15 7 3" xfId="253"/>
    <cellStyle name="20% - 강조색1 15 8" xfId="254"/>
    <cellStyle name="20% - 강조색1 15 8 2" xfId="255"/>
    <cellStyle name="20% - 강조색1 15 8 3" xfId="256"/>
    <cellStyle name="20% - 강조색1 15 9" xfId="257"/>
    <cellStyle name="20% - 강조색1 15 9 2" xfId="258"/>
    <cellStyle name="20% - 강조색1 15 9 3" xfId="259"/>
    <cellStyle name="20% - 강조색1 16" xfId="260"/>
    <cellStyle name="20% - 강조색1 16 10" xfId="261"/>
    <cellStyle name="20% - 강조색1 16 10 2" xfId="262"/>
    <cellStyle name="20% - 강조색1 16 10 3" xfId="263"/>
    <cellStyle name="20% - 강조색1 16 11" xfId="264"/>
    <cellStyle name="20% - 강조색1 16 11 2" xfId="265"/>
    <cellStyle name="20% - 강조색1 16 11 3" xfId="266"/>
    <cellStyle name="20% - 강조색1 16 12" xfId="267"/>
    <cellStyle name="20% - 강조색1 16 12 2" xfId="268"/>
    <cellStyle name="20% - 강조색1 16 12 3" xfId="269"/>
    <cellStyle name="20% - 강조색1 16 13" xfId="270"/>
    <cellStyle name="20% - 강조색1 16 13 2" xfId="271"/>
    <cellStyle name="20% - 강조색1 16 13 3" xfId="272"/>
    <cellStyle name="20% - 강조색1 16 14" xfId="273"/>
    <cellStyle name="20% - 강조색1 16 14 2" xfId="274"/>
    <cellStyle name="20% - 강조색1 16 14 3" xfId="275"/>
    <cellStyle name="20% - 강조색1 16 15" xfId="276"/>
    <cellStyle name="20% - 강조색1 16 16" xfId="277"/>
    <cellStyle name="20% - 강조색1 16 2" xfId="278"/>
    <cellStyle name="20% - 강조색1 16 2 2" xfId="279"/>
    <cellStyle name="20% - 강조색1 16 2 3" xfId="280"/>
    <cellStyle name="20% - 강조색1 16 3" xfId="281"/>
    <cellStyle name="20% - 강조색1 16 3 2" xfId="282"/>
    <cellStyle name="20% - 강조색1 16 3 3" xfId="283"/>
    <cellStyle name="20% - 강조색1 16 4" xfId="284"/>
    <cellStyle name="20% - 강조색1 16 4 2" xfId="285"/>
    <cellStyle name="20% - 강조색1 16 4 3" xfId="286"/>
    <cellStyle name="20% - 강조색1 16 5" xfId="287"/>
    <cellStyle name="20% - 강조색1 16 5 2" xfId="288"/>
    <cellStyle name="20% - 강조색1 16 5 3" xfId="289"/>
    <cellStyle name="20% - 강조색1 16 6" xfId="290"/>
    <cellStyle name="20% - 강조색1 16 6 2" xfId="291"/>
    <cellStyle name="20% - 강조색1 16 6 3" xfId="292"/>
    <cellStyle name="20% - 강조색1 16 7" xfId="293"/>
    <cellStyle name="20% - 강조색1 16 7 2" xfId="294"/>
    <cellStyle name="20% - 강조색1 16 7 3" xfId="295"/>
    <cellStyle name="20% - 강조색1 16 8" xfId="296"/>
    <cellStyle name="20% - 강조색1 16 8 2" xfId="297"/>
    <cellStyle name="20% - 강조색1 16 8 3" xfId="298"/>
    <cellStyle name="20% - 강조색1 16 9" xfId="299"/>
    <cellStyle name="20% - 강조색1 16 9 2" xfId="300"/>
    <cellStyle name="20% - 강조색1 16 9 3" xfId="301"/>
    <cellStyle name="20% - 강조색1 17" xfId="302"/>
    <cellStyle name="20% - 강조색1 17 10" xfId="303"/>
    <cellStyle name="20% - 강조색1 17 10 2" xfId="304"/>
    <cellStyle name="20% - 강조색1 17 10 3" xfId="305"/>
    <cellStyle name="20% - 강조색1 17 11" xfId="306"/>
    <cellStyle name="20% - 강조색1 17 11 2" xfId="307"/>
    <cellStyle name="20% - 강조색1 17 11 3" xfId="308"/>
    <cellStyle name="20% - 강조색1 17 12" xfId="309"/>
    <cellStyle name="20% - 강조색1 17 12 2" xfId="310"/>
    <cellStyle name="20% - 강조색1 17 12 3" xfId="311"/>
    <cellStyle name="20% - 강조색1 17 13" xfId="312"/>
    <cellStyle name="20% - 강조색1 17 13 2" xfId="313"/>
    <cellStyle name="20% - 강조색1 17 13 3" xfId="314"/>
    <cellStyle name="20% - 강조색1 17 14" xfId="315"/>
    <cellStyle name="20% - 강조색1 17 14 2" xfId="316"/>
    <cellStyle name="20% - 강조색1 17 14 3" xfId="317"/>
    <cellStyle name="20% - 강조색1 17 15" xfId="318"/>
    <cellStyle name="20% - 강조색1 17 16" xfId="319"/>
    <cellStyle name="20% - 강조색1 17 2" xfId="320"/>
    <cellStyle name="20% - 강조색1 17 2 2" xfId="321"/>
    <cellStyle name="20% - 강조색1 17 2 3" xfId="322"/>
    <cellStyle name="20% - 강조색1 17 3" xfId="323"/>
    <cellStyle name="20% - 강조색1 17 3 2" xfId="324"/>
    <cellStyle name="20% - 강조색1 17 3 3" xfId="325"/>
    <cellStyle name="20% - 강조색1 17 4" xfId="326"/>
    <cellStyle name="20% - 강조색1 17 4 2" xfId="327"/>
    <cellStyle name="20% - 강조색1 17 4 3" xfId="328"/>
    <cellStyle name="20% - 강조색1 17 5" xfId="329"/>
    <cellStyle name="20% - 강조색1 17 5 2" xfId="330"/>
    <cellStyle name="20% - 강조색1 17 5 3" xfId="331"/>
    <cellStyle name="20% - 강조색1 17 6" xfId="332"/>
    <cellStyle name="20% - 강조색1 17 6 2" xfId="333"/>
    <cellStyle name="20% - 강조색1 17 6 3" xfId="334"/>
    <cellStyle name="20% - 강조색1 17 7" xfId="335"/>
    <cellStyle name="20% - 강조색1 17 7 2" xfId="336"/>
    <cellStyle name="20% - 강조색1 17 7 3" xfId="337"/>
    <cellStyle name="20% - 강조색1 17 8" xfId="338"/>
    <cellStyle name="20% - 강조색1 17 8 2" xfId="339"/>
    <cellStyle name="20% - 강조색1 17 8 3" xfId="340"/>
    <cellStyle name="20% - 강조색1 17 9" xfId="341"/>
    <cellStyle name="20% - 강조색1 17 9 2" xfId="342"/>
    <cellStyle name="20% - 강조색1 17 9 3" xfId="343"/>
    <cellStyle name="20% - 강조색1 18" xfId="344"/>
    <cellStyle name="20% - 강조색1 18 10" xfId="345"/>
    <cellStyle name="20% - 강조색1 18 10 2" xfId="346"/>
    <cellStyle name="20% - 강조색1 18 10 3" xfId="347"/>
    <cellStyle name="20% - 강조색1 18 11" xfId="348"/>
    <cellStyle name="20% - 강조색1 18 11 2" xfId="349"/>
    <cellStyle name="20% - 강조색1 18 11 3" xfId="350"/>
    <cellStyle name="20% - 강조색1 18 12" xfId="351"/>
    <cellStyle name="20% - 강조색1 18 12 2" xfId="352"/>
    <cellStyle name="20% - 강조색1 18 12 3" xfId="353"/>
    <cellStyle name="20% - 강조색1 18 13" xfId="354"/>
    <cellStyle name="20% - 강조색1 18 13 2" xfId="355"/>
    <cellStyle name="20% - 강조색1 18 13 3" xfId="356"/>
    <cellStyle name="20% - 강조색1 18 14" xfId="357"/>
    <cellStyle name="20% - 강조색1 18 14 2" xfId="358"/>
    <cellStyle name="20% - 강조색1 18 14 3" xfId="359"/>
    <cellStyle name="20% - 강조색1 18 15" xfId="360"/>
    <cellStyle name="20% - 강조색1 18 16" xfId="361"/>
    <cellStyle name="20% - 강조색1 18 2" xfId="362"/>
    <cellStyle name="20% - 강조색1 18 2 2" xfId="363"/>
    <cellStyle name="20% - 강조색1 18 2 3" xfId="364"/>
    <cellStyle name="20% - 강조색1 18 3" xfId="365"/>
    <cellStyle name="20% - 강조색1 18 3 2" xfId="366"/>
    <cellStyle name="20% - 강조색1 18 3 3" xfId="367"/>
    <cellStyle name="20% - 강조색1 18 4" xfId="368"/>
    <cellStyle name="20% - 강조색1 18 4 2" xfId="369"/>
    <cellStyle name="20% - 강조색1 18 4 3" xfId="370"/>
    <cellStyle name="20% - 강조색1 18 5" xfId="371"/>
    <cellStyle name="20% - 강조색1 18 5 2" xfId="372"/>
    <cellStyle name="20% - 강조색1 18 5 3" xfId="373"/>
    <cellStyle name="20% - 강조색1 18 6" xfId="374"/>
    <cellStyle name="20% - 강조색1 18 6 2" xfId="375"/>
    <cellStyle name="20% - 강조색1 18 6 3" xfId="376"/>
    <cellStyle name="20% - 강조색1 18 7" xfId="377"/>
    <cellStyle name="20% - 강조색1 18 7 2" xfId="378"/>
    <cellStyle name="20% - 강조색1 18 7 3" xfId="379"/>
    <cellStyle name="20% - 강조색1 18 8" xfId="380"/>
    <cellStyle name="20% - 강조색1 18 8 2" xfId="381"/>
    <cellStyle name="20% - 강조색1 18 8 3" xfId="382"/>
    <cellStyle name="20% - 강조색1 18 9" xfId="383"/>
    <cellStyle name="20% - 강조색1 18 9 2" xfId="384"/>
    <cellStyle name="20% - 강조색1 18 9 3" xfId="385"/>
    <cellStyle name="20% - 강조색1 19" xfId="386"/>
    <cellStyle name="20% - 강조색1 19 10" xfId="387"/>
    <cellStyle name="20% - 강조색1 19 10 2" xfId="388"/>
    <cellStyle name="20% - 강조색1 19 10 3" xfId="389"/>
    <cellStyle name="20% - 강조색1 19 11" xfId="390"/>
    <cellStyle name="20% - 강조색1 19 11 2" xfId="391"/>
    <cellStyle name="20% - 강조색1 19 11 3" xfId="392"/>
    <cellStyle name="20% - 강조색1 19 12" xfId="393"/>
    <cellStyle name="20% - 강조색1 19 12 2" xfId="394"/>
    <cellStyle name="20% - 강조색1 19 12 3" xfId="395"/>
    <cellStyle name="20% - 강조색1 19 13" xfId="396"/>
    <cellStyle name="20% - 강조색1 19 13 2" xfId="397"/>
    <cellStyle name="20% - 강조색1 19 13 3" xfId="398"/>
    <cellStyle name="20% - 강조색1 19 14" xfId="399"/>
    <cellStyle name="20% - 강조색1 19 14 2" xfId="400"/>
    <cellStyle name="20% - 강조색1 19 14 3" xfId="401"/>
    <cellStyle name="20% - 강조색1 19 15" xfId="402"/>
    <cellStyle name="20% - 강조색1 19 16" xfId="403"/>
    <cellStyle name="20% - 강조색1 19 2" xfId="404"/>
    <cellStyle name="20% - 강조색1 19 2 2" xfId="405"/>
    <cellStyle name="20% - 강조색1 19 2 3" xfId="406"/>
    <cellStyle name="20% - 강조색1 19 3" xfId="407"/>
    <cellStyle name="20% - 강조색1 19 3 2" xfId="408"/>
    <cellStyle name="20% - 강조색1 19 3 3" xfId="409"/>
    <cellStyle name="20% - 강조색1 19 4" xfId="410"/>
    <cellStyle name="20% - 강조색1 19 4 2" xfId="411"/>
    <cellStyle name="20% - 강조색1 19 4 3" xfId="412"/>
    <cellStyle name="20% - 강조색1 19 5" xfId="413"/>
    <cellStyle name="20% - 강조색1 19 5 2" xfId="414"/>
    <cellStyle name="20% - 강조색1 19 5 3" xfId="415"/>
    <cellStyle name="20% - 강조색1 19 6" xfId="416"/>
    <cellStyle name="20% - 강조색1 19 6 2" xfId="417"/>
    <cellStyle name="20% - 강조색1 19 6 3" xfId="418"/>
    <cellStyle name="20% - 강조색1 19 7" xfId="419"/>
    <cellStyle name="20% - 강조색1 19 7 2" xfId="420"/>
    <cellStyle name="20% - 강조색1 19 7 3" xfId="421"/>
    <cellStyle name="20% - 강조색1 19 8" xfId="422"/>
    <cellStyle name="20% - 강조색1 19 8 2" xfId="423"/>
    <cellStyle name="20% - 강조색1 19 8 3" xfId="424"/>
    <cellStyle name="20% - 강조색1 19 9" xfId="425"/>
    <cellStyle name="20% - 강조색1 19 9 2" xfId="426"/>
    <cellStyle name="20% - 강조색1 19 9 3" xfId="427"/>
    <cellStyle name="20% - 강조색1 2" xfId="428"/>
    <cellStyle name="20% - 강조색1 2 10" xfId="429"/>
    <cellStyle name="20% - 강조색1 2 10 2" xfId="430"/>
    <cellStyle name="20% - 강조색1 2 10 3" xfId="431"/>
    <cellStyle name="20% - 강조색1 2 11" xfId="432"/>
    <cellStyle name="20% - 강조색1 2 11 2" xfId="433"/>
    <cellStyle name="20% - 강조색1 2 11 3" xfId="434"/>
    <cellStyle name="20% - 강조색1 2 12" xfId="435"/>
    <cellStyle name="20% - 강조색1 2 12 2" xfId="436"/>
    <cellStyle name="20% - 강조색1 2 12 3" xfId="437"/>
    <cellStyle name="20% - 강조색1 2 13" xfId="438"/>
    <cellStyle name="20% - 강조색1 2 13 2" xfId="439"/>
    <cellStyle name="20% - 강조색1 2 13 3" xfId="440"/>
    <cellStyle name="20% - 강조색1 2 14" xfId="441"/>
    <cellStyle name="20% - 강조색1 2 14 2" xfId="442"/>
    <cellStyle name="20% - 강조색1 2 14 3" xfId="443"/>
    <cellStyle name="20% - 강조색1 2 15" xfId="444"/>
    <cellStyle name="20% - 강조색1 2 16" xfId="445"/>
    <cellStyle name="20% - 강조색1 2 2" xfId="446"/>
    <cellStyle name="20% - 강조색1 2 2 2" xfId="447"/>
    <cellStyle name="20% - 강조색1 2 2 3" xfId="448"/>
    <cellStyle name="20% - 강조색1 2 3" xfId="449"/>
    <cellStyle name="20% - 강조색1 2 3 2" xfId="450"/>
    <cellStyle name="20% - 강조색1 2 3 3" xfId="451"/>
    <cellStyle name="20% - 강조색1 2 4" xfId="452"/>
    <cellStyle name="20% - 강조색1 2 4 2" xfId="453"/>
    <cellStyle name="20% - 강조색1 2 4 3" xfId="454"/>
    <cellStyle name="20% - 강조색1 2 5" xfId="455"/>
    <cellStyle name="20% - 강조색1 2 5 2" xfId="456"/>
    <cellStyle name="20% - 강조색1 2 5 3" xfId="457"/>
    <cellStyle name="20% - 강조색1 2 6" xfId="458"/>
    <cellStyle name="20% - 강조색1 2 6 2" xfId="459"/>
    <cellStyle name="20% - 강조색1 2 6 3" xfId="460"/>
    <cellStyle name="20% - 강조색1 2 7" xfId="461"/>
    <cellStyle name="20% - 강조색1 2 7 2" xfId="462"/>
    <cellStyle name="20% - 강조색1 2 7 3" xfId="463"/>
    <cellStyle name="20% - 강조색1 2 8" xfId="464"/>
    <cellStyle name="20% - 강조색1 2 8 2" xfId="465"/>
    <cellStyle name="20% - 강조색1 2 8 3" xfId="466"/>
    <cellStyle name="20% - 강조색1 2 9" xfId="467"/>
    <cellStyle name="20% - 강조색1 2 9 2" xfId="468"/>
    <cellStyle name="20% - 강조색1 2 9 3" xfId="469"/>
    <cellStyle name="20% - 강조색1 20" xfId="470"/>
    <cellStyle name="20% - 강조색1 20 10" xfId="471"/>
    <cellStyle name="20% - 강조색1 20 10 2" xfId="472"/>
    <cellStyle name="20% - 강조색1 20 10 3" xfId="473"/>
    <cellStyle name="20% - 강조색1 20 11" xfId="474"/>
    <cellStyle name="20% - 강조색1 20 11 2" xfId="475"/>
    <cellStyle name="20% - 강조색1 20 11 3" xfId="476"/>
    <cellStyle name="20% - 강조색1 20 12" xfId="477"/>
    <cellStyle name="20% - 강조색1 20 12 2" xfId="478"/>
    <cellStyle name="20% - 강조색1 20 12 3" xfId="479"/>
    <cellStyle name="20% - 강조색1 20 13" xfId="480"/>
    <cellStyle name="20% - 강조색1 20 13 2" xfId="481"/>
    <cellStyle name="20% - 강조색1 20 13 3" xfId="482"/>
    <cellStyle name="20% - 강조색1 20 14" xfId="483"/>
    <cellStyle name="20% - 강조색1 20 14 2" xfId="484"/>
    <cellStyle name="20% - 강조색1 20 14 3" xfId="485"/>
    <cellStyle name="20% - 강조색1 20 15" xfId="486"/>
    <cellStyle name="20% - 강조색1 20 16" xfId="487"/>
    <cellStyle name="20% - 강조색1 20 2" xfId="488"/>
    <cellStyle name="20% - 강조색1 20 2 2" xfId="489"/>
    <cellStyle name="20% - 강조색1 20 2 3" xfId="490"/>
    <cellStyle name="20% - 강조색1 20 3" xfId="491"/>
    <cellStyle name="20% - 강조색1 20 3 2" xfId="492"/>
    <cellStyle name="20% - 강조색1 20 3 3" xfId="493"/>
    <cellStyle name="20% - 강조색1 20 4" xfId="494"/>
    <cellStyle name="20% - 강조색1 20 4 2" xfId="495"/>
    <cellStyle name="20% - 강조색1 20 4 3" xfId="496"/>
    <cellStyle name="20% - 강조색1 20 5" xfId="497"/>
    <cellStyle name="20% - 강조색1 20 5 2" xfId="498"/>
    <cellStyle name="20% - 강조색1 20 5 3" xfId="499"/>
    <cellStyle name="20% - 강조색1 20 6" xfId="500"/>
    <cellStyle name="20% - 강조색1 20 6 2" xfId="501"/>
    <cellStyle name="20% - 강조색1 20 6 3" xfId="502"/>
    <cellStyle name="20% - 강조색1 20 7" xfId="503"/>
    <cellStyle name="20% - 강조색1 20 7 2" xfId="504"/>
    <cellStyle name="20% - 강조색1 20 7 3" xfId="505"/>
    <cellStyle name="20% - 강조색1 20 8" xfId="506"/>
    <cellStyle name="20% - 강조색1 20 8 2" xfId="507"/>
    <cellStyle name="20% - 강조색1 20 8 3" xfId="508"/>
    <cellStyle name="20% - 강조색1 20 9" xfId="509"/>
    <cellStyle name="20% - 강조색1 20 9 2" xfId="510"/>
    <cellStyle name="20% - 강조색1 20 9 3" xfId="511"/>
    <cellStyle name="20% - 강조색1 21" xfId="512"/>
    <cellStyle name="20% - 강조색1 21 10" xfId="513"/>
    <cellStyle name="20% - 강조색1 21 10 2" xfId="514"/>
    <cellStyle name="20% - 강조색1 21 10 3" xfId="515"/>
    <cellStyle name="20% - 강조색1 21 11" xfId="516"/>
    <cellStyle name="20% - 강조색1 21 11 2" xfId="517"/>
    <cellStyle name="20% - 강조색1 21 11 3" xfId="518"/>
    <cellStyle name="20% - 강조색1 21 12" xfId="519"/>
    <cellStyle name="20% - 강조색1 21 12 2" xfId="520"/>
    <cellStyle name="20% - 강조색1 21 12 3" xfId="521"/>
    <cellStyle name="20% - 강조색1 21 13" xfId="522"/>
    <cellStyle name="20% - 강조색1 21 13 2" xfId="523"/>
    <cellStyle name="20% - 강조색1 21 13 3" xfId="524"/>
    <cellStyle name="20% - 강조색1 21 14" xfId="525"/>
    <cellStyle name="20% - 강조색1 21 14 2" xfId="526"/>
    <cellStyle name="20% - 강조색1 21 14 3" xfId="527"/>
    <cellStyle name="20% - 강조색1 21 15" xfId="528"/>
    <cellStyle name="20% - 강조색1 21 16" xfId="529"/>
    <cellStyle name="20% - 강조색1 21 2" xfId="530"/>
    <cellStyle name="20% - 강조색1 21 2 2" xfId="531"/>
    <cellStyle name="20% - 강조색1 21 2 3" xfId="532"/>
    <cellStyle name="20% - 강조색1 21 3" xfId="533"/>
    <cellStyle name="20% - 강조색1 21 3 2" xfId="534"/>
    <cellStyle name="20% - 강조색1 21 3 3" xfId="535"/>
    <cellStyle name="20% - 강조색1 21 4" xfId="536"/>
    <cellStyle name="20% - 강조색1 21 4 2" xfId="537"/>
    <cellStyle name="20% - 강조색1 21 4 3" xfId="538"/>
    <cellStyle name="20% - 강조색1 21 5" xfId="539"/>
    <cellStyle name="20% - 강조색1 21 5 2" xfId="540"/>
    <cellStyle name="20% - 강조색1 21 5 3" xfId="541"/>
    <cellStyle name="20% - 강조색1 21 6" xfId="542"/>
    <cellStyle name="20% - 강조색1 21 6 2" xfId="543"/>
    <cellStyle name="20% - 강조색1 21 6 3" xfId="544"/>
    <cellStyle name="20% - 강조색1 21 7" xfId="545"/>
    <cellStyle name="20% - 강조색1 21 7 2" xfId="546"/>
    <cellStyle name="20% - 강조색1 21 7 3" xfId="547"/>
    <cellStyle name="20% - 강조색1 21 8" xfId="548"/>
    <cellStyle name="20% - 강조색1 21 8 2" xfId="549"/>
    <cellStyle name="20% - 강조색1 21 8 3" xfId="550"/>
    <cellStyle name="20% - 강조색1 21 9" xfId="551"/>
    <cellStyle name="20% - 강조색1 21 9 2" xfId="552"/>
    <cellStyle name="20% - 강조색1 21 9 3" xfId="553"/>
    <cellStyle name="20% - 강조색1 22" xfId="554"/>
    <cellStyle name="20% - 강조색1 22 10" xfId="555"/>
    <cellStyle name="20% - 강조색1 22 10 2" xfId="556"/>
    <cellStyle name="20% - 강조색1 22 10 3" xfId="557"/>
    <cellStyle name="20% - 강조색1 22 11" xfId="558"/>
    <cellStyle name="20% - 강조색1 22 11 2" xfId="559"/>
    <cellStyle name="20% - 강조색1 22 11 3" xfId="560"/>
    <cellStyle name="20% - 강조색1 22 12" xfId="561"/>
    <cellStyle name="20% - 강조색1 22 12 2" xfId="562"/>
    <cellStyle name="20% - 강조색1 22 12 3" xfId="563"/>
    <cellStyle name="20% - 강조색1 22 13" xfId="564"/>
    <cellStyle name="20% - 강조색1 22 13 2" xfId="565"/>
    <cellStyle name="20% - 강조색1 22 13 3" xfId="566"/>
    <cellStyle name="20% - 강조색1 22 14" xfId="567"/>
    <cellStyle name="20% - 강조색1 22 14 2" xfId="568"/>
    <cellStyle name="20% - 강조색1 22 14 3" xfId="569"/>
    <cellStyle name="20% - 강조색1 22 15" xfId="570"/>
    <cellStyle name="20% - 강조색1 22 16" xfId="571"/>
    <cellStyle name="20% - 강조색1 22 2" xfId="572"/>
    <cellStyle name="20% - 강조색1 22 2 2" xfId="573"/>
    <cellStyle name="20% - 강조색1 22 2 3" xfId="574"/>
    <cellStyle name="20% - 강조색1 22 3" xfId="575"/>
    <cellStyle name="20% - 강조색1 22 3 2" xfId="576"/>
    <cellStyle name="20% - 강조색1 22 3 3" xfId="577"/>
    <cellStyle name="20% - 강조색1 22 4" xfId="578"/>
    <cellStyle name="20% - 강조색1 22 4 2" xfId="579"/>
    <cellStyle name="20% - 강조색1 22 4 3" xfId="580"/>
    <cellStyle name="20% - 강조색1 22 5" xfId="581"/>
    <cellStyle name="20% - 강조색1 22 5 2" xfId="582"/>
    <cellStyle name="20% - 강조색1 22 5 3" xfId="583"/>
    <cellStyle name="20% - 강조색1 22 6" xfId="584"/>
    <cellStyle name="20% - 강조색1 22 6 2" xfId="585"/>
    <cellStyle name="20% - 강조색1 22 6 3" xfId="586"/>
    <cellStyle name="20% - 강조색1 22 7" xfId="587"/>
    <cellStyle name="20% - 강조색1 22 7 2" xfId="588"/>
    <cellStyle name="20% - 강조색1 22 7 3" xfId="589"/>
    <cellStyle name="20% - 강조색1 22 8" xfId="590"/>
    <cellStyle name="20% - 강조색1 22 8 2" xfId="591"/>
    <cellStyle name="20% - 강조색1 22 8 3" xfId="592"/>
    <cellStyle name="20% - 강조색1 22 9" xfId="593"/>
    <cellStyle name="20% - 강조색1 22 9 2" xfId="594"/>
    <cellStyle name="20% - 강조색1 22 9 3" xfId="595"/>
    <cellStyle name="20% - 강조색1 23" xfId="596"/>
    <cellStyle name="20% - 강조색1 23 2" xfId="597"/>
    <cellStyle name="20% - 강조색1 23 3" xfId="598"/>
    <cellStyle name="20% - 강조색1 24" xfId="599"/>
    <cellStyle name="20% - 강조색1 24 2" xfId="600"/>
    <cellStyle name="20% - 강조색1 24 3" xfId="601"/>
    <cellStyle name="20% - 강조색1 25" xfId="602"/>
    <cellStyle name="20% - 강조색1 25 2" xfId="603"/>
    <cellStyle name="20% - 강조색1 25 3" xfId="604"/>
    <cellStyle name="20% - 강조색1 26" xfId="605"/>
    <cellStyle name="20% - 강조색1 26 2" xfId="606"/>
    <cellStyle name="20% - 강조색1 26 3" xfId="607"/>
    <cellStyle name="20% - 강조색1 27" xfId="608"/>
    <cellStyle name="20% - 강조색1 27 2" xfId="609"/>
    <cellStyle name="20% - 강조색1 27 3" xfId="610"/>
    <cellStyle name="20% - 강조색1 28" xfId="611"/>
    <cellStyle name="20% - 강조색1 28 2" xfId="612"/>
    <cellStyle name="20% - 강조색1 28 3" xfId="613"/>
    <cellStyle name="20% - 강조색1 29" xfId="614"/>
    <cellStyle name="20% - 강조색1 29 2" xfId="615"/>
    <cellStyle name="20% - 강조색1 29 3" xfId="616"/>
    <cellStyle name="20% - 강조색1 3" xfId="617"/>
    <cellStyle name="20% - 강조색1 3 10" xfId="618"/>
    <cellStyle name="20% - 강조색1 3 10 2" xfId="619"/>
    <cellStyle name="20% - 강조색1 3 10 3" xfId="620"/>
    <cellStyle name="20% - 강조색1 3 11" xfId="621"/>
    <cellStyle name="20% - 강조색1 3 11 2" xfId="622"/>
    <cellStyle name="20% - 강조색1 3 11 3" xfId="623"/>
    <cellStyle name="20% - 강조색1 3 12" xfId="624"/>
    <cellStyle name="20% - 강조색1 3 12 2" xfId="625"/>
    <cellStyle name="20% - 강조색1 3 12 3" xfId="626"/>
    <cellStyle name="20% - 강조색1 3 13" xfId="627"/>
    <cellStyle name="20% - 강조색1 3 13 2" xfId="628"/>
    <cellStyle name="20% - 강조색1 3 13 3" xfId="629"/>
    <cellStyle name="20% - 강조색1 3 14" xfId="630"/>
    <cellStyle name="20% - 강조색1 3 14 2" xfId="631"/>
    <cellStyle name="20% - 강조색1 3 14 3" xfId="632"/>
    <cellStyle name="20% - 강조색1 3 15" xfId="633"/>
    <cellStyle name="20% - 강조색1 3 16" xfId="634"/>
    <cellStyle name="20% - 강조색1 3 2" xfId="635"/>
    <cellStyle name="20% - 강조색1 3 2 2" xfId="636"/>
    <cellStyle name="20% - 강조색1 3 2 3" xfId="637"/>
    <cellStyle name="20% - 강조색1 3 3" xfId="638"/>
    <cellStyle name="20% - 강조색1 3 3 2" xfId="639"/>
    <cellStyle name="20% - 강조색1 3 3 3" xfId="640"/>
    <cellStyle name="20% - 강조색1 3 4" xfId="641"/>
    <cellStyle name="20% - 강조색1 3 4 2" xfId="642"/>
    <cellStyle name="20% - 강조색1 3 4 3" xfId="643"/>
    <cellStyle name="20% - 강조색1 3 5" xfId="644"/>
    <cellStyle name="20% - 강조색1 3 5 2" xfId="645"/>
    <cellStyle name="20% - 강조색1 3 5 3" xfId="646"/>
    <cellStyle name="20% - 강조색1 3 6" xfId="647"/>
    <cellStyle name="20% - 강조색1 3 6 2" xfId="648"/>
    <cellStyle name="20% - 강조색1 3 6 3" xfId="649"/>
    <cellStyle name="20% - 강조색1 3 7" xfId="650"/>
    <cellStyle name="20% - 강조색1 3 7 2" xfId="651"/>
    <cellStyle name="20% - 강조색1 3 7 3" xfId="652"/>
    <cellStyle name="20% - 강조색1 3 8" xfId="653"/>
    <cellStyle name="20% - 강조색1 3 8 2" xfId="654"/>
    <cellStyle name="20% - 강조색1 3 8 3" xfId="655"/>
    <cellStyle name="20% - 강조색1 3 9" xfId="656"/>
    <cellStyle name="20% - 강조색1 3 9 2" xfId="657"/>
    <cellStyle name="20% - 강조색1 3 9 3" xfId="658"/>
    <cellStyle name="20% - 강조색1 30" xfId="659"/>
    <cellStyle name="20% - 강조색1 30 2" xfId="660"/>
    <cellStyle name="20% - 강조색1 30 3" xfId="661"/>
    <cellStyle name="20% - 강조색1 31" xfId="662"/>
    <cellStyle name="20% - 강조색1 31 2" xfId="663"/>
    <cellStyle name="20% - 강조색1 31 3" xfId="664"/>
    <cellStyle name="20% - 강조색1 32" xfId="665"/>
    <cellStyle name="20% - 강조색1 32 2" xfId="666"/>
    <cellStyle name="20% - 강조색1 32 3" xfId="667"/>
    <cellStyle name="20% - 강조색1 33" xfId="668"/>
    <cellStyle name="20% - 강조색1 33 2" xfId="669"/>
    <cellStyle name="20% - 강조색1 33 3" xfId="670"/>
    <cellStyle name="20% - 강조색1 34" xfId="671"/>
    <cellStyle name="20% - 강조색1 34 2" xfId="672"/>
    <cellStyle name="20% - 강조색1 34 3" xfId="673"/>
    <cellStyle name="20% - 강조색1 35" xfId="674"/>
    <cellStyle name="20% - 강조색1 35 2" xfId="675"/>
    <cellStyle name="20% - 강조색1 35 3" xfId="676"/>
    <cellStyle name="20% - 강조색1 4" xfId="677"/>
    <cellStyle name="20% - 강조색1 4 10" xfId="678"/>
    <cellStyle name="20% - 강조색1 4 10 2" xfId="679"/>
    <cellStyle name="20% - 강조색1 4 10 3" xfId="680"/>
    <cellStyle name="20% - 강조색1 4 11" xfId="681"/>
    <cellStyle name="20% - 강조색1 4 11 2" xfId="682"/>
    <cellStyle name="20% - 강조색1 4 11 3" xfId="683"/>
    <cellStyle name="20% - 강조색1 4 12" xfId="684"/>
    <cellStyle name="20% - 강조색1 4 12 2" xfId="685"/>
    <cellStyle name="20% - 강조색1 4 12 3" xfId="686"/>
    <cellStyle name="20% - 강조색1 4 13" xfId="687"/>
    <cellStyle name="20% - 강조색1 4 13 2" xfId="688"/>
    <cellStyle name="20% - 강조색1 4 13 3" xfId="689"/>
    <cellStyle name="20% - 강조색1 4 14" xfId="690"/>
    <cellStyle name="20% - 강조색1 4 14 2" xfId="691"/>
    <cellStyle name="20% - 강조색1 4 14 3" xfId="692"/>
    <cellStyle name="20% - 강조색1 4 15" xfId="693"/>
    <cellStyle name="20% - 강조색1 4 16" xfId="694"/>
    <cellStyle name="20% - 강조색1 4 2" xfId="695"/>
    <cellStyle name="20% - 강조색1 4 2 2" xfId="696"/>
    <cellStyle name="20% - 강조색1 4 2 3" xfId="697"/>
    <cellStyle name="20% - 강조색1 4 3" xfId="698"/>
    <cellStyle name="20% - 강조색1 4 3 2" xfId="699"/>
    <cellStyle name="20% - 강조색1 4 3 3" xfId="700"/>
    <cellStyle name="20% - 강조색1 4 4" xfId="701"/>
    <cellStyle name="20% - 강조색1 4 4 2" xfId="702"/>
    <cellStyle name="20% - 강조색1 4 4 3" xfId="703"/>
    <cellStyle name="20% - 강조색1 4 5" xfId="704"/>
    <cellStyle name="20% - 강조색1 4 5 2" xfId="705"/>
    <cellStyle name="20% - 강조색1 4 5 3" xfId="706"/>
    <cellStyle name="20% - 강조색1 4 6" xfId="707"/>
    <cellStyle name="20% - 강조색1 4 6 2" xfId="708"/>
    <cellStyle name="20% - 강조색1 4 6 3" xfId="709"/>
    <cellStyle name="20% - 강조색1 4 7" xfId="710"/>
    <cellStyle name="20% - 강조색1 4 7 2" xfId="711"/>
    <cellStyle name="20% - 강조색1 4 7 3" xfId="712"/>
    <cellStyle name="20% - 강조색1 4 8" xfId="713"/>
    <cellStyle name="20% - 강조색1 4 8 2" xfId="714"/>
    <cellStyle name="20% - 강조색1 4 8 3" xfId="715"/>
    <cellStyle name="20% - 강조색1 4 9" xfId="716"/>
    <cellStyle name="20% - 강조색1 4 9 2" xfId="717"/>
    <cellStyle name="20% - 강조색1 4 9 3" xfId="718"/>
    <cellStyle name="20% - 강조색1 5" xfId="719"/>
    <cellStyle name="20% - 강조색1 5 10" xfId="720"/>
    <cellStyle name="20% - 강조색1 5 10 2" xfId="721"/>
    <cellStyle name="20% - 강조색1 5 10 3" xfId="722"/>
    <cellStyle name="20% - 강조색1 5 11" xfId="723"/>
    <cellStyle name="20% - 강조색1 5 11 2" xfId="724"/>
    <cellStyle name="20% - 강조색1 5 11 3" xfId="725"/>
    <cellStyle name="20% - 강조색1 5 12" xfId="726"/>
    <cellStyle name="20% - 강조색1 5 12 2" xfId="727"/>
    <cellStyle name="20% - 강조색1 5 12 3" xfId="728"/>
    <cellStyle name="20% - 강조색1 5 13" xfId="729"/>
    <cellStyle name="20% - 강조색1 5 13 2" xfId="730"/>
    <cellStyle name="20% - 강조색1 5 13 3" xfId="731"/>
    <cellStyle name="20% - 강조색1 5 14" xfId="732"/>
    <cellStyle name="20% - 강조색1 5 14 2" xfId="733"/>
    <cellStyle name="20% - 강조색1 5 14 3" xfId="734"/>
    <cellStyle name="20% - 강조색1 5 15" xfId="735"/>
    <cellStyle name="20% - 강조색1 5 16" xfId="736"/>
    <cellStyle name="20% - 강조색1 5 2" xfId="737"/>
    <cellStyle name="20% - 강조색1 5 2 2" xfId="738"/>
    <cellStyle name="20% - 강조색1 5 2 3" xfId="739"/>
    <cellStyle name="20% - 강조색1 5 3" xfId="740"/>
    <cellStyle name="20% - 강조색1 5 3 2" xfId="741"/>
    <cellStyle name="20% - 강조색1 5 3 3" xfId="742"/>
    <cellStyle name="20% - 강조색1 5 4" xfId="743"/>
    <cellStyle name="20% - 강조색1 5 4 2" xfId="744"/>
    <cellStyle name="20% - 강조색1 5 4 3" xfId="745"/>
    <cellStyle name="20% - 강조색1 5 5" xfId="746"/>
    <cellStyle name="20% - 강조색1 5 5 2" xfId="747"/>
    <cellStyle name="20% - 강조색1 5 5 3" xfId="748"/>
    <cellStyle name="20% - 강조색1 5 6" xfId="749"/>
    <cellStyle name="20% - 강조색1 5 6 2" xfId="750"/>
    <cellStyle name="20% - 강조색1 5 6 3" xfId="751"/>
    <cellStyle name="20% - 강조색1 5 7" xfId="752"/>
    <cellStyle name="20% - 강조색1 5 7 2" xfId="753"/>
    <cellStyle name="20% - 강조색1 5 7 3" xfId="754"/>
    <cellStyle name="20% - 강조색1 5 8" xfId="755"/>
    <cellStyle name="20% - 강조색1 5 8 2" xfId="756"/>
    <cellStyle name="20% - 강조색1 5 8 3" xfId="757"/>
    <cellStyle name="20% - 강조색1 5 9" xfId="758"/>
    <cellStyle name="20% - 강조색1 5 9 2" xfId="759"/>
    <cellStyle name="20% - 강조색1 5 9 3" xfId="760"/>
    <cellStyle name="20% - 강조색1 6" xfId="761"/>
    <cellStyle name="20% - 강조색1 6 10" xfId="762"/>
    <cellStyle name="20% - 강조색1 6 10 2" xfId="763"/>
    <cellStyle name="20% - 강조색1 6 10 3" xfId="764"/>
    <cellStyle name="20% - 강조색1 6 11" xfId="765"/>
    <cellStyle name="20% - 강조색1 6 11 2" xfId="766"/>
    <cellStyle name="20% - 강조색1 6 11 3" xfId="767"/>
    <cellStyle name="20% - 강조색1 6 12" xfId="768"/>
    <cellStyle name="20% - 강조색1 6 12 2" xfId="769"/>
    <cellStyle name="20% - 강조색1 6 12 3" xfId="770"/>
    <cellStyle name="20% - 강조색1 6 13" xfId="771"/>
    <cellStyle name="20% - 강조색1 6 13 2" xfId="772"/>
    <cellStyle name="20% - 강조색1 6 13 3" xfId="773"/>
    <cellStyle name="20% - 강조색1 6 14" xfId="774"/>
    <cellStyle name="20% - 강조색1 6 14 2" xfId="775"/>
    <cellStyle name="20% - 강조색1 6 14 3" xfId="776"/>
    <cellStyle name="20% - 강조색1 6 15" xfId="777"/>
    <cellStyle name="20% - 강조색1 6 16" xfId="778"/>
    <cellStyle name="20% - 강조색1 6 2" xfId="779"/>
    <cellStyle name="20% - 강조색1 6 2 2" xfId="780"/>
    <cellStyle name="20% - 강조색1 6 2 3" xfId="781"/>
    <cellStyle name="20% - 강조색1 6 3" xfId="782"/>
    <cellStyle name="20% - 강조색1 6 3 2" xfId="783"/>
    <cellStyle name="20% - 강조색1 6 3 3" xfId="784"/>
    <cellStyle name="20% - 강조색1 6 4" xfId="785"/>
    <cellStyle name="20% - 강조색1 6 4 2" xfId="786"/>
    <cellStyle name="20% - 강조색1 6 4 3" xfId="787"/>
    <cellStyle name="20% - 강조색1 6 5" xfId="788"/>
    <cellStyle name="20% - 강조색1 6 5 2" xfId="789"/>
    <cellStyle name="20% - 강조색1 6 5 3" xfId="790"/>
    <cellStyle name="20% - 강조색1 6 6" xfId="791"/>
    <cellStyle name="20% - 강조색1 6 6 2" xfId="792"/>
    <cellStyle name="20% - 강조색1 6 6 3" xfId="793"/>
    <cellStyle name="20% - 강조색1 6 7" xfId="794"/>
    <cellStyle name="20% - 강조색1 6 7 2" xfId="795"/>
    <cellStyle name="20% - 강조색1 6 7 3" xfId="796"/>
    <cellStyle name="20% - 강조색1 6 8" xfId="797"/>
    <cellStyle name="20% - 강조색1 6 8 2" xfId="798"/>
    <cellStyle name="20% - 강조색1 6 8 3" xfId="799"/>
    <cellStyle name="20% - 강조색1 6 9" xfId="800"/>
    <cellStyle name="20% - 강조색1 6 9 2" xfId="801"/>
    <cellStyle name="20% - 강조색1 6 9 3" xfId="802"/>
    <cellStyle name="20% - 강조색1 7" xfId="803"/>
    <cellStyle name="20% - 강조색1 7 10" xfId="804"/>
    <cellStyle name="20% - 강조색1 7 10 2" xfId="805"/>
    <cellStyle name="20% - 강조색1 7 10 3" xfId="806"/>
    <cellStyle name="20% - 강조색1 7 11" xfId="807"/>
    <cellStyle name="20% - 강조색1 7 11 2" xfId="808"/>
    <cellStyle name="20% - 강조색1 7 11 3" xfId="809"/>
    <cellStyle name="20% - 강조색1 7 12" xfId="810"/>
    <cellStyle name="20% - 강조색1 7 12 2" xfId="811"/>
    <cellStyle name="20% - 강조색1 7 12 3" xfId="812"/>
    <cellStyle name="20% - 강조색1 7 13" xfId="813"/>
    <cellStyle name="20% - 강조색1 7 13 2" xfId="814"/>
    <cellStyle name="20% - 강조색1 7 13 3" xfId="815"/>
    <cellStyle name="20% - 강조색1 7 14" xfId="816"/>
    <cellStyle name="20% - 강조색1 7 14 2" xfId="817"/>
    <cellStyle name="20% - 강조색1 7 14 3" xfId="818"/>
    <cellStyle name="20% - 강조색1 7 15" xfId="819"/>
    <cellStyle name="20% - 강조색1 7 16" xfId="820"/>
    <cellStyle name="20% - 강조색1 7 2" xfId="821"/>
    <cellStyle name="20% - 강조색1 7 2 2" xfId="822"/>
    <cellStyle name="20% - 강조색1 7 2 3" xfId="823"/>
    <cellStyle name="20% - 강조색1 7 3" xfId="824"/>
    <cellStyle name="20% - 강조색1 7 3 2" xfId="825"/>
    <cellStyle name="20% - 강조색1 7 3 3" xfId="826"/>
    <cellStyle name="20% - 강조색1 7 4" xfId="827"/>
    <cellStyle name="20% - 강조색1 7 4 2" xfId="828"/>
    <cellStyle name="20% - 강조색1 7 4 3" xfId="829"/>
    <cellStyle name="20% - 강조색1 7 5" xfId="830"/>
    <cellStyle name="20% - 강조색1 7 5 2" xfId="831"/>
    <cellStyle name="20% - 강조색1 7 5 3" xfId="832"/>
    <cellStyle name="20% - 강조색1 7 6" xfId="833"/>
    <cellStyle name="20% - 강조색1 7 6 2" xfId="834"/>
    <cellStyle name="20% - 강조색1 7 6 3" xfId="835"/>
    <cellStyle name="20% - 강조색1 7 7" xfId="836"/>
    <cellStyle name="20% - 강조색1 7 7 2" xfId="837"/>
    <cellStyle name="20% - 강조색1 7 7 3" xfId="838"/>
    <cellStyle name="20% - 강조색1 7 8" xfId="839"/>
    <cellStyle name="20% - 강조색1 7 8 2" xfId="840"/>
    <cellStyle name="20% - 강조색1 7 8 3" xfId="841"/>
    <cellStyle name="20% - 강조색1 7 9" xfId="842"/>
    <cellStyle name="20% - 강조색1 7 9 2" xfId="843"/>
    <cellStyle name="20% - 강조색1 7 9 3" xfId="844"/>
    <cellStyle name="20% - 강조색1 8" xfId="845"/>
    <cellStyle name="20% - 강조색1 8 10" xfId="846"/>
    <cellStyle name="20% - 강조색1 8 10 2" xfId="847"/>
    <cellStyle name="20% - 강조색1 8 10 3" xfId="848"/>
    <cellStyle name="20% - 강조색1 8 11" xfId="849"/>
    <cellStyle name="20% - 강조색1 8 11 2" xfId="850"/>
    <cellStyle name="20% - 강조색1 8 11 3" xfId="851"/>
    <cellStyle name="20% - 강조색1 8 12" xfId="852"/>
    <cellStyle name="20% - 강조색1 8 12 2" xfId="853"/>
    <cellStyle name="20% - 강조색1 8 12 3" xfId="854"/>
    <cellStyle name="20% - 강조색1 8 13" xfId="855"/>
    <cellStyle name="20% - 강조색1 8 13 2" xfId="856"/>
    <cellStyle name="20% - 강조색1 8 13 3" xfId="857"/>
    <cellStyle name="20% - 강조색1 8 14" xfId="858"/>
    <cellStyle name="20% - 강조색1 8 14 2" xfId="859"/>
    <cellStyle name="20% - 강조색1 8 14 3" xfId="860"/>
    <cellStyle name="20% - 강조색1 8 15" xfId="861"/>
    <cellStyle name="20% - 강조색1 8 16" xfId="862"/>
    <cellStyle name="20% - 강조색1 8 2" xfId="863"/>
    <cellStyle name="20% - 강조색1 8 2 2" xfId="864"/>
    <cellStyle name="20% - 강조색1 8 2 3" xfId="865"/>
    <cellStyle name="20% - 강조색1 8 3" xfId="866"/>
    <cellStyle name="20% - 강조색1 8 3 2" xfId="867"/>
    <cellStyle name="20% - 강조색1 8 3 3" xfId="868"/>
    <cellStyle name="20% - 강조색1 8 4" xfId="869"/>
    <cellStyle name="20% - 강조색1 8 4 2" xfId="870"/>
    <cellStyle name="20% - 강조색1 8 4 3" xfId="871"/>
    <cellStyle name="20% - 강조색1 8 5" xfId="872"/>
    <cellStyle name="20% - 강조색1 8 5 2" xfId="873"/>
    <cellStyle name="20% - 강조색1 8 5 3" xfId="874"/>
    <cellStyle name="20% - 강조색1 8 6" xfId="875"/>
    <cellStyle name="20% - 강조색1 8 6 2" xfId="876"/>
    <cellStyle name="20% - 강조색1 8 6 3" xfId="877"/>
    <cellStyle name="20% - 강조색1 8 7" xfId="878"/>
    <cellStyle name="20% - 강조색1 8 7 2" xfId="879"/>
    <cellStyle name="20% - 강조색1 8 7 3" xfId="880"/>
    <cellStyle name="20% - 강조색1 8 8" xfId="881"/>
    <cellStyle name="20% - 강조색1 8 8 2" xfId="882"/>
    <cellStyle name="20% - 강조색1 8 8 3" xfId="883"/>
    <cellStyle name="20% - 강조색1 8 9" xfId="884"/>
    <cellStyle name="20% - 강조색1 8 9 2" xfId="885"/>
    <cellStyle name="20% - 강조색1 8 9 3" xfId="886"/>
    <cellStyle name="20% - 강조색1 9" xfId="887"/>
    <cellStyle name="20% - 강조색1 9 10" xfId="888"/>
    <cellStyle name="20% - 강조색1 9 10 2" xfId="889"/>
    <cellStyle name="20% - 강조색1 9 10 3" xfId="890"/>
    <cellStyle name="20% - 강조색1 9 11" xfId="891"/>
    <cellStyle name="20% - 강조색1 9 11 2" xfId="892"/>
    <cellStyle name="20% - 강조색1 9 11 3" xfId="893"/>
    <cellStyle name="20% - 강조색1 9 12" xfId="894"/>
    <cellStyle name="20% - 강조색1 9 12 2" xfId="895"/>
    <cellStyle name="20% - 강조색1 9 12 3" xfId="896"/>
    <cellStyle name="20% - 강조색1 9 13" xfId="897"/>
    <cellStyle name="20% - 강조색1 9 13 2" xfId="898"/>
    <cellStyle name="20% - 강조색1 9 13 3" xfId="899"/>
    <cellStyle name="20% - 강조색1 9 14" xfId="900"/>
    <cellStyle name="20% - 강조색1 9 14 2" xfId="901"/>
    <cellStyle name="20% - 강조색1 9 14 3" xfId="902"/>
    <cellStyle name="20% - 강조색1 9 15" xfId="903"/>
    <cellStyle name="20% - 강조색1 9 16" xfId="904"/>
    <cellStyle name="20% - 강조색1 9 2" xfId="905"/>
    <cellStyle name="20% - 강조색1 9 2 2" xfId="906"/>
    <cellStyle name="20% - 강조색1 9 2 3" xfId="907"/>
    <cellStyle name="20% - 강조색1 9 3" xfId="908"/>
    <cellStyle name="20% - 강조색1 9 3 2" xfId="909"/>
    <cellStyle name="20% - 강조색1 9 3 3" xfId="910"/>
    <cellStyle name="20% - 강조색1 9 4" xfId="911"/>
    <cellStyle name="20% - 강조색1 9 4 2" xfId="912"/>
    <cellStyle name="20% - 강조색1 9 4 3" xfId="913"/>
    <cellStyle name="20% - 강조색1 9 5" xfId="914"/>
    <cellStyle name="20% - 강조색1 9 5 2" xfId="915"/>
    <cellStyle name="20% - 강조색1 9 5 3" xfId="916"/>
    <cellStyle name="20% - 강조색1 9 6" xfId="917"/>
    <cellStyle name="20% - 강조색1 9 6 2" xfId="918"/>
    <cellStyle name="20% - 강조색1 9 6 3" xfId="919"/>
    <cellStyle name="20% - 강조색1 9 7" xfId="920"/>
    <cellStyle name="20% - 강조색1 9 7 2" xfId="921"/>
    <cellStyle name="20% - 강조색1 9 7 3" xfId="922"/>
    <cellStyle name="20% - 강조색1 9 8" xfId="923"/>
    <cellStyle name="20% - 강조색1 9 8 2" xfId="924"/>
    <cellStyle name="20% - 강조색1 9 8 3" xfId="925"/>
    <cellStyle name="20% - 강조색1 9 9" xfId="926"/>
    <cellStyle name="20% - 강조색1 9 9 2" xfId="927"/>
    <cellStyle name="20% - 강조색1 9 9 3" xfId="928"/>
    <cellStyle name="20% - 강조색2 10" xfId="929"/>
    <cellStyle name="20% - 강조색2 10 10" xfId="930"/>
    <cellStyle name="20% - 강조색2 10 10 2" xfId="931"/>
    <cellStyle name="20% - 강조색2 10 10 3" xfId="932"/>
    <cellStyle name="20% - 강조색2 10 11" xfId="933"/>
    <cellStyle name="20% - 강조색2 10 11 2" xfId="934"/>
    <cellStyle name="20% - 강조색2 10 11 3" xfId="935"/>
    <cellStyle name="20% - 강조색2 10 12" xfId="936"/>
    <cellStyle name="20% - 강조색2 10 12 2" xfId="937"/>
    <cellStyle name="20% - 강조색2 10 12 3" xfId="938"/>
    <cellStyle name="20% - 강조색2 10 13" xfId="939"/>
    <cellStyle name="20% - 강조색2 10 13 2" xfId="940"/>
    <cellStyle name="20% - 강조색2 10 13 3" xfId="941"/>
    <cellStyle name="20% - 강조색2 10 14" xfId="942"/>
    <cellStyle name="20% - 강조색2 10 14 2" xfId="943"/>
    <cellStyle name="20% - 강조색2 10 14 3" xfId="944"/>
    <cellStyle name="20% - 강조색2 10 15" xfId="945"/>
    <cellStyle name="20% - 강조색2 10 16" xfId="946"/>
    <cellStyle name="20% - 강조색2 10 2" xfId="947"/>
    <cellStyle name="20% - 강조색2 10 2 2" xfId="948"/>
    <cellStyle name="20% - 강조색2 10 2 3" xfId="949"/>
    <cellStyle name="20% - 강조색2 10 3" xfId="950"/>
    <cellStyle name="20% - 강조색2 10 3 2" xfId="951"/>
    <cellStyle name="20% - 강조색2 10 3 3" xfId="952"/>
    <cellStyle name="20% - 강조색2 10 4" xfId="953"/>
    <cellStyle name="20% - 강조색2 10 4 2" xfId="954"/>
    <cellStyle name="20% - 강조색2 10 4 3" xfId="955"/>
    <cellStyle name="20% - 강조색2 10 5" xfId="956"/>
    <cellStyle name="20% - 강조색2 10 5 2" xfId="957"/>
    <cellStyle name="20% - 강조색2 10 5 3" xfId="958"/>
    <cellStyle name="20% - 강조색2 10 6" xfId="959"/>
    <cellStyle name="20% - 강조색2 10 6 2" xfId="960"/>
    <cellStyle name="20% - 강조색2 10 6 3" xfId="961"/>
    <cellStyle name="20% - 강조색2 10 7" xfId="962"/>
    <cellStyle name="20% - 강조색2 10 7 2" xfId="963"/>
    <cellStyle name="20% - 강조색2 10 7 3" xfId="964"/>
    <cellStyle name="20% - 강조색2 10 8" xfId="965"/>
    <cellStyle name="20% - 강조색2 10 8 2" xfId="966"/>
    <cellStyle name="20% - 강조색2 10 8 3" xfId="967"/>
    <cellStyle name="20% - 강조색2 10 9" xfId="968"/>
    <cellStyle name="20% - 강조색2 10 9 2" xfId="969"/>
    <cellStyle name="20% - 강조색2 10 9 3" xfId="970"/>
    <cellStyle name="20% - 강조색2 11" xfId="971"/>
    <cellStyle name="20% - 강조색2 11 10" xfId="972"/>
    <cellStyle name="20% - 강조색2 11 10 2" xfId="973"/>
    <cellStyle name="20% - 강조색2 11 10 3" xfId="974"/>
    <cellStyle name="20% - 강조색2 11 11" xfId="975"/>
    <cellStyle name="20% - 강조색2 11 11 2" xfId="976"/>
    <cellStyle name="20% - 강조색2 11 11 3" xfId="977"/>
    <cellStyle name="20% - 강조색2 11 12" xfId="978"/>
    <cellStyle name="20% - 강조색2 11 12 2" xfId="979"/>
    <cellStyle name="20% - 강조색2 11 12 3" xfId="980"/>
    <cellStyle name="20% - 강조색2 11 13" xfId="981"/>
    <cellStyle name="20% - 강조색2 11 13 2" xfId="982"/>
    <cellStyle name="20% - 강조색2 11 13 3" xfId="983"/>
    <cellStyle name="20% - 강조색2 11 14" xfId="984"/>
    <cellStyle name="20% - 강조색2 11 14 2" xfId="985"/>
    <cellStyle name="20% - 강조색2 11 14 3" xfId="986"/>
    <cellStyle name="20% - 강조색2 11 15" xfId="987"/>
    <cellStyle name="20% - 강조색2 11 16" xfId="988"/>
    <cellStyle name="20% - 강조색2 11 2" xfId="989"/>
    <cellStyle name="20% - 강조색2 11 2 2" xfId="990"/>
    <cellStyle name="20% - 강조색2 11 2 3" xfId="991"/>
    <cellStyle name="20% - 강조색2 11 3" xfId="992"/>
    <cellStyle name="20% - 강조색2 11 3 2" xfId="993"/>
    <cellStyle name="20% - 강조색2 11 3 3" xfId="994"/>
    <cellStyle name="20% - 강조색2 11 4" xfId="995"/>
    <cellStyle name="20% - 강조색2 11 4 2" xfId="996"/>
    <cellStyle name="20% - 강조색2 11 4 3" xfId="997"/>
    <cellStyle name="20% - 강조색2 11 5" xfId="998"/>
    <cellStyle name="20% - 강조색2 11 5 2" xfId="999"/>
    <cellStyle name="20% - 강조색2 11 5 3" xfId="1000"/>
    <cellStyle name="20% - 강조색2 11 6" xfId="1001"/>
    <cellStyle name="20% - 강조색2 11 6 2" xfId="1002"/>
    <cellStyle name="20% - 강조색2 11 6 3" xfId="1003"/>
    <cellStyle name="20% - 강조색2 11 7" xfId="1004"/>
    <cellStyle name="20% - 강조색2 11 7 2" xfId="1005"/>
    <cellStyle name="20% - 강조색2 11 7 3" xfId="1006"/>
    <cellStyle name="20% - 강조색2 11 8" xfId="1007"/>
    <cellStyle name="20% - 강조색2 11 8 2" xfId="1008"/>
    <cellStyle name="20% - 강조색2 11 8 3" xfId="1009"/>
    <cellStyle name="20% - 강조색2 11 9" xfId="1010"/>
    <cellStyle name="20% - 강조색2 11 9 2" xfId="1011"/>
    <cellStyle name="20% - 강조색2 11 9 3" xfId="1012"/>
    <cellStyle name="20% - 강조색2 12" xfId="1013"/>
    <cellStyle name="20% - 강조색2 12 10" xfId="1014"/>
    <cellStyle name="20% - 강조색2 12 10 2" xfId="1015"/>
    <cellStyle name="20% - 강조색2 12 10 3" xfId="1016"/>
    <cellStyle name="20% - 강조색2 12 11" xfId="1017"/>
    <cellStyle name="20% - 강조색2 12 11 2" xfId="1018"/>
    <cellStyle name="20% - 강조색2 12 11 3" xfId="1019"/>
    <cellStyle name="20% - 강조색2 12 12" xfId="1020"/>
    <cellStyle name="20% - 강조색2 12 12 2" xfId="1021"/>
    <cellStyle name="20% - 강조색2 12 12 3" xfId="1022"/>
    <cellStyle name="20% - 강조색2 12 13" xfId="1023"/>
    <cellStyle name="20% - 강조색2 12 13 2" xfId="1024"/>
    <cellStyle name="20% - 강조색2 12 13 3" xfId="1025"/>
    <cellStyle name="20% - 강조색2 12 14" xfId="1026"/>
    <cellStyle name="20% - 강조색2 12 14 2" xfId="1027"/>
    <cellStyle name="20% - 강조색2 12 14 3" xfId="1028"/>
    <cellStyle name="20% - 강조색2 12 15" xfId="1029"/>
    <cellStyle name="20% - 강조색2 12 16" xfId="1030"/>
    <cellStyle name="20% - 강조색2 12 2" xfId="1031"/>
    <cellStyle name="20% - 강조색2 12 2 2" xfId="1032"/>
    <cellStyle name="20% - 강조색2 12 2 3" xfId="1033"/>
    <cellStyle name="20% - 강조색2 12 3" xfId="1034"/>
    <cellStyle name="20% - 강조색2 12 3 2" xfId="1035"/>
    <cellStyle name="20% - 강조색2 12 3 3" xfId="1036"/>
    <cellStyle name="20% - 강조색2 12 4" xfId="1037"/>
    <cellStyle name="20% - 강조색2 12 4 2" xfId="1038"/>
    <cellStyle name="20% - 강조색2 12 4 3" xfId="1039"/>
    <cellStyle name="20% - 강조색2 12 5" xfId="1040"/>
    <cellStyle name="20% - 강조색2 12 5 2" xfId="1041"/>
    <cellStyle name="20% - 강조색2 12 5 3" xfId="1042"/>
    <cellStyle name="20% - 강조색2 12 6" xfId="1043"/>
    <cellStyle name="20% - 강조색2 12 6 2" xfId="1044"/>
    <cellStyle name="20% - 강조색2 12 6 3" xfId="1045"/>
    <cellStyle name="20% - 강조색2 12 7" xfId="1046"/>
    <cellStyle name="20% - 강조색2 12 7 2" xfId="1047"/>
    <cellStyle name="20% - 강조색2 12 7 3" xfId="1048"/>
    <cellStyle name="20% - 강조색2 12 8" xfId="1049"/>
    <cellStyle name="20% - 강조색2 12 8 2" xfId="1050"/>
    <cellStyle name="20% - 강조색2 12 8 3" xfId="1051"/>
    <cellStyle name="20% - 강조색2 12 9" xfId="1052"/>
    <cellStyle name="20% - 강조색2 12 9 2" xfId="1053"/>
    <cellStyle name="20% - 강조색2 12 9 3" xfId="1054"/>
    <cellStyle name="20% - 강조색2 13" xfId="1055"/>
    <cellStyle name="20% - 강조색2 13 10" xfId="1056"/>
    <cellStyle name="20% - 강조색2 13 10 2" xfId="1057"/>
    <cellStyle name="20% - 강조색2 13 10 3" xfId="1058"/>
    <cellStyle name="20% - 강조색2 13 11" xfId="1059"/>
    <cellStyle name="20% - 강조색2 13 11 2" xfId="1060"/>
    <cellStyle name="20% - 강조색2 13 11 3" xfId="1061"/>
    <cellStyle name="20% - 강조색2 13 12" xfId="1062"/>
    <cellStyle name="20% - 강조색2 13 12 2" xfId="1063"/>
    <cellStyle name="20% - 강조색2 13 12 3" xfId="1064"/>
    <cellStyle name="20% - 강조색2 13 13" xfId="1065"/>
    <cellStyle name="20% - 강조색2 13 13 2" xfId="1066"/>
    <cellStyle name="20% - 강조색2 13 13 3" xfId="1067"/>
    <cellStyle name="20% - 강조색2 13 14" xfId="1068"/>
    <cellStyle name="20% - 강조색2 13 14 2" xfId="1069"/>
    <cellStyle name="20% - 강조색2 13 14 3" xfId="1070"/>
    <cellStyle name="20% - 강조색2 13 15" xfId="1071"/>
    <cellStyle name="20% - 강조색2 13 16" xfId="1072"/>
    <cellStyle name="20% - 강조색2 13 2" xfId="1073"/>
    <cellStyle name="20% - 강조색2 13 2 2" xfId="1074"/>
    <cellStyle name="20% - 강조색2 13 2 3" xfId="1075"/>
    <cellStyle name="20% - 강조색2 13 3" xfId="1076"/>
    <cellStyle name="20% - 강조색2 13 3 2" xfId="1077"/>
    <cellStyle name="20% - 강조색2 13 3 3" xfId="1078"/>
    <cellStyle name="20% - 강조색2 13 4" xfId="1079"/>
    <cellStyle name="20% - 강조색2 13 4 2" xfId="1080"/>
    <cellStyle name="20% - 강조색2 13 4 3" xfId="1081"/>
    <cellStyle name="20% - 강조색2 13 5" xfId="1082"/>
    <cellStyle name="20% - 강조색2 13 5 2" xfId="1083"/>
    <cellStyle name="20% - 강조색2 13 5 3" xfId="1084"/>
    <cellStyle name="20% - 강조색2 13 6" xfId="1085"/>
    <cellStyle name="20% - 강조색2 13 6 2" xfId="1086"/>
    <cellStyle name="20% - 강조색2 13 6 3" xfId="1087"/>
    <cellStyle name="20% - 강조색2 13 7" xfId="1088"/>
    <cellStyle name="20% - 강조색2 13 7 2" xfId="1089"/>
    <cellStyle name="20% - 강조색2 13 7 3" xfId="1090"/>
    <cellStyle name="20% - 강조색2 13 8" xfId="1091"/>
    <cellStyle name="20% - 강조색2 13 8 2" xfId="1092"/>
    <cellStyle name="20% - 강조색2 13 8 3" xfId="1093"/>
    <cellStyle name="20% - 강조색2 13 9" xfId="1094"/>
    <cellStyle name="20% - 강조색2 13 9 2" xfId="1095"/>
    <cellStyle name="20% - 강조색2 13 9 3" xfId="1096"/>
    <cellStyle name="20% - 강조색2 14" xfId="1097"/>
    <cellStyle name="20% - 강조색2 14 10" xfId="1098"/>
    <cellStyle name="20% - 강조색2 14 10 2" xfId="1099"/>
    <cellStyle name="20% - 강조색2 14 10 3" xfId="1100"/>
    <cellStyle name="20% - 강조색2 14 11" xfId="1101"/>
    <cellStyle name="20% - 강조색2 14 11 2" xfId="1102"/>
    <cellStyle name="20% - 강조색2 14 11 3" xfId="1103"/>
    <cellStyle name="20% - 강조색2 14 12" xfId="1104"/>
    <cellStyle name="20% - 강조색2 14 12 2" xfId="1105"/>
    <cellStyle name="20% - 강조색2 14 12 3" xfId="1106"/>
    <cellStyle name="20% - 강조색2 14 13" xfId="1107"/>
    <cellStyle name="20% - 강조색2 14 13 2" xfId="1108"/>
    <cellStyle name="20% - 강조색2 14 13 3" xfId="1109"/>
    <cellStyle name="20% - 강조색2 14 14" xfId="1110"/>
    <cellStyle name="20% - 강조색2 14 14 2" xfId="1111"/>
    <cellStyle name="20% - 강조색2 14 14 3" xfId="1112"/>
    <cellStyle name="20% - 강조색2 14 15" xfId="1113"/>
    <cellStyle name="20% - 강조색2 14 16" xfId="1114"/>
    <cellStyle name="20% - 강조색2 14 2" xfId="1115"/>
    <cellStyle name="20% - 강조색2 14 2 2" xfId="1116"/>
    <cellStyle name="20% - 강조색2 14 2 2 2" xfId="39903"/>
    <cellStyle name="20% - 강조색2 14 2 3" xfId="1117"/>
    <cellStyle name="20% - 강조색2 14 3" xfId="1118"/>
    <cellStyle name="20% - 강조색2 14 3 2" xfId="1119"/>
    <cellStyle name="20% - 강조색2 14 3 3" xfId="1120"/>
    <cellStyle name="20% - 강조색2 14 4" xfId="1121"/>
    <cellStyle name="20% - 강조색2 14 4 2" xfId="1122"/>
    <cellStyle name="20% - 강조색2 14 4 3" xfId="1123"/>
    <cellStyle name="20% - 강조색2 14 5" xfId="1124"/>
    <cellStyle name="20% - 강조색2 14 5 2" xfId="1125"/>
    <cellStyle name="20% - 강조색2 14 5 3" xfId="1126"/>
    <cellStyle name="20% - 강조색2 14 6" xfId="1127"/>
    <cellStyle name="20% - 강조색2 14 6 2" xfId="1128"/>
    <cellStyle name="20% - 강조색2 14 6 3" xfId="1129"/>
    <cellStyle name="20% - 강조색2 14 7" xfId="1130"/>
    <cellStyle name="20% - 강조색2 14 7 2" xfId="1131"/>
    <cellStyle name="20% - 강조색2 14 7 3" xfId="1132"/>
    <cellStyle name="20% - 강조색2 14 8" xfId="1133"/>
    <cellStyle name="20% - 강조색2 14 8 2" xfId="1134"/>
    <cellStyle name="20% - 강조색2 14 8 3" xfId="1135"/>
    <cellStyle name="20% - 강조색2 14 9" xfId="1136"/>
    <cellStyle name="20% - 강조색2 14 9 2" xfId="1137"/>
    <cellStyle name="20% - 강조색2 14 9 3" xfId="1138"/>
    <cellStyle name="20% - 강조색2 15" xfId="1139"/>
    <cellStyle name="20% - 강조색2 15 10" xfId="1140"/>
    <cellStyle name="20% - 강조색2 15 10 2" xfId="1141"/>
    <cellStyle name="20% - 강조색2 15 10 3" xfId="1142"/>
    <cellStyle name="20% - 강조색2 15 11" xfId="1143"/>
    <cellStyle name="20% - 강조색2 15 11 2" xfId="1144"/>
    <cellStyle name="20% - 강조색2 15 11 3" xfId="1145"/>
    <cellStyle name="20% - 강조색2 15 12" xfId="1146"/>
    <cellStyle name="20% - 강조색2 15 12 2" xfId="1147"/>
    <cellStyle name="20% - 강조색2 15 12 3" xfId="1148"/>
    <cellStyle name="20% - 강조색2 15 13" xfId="1149"/>
    <cellStyle name="20% - 강조색2 15 13 2" xfId="1150"/>
    <cellStyle name="20% - 강조색2 15 13 3" xfId="1151"/>
    <cellStyle name="20% - 강조색2 15 14" xfId="1152"/>
    <cellStyle name="20% - 강조색2 15 14 2" xfId="1153"/>
    <cellStyle name="20% - 강조색2 15 14 3" xfId="1154"/>
    <cellStyle name="20% - 강조색2 15 15" xfId="1155"/>
    <cellStyle name="20% - 강조색2 15 16" xfId="1156"/>
    <cellStyle name="20% - 강조색2 15 2" xfId="1157"/>
    <cellStyle name="20% - 강조색2 15 2 2" xfId="1158"/>
    <cellStyle name="20% - 강조색2 15 2 3" xfId="1159"/>
    <cellStyle name="20% - 강조색2 15 3" xfId="1160"/>
    <cellStyle name="20% - 강조색2 15 3 2" xfId="1161"/>
    <cellStyle name="20% - 강조색2 15 3 3" xfId="1162"/>
    <cellStyle name="20% - 강조색2 15 4" xfId="1163"/>
    <cellStyle name="20% - 강조색2 15 4 2" xfId="1164"/>
    <cellStyle name="20% - 강조색2 15 4 3" xfId="1165"/>
    <cellStyle name="20% - 강조색2 15 5" xfId="1166"/>
    <cellStyle name="20% - 강조색2 15 5 2" xfId="1167"/>
    <cellStyle name="20% - 강조색2 15 5 3" xfId="1168"/>
    <cellStyle name="20% - 강조색2 15 6" xfId="1169"/>
    <cellStyle name="20% - 강조색2 15 6 2" xfId="1170"/>
    <cellStyle name="20% - 강조색2 15 6 3" xfId="1171"/>
    <cellStyle name="20% - 강조색2 15 7" xfId="1172"/>
    <cellStyle name="20% - 강조색2 15 7 2" xfId="1173"/>
    <cellStyle name="20% - 강조색2 15 7 3" xfId="1174"/>
    <cellStyle name="20% - 강조색2 15 8" xfId="1175"/>
    <cellStyle name="20% - 강조색2 15 8 2" xfId="1176"/>
    <cellStyle name="20% - 강조색2 15 8 3" xfId="1177"/>
    <cellStyle name="20% - 강조색2 15 9" xfId="1178"/>
    <cellStyle name="20% - 강조색2 15 9 2" xfId="1179"/>
    <cellStyle name="20% - 강조색2 15 9 3" xfId="1180"/>
    <cellStyle name="20% - 강조색2 16" xfId="1181"/>
    <cellStyle name="20% - 강조색2 16 10" xfId="1182"/>
    <cellStyle name="20% - 강조색2 16 10 2" xfId="1183"/>
    <cellStyle name="20% - 강조색2 16 10 3" xfId="1184"/>
    <cellStyle name="20% - 강조색2 16 11" xfId="1185"/>
    <cellStyle name="20% - 강조색2 16 11 2" xfId="1186"/>
    <cellStyle name="20% - 강조색2 16 11 3" xfId="1187"/>
    <cellStyle name="20% - 강조색2 16 12" xfId="1188"/>
    <cellStyle name="20% - 강조색2 16 12 2" xfId="1189"/>
    <cellStyle name="20% - 강조색2 16 12 3" xfId="1190"/>
    <cellStyle name="20% - 강조색2 16 13" xfId="1191"/>
    <cellStyle name="20% - 강조색2 16 13 2" xfId="1192"/>
    <cellStyle name="20% - 강조색2 16 13 3" xfId="1193"/>
    <cellStyle name="20% - 강조색2 16 14" xfId="1194"/>
    <cellStyle name="20% - 강조색2 16 14 2" xfId="1195"/>
    <cellStyle name="20% - 강조색2 16 14 3" xfId="1196"/>
    <cellStyle name="20% - 강조색2 16 15" xfId="1197"/>
    <cellStyle name="20% - 강조색2 16 16" xfId="1198"/>
    <cellStyle name="20% - 강조색2 16 2" xfId="1199"/>
    <cellStyle name="20% - 강조색2 16 2 2" xfId="1200"/>
    <cellStyle name="20% - 강조색2 16 2 3" xfId="1201"/>
    <cellStyle name="20% - 강조색2 16 3" xfId="1202"/>
    <cellStyle name="20% - 강조색2 16 3 2" xfId="1203"/>
    <cellStyle name="20% - 강조색2 16 3 3" xfId="1204"/>
    <cellStyle name="20% - 강조색2 16 4" xfId="1205"/>
    <cellStyle name="20% - 강조색2 16 4 2" xfId="1206"/>
    <cellStyle name="20% - 강조색2 16 4 3" xfId="1207"/>
    <cellStyle name="20% - 강조색2 16 5" xfId="1208"/>
    <cellStyle name="20% - 강조색2 16 5 2" xfId="1209"/>
    <cellStyle name="20% - 강조색2 16 5 3" xfId="1210"/>
    <cellStyle name="20% - 강조색2 16 6" xfId="1211"/>
    <cellStyle name="20% - 강조색2 16 6 2" xfId="1212"/>
    <cellStyle name="20% - 강조색2 16 6 3" xfId="1213"/>
    <cellStyle name="20% - 강조색2 16 7" xfId="1214"/>
    <cellStyle name="20% - 강조색2 16 7 2" xfId="1215"/>
    <cellStyle name="20% - 강조색2 16 7 3" xfId="1216"/>
    <cellStyle name="20% - 강조색2 16 8" xfId="1217"/>
    <cellStyle name="20% - 강조색2 16 8 2" xfId="1218"/>
    <cellStyle name="20% - 강조색2 16 8 3" xfId="1219"/>
    <cellStyle name="20% - 강조색2 16 9" xfId="1220"/>
    <cellStyle name="20% - 강조색2 16 9 2" xfId="1221"/>
    <cellStyle name="20% - 강조색2 16 9 3" xfId="1222"/>
    <cellStyle name="20% - 강조색2 17" xfId="1223"/>
    <cellStyle name="20% - 강조색2 17 10" xfId="1224"/>
    <cellStyle name="20% - 강조색2 17 10 2" xfId="1225"/>
    <cellStyle name="20% - 강조색2 17 10 3" xfId="1226"/>
    <cellStyle name="20% - 강조색2 17 11" xfId="1227"/>
    <cellStyle name="20% - 강조색2 17 11 2" xfId="1228"/>
    <cellStyle name="20% - 강조색2 17 11 3" xfId="1229"/>
    <cellStyle name="20% - 강조색2 17 12" xfId="1230"/>
    <cellStyle name="20% - 강조색2 17 12 2" xfId="1231"/>
    <cellStyle name="20% - 강조색2 17 12 3" xfId="1232"/>
    <cellStyle name="20% - 강조색2 17 13" xfId="1233"/>
    <cellStyle name="20% - 강조색2 17 13 2" xfId="1234"/>
    <cellStyle name="20% - 강조색2 17 13 3" xfId="1235"/>
    <cellStyle name="20% - 강조색2 17 14" xfId="1236"/>
    <cellStyle name="20% - 강조색2 17 14 2" xfId="1237"/>
    <cellStyle name="20% - 강조색2 17 14 3" xfId="1238"/>
    <cellStyle name="20% - 강조색2 17 15" xfId="1239"/>
    <cellStyle name="20% - 강조색2 17 16" xfId="1240"/>
    <cellStyle name="20% - 강조색2 17 2" xfId="1241"/>
    <cellStyle name="20% - 강조색2 17 2 2" xfId="1242"/>
    <cellStyle name="20% - 강조색2 17 2 3" xfId="1243"/>
    <cellStyle name="20% - 강조색2 17 3" xfId="1244"/>
    <cellStyle name="20% - 강조색2 17 3 2" xfId="1245"/>
    <cellStyle name="20% - 강조색2 17 3 3" xfId="1246"/>
    <cellStyle name="20% - 강조색2 17 4" xfId="1247"/>
    <cellStyle name="20% - 강조색2 17 4 2" xfId="1248"/>
    <cellStyle name="20% - 강조색2 17 4 3" xfId="1249"/>
    <cellStyle name="20% - 강조색2 17 5" xfId="1250"/>
    <cellStyle name="20% - 강조색2 17 5 2" xfId="1251"/>
    <cellStyle name="20% - 강조색2 17 5 3" xfId="1252"/>
    <cellStyle name="20% - 강조색2 17 6" xfId="1253"/>
    <cellStyle name="20% - 강조색2 17 6 2" xfId="1254"/>
    <cellStyle name="20% - 강조색2 17 6 3" xfId="1255"/>
    <cellStyle name="20% - 강조색2 17 7" xfId="1256"/>
    <cellStyle name="20% - 강조색2 17 7 2" xfId="1257"/>
    <cellStyle name="20% - 강조색2 17 7 3" xfId="1258"/>
    <cellStyle name="20% - 강조색2 17 8" xfId="1259"/>
    <cellStyle name="20% - 강조색2 17 8 2" xfId="1260"/>
    <cellStyle name="20% - 강조색2 17 8 3" xfId="1261"/>
    <cellStyle name="20% - 강조색2 17 9" xfId="1262"/>
    <cellStyle name="20% - 강조색2 17 9 2" xfId="1263"/>
    <cellStyle name="20% - 강조색2 17 9 3" xfId="1264"/>
    <cellStyle name="20% - 강조색2 18" xfId="1265"/>
    <cellStyle name="20% - 강조색2 18 10" xfId="1266"/>
    <cellStyle name="20% - 강조색2 18 10 2" xfId="1267"/>
    <cellStyle name="20% - 강조색2 18 10 3" xfId="1268"/>
    <cellStyle name="20% - 강조색2 18 11" xfId="1269"/>
    <cellStyle name="20% - 강조색2 18 11 2" xfId="1270"/>
    <cellStyle name="20% - 강조색2 18 11 3" xfId="1271"/>
    <cellStyle name="20% - 강조색2 18 12" xfId="1272"/>
    <cellStyle name="20% - 강조색2 18 12 2" xfId="1273"/>
    <cellStyle name="20% - 강조색2 18 12 3" xfId="1274"/>
    <cellStyle name="20% - 강조색2 18 13" xfId="1275"/>
    <cellStyle name="20% - 강조색2 18 13 2" xfId="1276"/>
    <cellStyle name="20% - 강조색2 18 13 3" xfId="1277"/>
    <cellStyle name="20% - 강조색2 18 14" xfId="1278"/>
    <cellStyle name="20% - 강조색2 18 14 2" xfId="1279"/>
    <cellStyle name="20% - 강조색2 18 14 3" xfId="1280"/>
    <cellStyle name="20% - 강조색2 18 15" xfId="1281"/>
    <cellStyle name="20% - 강조색2 18 16" xfId="1282"/>
    <cellStyle name="20% - 강조색2 18 2" xfId="1283"/>
    <cellStyle name="20% - 강조색2 18 2 2" xfId="1284"/>
    <cellStyle name="20% - 강조색2 18 2 3" xfId="1285"/>
    <cellStyle name="20% - 강조색2 18 3" xfId="1286"/>
    <cellStyle name="20% - 강조색2 18 3 2" xfId="1287"/>
    <cellStyle name="20% - 강조색2 18 3 3" xfId="1288"/>
    <cellStyle name="20% - 강조색2 18 4" xfId="1289"/>
    <cellStyle name="20% - 강조색2 18 4 2" xfId="1290"/>
    <cellStyle name="20% - 강조색2 18 4 3" xfId="1291"/>
    <cellStyle name="20% - 강조색2 18 5" xfId="1292"/>
    <cellStyle name="20% - 강조색2 18 5 2" xfId="1293"/>
    <cellStyle name="20% - 강조색2 18 5 3" xfId="1294"/>
    <cellStyle name="20% - 강조색2 18 6" xfId="1295"/>
    <cellStyle name="20% - 강조색2 18 6 2" xfId="1296"/>
    <cellStyle name="20% - 강조색2 18 6 3" xfId="1297"/>
    <cellStyle name="20% - 강조색2 18 7" xfId="1298"/>
    <cellStyle name="20% - 강조색2 18 7 2" xfId="1299"/>
    <cellStyle name="20% - 강조색2 18 7 3" xfId="1300"/>
    <cellStyle name="20% - 강조색2 18 8" xfId="1301"/>
    <cellStyle name="20% - 강조색2 18 8 2" xfId="1302"/>
    <cellStyle name="20% - 강조색2 18 8 3" xfId="1303"/>
    <cellStyle name="20% - 강조색2 18 9" xfId="1304"/>
    <cellStyle name="20% - 강조색2 18 9 2" xfId="1305"/>
    <cellStyle name="20% - 강조색2 18 9 3" xfId="1306"/>
    <cellStyle name="20% - 강조색2 19" xfId="1307"/>
    <cellStyle name="20% - 강조색2 19 10" xfId="1308"/>
    <cellStyle name="20% - 강조색2 19 10 2" xfId="1309"/>
    <cellStyle name="20% - 강조색2 19 10 3" xfId="1310"/>
    <cellStyle name="20% - 강조색2 19 11" xfId="1311"/>
    <cellStyle name="20% - 강조색2 19 11 2" xfId="1312"/>
    <cellStyle name="20% - 강조색2 19 11 3" xfId="1313"/>
    <cellStyle name="20% - 강조색2 19 12" xfId="1314"/>
    <cellStyle name="20% - 강조색2 19 12 2" xfId="1315"/>
    <cellStyle name="20% - 강조색2 19 12 3" xfId="1316"/>
    <cellStyle name="20% - 강조색2 19 13" xfId="1317"/>
    <cellStyle name="20% - 강조색2 19 13 2" xfId="1318"/>
    <cellStyle name="20% - 강조색2 19 13 3" xfId="1319"/>
    <cellStyle name="20% - 강조색2 19 14" xfId="1320"/>
    <cellStyle name="20% - 강조색2 19 14 2" xfId="1321"/>
    <cellStyle name="20% - 강조색2 19 14 3" xfId="1322"/>
    <cellStyle name="20% - 강조색2 19 15" xfId="1323"/>
    <cellStyle name="20% - 강조색2 19 16" xfId="1324"/>
    <cellStyle name="20% - 강조색2 19 2" xfId="1325"/>
    <cellStyle name="20% - 강조색2 19 2 2" xfId="1326"/>
    <cellStyle name="20% - 강조색2 19 2 3" xfId="1327"/>
    <cellStyle name="20% - 강조색2 19 3" xfId="1328"/>
    <cellStyle name="20% - 강조색2 19 3 2" xfId="1329"/>
    <cellStyle name="20% - 강조색2 19 3 3" xfId="1330"/>
    <cellStyle name="20% - 강조색2 19 4" xfId="1331"/>
    <cellStyle name="20% - 강조색2 19 4 2" xfId="1332"/>
    <cellStyle name="20% - 강조색2 19 4 3" xfId="1333"/>
    <cellStyle name="20% - 강조색2 19 5" xfId="1334"/>
    <cellStyle name="20% - 강조색2 19 5 2" xfId="1335"/>
    <cellStyle name="20% - 강조색2 19 5 3" xfId="1336"/>
    <cellStyle name="20% - 강조색2 19 6" xfId="1337"/>
    <cellStyle name="20% - 강조색2 19 6 2" xfId="1338"/>
    <cellStyle name="20% - 강조색2 19 6 3" xfId="1339"/>
    <cellStyle name="20% - 강조색2 19 7" xfId="1340"/>
    <cellStyle name="20% - 강조색2 19 7 2" xfId="1341"/>
    <cellStyle name="20% - 강조색2 19 7 3" xfId="1342"/>
    <cellStyle name="20% - 강조색2 19 8" xfId="1343"/>
    <cellStyle name="20% - 강조색2 19 8 2" xfId="1344"/>
    <cellStyle name="20% - 강조색2 19 8 3" xfId="1345"/>
    <cellStyle name="20% - 강조색2 19 9" xfId="1346"/>
    <cellStyle name="20% - 강조색2 19 9 2" xfId="1347"/>
    <cellStyle name="20% - 강조색2 19 9 3" xfId="1348"/>
    <cellStyle name="20% - 강조색2 2" xfId="1349"/>
    <cellStyle name="20% - 강조색2 2 10" xfId="1350"/>
    <cellStyle name="20% - 강조색2 2 10 2" xfId="1351"/>
    <cellStyle name="20% - 강조색2 2 10 3" xfId="1352"/>
    <cellStyle name="20% - 강조색2 2 11" xfId="1353"/>
    <cellStyle name="20% - 강조색2 2 11 2" xfId="1354"/>
    <cellStyle name="20% - 강조색2 2 11 3" xfId="1355"/>
    <cellStyle name="20% - 강조색2 2 12" xfId="1356"/>
    <cellStyle name="20% - 강조색2 2 12 2" xfId="1357"/>
    <cellStyle name="20% - 강조색2 2 12 3" xfId="1358"/>
    <cellStyle name="20% - 강조색2 2 13" xfId="1359"/>
    <cellStyle name="20% - 강조색2 2 13 2" xfId="1360"/>
    <cellStyle name="20% - 강조색2 2 13 3" xfId="1361"/>
    <cellStyle name="20% - 강조색2 2 14" xfId="1362"/>
    <cellStyle name="20% - 강조색2 2 14 2" xfId="1363"/>
    <cellStyle name="20% - 강조색2 2 14 3" xfId="1364"/>
    <cellStyle name="20% - 강조색2 2 15" xfId="1365"/>
    <cellStyle name="20% - 강조색2 2 16" xfId="1366"/>
    <cellStyle name="20% - 강조색2 2 2" xfId="1367"/>
    <cellStyle name="20% - 강조색2 2 2 2" xfId="1368"/>
    <cellStyle name="20% - 강조색2 2 2 3" xfId="1369"/>
    <cellStyle name="20% - 강조색2 2 3" xfId="1370"/>
    <cellStyle name="20% - 강조색2 2 3 2" xfId="1371"/>
    <cellStyle name="20% - 강조색2 2 3 3" xfId="1372"/>
    <cellStyle name="20% - 강조색2 2 4" xfId="1373"/>
    <cellStyle name="20% - 강조색2 2 4 2" xfId="1374"/>
    <cellStyle name="20% - 강조색2 2 4 3" xfId="1375"/>
    <cellStyle name="20% - 강조색2 2 5" xfId="1376"/>
    <cellStyle name="20% - 강조색2 2 5 2" xfId="1377"/>
    <cellStyle name="20% - 강조색2 2 5 3" xfId="1378"/>
    <cellStyle name="20% - 강조색2 2 6" xfId="1379"/>
    <cellStyle name="20% - 강조색2 2 6 2" xfId="1380"/>
    <cellStyle name="20% - 강조색2 2 6 3" xfId="1381"/>
    <cellStyle name="20% - 강조색2 2 7" xfId="1382"/>
    <cellStyle name="20% - 강조색2 2 7 2" xfId="1383"/>
    <cellStyle name="20% - 강조색2 2 7 3" xfId="1384"/>
    <cellStyle name="20% - 강조색2 2 8" xfId="1385"/>
    <cellStyle name="20% - 강조색2 2 8 2" xfId="1386"/>
    <cellStyle name="20% - 강조색2 2 8 3" xfId="1387"/>
    <cellStyle name="20% - 강조색2 2 9" xfId="1388"/>
    <cellStyle name="20% - 강조색2 2 9 2" xfId="1389"/>
    <cellStyle name="20% - 강조색2 2 9 3" xfId="1390"/>
    <cellStyle name="20% - 강조색2 20" xfId="1391"/>
    <cellStyle name="20% - 강조색2 20 10" xfId="1392"/>
    <cellStyle name="20% - 강조색2 20 10 2" xfId="1393"/>
    <cellStyle name="20% - 강조색2 20 10 3" xfId="1394"/>
    <cellStyle name="20% - 강조색2 20 11" xfId="1395"/>
    <cellStyle name="20% - 강조색2 20 11 2" xfId="1396"/>
    <cellStyle name="20% - 강조색2 20 11 3" xfId="1397"/>
    <cellStyle name="20% - 강조색2 20 12" xfId="1398"/>
    <cellStyle name="20% - 강조색2 20 12 2" xfId="1399"/>
    <cellStyle name="20% - 강조색2 20 12 3" xfId="1400"/>
    <cellStyle name="20% - 강조색2 20 13" xfId="1401"/>
    <cellStyle name="20% - 강조색2 20 13 2" xfId="1402"/>
    <cellStyle name="20% - 강조색2 20 13 3" xfId="1403"/>
    <cellStyle name="20% - 강조색2 20 14" xfId="1404"/>
    <cellStyle name="20% - 강조색2 20 14 2" xfId="1405"/>
    <cellStyle name="20% - 강조색2 20 14 3" xfId="1406"/>
    <cellStyle name="20% - 강조색2 20 15" xfId="1407"/>
    <cellStyle name="20% - 강조색2 20 16" xfId="1408"/>
    <cellStyle name="20% - 강조색2 20 2" xfId="1409"/>
    <cellStyle name="20% - 강조색2 20 2 2" xfId="1410"/>
    <cellStyle name="20% - 강조색2 20 2 3" xfId="1411"/>
    <cellStyle name="20% - 강조색2 20 3" xfId="1412"/>
    <cellStyle name="20% - 강조색2 20 3 2" xfId="1413"/>
    <cellStyle name="20% - 강조색2 20 3 3" xfId="1414"/>
    <cellStyle name="20% - 강조색2 20 4" xfId="1415"/>
    <cellStyle name="20% - 강조색2 20 4 2" xfId="1416"/>
    <cellStyle name="20% - 강조색2 20 4 3" xfId="1417"/>
    <cellStyle name="20% - 강조색2 20 5" xfId="1418"/>
    <cellStyle name="20% - 강조색2 20 5 2" xfId="1419"/>
    <cellStyle name="20% - 강조색2 20 5 3" xfId="1420"/>
    <cellStyle name="20% - 강조색2 20 6" xfId="1421"/>
    <cellStyle name="20% - 강조색2 20 6 2" xfId="1422"/>
    <cellStyle name="20% - 강조색2 20 6 3" xfId="1423"/>
    <cellStyle name="20% - 강조색2 20 7" xfId="1424"/>
    <cellStyle name="20% - 강조색2 20 7 2" xfId="1425"/>
    <cellStyle name="20% - 강조색2 20 7 3" xfId="1426"/>
    <cellStyle name="20% - 강조색2 20 8" xfId="1427"/>
    <cellStyle name="20% - 강조색2 20 8 2" xfId="1428"/>
    <cellStyle name="20% - 강조색2 20 8 3" xfId="1429"/>
    <cellStyle name="20% - 강조색2 20 9" xfId="1430"/>
    <cellStyle name="20% - 강조색2 20 9 2" xfId="1431"/>
    <cellStyle name="20% - 강조색2 20 9 3" xfId="1432"/>
    <cellStyle name="20% - 강조색2 21" xfId="1433"/>
    <cellStyle name="20% - 강조색2 21 10" xfId="1434"/>
    <cellStyle name="20% - 강조색2 21 10 2" xfId="1435"/>
    <cellStyle name="20% - 강조색2 21 10 3" xfId="1436"/>
    <cellStyle name="20% - 강조색2 21 11" xfId="1437"/>
    <cellStyle name="20% - 강조색2 21 11 2" xfId="1438"/>
    <cellStyle name="20% - 강조색2 21 11 3" xfId="1439"/>
    <cellStyle name="20% - 강조색2 21 12" xfId="1440"/>
    <cellStyle name="20% - 강조색2 21 12 2" xfId="1441"/>
    <cellStyle name="20% - 강조색2 21 12 3" xfId="1442"/>
    <cellStyle name="20% - 강조색2 21 13" xfId="1443"/>
    <cellStyle name="20% - 강조색2 21 13 2" xfId="1444"/>
    <cellStyle name="20% - 강조색2 21 13 3" xfId="1445"/>
    <cellStyle name="20% - 강조색2 21 14" xfId="1446"/>
    <cellStyle name="20% - 강조색2 21 14 2" xfId="1447"/>
    <cellStyle name="20% - 강조색2 21 14 3" xfId="1448"/>
    <cellStyle name="20% - 강조색2 21 15" xfId="1449"/>
    <cellStyle name="20% - 강조색2 21 16" xfId="1450"/>
    <cellStyle name="20% - 강조색2 21 2" xfId="1451"/>
    <cellStyle name="20% - 강조색2 21 2 2" xfId="1452"/>
    <cellStyle name="20% - 강조색2 21 2 3" xfId="1453"/>
    <cellStyle name="20% - 강조색2 21 3" xfId="1454"/>
    <cellStyle name="20% - 강조색2 21 3 2" xfId="1455"/>
    <cellStyle name="20% - 강조색2 21 3 3" xfId="1456"/>
    <cellStyle name="20% - 강조색2 21 4" xfId="1457"/>
    <cellStyle name="20% - 강조색2 21 4 2" xfId="1458"/>
    <cellStyle name="20% - 강조색2 21 4 3" xfId="1459"/>
    <cellStyle name="20% - 강조색2 21 5" xfId="1460"/>
    <cellStyle name="20% - 강조색2 21 5 2" xfId="1461"/>
    <cellStyle name="20% - 강조색2 21 5 3" xfId="1462"/>
    <cellStyle name="20% - 강조색2 21 6" xfId="1463"/>
    <cellStyle name="20% - 강조색2 21 6 2" xfId="1464"/>
    <cellStyle name="20% - 강조색2 21 6 3" xfId="1465"/>
    <cellStyle name="20% - 강조색2 21 7" xfId="1466"/>
    <cellStyle name="20% - 강조색2 21 7 2" xfId="1467"/>
    <cellStyle name="20% - 강조색2 21 7 3" xfId="1468"/>
    <cellStyle name="20% - 강조색2 21 8" xfId="1469"/>
    <cellStyle name="20% - 강조색2 21 8 2" xfId="1470"/>
    <cellStyle name="20% - 강조색2 21 8 3" xfId="1471"/>
    <cellStyle name="20% - 강조색2 21 9" xfId="1472"/>
    <cellStyle name="20% - 강조색2 21 9 2" xfId="1473"/>
    <cellStyle name="20% - 강조색2 21 9 3" xfId="1474"/>
    <cellStyle name="20% - 강조색2 22" xfId="1475"/>
    <cellStyle name="20% - 강조색2 22 10" xfId="1476"/>
    <cellStyle name="20% - 강조색2 22 10 2" xfId="1477"/>
    <cellStyle name="20% - 강조색2 22 10 3" xfId="1478"/>
    <cellStyle name="20% - 강조색2 22 11" xfId="1479"/>
    <cellStyle name="20% - 강조색2 22 11 2" xfId="1480"/>
    <cellStyle name="20% - 강조색2 22 11 3" xfId="1481"/>
    <cellStyle name="20% - 강조색2 22 12" xfId="1482"/>
    <cellStyle name="20% - 강조색2 22 12 2" xfId="1483"/>
    <cellStyle name="20% - 강조색2 22 12 3" xfId="1484"/>
    <cellStyle name="20% - 강조색2 22 13" xfId="1485"/>
    <cellStyle name="20% - 강조색2 22 13 2" xfId="1486"/>
    <cellStyle name="20% - 강조색2 22 13 3" xfId="1487"/>
    <cellStyle name="20% - 강조색2 22 14" xfId="1488"/>
    <cellStyle name="20% - 강조색2 22 14 2" xfId="1489"/>
    <cellStyle name="20% - 강조색2 22 14 3" xfId="1490"/>
    <cellStyle name="20% - 강조색2 22 15" xfId="1491"/>
    <cellStyle name="20% - 강조색2 22 16" xfId="1492"/>
    <cellStyle name="20% - 강조색2 22 2" xfId="1493"/>
    <cellStyle name="20% - 강조색2 22 2 2" xfId="1494"/>
    <cellStyle name="20% - 강조색2 22 2 3" xfId="1495"/>
    <cellStyle name="20% - 강조색2 22 3" xfId="1496"/>
    <cellStyle name="20% - 강조색2 22 3 2" xfId="1497"/>
    <cellStyle name="20% - 강조색2 22 3 3" xfId="1498"/>
    <cellStyle name="20% - 강조색2 22 4" xfId="1499"/>
    <cellStyle name="20% - 강조색2 22 4 2" xfId="1500"/>
    <cellStyle name="20% - 강조색2 22 4 3" xfId="1501"/>
    <cellStyle name="20% - 강조색2 22 5" xfId="1502"/>
    <cellStyle name="20% - 강조색2 22 5 2" xfId="1503"/>
    <cellStyle name="20% - 강조색2 22 5 3" xfId="1504"/>
    <cellStyle name="20% - 강조색2 22 6" xfId="1505"/>
    <cellStyle name="20% - 강조색2 22 6 2" xfId="1506"/>
    <cellStyle name="20% - 강조색2 22 6 3" xfId="1507"/>
    <cellStyle name="20% - 강조색2 22 7" xfId="1508"/>
    <cellStyle name="20% - 강조색2 22 7 2" xfId="1509"/>
    <cellStyle name="20% - 강조색2 22 7 3" xfId="1510"/>
    <cellStyle name="20% - 강조색2 22 8" xfId="1511"/>
    <cellStyle name="20% - 강조색2 22 8 2" xfId="1512"/>
    <cellStyle name="20% - 강조색2 22 8 3" xfId="1513"/>
    <cellStyle name="20% - 강조색2 22 9" xfId="1514"/>
    <cellStyle name="20% - 강조색2 22 9 2" xfId="1515"/>
    <cellStyle name="20% - 강조색2 22 9 3" xfId="1516"/>
    <cellStyle name="20% - 강조색2 23" xfId="1517"/>
    <cellStyle name="20% - 강조색2 23 2" xfId="1518"/>
    <cellStyle name="20% - 강조색2 23 3" xfId="1519"/>
    <cellStyle name="20% - 강조색2 24" xfId="1520"/>
    <cellStyle name="20% - 강조색2 24 2" xfId="1521"/>
    <cellStyle name="20% - 강조색2 24 3" xfId="1522"/>
    <cellStyle name="20% - 강조색2 25" xfId="1523"/>
    <cellStyle name="20% - 강조색2 25 2" xfId="1524"/>
    <cellStyle name="20% - 강조색2 25 3" xfId="1525"/>
    <cellStyle name="20% - 강조색2 26" xfId="1526"/>
    <cellStyle name="20% - 강조색2 26 2" xfId="1527"/>
    <cellStyle name="20% - 강조색2 26 3" xfId="1528"/>
    <cellStyle name="20% - 강조색2 27" xfId="1529"/>
    <cellStyle name="20% - 강조색2 27 2" xfId="1530"/>
    <cellStyle name="20% - 강조색2 27 3" xfId="1531"/>
    <cellStyle name="20% - 강조색2 28" xfId="1532"/>
    <cellStyle name="20% - 강조색2 28 2" xfId="1533"/>
    <cellStyle name="20% - 강조색2 28 3" xfId="1534"/>
    <cellStyle name="20% - 강조색2 29" xfId="1535"/>
    <cellStyle name="20% - 강조색2 29 2" xfId="1536"/>
    <cellStyle name="20% - 강조색2 29 3" xfId="1537"/>
    <cellStyle name="20% - 강조색2 3" xfId="1538"/>
    <cellStyle name="20% - 강조색2 3 10" xfId="1539"/>
    <cellStyle name="20% - 강조색2 3 10 2" xfId="1540"/>
    <cellStyle name="20% - 강조색2 3 10 3" xfId="1541"/>
    <cellStyle name="20% - 강조색2 3 11" xfId="1542"/>
    <cellStyle name="20% - 강조색2 3 11 2" xfId="1543"/>
    <cellStyle name="20% - 강조색2 3 11 3" xfId="1544"/>
    <cellStyle name="20% - 강조색2 3 12" xfId="1545"/>
    <cellStyle name="20% - 강조색2 3 12 2" xfId="1546"/>
    <cellStyle name="20% - 강조색2 3 12 3" xfId="1547"/>
    <cellStyle name="20% - 강조색2 3 13" xfId="1548"/>
    <cellStyle name="20% - 강조색2 3 13 2" xfId="1549"/>
    <cellStyle name="20% - 강조색2 3 13 3" xfId="1550"/>
    <cellStyle name="20% - 강조색2 3 14" xfId="1551"/>
    <cellStyle name="20% - 강조색2 3 14 2" xfId="1552"/>
    <cellStyle name="20% - 강조색2 3 14 3" xfId="1553"/>
    <cellStyle name="20% - 강조색2 3 15" xfId="1554"/>
    <cellStyle name="20% - 강조색2 3 16" xfId="1555"/>
    <cellStyle name="20% - 강조색2 3 2" xfId="1556"/>
    <cellStyle name="20% - 강조색2 3 2 2" xfId="1557"/>
    <cellStyle name="20% - 강조색2 3 2 3" xfId="1558"/>
    <cellStyle name="20% - 강조색2 3 3" xfId="1559"/>
    <cellStyle name="20% - 강조색2 3 3 2" xfId="1560"/>
    <cellStyle name="20% - 강조색2 3 3 3" xfId="1561"/>
    <cellStyle name="20% - 강조색2 3 4" xfId="1562"/>
    <cellStyle name="20% - 강조색2 3 4 2" xfId="1563"/>
    <cellStyle name="20% - 강조색2 3 4 3" xfId="1564"/>
    <cellStyle name="20% - 강조색2 3 5" xfId="1565"/>
    <cellStyle name="20% - 강조색2 3 5 2" xfId="1566"/>
    <cellStyle name="20% - 강조색2 3 5 3" xfId="1567"/>
    <cellStyle name="20% - 강조색2 3 6" xfId="1568"/>
    <cellStyle name="20% - 강조색2 3 6 2" xfId="1569"/>
    <cellStyle name="20% - 강조색2 3 6 3" xfId="1570"/>
    <cellStyle name="20% - 강조색2 3 7" xfId="1571"/>
    <cellStyle name="20% - 강조색2 3 7 2" xfId="1572"/>
    <cellStyle name="20% - 강조색2 3 7 3" xfId="1573"/>
    <cellStyle name="20% - 강조색2 3 8" xfId="1574"/>
    <cellStyle name="20% - 강조색2 3 8 2" xfId="1575"/>
    <cellStyle name="20% - 강조색2 3 8 3" xfId="1576"/>
    <cellStyle name="20% - 강조색2 3 9" xfId="1577"/>
    <cellStyle name="20% - 강조색2 3 9 2" xfId="1578"/>
    <cellStyle name="20% - 강조색2 3 9 3" xfId="1579"/>
    <cellStyle name="20% - 강조색2 30" xfId="1580"/>
    <cellStyle name="20% - 강조색2 30 2" xfId="1581"/>
    <cellStyle name="20% - 강조색2 30 3" xfId="1582"/>
    <cellStyle name="20% - 강조색2 31" xfId="1583"/>
    <cellStyle name="20% - 강조색2 31 2" xfId="1584"/>
    <cellStyle name="20% - 강조색2 31 3" xfId="1585"/>
    <cellStyle name="20% - 강조색2 32" xfId="1586"/>
    <cellStyle name="20% - 강조색2 32 2" xfId="1587"/>
    <cellStyle name="20% - 강조색2 32 3" xfId="1588"/>
    <cellStyle name="20% - 강조색2 33" xfId="1589"/>
    <cellStyle name="20% - 강조색2 33 2" xfId="1590"/>
    <cellStyle name="20% - 강조색2 33 3" xfId="1591"/>
    <cellStyle name="20% - 강조색2 34" xfId="1592"/>
    <cellStyle name="20% - 강조색2 34 2" xfId="1593"/>
    <cellStyle name="20% - 강조색2 34 3" xfId="1594"/>
    <cellStyle name="20% - 강조색2 35" xfId="1595"/>
    <cellStyle name="20% - 강조색2 35 2" xfId="1596"/>
    <cellStyle name="20% - 강조색2 35 3" xfId="1597"/>
    <cellStyle name="20% - 강조색2 4" xfId="1598"/>
    <cellStyle name="20% - 강조색2 4 10" xfId="1599"/>
    <cellStyle name="20% - 강조색2 4 10 2" xfId="1600"/>
    <cellStyle name="20% - 강조색2 4 10 3" xfId="1601"/>
    <cellStyle name="20% - 강조색2 4 11" xfId="1602"/>
    <cellStyle name="20% - 강조색2 4 11 2" xfId="1603"/>
    <cellStyle name="20% - 강조색2 4 11 3" xfId="1604"/>
    <cellStyle name="20% - 강조색2 4 12" xfId="1605"/>
    <cellStyle name="20% - 강조색2 4 12 2" xfId="1606"/>
    <cellStyle name="20% - 강조색2 4 12 3" xfId="1607"/>
    <cellStyle name="20% - 강조색2 4 13" xfId="1608"/>
    <cellStyle name="20% - 강조색2 4 13 2" xfId="1609"/>
    <cellStyle name="20% - 강조색2 4 13 3" xfId="1610"/>
    <cellStyle name="20% - 강조색2 4 14" xfId="1611"/>
    <cellStyle name="20% - 강조색2 4 14 2" xfId="1612"/>
    <cellStyle name="20% - 강조색2 4 14 3" xfId="1613"/>
    <cellStyle name="20% - 강조색2 4 15" xfId="1614"/>
    <cellStyle name="20% - 강조색2 4 16" xfId="1615"/>
    <cellStyle name="20% - 강조색2 4 2" xfId="1616"/>
    <cellStyle name="20% - 강조색2 4 2 2" xfId="1617"/>
    <cellStyle name="20% - 강조색2 4 2 3" xfId="1618"/>
    <cellStyle name="20% - 강조색2 4 3" xfId="1619"/>
    <cellStyle name="20% - 강조색2 4 3 2" xfId="1620"/>
    <cellStyle name="20% - 강조색2 4 3 3" xfId="1621"/>
    <cellStyle name="20% - 강조색2 4 4" xfId="1622"/>
    <cellStyle name="20% - 강조색2 4 4 2" xfId="1623"/>
    <cellStyle name="20% - 강조색2 4 4 3" xfId="1624"/>
    <cellStyle name="20% - 강조색2 4 5" xfId="1625"/>
    <cellStyle name="20% - 강조색2 4 5 2" xfId="1626"/>
    <cellStyle name="20% - 강조색2 4 5 3" xfId="1627"/>
    <cellStyle name="20% - 강조색2 4 6" xfId="1628"/>
    <cellStyle name="20% - 강조색2 4 6 2" xfId="1629"/>
    <cellStyle name="20% - 강조색2 4 6 3" xfId="1630"/>
    <cellStyle name="20% - 강조색2 4 7" xfId="1631"/>
    <cellStyle name="20% - 강조색2 4 7 2" xfId="1632"/>
    <cellStyle name="20% - 강조색2 4 7 3" xfId="1633"/>
    <cellStyle name="20% - 강조색2 4 8" xfId="1634"/>
    <cellStyle name="20% - 강조색2 4 8 2" xfId="1635"/>
    <cellStyle name="20% - 강조색2 4 8 3" xfId="1636"/>
    <cellStyle name="20% - 강조색2 4 9" xfId="1637"/>
    <cellStyle name="20% - 강조색2 4 9 2" xfId="1638"/>
    <cellStyle name="20% - 강조색2 4 9 3" xfId="1639"/>
    <cellStyle name="20% - 강조색2 5" xfId="1640"/>
    <cellStyle name="20% - 강조색2 5 10" xfId="1641"/>
    <cellStyle name="20% - 강조색2 5 10 2" xfId="1642"/>
    <cellStyle name="20% - 강조색2 5 10 3" xfId="1643"/>
    <cellStyle name="20% - 강조색2 5 11" xfId="1644"/>
    <cellStyle name="20% - 강조색2 5 11 2" xfId="1645"/>
    <cellStyle name="20% - 강조색2 5 11 3" xfId="1646"/>
    <cellStyle name="20% - 강조색2 5 12" xfId="1647"/>
    <cellStyle name="20% - 강조색2 5 12 2" xfId="1648"/>
    <cellStyle name="20% - 강조색2 5 12 3" xfId="1649"/>
    <cellStyle name="20% - 강조색2 5 13" xfId="1650"/>
    <cellStyle name="20% - 강조색2 5 13 2" xfId="1651"/>
    <cellStyle name="20% - 강조색2 5 13 3" xfId="1652"/>
    <cellStyle name="20% - 강조색2 5 14" xfId="1653"/>
    <cellStyle name="20% - 강조색2 5 14 2" xfId="1654"/>
    <cellStyle name="20% - 강조색2 5 14 3" xfId="1655"/>
    <cellStyle name="20% - 강조색2 5 15" xfId="1656"/>
    <cellStyle name="20% - 강조색2 5 16" xfId="1657"/>
    <cellStyle name="20% - 강조색2 5 2" xfId="1658"/>
    <cellStyle name="20% - 강조색2 5 2 2" xfId="1659"/>
    <cellStyle name="20% - 강조색2 5 2 3" xfId="1660"/>
    <cellStyle name="20% - 강조색2 5 3" xfId="1661"/>
    <cellStyle name="20% - 강조색2 5 3 2" xfId="1662"/>
    <cellStyle name="20% - 강조색2 5 3 3" xfId="1663"/>
    <cellStyle name="20% - 강조색2 5 4" xfId="1664"/>
    <cellStyle name="20% - 강조색2 5 4 2" xfId="1665"/>
    <cellStyle name="20% - 강조색2 5 4 3" xfId="1666"/>
    <cellStyle name="20% - 강조색2 5 5" xfId="1667"/>
    <cellStyle name="20% - 강조색2 5 5 2" xfId="1668"/>
    <cellStyle name="20% - 강조색2 5 5 3" xfId="1669"/>
    <cellStyle name="20% - 강조색2 5 6" xfId="1670"/>
    <cellStyle name="20% - 강조색2 5 6 2" xfId="1671"/>
    <cellStyle name="20% - 강조색2 5 6 3" xfId="1672"/>
    <cellStyle name="20% - 강조색2 5 7" xfId="1673"/>
    <cellStyle name="20% - 강조색2 5 7 2" xfId="1674"/>
    <cellStyle name="20% - 강조색2 5 7 3" xfId="1675"/>
    <cellStyle name="20% - 강조색2 5 8" xfId="1676"/>
    <cellStyle name="20% - 강조색2 5 8 2" xfId="1677"/>
    <cellStyle name="20% - 강조색2 5 8 3" xfId="1678"/>
    <cellStyle name="20% - 강조색2 5 9" xfId="1679"/>
    <cellStyle name="20% - 강조색2 5 9 2" xfId="1680"/>
    <cellStyle name="20% - 강조색2 5 9 3" xfId="1681"/>
    <cellStyle name="20% - 강조색2 6" xfId="1682"/>
    <cellStyle name="20% - 강조색2 6 10" xfId="1683"/>
    <cellStyle name="20% - 강조색2 6 10 2" xfId="1684"/>
    <cellStyle name="20% - 강조색2 6 10 3" xfId="1685"/>
    <cellStyle name="20% - 강조색2 6 11" xfId="1686"/>
    <cellStyle name="20% - 강조색2 6 11 2" xfId="1687"/>
    <cellStyle name="20% - 강조색2 6 11 3" xfId="1688"/>
    <cellStyle name="20% - 강조색2 6 12" xfId="1689"/>
    <cellStyle name="20% - 강조색2 6 12 2" xfId="1690"/>
    <cellStyle name="20% - 강조색2 6 12 3" xfId="1691"/>
    <cellStyle name="20% - 강조색2 6 13" xfId="1692"/>
    <cellStyle name="20% - 강조색2 6 13 2" xfId="1693"/>
    <cellStyle name="20% - 강조색2 6 13 3" xfId="1694"/>
    <cellStyle name="20% - 강조색2 6 14" xfId="1695"/>
    <cellStyle name="20% - 강조색2 6 14 2" xfId="1696"/>
    <cellStyle name="20% - 강조색2 6 14 3" xfId="1697"/>
    <cellStyle name="20% - 강조색2 6 15" xfId="1698"/>
    <cellStyle name="20% - 강조색2 6 16" xfId="1699"/>
    <cellStyle name="20% - 강조색2 6 2" xfId="1700"/>
    <cellStyle name="20% - 강조색2 6 2 2" xfId="1701"/>
    <cellStyle name="20% - 강조색2 6 2 3" xfId="1702"/>
    <cellStyle name="20% - 강조색2 6 3" xfId="1703"/>
    <cellStyle name="20% - 강조색2 6 3 2" xfId="1704"/>
    <cellStyle name="20% - 강조색2 6 3 3" xfId="1705"/>
    <cellStyle name="20% - 강조색2 6 4" xfId="1706"/>
    <cellStyle name="20% - 강조색2 6 4 2" xfId="1707"/>
    <cellStyle name="20% - 강조색2 6 4 3" xfId="1708"/>
    <cellStyle name="20% - 강조색2 6 5" xfId="1709"/>
    <cellStyle name="20% - 강조색2 6 5 2" xfId="1710"/>
    <cellStyle name="20% - 강조색2 6 5 3" xfId="1711"/>
    <cellStyle name="20% - 강조색2 6 6" xfId="1712"/>
    <cellStyle name="20% - 강조색2 6 6 2" xfId="1713"/>
    <cellStyle name="20% - 강조색2 6 6 3" xfId="1714"/>
    <cellStyle name="20% - 강조색2 6 7" xfId="1715"/>
    <cellStyle name="20% - 강조색2 6 7 2" xfId="1716"/>
    <cellStyle name="20% - 강조색2 6 7 3" xfId="1717"/>
    <cellStyle name="20% - 강조색2 6 8" xfId="1718"/>
    <cellStyle name="20% - 강조색2 6 8 2" xfId="1719"/>
    <cellStyle name="20% - 강조색2 6 8 3" xfId="1720"/>
    <cellStyle name="20% - 강조색2 6 9" xfId="1721"/>
    <cellStyle name="20% - 강조색2 6 9 2" xfId="1722"/>
    <cellStyle name="20% - 강조색2 6 9 3" xfId="1723"/>
    <cellStyle name="20% - 강조색2 7" xfId="1724"/>
    <cellStyle name="20% - 강조색2 7 10" xfId="1725"/>
    <cellStyle name="20% - 강조색2 7 10 2" xfId="1726"/>
    <cellStyle name="20% - 강조색2 7 10 3" xfId="1727"/>
    <cellStyle name="20% - 강조색2 7 11" xfId="1728"/>
    <cellStyle name="20% - 강조색2 7 11 2" xfId="1729"/>
    <cellStyle name="20% - 강조색2 7 11 3" xfId="1730"/>
    <cellStyle name="20% - 강조색2 7 12" xfId="1731"/>
    <cellStyle name="20% - 강조색2 7 12 2" xfId="1732"/>
    <cellStyle name="20% - 강조색2 7 12 3" xfId="1733"/>
    <cellStyle name="20% - 강조색2 7 13" xfId="1734"/>
    <cellStyle name="20% - 강조색2 7 13 2" xfId="1735"/>
    <cellStyle name="20% - 강조색2 7 13 3" xfId="1736"/>
    <cellStyle name="20% - 강조색2 7 14" xfId="1737"/>
    <cellStyle name="20% - 강조색2 7 14 2" xfId="1738"/>
    <cellStyle name="20% - 강조색2 7 14 3" xfId="1739"/>
    <cellStyle name="20% - 강조색2 7 15" xfId="1740"/>
    <cellStyle name="20% - 강조색2 7 16" xfId="1741"/>
    <cellStyle name="20% - 강조색2 7 2" xfId="1742"/>
    <cellStyle name="20% - 강조색2 7 2 2" xfId="1743"/>
    <cellStyle name="20% - 강조색2 7 2 3" xfId="1744"/>
    <cellStyle name="20% - 강조색2 7 3" xfId="1745"/>
    <cellStyle name="20% - 강조색2 7 3 2" xfId="1746"/>
    <cellStyle name="20% - 강조색2 7 3 3" xfId="1747"/>
    <cellStyle name="20% - 강조색2 7 4" xfId="1748"/>
    <cellStyle name="20% - 강조색2 7 4 2" xfId="1749"/>
    <cellStyle name="20% - 강조색2 7 4 3" xfId="1750"/>
    <cellStyle name="20% - 강조색2 7 5" xfId="1751"/>
    <cellStyle name="20% - 강조색2 7 5 2" xfId="1752"/>
    <cellStyle name="20% - 강조색2 7 5 3" xfId="1753"/>
    <cellStyle name="20% - 강조색2 7 6" xfId="1754"/>
    <cellStyle name="20% - 강조색2 7 6 2" xfId="1755"/>
    <cellStyle name="20% - 강조색2 7 6 3" xfId="1756"/>
    <cellStyle name="20% - 강조색2 7 7" xfId="1757"/>
    <cellStyle name="20% - 강조색2 7 7 2" xfId="1758"/>
    <cellStyle name="20% - 강조색2 7 7 3" xfId="1759"/>
    <cellStyle name="20% - 강조색2 7 8" xfId="1760"/>
    <cellStyle name="20% - 강조색2 7 8 2" xfId="1761"/>
    <cellStyle name="20% - 강조색2 7 8 3" xfId="1762"/>
    <cellStyle name="20% - 강조색2 7 9" xfId="1763"/>
    <cellStyle name="20% - 강조색2 7 9 2" xfId="1764"/>
    <cellStyle name="20% - 강조색2 7 9 3" xfId="1765"/>
    <cellStyle name="20% - 강조색2 8" xfId="1766"/>
    <cellStyle name="20% - 강조색2 8 10" xfId="1767"/>
    <cellStyle name="20% - 강조색2 8 10 2" xfId="1768"/>
    <cellStyle name="20% - 강조색2 8 10 3" xfId="1769"/>
    <cellStyle name="20% - 강조색2 8 11" xfId="1770"/>
    <cellStyle name="20% - 강조색2 8 11 2" xfId="1771"/>
    <cellStyle name="20% - 강조색2 8 11 3" xfId="1772"/>
    <cellStyle name="20% - 강조색2 8 12" xfId="1773"/>
    <cellStyle name="20% - 강조색2 8 12 2" xfId="1774"/>
    <cellStyle name="20% - 강조색2 8 12 3" xfId="1775"/>
    <cellStyle name="20% - 강조색2 8 13" xfId="1776"/>
    <cellStyle name="20% - 강조색2 8 13 2" xfId="1777"/>
    <cellStyle name="20% - 강조색2 8 13 3" xfId="1778"/>
    <cellStyle name="20% - 강조색2 8 14" xfId="1779"/>
    <cellStyle name="20% - 강조색2 8 14 2" xfId="1780"/>
    <cellStyle name="20% - 강조색2 8 14 3" xfId="1781"/>
    <cellStyle name="20% - 강조색2 8 15" xfId="1782"/>
    <cellStyle name="20% - 강조색2 8 16" xfId="1783"/>
    <cellStyle name="20% - 강조색2 8 2" xfId="1784"/>
    <cellStyle name="20% - 강조색2 8 2 2" xfId="1785"/>
    <cellStyle name="20% - 강조색2 8 2 3" xfId="1786"/>
    <cellStyle name="20% - 강조색2 8 3" xfId="1787"/>
    <cellStyle name="20% - 강조색2 8 3 2" xfId="1788"/>
    <cellStyle name="20% - 강조색2 8 3 3" xfId="1789"/>
    <cellStyle name="20% - 강조색2 8 4" xfId="1790"/>
    <cellStyle name="20% - 강조색2 8 4 2" xfId="1791"/>
    <cellStyle name="20% - 강조색2 8 4 3" xfId="1792"/>
    <cellStyle name="20% - 강조색2 8 5" xfId="1793"/>
    <cellStyle name="20% - 강조색2 8 5 2" xfId="1794"/>
    <cellStyle name="20% - 강조색2 8 5 3" xfId="1795"/>
    <cellStyle name="20% - 강조색2 8 6" xfId="1796"/>
    <cellStyle name="20% - 강조색2 8 6 2" xfId="1797"/>
    <cellStyle name="20% - 강조색2 8 6 3" xfId="1798"/>
    <cellStyle name="20% - 강조색2 8 7" xfId="1799"/>
    <cellStyle name="20% - 강조색2 8 7 2" xfId="1800"/>
    <cellStyle name="20% - 강조색2 8 7 3" xfId="1801"/>
    <cellStyle name="20% - 강조색2 8 8" xfId="1802"/>
    <cellStyle name="20% - 강조색2 8 8 2" xfId="1803"/>
    <cellStyle name="20% - 강조색2 8 8 3" xfId="1804"/>
    <cellStyle name="20% - 강조색2 8 9" xfId="1805"/>
    <cellStyle name="20% - 강조색2 8 9 2" xfId="1806"/>
    <cellStyle name="20% - 강조색2 8 9 3" xfId="1807"/>
    <cellStyle name="20% - 강조색2 9" xfId="1808"/>
    <cellStyle name="20% - 강조색2 9 10" xfId="1809"/>
    <cellStyle name="20% - 강조색2 9 10 2" xfId="1810"/>
    <cellStyle name="20% - 강조색2 9 10 3" xfId="1811"/>
    <cellStyle name="20% - 강조색2 9 11" xfId="1812"/>
    <cellStyle name="20% - 강조색2 9 11 2" xfId="1813"/>
    <cellStyle name="20% - 강조색2 9 11 3" xfId="1814"/>
    <cellStyle name="20% - 강조색2 9 12" xfId="1815"/>
    <cellStyle name="20% - 강조색2 9 12 2" xfId="1816"/>
    <cellStyle name="20% - 강조색2 9 12 3" xfId="1817"/>
    <cellStyle name="20% - 강조색2 9 13" xfId="1818"/>
    <cellStyle name="20% - 강조색2 9 13 2" xfId="1819"/>
    <cellStyle name="20% - 강조색2 9 13 3" xfId="1820"/>
    <cellStyle name="20% - 강조색2 9 14" xfId="1821"/>
    <cellStyle name="20% - 강조색2 9 14 2" xfId="1822"/>
    <cellStyle name="20% - 강조색2 9 14 3" xfId="1823"/>
    <cellStyle name="20% - 강조색2 9 15" xfId="1824"/>
    <cellStyle name="20% - 강조색2 9 16" xfId="1825"/>
    <cellStyle name="20% - 강조색2 9 2" xfId="1826"/>
    <cellStyle name="20% - 강조색2 9 2 2" xfId="1827"/>
    <cellStyle name="20% - 강조색2 9 2 3" xfId="1828"/>
    <cellStyle name="20% - 강조색2 9 3" xfId="1829"/>
    <cellStyle name="20% - 강조색2 9 3 2" xfId="1830"/>
    <cellStyle name="20% - 강조색2 9 3 3" xfId="1831"/>
    <cellStyle name="20% - 강조색2 9 4" xfId="1832"/>
    <cellStyle name="20% - 강조색2 9 4 2" xfId="1833"/>
    <cellStyle name="20% - 강조색2 9 4 3" xfId="1834"/>
    <cellStyle name="20% - 강조색2 9 5" xfId="1835"/>
    <cellStyle name="20% - 강조색2 9 5 2" xfId="1836"/>
    <cellStyle name="20% - 강조색2 9 5 3" xfId="1837"/>
    <cellStyle name="20% - 강조색2 9 6" xfId="1838"/>
    <cellStyle name="20% - 강조색2 9 6 2" xfId="1839"/>
    <cellStyle name="20% - 강조색2 9 6 3" xfId="1840"/>
    <cellStyle name="20% - 강조색2 9 7" xfId="1841"/>
    <cellStyle name="20% - 강조색2 9 7 2" xfId="1842"/>
    <cellStyle name="20% - 강조색2 9 7 3" xfId="1843"/>
    <cellStyle name="20% - 강조색2 9 8" xfId="1844"/>
    <cellStyle name="20% - 강조색2 9 8 2" xfId="1845"/>
    <cellStyle name="20% - 강조색2 9 8 3" xfId="1846"/>
    <cellStyle name="20% - 강조색2 9 9" xfId="1847"/>
    <cellStyle name="20% - 강조색2 9 9 2" xfId="1848"/>
    <cellStyle name="20% - 강조색2 9 9 3" xfId="1849"/>
    <cellStyle name="20% - 강조색3 10" xfId="1850"/>
    <cellStyle name="20% - 강조색3 10 10" xfId="1851"/>
    <cellStyle name="20% - 강조색3 10 10 2" xfId="1852"/>
    <cellStyle name="20% - 강조색3 10 10 3" xfId="1853"/>
    <cellStyle name="20% - 강조색3 10 11" xfId="1854"/>
    <cellStyle name="20% - 강조색3 10 11 2" xfId="1855"/>
    <cellStyle name="20% - 강조색3 10 11 3" xfId="1856"/>
    <cellStyle name="20% - 강조색3 10 12" xfId="1857"/>
    <cellStyle name="20% - 강조색3 10 12 2" xfId="1858"/>
    <cellStyle name="20% - 강조색3 10 12 3" xfId="1859"/>
    <cellStyle name="20% - 강조색3 10 13" xfId="1860"/>
    <cellStyle name="20% - 강조색3 10 13 2" xfId="1861"/>
    <cellStyle name="20% - 강조색3 10 13 3" xfId="1862"/>
    <cellStyle name="20% - 강조색3 10 14" xfId="1863"/>
    <cellStyle name="20% - 강조색3 10 14 2" xfId="1864"/>
    <cellStyle name="20% - 강조색3 10 14 3" xfId="1865"/>
    <cellStyle name="20% - 강조색3 10 15" xfId="1866"/>
    <cellStyle name="20% - 강조색3 10 16" xfId="1867"/>
    <cellStyle name="20% - 강조색3 10 2" xfId="1868"/>
    <cellStyle name="20% - 강조색3 10 2 2" xfId="1869"/>
    <cellStyle name="20% - 강조색3 10 2 3" xfId="1870"/>
    <cellStyle name="20% - 강조색3 10 3" xfId="1871"/>
    <cellStyle name="20% - 강조색3 10 3 2" xfId="1872"/>
    <cellStyle name="20% - 강조색3 10 3 3" xfId="1873"/>
    <cellStyle name="20% - 강조색3 10 4" xfId="1874"/>
    <cellStyle name="20% - 강조색3 10 4 2" xfId="1875"/>
    <cellStyle name="20% - 강조색3 10 4 3" xfId="1876"/>
    <cellStyle name="20% - 강조색3 10 5" xfId="1877"/>
    <cellStyle name="20% - 강조색3 10 5 2" xfId="1878"/>
    <cellStyle name="20% - 강조색3 10 5 3" xfId="1879"/>
    <cellStyle name="20% - 강조색3 10 6" xfId="1880"/>
    <cellStyle name="20% - 강조색3 10 6 2" xfId="1881"/>
    <cellStyle name="20% - 강조색3 10 6 3" xfId="1882"/>
    <cellStyle name="20% - 강조색3 10 7" xfId="1883"/>
    <cellStyle name="20% - 강조색3 10 7 2" xfId="1884"/>
    <cellStyle name="20% - 강조색3 10 7 3" xfId="1885"/>
    <cellStyle name="20% - 강조색3 10 8" xfId="1886"/>
    <cellStyle name="20% - 강조색3 10 8 2" xfId="1887"/>
    <cellStyle name="20% - 강조색3 10 8 3" xfId="1888"/>
    <cellStyle name="20% - 강조색3 10 9" xfId="1889"/>
    <cellStyle name="20% - 강조색3 10 9 2" xfId="1890"/>
    <cellStyle name="20% - 강조색3 10 9 3" xfId="1891"/>
    <cellStyle name="20% - 강조색3 11" xfId="1892"/>
    <cellStyle name="20% - 강조색3 11 10" xfId="1893"/>
    <cellStyle name="20% - 강조색3 11 10 2" xfId="1894"/>
    <cellStyle name="20% - 강조색3 11 10 3" xfId="1895"/>
    <cellStyle name="20% - 강조색3 11 11" xfId="1896"/>
    <cellStyle name="20% - 강조색3 11 11 2" xfId="1897"/>
    <cellStyle name="20% - 강조색3 11 11 3" xfId="1898"/>
    <cellStyle name="20% - 강조색3 11 12" xfId="1899"/>
    <cellStyle name="20% - 강조색3 11 12 2" xfId="1900"/>
    <cellStyle name="20% - 강조색3 11 12 3" xfId="1901"/>
    <cellStyle name="20% - 강조색3 11 13" xfId="1902"/>
    <cellStyle name="20% - 강조색3 11 13 2" xfId="1903"/>
    <cellStyle name="20% - 강조색3 11 13 3" xfId="1904"/>
    <cellStyle name="20% - 강조색3 11 14" xfId="1905"/>
    <cellStyle name="20% - 강조색3 11 14 2" xfId="1906"/>
    <cellStyle name="20% - 강조색3 11 14 3" xfId="1907"/>
    <cellStyle name="20% - 강조색3 11 15" xfId="1908"/>
    <cellStyle name="20% - 강조색3 11 16" xfId="1909"/>
    <cellStyle name="20% - 강조색3 11 2" xfId="1910"/>
    <cellStyle name="20% - 강조색3 11 2 2" xfId="1911"/>
    <cellStyle name="20% - 강조색3 11 2 3" xfId="1912"/>
    <cellStyle name="20% - 강조색3 11 3" xfId="1913"/>
    <cellStyle name="20% - 강조색3 11 3 2" xfId="1914"/>
    <cellStyle name="20% - 강조색3 11 3 3" xfId="1915"/>
    <cellStyle name="20% - 강조색3 11 4" xfId="1916"/>
    <cellStyle name="20% - 강조색3 11 4 2" xfId="1917"/>
    <cellStyle name="20% - 강조색3 11 4 3" xfId="1918"/>
    <cellStyle name="20% - 강조색3 11 5" xfId="1919"/>
    <cellStyle name="20% - 강조색3 11 5 2" xfId="1920"/>
    <cellStyle name="20% - 강조색3 11 5 3" xfId="1921"/>
    <cellStyle name="20% - 강조색3 11 6" xfId="1922"/>
    <cellStyle name="20% - 강조색3 11 6 2" xfId="1923"/>
    <cellStyle name="20% - 강조색3 11 6 3" xfId="1924"/>
    <cellStyle name="20% - 강조색3 11 7" xfId="1925"/>
    <cellStyle name="20% - 강조색3 11 7 2" xfId="1926"/>
    <cellStyle name="20% - 강조색3 11 7 3" xfId="1927"/>
    <cellStyle name="20% - 강조색3 11 8" xfId="1928"/>
    <cellStyle name="20% - 강조색3 11 8 2" xfId="1929"/>
    <cellStyle name="20% - 강조색3 11 8 3" xfId="1930"/>
    <cellStyle name="20% - 강조색3 11 9" xfId="1931"/>
    <cellStyle name="20% - 강조색3 11 9 2" xfId="1932"/>
    <cellStyle name="20% - 강조색3 11 9 3" xfId="1933"/>
    <cellStyle name="20% - 강조색3 12" xfId="1934"/>
    <cellStyle name="20% - 강조색3 12 10" xfId="1935"/>
    <cellStyle name="20% - 강조색3 12 10 2" xfId="1936"/>
    <cellStyle name="20% - 강조색3 12 10 3" xfId="1937"/>
    <cellStyle name="20% - 강조색3 12 11" xfId="1938"/>
    <cellStyle name="20% - 강조색3 12 11 2" xfId="1939"/>
    <cellStyle name="20% - 강조색3 12 11 3" xfId="1940"/>
    <cellStyle name="20% - 강조색3 12 12" xfId="1941"/>
    <cellStyle name="20% - 강조색3 12 12 2" xfId="1942"/>
    <cellStyle name="20% - 강조색3 12 12 3" xfId="1943"/>
    <cellStyle name="20% - 강조색3 12 13" xfId="1944"/>
    <cellStyle name="20% - 강조색3 12 13 2" xfId="1945"/>
    <cellStyle name="20% - 강조색3 12 13 3" xfId="1946"/>
    <cellStyle name="20% - 강조색3 12 14" xfId="1947"/>
    <cellStyle name="20% - 강조색3 12 14 2" xfId="1948"/>
    <cellStyle name="20% - 강조색3 12 14 3" xfId="1949"/>
    <cellStyle name="20% - 강조색3 12 15" xfId="1950"/>
    <cellStyle name="20% - 강조색3 12 16" xfId="1951"/>
    <cellStyle name="20% - 강조색3 12 2" xfId="1952"/>
    <cellStyle name="20% - 강조색3 12 2 2" xfId="1953"/>
    <cellStyle name="20% - 강조색3 12 2 3" xfId="1954"/>
    <cellStyle name="20% - 강조색3 12 3" xfId="1955"/>
    <cellStyle name="20% - 강조색3 12 3 2" xfId="1956"/>
    <cellStyle name="20% - 강조색3 12 3 3" xfId="1957"/>
    <cellStyle name="20% - 강조색3 12 4" xfId="1958"/>
    <cellStyle name="20% - 강조색3 12 4 2" xfId="1959"/>
    <cellStyle name="20% - 강조색3 12 4 3" xfId="1960"/>
    <cellStyle name="20% - 강조색3 12 5" xfId="1961"/>
    <cellStyle name="20% - 강조색3 12 5 2" xfId="1962"/>
    <cellStyle name="20% - 강조색3 12 5 3" xfId="1963"/>
    <cellStyle name="20% - 강조색3 12 6" xfId="1964"/>
    <cellStyle name="20% - 강조색3 12 6 2" xfId="1965"/>
    <cellStyle name="20% - 강조색3 12 6 3" xfId="1966"/>
    <cellStyle name="20% - 강조색3 12 7" xfId="1967"/>
    <cellStyle name="20% - 강조색3 12 7 2" xfId="1968"/>
    <cellStyle name="20% - 강조색3 12 7 3" xfId="1969"/>
    <cellStyle name="20% - 강조색3 12 8" xfId="1970"/>
    <cellStyle name="20% - 강조색3 12 8 2" xfId="1971"/>
    <cellStyle name="20% - 강조색3 12 8 3" xfId="1972"/>
    <cellStyle name="20% - 강조색3 12 9" xfId="1973"/>
    <cellStyle name="20% - 강조색3 12 9 2" xfId="1974"/>
    <cellStyle name="20% - 강조색3 12 9 3" xfId="1975"/>
    <cellStyle name="20% - 강조색3 13" xfId="1976"/>
    <cellStyle name="20% - 강조색3 13 10" xfId="1977"/>
    <cellStyle name="20% - 강조색3 13 10 2" xfId="1978"/>
    <cellStyle name="20% - 강조색3 13 10 3" xfId="1979"/>
    <cellStyle name="20% - 강조색3 13 11" xfId="1980"/>
    <cellStyle name="20% - 강조색3 13 11 2" xfId="1981"/>
    <cellStyle name="20% - 강조색3 13 11 3" xfId="1982"/>
    <cellStyle name="20% - 강조색3 13 12" xfId="1983"/>
    <cellStyle name="20% - 강조색3 13 12 2" xfId="1984"/>
    <cellStyle name="20% - 강조색3 13 12 3" xfId="1985"/>
    <cellStyle name="20% - 강조색3 13 13" xfId="1986"/>
    <cellStyle name="20% - 강조색3 13 13 2" xfId="1987"/>
    <cellStyle name="20% - 강조색3 13 13 3" xfId="1988"/>
    <cellStyle name="20% - 강조색3 13 14" xfId="1989"/>
    <cellStyle name="20% - 강조색3 13 14 2" xfId="1990"/>
    <cellStyle name="20% - 강조색3 13 14 3" xfId="1991"/>
    <cellStyle name="20% - 강조색3 13 15" xfId="1992"/>
    <cellStyle name="20% - 강조색3 13 16" xfId="1993"/>
    <cellStyle name="20% - 강조색3 13 2" xfId="1994"/>
    <cellStyle name="20% - 강조색3 13 2 2" xfId="1995"/>
    <cellStyle name="20% - 강조색3 13 2 3" xfId="1996"/>
    <cellStyle name="20% - 강조색3 13 3" xfId="1997"/>
    <cellStyle name="20% - 강조색3 13 3 2" xfId="1998"/>
    <cellStyle name="20% - 강조색3 13 3 3" xfId="1999"/>
    <cellStyle name="20% - 강조색3 13 4" xfId="2000"/>
    <cellStyle name="20% - 강조색3 13 4 2" xfId="2001"/>
    <cellStyle name="20% - 강조색3 13 4 3" xfId="2002"/>
    <cellStyle name="20% - 강조색3 13 5" xfId="2003"/>
    <cellStyle name="20% - 강조색3 13 5 2" xfId="2004"/>
    <cellStyle name="20% - 강조색3 13 5 3" xfId="2005"/>
    <cellStyle name="20% - 강조색3 13 6" xfId="2006"/>
    <cellStyle name="20% - 강조색3 13 6 2" xfId="2007"/>
    <cellStyle name="20% - 강조색3 13 6 3" xfId="2008"/>
    <cellStyle name="20% - 강조색3 13 7" xfId="2009"/>
    <cellStyle name="20% - 강조색3 13 7 2" xfId="2010"/>
    <cellStyle name="20% - 강조색3 13 7 3" xfId="2011"/>
    <cellStyle name="20% - 강조색3 13 8" xfId="2012"/>
    <cellStyle name="20% - 강조색3 13 8 2" xfId="2013"/>
    <cellStyle name="20% - 강조색3 13 8 3" xfId="2014"/>
    <cellStyle name="20% - 강조색3 13 9" xfId="2015"/>
    <cellStyle name="20% - 강조색3 13 9 2" xfId="2016"/>
    <cellStyle name="20% - 강조색3 13 9 3" xfId="2017"/>
    <cellStyle name="20% - 강조색3 14" xfId="2018"/>
    <cellStyle name="20% - 강조색3 14 10" xfId="2019"/>
    <cellStyle name="20% - 강조색3 14 10 2" xfId="2020"/>
    <cellStyle name="20% - 강조색3 14 10 3" xfId="2021"/>
    <cellStyle name="20% - 강조색3 14 11" xfId="2022"/>
    <cellStyle name="20% - 강조색3 14 11 2" xfId="2023"/>
    <cellStyle name="20% - 강조색3 14 11 3" xfId="2024"/>
    <cellStyle name="20% - 강조색3 14 12" xfId="2025"/>
    <cellStyle name="20% - 강조색3 14 12 2" xfId="2026"/>
    <cellStyle name="20% - 강조색3 14 12 3" xfId="2027"/>
    <cellStyle name="20% - 강조색3 14 13" xfId="2028"/>
    <cellStyle name="20% - 강조색3 14 13 2" xfId="2029"/>
    <cellStyle name="20% - 강조색3 14 13 3" xfId="2030"/>
    <cellStyle name="20% - 강조색3 14 14" xfId="2031"/>
    <cellStyle name="20% - 강조색3 14 14 2" xfId="2032"/>
    <cellStyle name="20% - 강조색3 14 14 3" xfId="2033"/>
    <cellStyle name="20% - 강조색3 14 15" xfId="2034"/>
    <cellStyle name="20% - 강조색3 14 16" xfId="2035"/>
    <cellStyle name="20% - 강조색3 14 2" xfId="2036"/>
    <cellStyle name="20% - 강조색3 14 2 2" xfId="2037"/>
    <cellStyle name="20% - 강조색3 14 2 3" xfId="2038"/>
    <cellStyle name="20% - 강조색3 14 3" xfId="2039"/>
    <cellStyle name="20% - 강조색3 14 3 2" xfId="2040"/>
    <cellStyle name="20% - 강조색3 14 3 3" xfId="2041"/>
    <cellStyle name="20% - 강조색3 14 4" xfId="2042"/>
    <cellStyle name="20% - 강조색3 14 4 2" xfId="2043"/>
    <cellStyle name="20% - 강조색3 14 4 3" xfId="2044"/>
    <cellStyle name="20% - 강조색3 14 5" xfId="2045"/>
    <cellStyle name="20% - 강조색3 14 5 2" xfId="2046"/>
    <cellStyle name="20% - 강조색3 14 5 3" xfId="2047"/>
    <cellStyle name="20% - 강조색3 14 6" xfId="2048"/>
    <cellStyle name="20% - 강조색3 14 6 2" xfId="2049"/>
    <cellStyle name="20% - 강조색3 14 6 3" xfId="2050"/>
    <cellStyle name="20% - 강조색3 14 7" xfId="2051"/>
    <cellStyle name="20% - 강조색3 14 7 2" xfId="2052"/>
    <cellStyle name="20% - 강조색3 14 7 3" xfId="2053"/>
    <cellStyle name="20% - 강조색3 14 8" xfId="2054"/>
    <cellStyle name="20% - 강조색3 14 8 2" xfId="2055"/>
    <cellStyle name="20% - 강조색3 14 8 3" xfId="2056"/>
    <cellStyle name="20% - 강조색3 14 9" xfId="2057"/>
    <cellStyle name="20% - 강조색3 14 9 2" xfId="2058"/>
    <cellStyle name="20% - 강조색3 14 9 3" xfId="2059"/>
    <cellStyle name="20% - 강조색3 15" xfId="2060"/>
    <cellStyle name="20% - 강조색3 15 10" xfId="2061"/>
    <cellStyle name="20% - 강조색3 15 10 2" xfId="2062"/>
    <cellStyle name="20% - 강조색3 15 10 3" xfId="2063"/>
    <cellStyle name="20% - 강조색3 15 11" xfId="2064"/>
    <cellStyle name="20% - 강조색3 15 11 2" xfId="2065"/>
    <cellStyle name="20% - 강조색3 15 11 3" xfId="2066"/>
    <cellStyle name="20% - 강조색3 15 12" xfId="2067"/>
    <cellStyle name="20% - 강조색3 15 12 2" xfId="2068"/>
    <cellStyle name="20% - 강조색3 15 12 3" xfId="2069"/>
    <cellStyle name="20% - 강조색3 15 13" xfId="2070"/>
    <cellStyle name="20% - 강조색3 15 13 2" xfId="2071"/>
    <cellStyle name="20% - 강조색3 15 13 3" xfId="2072"/>
    <cellStyle name="20% - 강조색3 15 14" xfId="2073"/>
    <cellStyle name="20% - 강조색3 15 14 2" xfId="2074"/>
    <cellStyle name="20% - 강조색3 15 14 3" xfId="2075"/>
    <cellStyle name="20% - 강조색3 15 15" xfId="2076"/>
    <cellStyle name="20% - 강조색3 15 16" xfId="2077"/>
    <cellStyle name="20% - 강조색3 15 2" xfId="2078"/>
    <cellStyle name="20% - 강조색3 15 2 2" xfId="2079"/>
    <cellStyle name="20% - 강조색3 15 2 3" xfId="2080"/>
    <cellStyle name="20% - 강조색3 15 3" xfId="2081"/>
    <cellStyle name="20% - 강조색3 15 3 2" xfId="2082"/>
    <cellStyle name="20% - 강조색3 15 3 3" xfId="2083"/>
    <cellStyle name="20% - 강조색3 15 4" xfId="2084"/>
    <cellStyle name="20% - 강조색3 15 4 2" xfId="2085"/>
    <cellStyle name="20% - 강조색3 15 4 3" xfId="2086"/>
    <cellStyle name="20% - 강조색3 15 5" xfId="2087"/>
    <cellStyle name="20% - 강조색3 15 5 2" xfId="2088"/>
    <cellStyle name="20% - 강조색3 15 5 3" xfId="2089"/>
    <cellStyle name="20% - 강조색3 15 6" xfId="2090"/>
    <cellStyle name="20% - 강조색3 15 6 2" xfId="2091"/>
    <cellStyle name="20% - 강조색3 15 6 3" xfId="2092"/>
    <cellStyle name="20% - 강조색3 15 7" xfId="2093"/>
    <cellStyle name="20% - 강조색3 15 7 2" xfId="2094"/>
    <cellStyle name="20% - 강조색3 15 7 3" xfId="2095"/>
    <cellStyle name="20% - 강조색3 15 8" xfId="2096"/>
    <cellStyle name="20% - 강조색3 15 8 2" xfId="2097"/>
    <cellStyle name="20% - 강조색3 15 8 3" xfId="2098"/>
    <cellStyle name="20% - 강조색3 15 9" xfId="2099"/>
    <cellStyle name="20% - 강조색3 15 9 2" xfId="2100"/>
    <cellStyle name="20% - 강조색3 15 9 3" xfId="2101"/>
    <cellStyle name="20% - 강조색3 16" xfId="2102"/>
    <cellStyle name="20% - 강조색3 16 10" xfId="2103"/>
    <cellStyle name="20% - 강조색3 16 10 2" xfId="2104"/>
    <cellStyle name="20% - 강조색3 16 10 3" xfId="2105"/>
    <cellStyle name="20% - 강조색3 16 11" xfId="2106"/>
    <cellStyle name="20% - 강조색3 16 11 2" xfId="2107"/>
    <cellStyle name="20% - 강조색3 16 11 3" xfId="2108"/>
    <cellStyle name="20% - 강조색3 16 12" xfId="2109"/>
    <cellStyle name="20% - 강조색3 16 12 2" xfId="2110"/>
    <cellStyle name="20% - 강조색3 16 12 3" xfId="2111"/>
    <cellStyle name="20% - 강조색3 16 13" xfId="2112"/>
    <cellStyle name="20% - 강조색3 16 13 2" xfId="2113"/>
    <cellStyle name="20% - 강조색3 16 13 3" xfId="2114"/>
    <cellStyle name="20% - 강조색3 16 14" xfId="2115"/>
    <cellStyle name="20% - 강조색3 16 14 2" xfId="2116"/>
    <cellStyle name="20% - 강조색3 16 14 3" xfId="2117"/>
    <cellStyle name="20% - 강조색3 16 15" xfId="2118"/>
    <cellStyle name="20% - 강조색3 16 16" xfId="2119"/>
    <cellStyle name="20% - 강조색3 16 2" xfId="2120"/>
    <cellStyle name="20% - 강조색3 16 2 2" xfId="2121"/>
    <cellStyle name="20% - 강조색3 16 2 3" xfId="2122"/>
    <cellStyle name="20% - 강조색3 16 3" xfId="2123"/>
    <cellStyle name="20% - 강조색3 16 3 2" xfId="2124"/>
    <cellStyle name="20% - 강조색3 16 3 3" xfId="2125"/>
    <cellStyle name="20% - 강조색3 16 4" xfId="2126"/>
    <cellStyle name="20% - 강조색3 16 4 2" xfId="2127"/>
    <cellStyle name="20% - 강조색3 16 4 3" xfId="2128"/>
    <cellStyle name="20% - 강조색3 16 5" xfId="2129"/>
    <cellStyle name="20% - 강조색3 16 5 2" xfId="2130"/>
    <cellStyle name="20% - 강조색3 16 5 3" xfId="2131"/>
    <cellStyle name="20% - 강조색3 16 6" xfId="2132"/>
    <cellStyle name="20% - 강조색3 16 6 2" xfId="2133"/>
    <cellStyle name="20% - 강조색3 16 6 3" xfId="2134"/>
    <cellStyle name="20% - 강조색3 16 7" xfId="2135"/>
    <cellStyle name="20% - 강조색3 16 7 2" xfId="2136"/>
    <cellStyle name="20% - 강조색3 16 7 3" xfId="2137"/>
    <cellStyle name="20% - 강조색3 16 8" xfId="2138"/>
    <cellStyle name="20% - 강조색3 16 8 2" xfId="2139"/>
    <cellStyle name="20% - 강조색3 16 8 3" xfId="2140"/>
    <cellStyle name="20% - 강조색3 16 9" xfId="2141"/>
    <cellStyle name="20% - 강조색3 16 9 2" xfId="2142"/>
    <cellStyle name="20% - 강조색3 16 9 3" xfId="2143"/>
    <cellStyle name="20% - 강조색3 17" xfId="2144"/>
    <cellStyle name="20% - 강조색3 17 10" xfId="2145"/>
    <cellStyle name="20% - 강조색3 17 10 2" xfId="2146"/>
    <cellStyle name="20% - 강조색3 17 10 3" xfId="2147"/>
    <cellStyle name="20% - 강조색3 17 11" xfId="2148"/>
    <cellStyle name="20% - 강조색3 17 11 2" xfId="2149"/>
    <cellStyle name="20% - 강조색3 17 11 3" xfId="2150"/>
    <cellStyle name="20% - 강조색3 17 12" xfId="2151"/>
    <cellStyle name="20% - 강조색3 17 12 2" xfId="2152"/>
    <cellStyle name="20% - 강조색3 17 12 3" xfId="2153"/>
    <cellStyle name="20% - 강조색3 17 13" xfId="2154"/>
    <cellStyle name="20% - 강조색3 17 13 2" xfId="2155"/>
    <cellStyle name="20% - 강조색3 17 13 3" xfId="2156"/>
    <cellStyle name="20% - 강조색3 17 14" xfId="2157"/>
    <cellStyle name="20% - 강조색3 17 14 2" xfId="2158"/>
    <cellStyle name="20% - 강조색3 17 14 3" xfId="2159"/>
    <cellStyle name="20% - 강조색3 17 15" xfId="2160"/>
    <cellStyle name="20% - 강조색3 17 16" xfId="2161"/>
    <cellStyle name="20% - 강조색3 17 2" xfId="2162"/>
    <cellStyle name="20% - 강조색3 17 2 2" xfId="2163"/>
    <cellStyle name="20% - 강조색3 17 2 3" xfId="2164"/>
    <cellStyle name="20% - 강조색3 17 3" xfId="2165"/>
    <cellStyle name="20% - 강조색3 17 3 2" xfId="2166"/>
    <cellStyle name="20% - 강조색3 17 3 3" xfId="2167"/>
    <cellStyle name="20% - 강조색3 17 4" xfId="2168"/>
    <cellStyle name="20% - 강조색3 17 4 2" xfId="2169"/>
    <cellStyle name="20% - 강조색3 17 4 3" xfId="2170"/>
    <cellStyle name="20% - 강조색3 17 5" xfId="2171"/>
    <cellStyle name="20% - 강조색3 17 5 2" xfId="2172"/>
    <cellStyle name="20% - 강조색3 17 5 3" xfId="2173"/>
    <cellStyle name="20% - 강조색3 17 6" xfId="2174"/>
    <cellStyle name="20% - 강조색3 17 6 2" xfId="2175"/>
    <cellStyle name="20% - 강조색3 17 6 3" xfId="2176"/>
    <cellStyle name="20% - 강조색3 17 7" xfId="2177"/>
    <cellStyle name="20% - 강조색3 17 7 2" xfId="2178"/>
    <cellStyle name="20% - 강조색3 17 7 3" xfId="2179"/>
    <cellStyle name="20% - 강조색3 17 8" xfId="2180"/>
    <cellStyle name="20% - 강조색3 17 8 2" xfId="2181"/>
    <cellStyle name="20% - 강조색3 17 8 3" xfId="2182"/>
    <cellStyle name="20% - 강조색3 17 9" xfId="2183"/>
    <cellStyle name="20% - 강조색3 17 9 2" xfId="2184"/>
    <cellStyle name="20% - 강조색3 17 9 3" xfId="2185"/>
    <cellStyle name="20% - 강조색3 18" xfId="2186"/>
    <cellStyle name="20% - 강조색3 18 10" xfId="2187"/>
    <cellStyle name="20% - 강조색3 18 10 2" xfId="2188"/>
    <cellStyle name="20% - 강조색3 18 10 3" xfId="2189"/>
    <cellStyle name="20% - 강조색3 18 11" xfId="2190"/>
    <cellStyle name="20% - 강조색3 18 11 2" xfId="2191"/>
    <cellStyle name="20% - 강조색3 18 11 3" xfId="2192"/>
    <cellStyle name="20% - 강조색3 18 12" xfId="2193"/>
    <cellStyle name="20% - 강조색3 18 12 2" xfId="2194"/>
    <cellStyle name="20% - 강조색3 18 12 3" xfId="2195"/>
    <cellStyle name="20% - 강조색3 18 13" xfId="2196"/>
    <cellStyle name="20% - 강조색3 18 13 2" xfId="2197"/>
    <cellStyle name="20% - 강조색3 18 13 3" xfId="2198"/>
    <cellStyle name="20% - 강조색3 18 14" xfId="2199"/>
    <cellStyle name="20% - 강조색3 18 14 2" xfId="2200"/>
    <cellStyle name="20% - 강조색3 18 14 3" xfId="2201"/>
    <cellStyle name="20% - 강조색3 18 15" xfId="2202"/>
    <cellStyle name="20% - 강조색3 18 16" xfId="2203"/>
    <cellStyle name="20% - 강조색3 18 2" xfId="2204"/>
    <cellStyle name="20% - 강조색3 18 2 2" xfId="2205"/>
    <cellStyle name="20% - 강조색3 18 2 3" xfId="2206"/>
    <cellStyle name="20% - 강조색3 18 3" xfId="2207"/>
    <cellStyle name="20% - 강조색3 18 3 2" xfId="2208"/>
    <cellStyle name="20% - 강조색3 18 3 3" xfId="2209"/>
    <cellStyle name="20% - 강조색3 18 4" xfId="2210"/>
    <cellStyle name="20% - 강조색3 18 4 2" xfId="2211"/>
    <cellStyle name="20% - 강조색3 18 4 3" xfId="2212"/>
    <cellStyle name="20% - 강조색3 18 5" xfId="2213"/>
    <cellStyle name="20% - 강조색3 18 5 2" xfId="2214"/>
    <cellStyle name="20% - 강조색3 18 5 3" xfId="2215"/>
    <cellStyle name="20% - 강조색3 18 6" xfId="2216"/>
    <cellStyle name="20% - 강조색3 18 6 2" xfId="2217"/>
    <cellStyle name="20% - 강조색3 18 6 3" xfId="2218"/>
    <cellStyle name="20% - 강조색3 18 7" xfId="2219"/>
    <cellStyle name="20% - 강조색3 18 7 2" xfId="2220"/>
    <cellStyle name="20% - 강조색3 18 7 3" xfId="2221"/>
    <cellStyle name="20% - 강조색3 18 8" xfId="2222"/>
    <cellStyle name="20% - 강조색3 18 8 2" xfId="2223"/>
    <cellStyle name="20% - 강조색3 18 8 3" xfId="2224"/>
    <cellStyle name="20% - 강조색3 18 9" xfId="2225"/>
    <cellStyle name="20% - 강조색3 18 9 2" xfId="2226"/>
    <cellStyle name="20% - 강조색3 18 9 3" xfId="2227"/>
    <cellStyle name="20% - 강조색3 19" xfId="2228"/>
    <cellStyle name="20% - 강조색3 19 10" xfId="2229"/>
    <cellStyle name="20% - 강조색3 19 10 2" xfId="2230"/>
    <cellStyle name="20% - 강조색3 19 10 3" xfId="2231"/>
    <cellStyle name="20% - 강조색3 19 11" xfId="2232"/>
    <cellStyle name="20% - 강조색3 19 11 2" xfId="2233"/>
    <cellStyle name="20% - 강조색3 19 11 3" xfId="2234"/>
    <cellStyle name="20% - 강조색3 19 12" xfId="2235"/>
    <cellStyle name="20% - 강조색3 19 12 2" xfId="2236"/>
    <cellStyle name="20% - 강조색3 19 12 3" xfId="2237"/>
    <cellStyle name="20% - 강조색3 19 13" xfId="2238"/>
    <cellStyle name="20% - 강조색3 19 13 2" xfId="2239"/>
    <cellStyle name="20% - 강조색3 19 13 3" xfId="2240"/>
    <cellStyle name="20% - 강조색3 19 14" xfId="2241"/>
    <cellStyle name="20% - 강조색3 19 14 2" xfId="2242"/>
    <cellStyle name="20% - 강조색3 19 14 3" xfId="2243"/>
    <cellStyle name="20% - 강조색3 19 15" xfId="2244"/>
    <cellStyle name="20% - 강조색3 19 16" xfId="2245"/>
    <cellStyle name="20% - 강조색3 19 2" xfId="2246"/>
    <cellStyle name="20% - 강조색3 19 2 2" xfId="2247"/>
    <cellStyle name="20% - 강조색3 19 2 3" xfId="2248"/>
    <cellStyle name="20% - 강조색3 19 3" xfId="2249"/>
    <cellStyle name="20% - 강조색3 19 3 2" xfId="2250"/>
    <cellStyle name="20% - 강조색3 19 3 3" xfId="2251"/>
    <cellStyle name="20% - 강조색3 19 4" xfId="2252"/>
    <cellStyle name="20% - 강조색3 19 4 2" xfId="2253"/>
    <cellStyle name="20% - 강조색3 19 4 3" xfId="2254"/>
    <cellStyle name="20% - 강조색3 19 5" xfId="2255"/>
    <cellStyle name="20% - 강조색3 19 5 2" xfId="2256"/>
    <cellStyle name="20% - 강조색3 19 5 3" xfId="2257"/>
    <cellStyle name="20% - 강조색3 19 6" xfId="2258"/>
    <cellStyle name="20% - 강조색3 19 6 2" xfId="2259"/>
    <cellStyle name="20% - 강조색3 19 6 3" xfId="2260"/>
    <cellStyle name="20% - 강조색3 19 7" xfId="2261"/>
    <cellStyle name="20% - 강조색3 19 7 2" xfId="2262"/>
    <cellStyle name="20% - 강조색3 19 7 3" xfId="2263"/>
    <cellStyle name="20% - 강조색3 19 8" xfId="2264"/>
    <cellStyle name="20% - 강조색3 19 8 2" xfId="2265"/>
    <cellStyle name="20% - 강조색3 19 8 3" xfId="2266"/>
    <cellStyle name="20% - 강조색3 19 9" xfId="2267"/>
    <cellStyle name="20% - 강조색3 19 9 2" xfId="2268"/>
    <cellStyle name="20% - 강조색3 19 9 3" xfId="2269"/>
    <cellStyle name="20% - 강조색3 2" xfId="2270"/>
    <cellStyle name="20% - 강조색3 2 10" xfId="2271"/>
    <cellStyle name="20% - 강조색3 2 10 2" xfId="2272"/>
    <cellStyle name="20% - 강조색3 2 10 3" xfId="2273"/>
    <cellStyle name="20% - 강조색3 2 11" xfId="2274"/>
    <cellStyle name="20% - 강조색3 2 11 2" xfId="2275"/>
    <cellStyle name="20% - 강조색3 2 11 3" xfId="2276"/>
    <cellStyle name="20% - 강조색3 2 12" xfId="2277"/>
    <cellStyle name="20% - 강조색3 2 12 2" xfId="2278"/>
    <cellStyle name="20% - 강조색3 2 12 3" xfId="2279"/>
    <cellStyle name="20% - 강조색3 2 13" xfId="2280"/>
    <cellStyle name="20% - 강조색3 2 13 2" xfId="2281"/>
    <cellStyle name="20% - 강조색3 2 13 3" xfId="2282"/>
    <cellStyle name="20% - 강조색3 2 14" xfId="2283"/>
    <cellStyle name="20% - 강조색3 2 14 2" xfId="2284"/>
    <cellStyle name="20% - 강조색3 2 14 3" xfId="2285"/>
    <cellStyle name="20% - 강조색3 2 15" xfId="2286"/>
    <cellStyle name="20% - 강조색3 2 16" xfId="2287"/>
    <cellStyle name="20% - 강조색3 2 2" xfId="2288"/>
    <cellStyle name="20% - 강조색3 2 2 2" xfId="2289"/>
    <cellStyle name="20% - 강조색3 2 2 3" xfId="2290"/>
    <cellStyle name="20% - 강조색3 2 3" xfId="2291"/>
    <cellStyle name="20% - 강조색3 2 3 2" xfId="2292"/>
    <cellStyle name="20% - 강조색3 2 3 3" xfId="2293"/>
    <cellStyle name="20% - 강조색3 2 4" xfId="2294"/>
    <cellStyle name="20% - 강조색3 2 4 2" xfId="2295"/>
    <cellStyle name="20% - 강조색3 2 4 3" xfId="2296"/>
    <cellStyle name="20% - 강조색3 2 5" xfId="2297"/>
    <cellStyle name="20% - 강조색3 2 5 2" xfId="2298"/>
    <cellStyle name="20% - 강조색3 2 5 3" xfId="2299"/>
    <cellStyle name="20% - 강조색3 2 6" xfId="2300"/>
    <cellStyle name="20% - 강조색3 2 6 2" xfId="2301"/>
    <cellStyle name="20% - 강조색3 2 6 3" xfId="2302"/>
    <cellStyle name="20% - 강조색3 2 7" xfId="2303"/>
    <cellStyle name="20% - 강조색3 2 7 2" xfId="2304"/>
    <cellStyle name="20% - 강조색3 2 7 3" xfId="2305"/>
    <cellStyle name="20% - 강조색3 2 8" xfId="2306"/>
    <cellStyle name="20% - 강조색3 2 8 2" xfId="2307"/>
    <cellStyle name="20% - 강조색3 2 8 3" xfId="2308"/>
    <cellStyle name="20% - 강조색3 2 9" xfId="2309"/>
    <cellStyle name="20% - 강조색3 2 9 2" xfId="2310"/>
    <cellStyle name="20% - 강조색3 2 9 3" xfId="2311"/>
    <cellStyle name="20% - 강조색3 20" xfId="2312"/>
    <cellStyle name="20% - 강조색3 20 10" xfId="2313"/>
    <cellStyle name="20% - 강조색3 20 10 2" xfId="2314"/>
    <cellStyle name="20% - 강조색3 20 10 3" xfId="2315"/>
    <cellStyle name="20% - 강조색3 20 11" xfId="2316"/>
    <cellStyle name="20% - 강조색3 20 11 2" xfId="2317"/>
    <cellStyle name="20% - 강조색3 20 11 3" xfId="2318"/>
    <cellStyle name="20% - 강조색3 20 12" xfId="2319"/>
    <cellStyle name="20% - 강조색3 20 12 2" xfId="2320"/>
    <cellStyle name="20% - 강조색3 20 12 3" xfId="2321"/>
    <cellStyle name="20% - 강조색3 20 13" xfId="2322"/>
    <cellStyle name="20% - 강조색3 20 13 2" xfId="2323"/>
    <cellStyle name="20% - 강조색3 20 13 3" xfId="2324"/>
    <cellStyle name="20% - 강조색3 20 14" xfId="2325"/>
    <cellStyle name="20% - 강조색3 20 14 2" xfId="2326"/>
    <cellStyle name="20% - 강조색3 20 14 3" xfId="2327"/>
    <cellStyle name="20% - 강조색3 20 15" xfId="2328"/>
    <cellStyle name="20% - 강조색3 20 16" xfId="2329"/>
    <cellStyle name="20% - 강조색3 20 2" xfId="2330"/>
    <cellStyle name="20% - 강조색3 20 2 2" xfId="2331"/>
    <cellStyle name="20% - 강조색3 20 2 3" xfId="2332"/>
    <cellStyle name="20% - 강조색3 20 3" xfId="2333"/>
    <cellStyle name="20% - 강조색3 20 3 2" xfId="2334"/>
    <cellStyle name="20% - 강조색3 20 3 3" xfId="2335"/>
    <cellStyle name="20% - 강조색3 20 4" xfId="2336"/>
    <cellStyle name="20% - 강조색3 20 4 2" xfId="2337"/>
    <cellStyle name="20% - 강조색3 20 4 3" xfId="2338"/>
    <cellStyle name="20% - 강조색3 20 5" xfId="2339"/>
    <cellStyle name="20% - 강조색3 20 5 2" xfId="2340"/>
    <cellStyle name="20% - 강조색3 20 5 3" xfId="2341"/>
    <cellStyle name="20% - 강조색3 20 6" xfId="2342"/>
    <cellStyle name="20% - 강조색3 20 6 2" xfId="2343"/>
    <cellStyle name="20% - 강조색3 20 6 3" xfId="2344"/>
    <cellStyle name="20% - 강조색3 20 7" xfId="2345"/>
    <cellStyle name="20% - 강조색3 20 7 2" xfId="2346"/>
    <cellStyle name="20% - 강조색3 20 7 3" xfId="2347"/>
    <cellStyle name="20% - 강조색3 20 8" xfId="2348"/>
    <cellStyle name="20% - 강조색3 20 8 2" xfId="2349"/>
    <cellStyle name="20% - 강조색3 20 8 3" xfId="2350"/>
    <cellStyle name="20% - 강조색3 20 9" xfId="2351"/>
    <cellStyle name="20% - 강조색3 20 9 2" xfId="2352"/>
    <cellStyle name="20% - 강조색3 20 9 3" xfId="2353"/>
    <cellStyle name="20% - 강조색3 21" xfId="2354"/>
    <cellStyle name="20% - 강조색3 21 10" xfId="2355"/>
    <cellStyle name="20% - 강조색3 21 10 2" xfId="2356"/>
    <cellStyle name="20% - 강조색3 21 10 3" xfId="2357"/>
    <cellStyle name="20% - 강조색3 21 11" xfId="2358"/>
    <cellStyle name="20% - 강조색3 21 11 2" xfId="2359"/>
    <cellStyle name="20% - 강조색3 21 11 3" xfId="2360"/>
    <cellStyle name="20% - 강조색3 21 12" xfId="2361"/>
    <cellStyle name="20% - 강조색3 21 12 2" xfId="2362"/>
    <cellStyle name="20% - 강조색3 21 12 3" xfId="2363"/>
    <cellStyle name="20% - 강조색3 21 13" xfId="2364"/>
    <cellStyle name="20% - 강조색3 21 13 2" xfId="2365"/>
    <cellStyle name="20% - 강조색3 21 13 3" xfId="2366"/>
    <cellStyle name="20% - 강조색3 21 14" xfId="2367"/>
    <cellStyle name="20% - 강조색3 21 14 2" xfId="2368"/>
    <cellStyle name="20% - 강조색3 21 14 3" xfId="2369"/>
    <cellStyle name="20% - 강조색3 21 15" xfId="2370"/>
    <cellStyle name="20% - 강조색3 21 16" xfId="2371"/>
    <cellStyle name="20% - 강조색3 21 2" xfId="2372"/>
    <cellStyle name="20% - 강조색3 21 2 2" xfId="2373"/>
    <cellStyle name="20% - 강조색3 21 2 3" xfId="2374"/>
    <cellStyle name="20% - 강조색3 21 3" xfId="2375"/>
    <cellStyle name="20% - 강조색3 21 3 2" xfId="2376"/>
    <cellStyle name="20% - 강조색3 21 3 3" xfId="2377"/>
    <cellStyle name="20% - 강조색3 21 4" xfId="2378"/>
    <cellStyle name="20% - 강조색3 21 4 2" xfId="2379"/>
    <cellStyle name="20% - 강조색3 21 4 3" xfId="2380"/>
    <cellStyle name="20% - 강조색3 21 5" xfId="2381"/>
    <cellStyle name="20% - 강조색3 21 5 2" xfId="2382"/>
    <cellStyle name="20% - 강조색3 21 5 3" xfId="2383"/>
    <cellStyle name="20% - 강조색3 21 6" xfId="2384"/>
    <cellStyle name="20% - 강조색3 21 6 2" xfId="2385"/>
    <cellStyle name="20% - 강조색3 21 6 3" xfId="2386"/>
    <cellStyle name="20% - 강조색3 21 7" xfId="2387"/>
    <cellStyle name="20% - 강조색3 21 7 2" xfId="2388"/>
    <cellStyle name="20% - 강조색3 21 7 3" xfId="2389"/>
    <cellStyle name="20% - 강조색3 21 8" xfId="2390"/>
    <cellStyle name="20% - 강조색3 21 8 2" xfId="2391"/>
    <cellStyle name="20% - 강조색3 21 8 3" xfId="2392"/>
    <cellStyle name="20% - 강조색3 21 9" xfId="2393"/>
    <cellStyle name="20% - 강조색3 21 9 2" xfId="2394"/>
    <cellStyle name="20% - 강조색3 21 9 3" xfId="2395"/>
    <cellStyle name="20% - 강조색3 22" xfId="2396"/>
    <cellStyle name="20% - 강조색3 22 10" xfId="2397"/>
    <cellStyle name="20% - 강조색3 22 10 2" xfId="2398"/>
    <cellStyle name="20% - 강조색3 22 10 3" xfId="2399"/>
    <cellStyle name="20% - 강조색3 22 11" xfId="2400"/>
    <cellStyle name="20% - 강조색3 22 11 2" xfId="2401"/>
    <cellStyle name="20% - 강조색3 22 11 3" xfId="2402"/>
    <cellStyle name="20% - 강조색3 22 12" xfId="2403"/>
    <cellStyle name="20% - 강조색3 22 12 2" xfId="2404"/>
    <cellStyle name="20% - 강조색3 22 12 3" xfId="2405"/>
    <cellStyle name="20% - 강조색3 22 13" xfId="2406"/>
    <cellStyle name="20% - 강조색3 22 13 2" xfId="2407"/>
    <cellStyle name="20% - 강조색3 22 13 3" xfId="2408"/>
    <cellStyle name="20% - 강조색3 22 14" xfId="2409"/>
    <cellStyle name="20% - 강조색3 22 14 2" xfId="2410"/>
    <cellStyle name="20% - 강조색3 22 14 3" xfId="2411"/>
    <cellStyle name="20% - 강조색3 22 15" xfId="2412"/>
    <cellStyle name="20% - 강조색3 22 16" xfId="2413"/>
    <cellStyle name="20% - 강조색3 22 2" xfId="2414"/>
    <cellStyle name="20% - 강조색3 22 2 2" xfId="2415"/>
    <cellStyle name="20% - 강조색3 22 2 3" xfId="2416"/>
    <cellStyle name="20% - 강조색3 22 3" xfId="2417"/>
    <cellStyle name="20% - 강조색3 22 3 2" xfId="2418"/>
    <cellStyle name="20% - 강조색3 22 3 3" xfId="2419"/>
    <cellStyle name="20% - 강조색3 22 4" xfId="2420"/>
    <cellStyle name="20% - 강조색3 22 4 2" xfId="2421"/>
    <cellStyle name="20% - 강조색3 22 4 3" xfId="2422"/>
    <cellStyle name="20% - 강조색3 22 5" xfId="2423"/>
    <cellStyle name="20% - 강조색3 22 5 2" xfId="2424"/>
    <cellStyle name="20% - 강조색3 22 5 3" xfId="2425"/>
    <cellStyle name="20% - 강조색3 22 6" xfId="2426"/>
    <cellStyle name="20% - 강조색3 22 6 2" xfId="2427"/>
    <cellStyle name="20% - 강조색3 22 6 3" xfId="2428"/>
    <cellStyle name="20% - 강조색3 22 7" xfId="2429"/>
    <cellStyle name="20% - 강조색3 22 7 2" xfId="2430"/>
    <cellStyle name="20% - 강조색3 22 7 3" xfId="2431"/>
    <cellStyle name="20% - 강조색3 22 8" xfId="2432"/>
    <cellStyle name="20% - 강조색3 22 8 2" xfId="2433"/>
    <cellStyle name="20% - 강조색3 22 8 3" xfId="2434"/>
    <cellStyle name="20% - 강조색3 22 9" xfId="2435"/>
    <cellStyle name="20% - 강조색3 22 9 2" xfId="2436"/>
    <cellStyle name="20% - 강조색3 22 9 3" xfId="2437"/>
    <cellStyle name="20% - 강조색3 23" xfId="2438"/>
    <cellStyle name="20% - 강조색3 23 2" xfId="2439"/>
    <cellStyle name="20% - 강조색3 23 3" xfId="2440"/>
    <cellStyle name="20% - 강조색3 24" xfId="2441"/>
    <cellStyle name="20% - 강조색3 24 2" xfId="2442"/>
    <cellStyle name="20% - 강조색3 24 3" xfId="2443"/>
    <cellStyle name="20% - 강조색3 25" xfId="2444"/>
    <cellStyle name="20% - 강조색3 25 2" xfId="2445"/>
    <cellStyle name="20% - 강조색3 25 3" xfId="2446"/>
    <cellStyle name="20% - 강조색3 26" xfId="2447"/>
    <cellStyle name="20% - 강조색3 26 2" xfId="2448"/>
    <cellStyle name="20% - 강조색3 26 3" xfId="2449"/>
    <cellStyle name="20% - 강조색3 27" xfId="2450"/>
    <cellStyle name="20% - 강조색3 27 2" xfId="2451"/>
    <cellStyle name="20% - 강조색3 27 3" xfId="2452"/>
    <cellStyle name="20% - 강조색3 28" xfId="2453"/>
    <cellStyle name="20% - 강조색3 28 2" xfId="2454"/>
    <cellStyle name="20% - 강조색3 28 3" xfId="2455"/>
    <cellStyle name="20% - 강조색3 29" xfId="2456"/>
    <cellStyle name="20% - 강조색3 29 2" xfId="2457"/>
    <cellStyle name="20% - 강조색3 29 3" xfId="2458"/>
    <cellStyle name="20% - 강조색3 3" xfId="2459"/>
    <cellStyle name="20% - 강조색3 3 10" xfId="2460"/>
    <cellStyle name="20% - 강조색3 3 10 2" xfId="2461"/>
    <cellStyle name="20% - 강조색3 3 10 3" xfId="2462"/>
    <cellStyle name="20% - 강조색3 3 11" xfId="2463"/>
    <cellStyle name="20% - 강조색3 3 11 2" xfId="2464"/>
    <cellStyle name="20% - 강조색3 3 11 3" xfId="2465"/>
    <cellStyle name="20% - 강조색3 3 12" xfId="2466"/>
    <cellStyle name="20% - 강조색3 3 12 2" xfId="2467"/>
    <cellStyle name="20% - 강조색3 3 12 3" xfId="2468"/>
    <cellStyle name="20% - 강조색3 3 13" xfId="2469"/>
    <cellStyle name="20% - 강조색3 3 13 2" xfId="2470"/>
    <cellStyle name="20% - 강조색3 3 13 3" xfId="2471"/>
    <cellStyle name="20% - 강조색3 3 14" xfId="2472"/>
    <cellStyle name="20% - 강조색3 3 14 2" xfId="2473"/>
    <cellStyle name="20% - 강조색3 3 14 3" xfId="2474"/>
    <cellStyle name="20% - 강조색3 3 15" xfId="2475"/>
    <cellStyle name="20% - 강조색3 3 16" xfId="2476"/>
    <cellStyle name="20% - 강조색3 3 2" xfId="2477"/>
    <cellStyle name="20% - 강조색3 3 2 2" xfId="2478"/>
    <cellStyle name="20% - 강조색3 3 2 3" xfId="2479"/>
    <cellStyle name="20% - 강조색3 3 3" xfId="2480"/>
    <cellStyle name="20% - 강조색3 3 3 2" xfId="2481"/>
    <cellStyle name="20% - 강조색3 3 3 3" xfId="2482"/>
    <cellStyle name="20% - 강조색3 3 4" xfId="2483"/>
    <cellStyle name="20% - 강조색3 3 4 2" xfId="2484"/>
    <cellStyle name="20% - 강조색3 3 4 3" xfId="2485"/>
    <cellStyle name="20% - 강조색3 3 5" xfId="2486"/>
    <cellStyle name="20% - 강조색3 3 5 2" xfId="2487"/>
    <cellStyle name="20% - 강조색3 3 5 3" xfId="2488"/>
    <cellStyle name="20% - 강조색3 3 6" xfId="2489"/>
    <cellStyle name="20% - 강조색3 3 6 2" xfId="2490"/>
    <cellStyle name="20% - 강조색3 3 6 3" xfId="2491"/>
    <cellStyle name="20% - 강조색3 3 7" xfId="2492"/>
    <cellStyle name="20% - 강조색3 3 7 2" xfId="2493"/>
    <cellStyle name="20% - 강조색3 3 7 3" xfId="2494"/>
    <cellStyle name="20% - 강조색3 3 8" xfId="2495"/>
    <cellStyle name="20% - 강조색3 3 8 2" xfId="2496"/>
    <cellStyle name="20% - 강조색3 3 8 3" xfId="2497"/>
    <cellStyle name="20% - 강조색3 3 9" xfId="2498"/>
    <cellStyle name="20% - 강조색3 3 9 2" xfId="2499"/>
    <cellStyle name="20% - 강조색3 3 9 3" xfId="2500"/>
    <cellStyle name="20% - 강조색3 30" xfId="2501"/>
    <cellStyle name="20% - 강조색3 30 2" xfId="2502"/>
    <cellStyle name="20% - 강조색3 30 3" xfId="2503"/>
    <cellStyle name="20% - 강조색3 31" xfId="2504"/>
    <cellStyle name="20% - 강조색3 31 2" xfId="2505"/>
    <cellStyle name="20% - 강조색3 31 3" xfId="2506"/>
    <cellStyle name="20% - 강조색3 32" xfId="2507"/>
    <cellStyle name="20% - 강조색3 32 2" xfId="2508"/>
    <cellStyle name="20% - 강조색3 32 3" xfId="2509"/>
    <cellStyle name="20% - 강조색3 33" xfId="2510"/>
    <cellStyle name="20% - 강조색3 33 2" xfId="2511"/>
    <cellStyle name="20% - 강조색3 33 3" xfId="2512"/>
    <cellStyle name="20% - 강조색3 34" xfId="2513"/>
    <cellStyle name="20% - 강조색3 34 2" xfId="2514"/>
    <cellStyle name="20% - 강조색3 34 3" xfId="2515"/>
    <cellStyle name="20% - 강조색3 35" xfId="2516"/>
    <cellStyle name="20% - 강조색3 35 2" xfId="2517"/>
    <cellStyle name="20% - 강조색3 35 3" xfId="2518"/>
    <cellStyle name="20% - 강조색3 4" xfId="2519"/>
    <cellStyle name="20% - 강조색3 4 10" xfId="2520"/>
    <cellStyle name="20% - 강조색3 4 10 2" xfId="2521"/>
    <cellStyle name="20% - 강조색3 4 10 3" xfId="2522"/>
    <cellStyle name="20% - 강조색3 4 11" xfId="2523"/>
    <cellStyle name="20% - 강조색3 4 11 2" xfId="2524"/>
    <cellStyle name="20% - 강조색3 4 11 3" xfId="2525"/>
    <cellStyle name="20% - 강조색3 4 12" xfId="2526"/>
    <cellStyle name="20% - 강조색3 4 12 2" xfId="2527"/>
    <cellStyle name="20% - 강조색3 4 12 3" xfId="2528"/>
    <cellStyle name="20% - 강조색3 4 13" xfId="2529"/>
    <cellStyle name="20% - 강조색3 4 13 2" xfId="2530"/>
    <cellStyle name="20% - 강조색3 4 13 3" xfId="2531"/>
    <cellStyle name="20% - 강조색3 4 14" xfId="2532"/>
    <cellStyle name="20% - 강조색3 4 14 2" xfId="2533"/>
    <cellStyle name="20% - 강조색3 4 14 3" xfId="2534"/>
    <cellStyle name="20% - 강조색3 4 15" xfId="2535"/>
    <cellStyle name="20% - 강조색3 4 16" xfId="2536"/>
    <cellStyle name="20% - 강조색3 4 2" xfId="2537"/>
    <cellStyle name="20% - 강조색3 4 2 2" xfId="2538"/>
    <cellStyle name="20% - 강조색3 4 2 3" xfId="2539"/>
    <cellStyle name="20% - 강조색3 4 3" xfId="2540"/>
    <cellStyle name="20% - 강조색3 4 3 2" xfId="2541"/>
    <cellStyle name="20% - 강조색3 4 3 3" xfId="2542"/>
    <cellStyle name="20% - 강조색3 4 4" xfId="2543"/>
    <cellStyle name="20% - 강조색3 4 4 2" xfId="2544"/>
    <cellStyle name="20% - 강조색3 4 4 3" xfId="2545"/>
    <cellStyle name="20% - 강조색3 4 5" xfId="2546"/>
    <cellStyle name="20% - 강조색3 4 5 2" xfId="2547"/>
    <cellStyle name="20% - 강조색3 4 5 3" xfId="2548"/>
    <cellStyle name="20% - 강조색3 4 6" xfId="2549"/>
    <cellStyle name="20% - 강조색3 4 6 2" xfId="2550"/>
    <cellStyle name="20% - 강조색3 4 6 3" xfId="2551"/>
    <cellStyle name="20% - 강조색3 4 7" xfId="2552"/>
    <cellStyle name="20% - 강조색3 4 7 2" xfId="2553"/>
    <cellStyle name="20% - 강조색3 4 7 3" xfId="2554"/>
    <cellStyle name="20% - 강조색3 4 8" xfId="2555"/>
    <cellStyle name="20% - 강조색3 4 8 2" xfId="2556"/>
    <cellStyle name="20% - 강조색3 4 8 3" xfId="2557"/>
    <cellStyle name="20% - 강조색3 4 9" xfId="2558"/>
    <cellStyle name="20% - 강조색3 4 9 2" xfId="2559"/>
    <cellStyle name="20% - 강조색3 4 9 3" xfId="2560"/>
    <cellStyle name="20% - 강조색3 5" xfId="2561"/>
    <cellStyle name="20% - 강조색3 5 10" xfId="2562"/>
    <cellStyle name="20% - 강조색3 5 10 2" xfId="2563"/>
    <cellStyle name="20% - 강조색3 5 10 3" xfId="2564"/>
    <cellStyle name="20% - 강조색3 5 11" xfId="2565"/>
    <cellStyle name="20% - 강조색3 5 11 2" xfId="2566"/>
    <cellStyle name="20% - 강조색3 5 11 3" xfId="2567"/>
    <cellStyle name="20% - 강조색3 5 12" xfId="2568"/>
    <cellStyle name="20% - 강조색3 5 12 2" xfId="2569"/>
    <cellStyle name="20% - 강조색3 5 12 3" xfId="2570"/>
    <cellStyle name="20% - 강조색3 5 13" xfId="2571"/>
    <cellStyle name="20% - 강조색3 5 13 2" xfId="2572"/>
    <cellStyle name="20% - 강조색3 5 13 3" xfId="2573"/>
    <cellStyle name="20% - 강조색3 5 14" xfId="2574"/>
    <cellStyle name="20% - 강조색3 5 14 2" xfId="2575"/>
    <cellStyle name="20% - 강조색3 5 14 3" xfId="2576"/>
    <cellStyle name="20% - 강조색3 5 15" xfId="2577"/>
    <cellStyle name="20% - 강조색3 5 16" xfId="2578"/>
    <cellStyle name="20% - 강조색3 5 2" xfId="2579"/>
    <cellStyle name="20% - 강조색3 5 2 2" xfId="2580"/>
    <cellStyle name="20% - 강조색3 5 2 3" xfId="2581"/>
    <cellStyle name="20% - 강조색3 5 3" xfId="2582"/>
    <cellStyle name="20% - 강조색3 5 3 2" xfId="2583"/>
    <cellStyle name="20% - 강조색3 5 3 3" xfId="2584"/>
    <cellStyle name="20% - 강조색3 5 4" xfId="2585"/>
    <cellStyle name="20% - 강조색3 5 4 2" xfId="2586"/>
    <cellStyle name="20% - 강조색3 5 4 3" xfId="2587"/>
    <cellStyle name="20% - 강조색3 5 5" xfId="2588"/>
    <cellStyle name="20% - 강조색3 5 5 2" xfId="2589"/>
    <cellStyle name="20% - 강조색3 5 5 3" xfId="2590"/>
    <cellStyle name="20% - 강조색3 5 6" xfId="2591"/>
    <cellStyle name="20% - 강조색3 5 6 2" xfId="2592"/>
    <cellStyle name="20% - 강조색3 5 6 3" xfId="2593"/>
    <cellStyle name="20% - 강조색3 5 7" xfId="2594"/>
    <cellStyle name="20% - 강조색3 5 7 2" xfId="2595"/>
    <cellStyle name="20% - 강조색3 5 7 3" xfId="2596"/>
    <cellStyle name="20% - 강조색3 5 8" xfId="2597"/>
    <cellStyle name="20% - 강조색3 5 8 2" xfId="2598"/>
    <cellStyle name="20% - 강조색3 5 8 3" xfId="2599"/>
    <cellStyle name="20% - 강조색3 5 9" xfId="2600"/>
    <cellStyle name="20% - 강조색3 5 9 2" xfId="2601"/>
    <cellStyle name="20% - 강조색3 5 9 3" xfId="2602"/>
    <cellStyle name="20% - 강조색3 6" xfId="2603"/>
    <cellStyle name="20% - 강조색3 6 10" xfId="2604"/>
    <cellStyle name="20% - 강조색3 6 10 2" xfId="2605"/>
    <cellStyle name="20% - 강조색3 6 10 3" xfId="2606"/>
    <cellStyle name="20% - 강조색3 6 11" xfId="2607"/>
    <cellStyle name="20% - 강조색3 6 11 2" xfId="2608"/>
    <cellStyle name="20% - 강조색3 6 11 3" xfId="2609"/>
    <cellStyle name="20% - 강조색3 6 12" xfId="2610"/>
    <cellStyle name="20% - 강조색3 6 12 2" xfId="2611"/>
    <cellStyle name="20% - 강조색3 6 12 3" xfId="2612"/>
    <cellStyle name="20% - 강조색3 6 13" xfId="2613"/>
    <cellStyle name="20% - 강조색3 6 13 2" xfId="2614"/>
    <cellStyle name="20% - 강조색3 6 13 3" xfId="2615"/>
    <cellStyle name="20% - 강조색3 6 14" xfId="2616"/>
    <cellStyle name="20% - 강조색3 6 14 2" xfId="2617"/>
    <cellStyle name="20% - 강조색3 6 14 3" xfId="2618"/>
    <cellStyle name="20% - 강조색3 6 15" xfId="2619"/>
    <cellStyle name="20% - 강조색3 6 16" xfId="2620"/>
    <cellStyle name="20% - 강조색3 6 2" xfId="2621"/>
    <cellStyle name="20% - 강조색3 6 2 2" xfId="2622"/>
    <cellStyle name="20% - 강조색3 6 2 3" xfId="2623"/>
    <cellStyle name="20% - 강조색3 6 3" xfId="2624"/>
    <cellStyle name="20% - 강조색3 6 3 2" xfId="2625"/>
    <cellStyle name="20% - 강조색3 6 3 3" xfId="2626"/>
    <cellStyle name="20% - 강조색3 6 4" xfId="2627"/>
    <cellStyle name="20% - 강조색3 6 4 2" xfId="2628"/>
    <cellStyle name="20% - 강조색3 6 4 3" xfId="2629"/>
    <cellStyle name="20% - 강조색3 6 5" xfId="2630"/>
    <cellStyle name="20% - 강조색3 6 5 2" xfId="2631"/>
    <cellStyle name="20% - 강조색3 6 5 3" xfId="2632"/>
    <cellStyle name="20% - 강조색3 6 6" xfId="2633"/>
    <cellStyle name="20% - 강조색3 6 6 2" xfId="2634"/>
    <cellStyle name="20% - 강조색3 6 6 3" xfId="2635"/>
    <cellStyle name="20% - 강조색3 6 7" xfId="2636"/>
    <cellStyle name="20% - 강조색3 6 7 2" xfId="2637"/>
    <cellStyle name="20% - 강조색3 6 7 3" xfId="2638"/>
    <cellStyle name="20% - 강조색3 6 8" xfId="2639"/>
    <cellStyle name="20% - 강조색3 6 8 2" xfId="2640"/>
    <cellStyle name="20% - 강조색3 6 8 3" xfId="2641"/>
    <cellStyle name="20% - 강조색3 6 9" xfId="2642"/>
    <cellStyle name="20% - 강조색3 6 9 2" xfId="2643"/>
    <cellStyle name="20% - 강조색3 6 9 3" xfId="2644"/>
    <cellStyle name="20% - 강조색3 7" xfId="2645"/>
    <cellStyle name="20% - 강조색3 7 10" xfId="2646"/>
    <cellStyle name="20% - 강조색3 7 10 2" xfId="2647"/>
    <cellStyle name="20% - 강조색3 7 10 3" xfId="2648"/>
    <cellStyle name="20% - 강조색3 7 11" xfId="2649"/>
    <cellStyle name="20% - 강조색3 7 11 2" xfId="2650"/>
    <cellStyle name="20% - 강조색3 7 11 3" xfId="2651"/>
    <cellStyle name="20% - 강조색3 7 12" xfId="2652"/>
    <cellStyle name="20% - 강조색3 7 12 2" xfId="2653"/>
    <cellStyle name="20% - 강조색3 7 12 3" xfId="2654"/>
    <cellStyle name="20% - 강조색3 7 13" xfId="2655"/>
    <cellStyle name="20% - 강조색3 7 13 2" xfId="2656"/>
    <cellStyle name="20% - 강조색3 7 13 3" xfId="2657"/>
    <cellStyle name="20% - 강조색3 7 14" xfId="2658"/>
    <cellStyle name="20% - 강조색3 7 14 2" xfId="2659"/>
    <cellStyle name="20% - 강조색3 7 14 3" xfId="2660"/>
    <cellStyle name="20% - 강조색3 7 15" xfId="2661"/>
    <cellStyle name="20% - 강조색3 7 16" xfId="2662"/>
    <cellStyle name="20% - 강조색3 7 2" xfId="2663"/>
    <cellStyle name="20% - 강조색3 7 2 2" xfId="2664"/>
    <cellStyle name="20% - 강조색3 7 2 3" xfId="2665"/>
    <cellStyle name="20% - 강조색3 7 3" xfId="2666"/>
    <cellStyle name="20% - 강조색3 7 3 2" xfId="2667"/>
    <cellStyle name="20% - 강조색3 7 3 3" xfId="2668"/>
    <cellStyle name="20% - 강조색3 7 4" xfId="2669"/>
    <cellStyle name="20% - 강조색3 7 4 2" xfId="2670"/>
    <cellStyle name="20% - 강조색3 7 4 3" xfId="2671"/>
    <cellStyle name="20% - 강조색3 7 5" xfId="2672"/>
    <cellStyle name="20% - 강조색3 7 5 2" xfId="2673"/>
    <cellStyle name="20% - 강조색3 7 5 3" xfId="2674"/>
    <cellStyle name="20% - 강조색3 7 6" xfId="2675"/>
    <cellStyle name="20% - 강조색3 7 6 2" xfId="2676"/>
    <cellStyle name="20% - 강조색3 7 6 3" xfId="2677"/>
    <cellStyle name="20% - 강조색3 7 7" xfId="2678"/>
    <cellStyle name="20% - 강조색3 7 7 2" xfId="2679"/>
    <cellStyle name="20% - 강조색3 7 7 3" xfId="2680"/>
    <cellStyle name="20% - 강조색3 7 8" xfId="2681"/>
    <cellStyle name="20% - 강조색3 7 8 2" xfId="2682"/>
    <cellStyle name="20% - 강조색3 7 8 3" xfId="2683"/>
    <cellStyle name="20% - 강조색3 7 9" xfId="2684"/>
    <cellStyle name="20% - 강조색3 7 9 2" xfId="2685"/>
    <cellStyle name="20% - 강조색3 7 9 3" xfId="2686"/>
    <cellStyle name="20% - 강조색3 8" xfId="2687"/>
    <cellStyle name="20% - 강조색3 8 10" xfId="2688"/>
    <cellStyle name="20% - 강조색3 8 10 2" xfId="2689"/>
    <cellStyle name="20% - 강조색3 8 10 3" xfId="2690"/>
    <cellStyle name="20% - 강조색3 8 11" xfId="2691"/>
    <cellStyle name="20% - 강조색3 8 11 2" xfId="2692"/>
    <cellStyle name="20% - 강조색3 8 11 3" xfId="2693"/>
    <cellStyle name="20% - 강조색3 8 12" xfId="2694"/>
    <cellStyle name="20% - 강조색3 8 12 2" xfId="2695"/>
    <cellStyle name="20% - 강조색3 8 12 3" xfId="2696"/>
    <cellStyle name="20% - 강조색3 8 13" xfId="2697"/>
    <cellStyle name="20% - 강조색3 8 13 2" xfId="2698"/>
    <cellStyle name="20% - 강조색3 8 13 3" xfId="2699"/>
    <cellStyle name="20% - 강조색3 8 14" xfId="2700"/>
    <cellStyle name="20% - 강조색3 8 14 2" xfId="2701"/>
    <cellStyle name="20% - 강조색3 8 14 3" xfId="2702"/>
    <cellStyle name="20% - 강조색3 8 15" xfId="2703"/>
    <cellStyle name="20% - 강조색3 8 16" xfId="2704"/>
    <cellStyle name="20% - 강조색3 8 2" xfId="2705"/>
    <cellStyle name="20% - 강조색3 8 2 2" xfId="2706"/>
    <cellStyle name="20% - 강조색3 8 2 3" xfId="2707"/>
    <cellStyle name="20% - 강조색3 8 3" xfId="2708"/>
    <cellStyle name="20% - 강조색3 8 3 2" xfId="2709"/>
    <cellStyle name="20% - 강조색3 8 3 3" xfId="2710"/>
    <cellStyle name="20% - 강조색3 8 4" xfId="2711"/>
    <cellStyle name="20% - 강조색3 8 4 2" xfId="2712"/>
    <cellStyle name="20% - 강조색3 8 4 3" xfId="2713"/>
    <cellStyle name="20% - 강조색3 8 5" xfId="2714"/>
    <cellStyle name="20% - 강조색3 8 5 2" xfId="2715"/>
    <cellStyle name="20% - 강조색3 8 5 3" xfId="2716"/>
    <cellStyle name="20% - 강조색3 8 6" xfId="2717"/>
    <cellStyle name="20% - 강조색3 8 6 2" xfId="2718"/>
    <cellStyle name="20% - 강조색3 8 6 3" xfId="2719"/>
    <cellStyle name="20% - 강조색3 8 7" xfId="2720"/>
    <cellStyle name="20% - 강조색3 8 7 2" xfId="2721"/>
    <cellStyle name="20% - 강조색3 8 7 3" xfId="2722"/>
    <cellStyle name="20% - 강조색3 8 8" xfId="2723"/>
    <cellStyle name="20% - 강조색3 8 8 2" xfId="2724"/>
    <cellStyle name="20% - 강조색3 8 8 3" xfId="2725"/>
    <cellStyle name="20% - 강조색3 8 9" xfId="2726"/>
    <cellStyle name="20% - 강조색3 8 9 2" xfId="2727"/>
    <cellStyle name="20% - 강조색3 8 9 3" xfId="2728"/>
    <cellStyle name="20% - 강조색3 9" xfId="2729"/>
    <cellStyle name="20% - 강조색3 9 10" xfId="2730"/>
    <cellStyle name="20% - 강조색3 9 10 2" xfId="2731"/>
    <cellStyle name="20% - 강조색3 9 10 3" xfId="2732"/>
    <cellStyle name="20% - 강조색3 9 11" xfId="2733"/>
    <cellStyle name="20% - 강조색3 9 11 2" xfId="2734"/>
    <cellStyle name="20% - 강조색3 9 11 3" xfId="2735"/>
    <cellStyle name="20% - 강조색3 9 12" xfId="2736"/>
    <cellStyle name="20% - 강조색3 9 12 2" xfId="2737"/>
    <cellStyle name="20% - 강조색3 9 12 3" xfId="2738"/>
    <cellStyle name="20% - 강조색3 9 13" xfId="2739"/>
    <cellStyle name="20% - 강조색3 9 13 2" xfId="2740"/>
    <cellStyle name="20% - 강조색3 9 13 3" xfId="2741"/>
    <cellStyle name="20% - 강조색3 9 14" xfId="2742"/>
    <cellStyle name="20% - 강조색3 9 14 2" xfId="2743"/>
    <cellStyle name="20% - 강조색3 9 14 3" xfId="2744"/>
    <cellStyle name="20% - 강조색3 9 15" xfId="2745"/>
    <cellStyle name="20% - 강조색3 9 16" xfId="2746"/>
    <cellStyle name="20% - 강조색3 9 2" xfId="2747"/>
    <cellStyle name="20% - 강조색3 9 2 2" xfId="2748"/>
    <cellStyle name="20% - 강조색3 9 2 3" xfId="2749"/>
    <cellStyle name="20% - 강조색3 9 3" xfId="2750"/>
    <cellStyle name="20% - 강조색3 9 3 2" xfId="2751"/>
    <cellStyle name="20% - 강조색3 9 3 3" xfId="2752"/>
    <cellStyle name="20% - 강조색3 9 4" xfId="2753"/>
    <cellStyle name="20% - 강조색3 9 4 2" xfId="2754"/>
    <cellStyle name="20% - 강조색3 9 4 3" xfId="2755"/>
    <cellStyle name="20% - 강조색3 9 5" xfId="2756"/>
    <cellStyle name="20% - 강조색3 9 5 2" xfId="2757"/>
    <cellStyle name="20% - 강조색3 9 5 3" xfId="2758"/>
    <cellStyle name="20% - 강조색3 9 6" xfId="2759"/>
    <cellStyle name="20% - 강조색3 9 6 2" xfId="2760"/>
    <cellStyle name="20% - 강조색3 9 6 3" xfId="2761"/>
    <cellStyle name="20% - 강조색3 9 7" xfId="2762"/>
    <cellStyle name="20% - 강조색3 9 7 2" xfId="2763"/>
    <cellStyle name="20% - 강조색3 9 7 3" xfId="2764"/>
    <cellStyle name="20% - 강조색3 9 8" xfId="2765"/>
    <cellStyle name="20% - 강조색3 9 8 2" xfId="2766"/>
    <cellStyle name="20% - 강조색3 9 8 3" xfId="2767"/>
    <cellStyle name="20% - 강조색3 9 9" xfId="2768"/>
    <cellStyle name="20% - 강조색3 9 9 2" xfId="2769"/>
    <cellStyle name="20% - 강조색3 9 9 3" xfId="2770"/>
    <cellStyle name="20% - 강조색4 10" xfId="2771"/>
    <cellStyle name="20% - 강조색4 10 10" xfId="2772"/>
    <cellStyle name="20% - 강조색4 10 10 2" xfId="2773"/>
    <cellStyle name="20% - 강조색4 10 10 3" xfId="2774"/>
    <cellStyle name="20% - 강조색4 10 11" xfId="2775"/>
    <cellStyle name="20% - 강조색4 10 11 2" xfId="2776"/>
    <cellStyle name="20% - 강조색4 10 11 3" xfId="2777"/>
    <cellStyle name="20% - 강조색4 10 12" xfId="2778"/>
    <cellStyle name="20% - 강조색4 10 12 2" xfId="2779"/>
    <cellStyle name="20% - 강조색4 10 12 3" xfId="2780"/>
    <cellStyle name="20% - 강조색4 10 13" xfId="2781"/>
    <cellStyle name="20% - 강조색4 10 13 2" xfId="2782"/>
    <cellStyle name="20% - 강조색4 10 13 3" xfId="2783"/>
    <cellStyle name="20% - 강조색4 10 14" xfId="2784"/>
    <cellStyle name="20% - 강조색4 10 14 2" xfId="2785"/>
    <cellStyle name="20% - 강조색4 10 14 3" xfId="2786"/>
    <cellStyle name="20% - 강조색4 10 15" xfId="2787"/>
    <cellStyle name="20% - 강조색4 10 16" xfId="2788"/>
    <cellStyle name="20% - 강조색4 10 2" xfId="2789"/>
    <cellStyle name="20% - 강조색4 10 2 2" xfId="2790"/>
    <cellStyle name="20% - 강조색4 10 2 3" xfId="2791"/>
    <cellStyle name="20% - 강조색4 10 3" xfId="2792"/>
    <cellStyle name="20% - 강조색4 10 3 2" xfId="2793"/>
    <cellStyle name="20% - 강조색4 10 3 3" xfId="2794"/>
    <cellStyle name="20% - 강조색4 10 4" xfId="2795"/>
    <cellStyle name="20% - 강조색4 10 4 2" xfId="2796"/>
    <cellStyle name="20% - 강조색4 10 4 3" xfId="2797"/>
    <cellStyle name="20% - 강조색4 10 5" xfId="2798"/>
    <cellStyle name="20% - 강조색4 10 5 2" xfId="2799"/>
    <cellStyle name="20% - 강조색4 10 5 3" xfId="2800"/>
    <cellStyle name="20% - 강조색4 10 6" xfId="2801"/>
    <cellStyle name="20% - 강조색4 10 6 2" xfId="2802"/>
    <cellStyle name="20% - 강조색4 10 6 3" xfId="2803"/>
    <cellStyle name="20% - 강조색4 10 7" xfId="2804"/>
    <cellStyle name="20% - 강조색4 10 7 2" xfId="2805"/>
    <cellStyle name="20% - 강조색4 10 7 3" xfId="2806"/>
    <cellStyle name="20% - 강조색4 10 8" xfId="2807"/>
    <cellStyle name="20% - 강조색4 10 8 2" xfId="2808"/>
    <cellStyle name="20% - 강조색4 10 8 3" xfId="2809"/>
    <cellStyle name="20% - 강조색4 10 9" xfId="2810"/>
    <cellStyle name="20% - 강조색4 10 9 2" xfId="2811"/>
    <cellStyle name="20% - 강조색4 10 9 3" xfId="2812"/>
    <cellStyle name="20% - 강조색4 11" xfId="2813"/>
    <cellStyle name="20% - 강조색4 11 10" xfId="2814"/>
    <cellStyle name="20% - 강조색4 11 10 2" xfId="2815"/>
    <cellStyle name="20% - 강조색4 11 10 3" xfId="2816"/>
    <cellStyle name="20% - 강조색4 11 11" xfId="2817"/>
    <cellStyle name="20% - 강조색4 11 11 2" xfId="2818"/>
    <cellStyle name="20% - 강조색4 11 11 3" xfId="2819"/>
    <cellStyle name="20% - 강조색4 11 12" xfId="2820"/>
    <cellStyle name="20% - 강조색4 11 12 2" xfId="2821"/>
    <cellStyle name="20% - 강조색4 11 12 3" xfId="2822"/>
    <cellStyle name="20% - 강조색4 11 13" xfId="2823"/>
    <cellStyle name="20% - 강조색4 11 13 2" xfId="2824"/>
    <cellStyle name="20% - 강조색4 11 13 3" xfId="2825"/>
    <cellStyle name="20% - 강조색4 11 14" xfId="2826"/>
    <cellStyle name="20% - 강조색4 11 14 2" xfId="2827"/>
    <cellStyle name="20% - 강조색4 11 14 3" xfId="2828"/>
    <cellStyle name="20% - 강조색4 11 15" xfId="2829"/>
    <cellStyle name="20% - 강조색4 11 16" xfId="2830"/>
    <cellStyle name="20% - 강조색4 11 2" xfId="2831"/>
    <cellStyle name="20% - 강조색4 11 2 2" xfId="2832"/>
    <cellStyle name="20% - 강조색4 11 2 3" xfId="2833"/>
    <cellStyle name="20% - 강조색4 11 3" xfId="2834"/>
    <cellStyle name="20% - 강조색4 11 3 2" xfId="2835"/>
    <cellStyle name="20% - 강조색4 11 3 3" xfId="2836"/>
    <cellStyle name="20% - 강조색4 11 4" xfId="2837"/>
    <cellStyle name="20% - 강조색4 11 4 2" xfId="2838"/>
    <cellStyle name="20% - 강조색4 11 4 3" xfId="2839"/>
    <cellStyle name="20% - 강조색4 11 5" xfId="2840"/>
    <cellStyle name="20% - 강조색4 11 5 2" xfId="2841"/>
    <cellStyle name="20% - 강조색4 11 5 3" xfId="2842"/>
    <cellStyle name="20% - 강조색4 11 6" xfId="2843"/>
    <cellStyle name="20% - 강조색4 11 6 2" xfId="2844"/>
    <cellStyle name="20% - 강조색4 11 6 3" xfId="2845"/>
    <cellStyle name="20% - 강조색4 11 7" xfId="2846"/>
    <cellStyle name="20% - 강조색4 11 7 2" xfId="2847"/>
    <cellStyle name="20% - 강조색4 11 7 3" xfId="2848"/>
    <cellStyle name="20% - 강조색4 11 8" xfId="2849"/>
    <cellStyle name="20% - 강조색4 11 8 2" xfId="2850"/>
    <cellStyle name="20% - 강조색4 11 8 3" xfId="2851"/>
    <cellStyle name="20% - 강조색4 11 9" xfId="2852"/>
    <cellStyle name="20% - 강조색4 11 9 2" xfId="2853"/>
    <cellStyle name="20% - 강조색4 11 9 3" xfId="2854"/>
    <cellStyle name="20% - 강조색4 12" xfId="2855"/>
    <cellStyle name="20% - 강조색4 12 10" xfId="2856"/>
    <cellStyle name="20% - 강조색4 12 10 2" xfId="2857"/>
    <cellStyle name="20% - 강조색4 12 10 3" xfId="2858"/>
    <cellStyle name="20% - 강조색4 12 11" xfId="2859"/>
    <cellStyle name="20% - 강조색4 12 11 2" xfId="2860"/>
    <cellStyle name="20% - 강조색4 12 11 3" xfId="2861"/>
    <cellStyle name="20% - 강조색4 12 12" xfId="2862"/>
    <cellStyle name="20% - 강조색4 12 12 2" xfId="2863"/>
    <cellStyle name="20% - 강조색4 12 12 3" xfId="2864"/>
    <cellStyle name="20% - 강조색4 12 13" xfId="2865"/>
    <cellStyle name="20% - 강조색4 12 13 2" xfId="2866"/>
    <cellStyle name="20% - 강조색4 12 13 3" xfId="2867"/>
    <cellStyle name="20% - 강조색4 12 14" xfId="2868"/>
    <cellStyle name="20% - 강조색4 12 14 2" xfId="2869"/>
    <cellStyle name="20% - 강조색4 12 14 3" xfId="2870"/>
    <cellStyle name="20% - 강조색4 12 15" xfId="2871"/>
    <cellStyle name="20% - 강조색4 12 16" xfId="2872"/>
    <cellStyle name="20% - 강조색4 12 2" xfId="2873"/>
    <cellStyle name="20% - 강조색4 12 2 2" xfId="2874"/>
    <cellStyle name="20% - 강조색4 12 2 3" xfId="2875"/>
    <cellStyle name="20% - 강조색4 12 3" xfId="2876"/>
    <cellStyle name="20% - 강조색4 12 3 2" xfId="2877"/>
    <cellStyle name="20% - 강조색4 12 3 3" xfId="2878"/>
    <cellStyle name="20% - 강조색4 12 4" xfId="2879"/>
    <cellStyle name="20% - 강조색4 12 4 2" xfId="2880"/>
    <cellStyle name="20% - 강조색4 12 4 3" xfId="2881"/>
    <cellStyle name="20% - 강조색4 12 5" xfId="2882"/>
    <cellStyle name="20% - 강조색4 12 5 2" xfId="2883"/>
    <cellStyle name="20% - 강조색4 12 5 3" xfId="2884"/>
    <cellStyle name="20% - 강조색4 12 6" xfId="2885"/>
    <cellStyle name="20% - 강조색4 12 6 2" xfId="2886"/>
    <cellStyle name="20% - 강조색4 12 6 3" xfId="2887"/>
    <cellStyle name="20% - 강조색4 12 7" xfId="2888"/>
    <cellStyle name="20% - 강조색4 12 7 2" xfId="2889"/>
    <cellStyle name="20% - 강조색4 12 7 3" xfId="2890"/>
    <cellStyle name="20% - 강조색4 12 8" xfId="2891"/>
    <cellStyle name="20% - 강조색4 12 8 2" xfId="2892"/>
    <cellStyle name="20% - 강조색4 12 8 3" xfId="2893"/>
    <cellStyle name="20% - 강조색4 12 9" xfId="2894"/>
    <cellStyle name="20% - 강조색4 12 9 2" xfId="2895"/>
    <cellStyle name="20% - 강조색4 12 9 3" xfId="2896"/>
    <cellStyle name="20% - 강조색4 13" xfId="2897"/>
    <cellStyle name="20% - 강조색4 13 10" xfId="2898"/>
    <cellStyle name="20% - 강조색4 13 10 2" xfId="2899"/>
    <cellStyle name="20% - 강조색4 13 10 3" xfId="2900"/>
    <cellStyle name="20% - 강조색4 13 11" xfId="2901"/>
    <cellStyle name="20% - 강조색4 13 11 2" xfId="2902"/>
    <cellStyle name="20% - 강조색4 13 11 3" xfId="2903"/>
    <cellStyle name="20% - 강조색4 13 12" xfId="2904"/>
    <cellStyle name="20% - 강조색4 13 12 2" xfId="2905"/>
    <cellStyle name="20% - 강조색4 13 12 3" xfId="2906"/>
    <cellStyle name="20% - 강조색4 13 13" xfId="2907"/>
    <cellStyle name="20% - 강조색4 13 13 2" xfId="2908"/>
    <cellStyle name="20% - 강조색4 13 13 3" xfId="2909"/>
    <cellStyle name="20% - 강조색4 13 14" xfId="2910"/>
    <cellStyle name="20% - 강조색4 13 14 2" xfId="2911"/>
    <cellStyle name="20% - 강조색4 13 14 3" xfId="2912"/>
    <cellStyle name="20% - 강조색4 13 15" xfId="2913"/>
    <cellStyle name="20% - 강조색4 13 16" xfId="2914"/>
    <cellStyle name="20% - 강조색4 13 2" xfId="2915"/>
    <cellStyle name="20% - 강조색4 13 2 2" xfId="2916"/>
    <cellStyle name="20% - 강조색4 13 2 3" xfId="2917"/>
    <cellStyle name="20% - 강조색4 13 3" xfId="2918"/>
    <cellStyle name="20% - 강조색4 13 3 2" xfId="2919"/>
    <cellStyle name="20% - 강조색4 13 3 3" xfId="2920"/>
    <cellStyle name="20% - 강조색4 13 4" xfId="2921"/>
    <cellStyle name="20% - 강조색4 13 4 2" xfId="2922"/>
    <cellStyle name="20% - 강조색4 13 4 3" xfId="2923"/>
    <cellStyle name="20% - 강조색4 13 5" xfId="2924"/>
    <cellStyle name="20% - 강조색4 13 5 2" xfId="2925"/>
    <cellStyle name="20% - 강조색4 13 5 3" xfId="2926"/>
    <cellStyle name="20% - 강조색4 13 6" xfId="2927"/>
    <cellStyle name="20% - 강조색4 13 6 2" xfId="2928"/>
    <cellStyle name="20% - 강조색4 13 6 3" xfId="2929"/>
    <cellStyle name="20% - 강조색4 13 7" xfId="2930"/>
    <cellStyle name="20% - 강조색4 13 7 2" xfId="2931"/>
    <cellStyle name="20% - 강조색4 13 7 3" xfId="2932"/>
    <cellStyle name="20% - 강조색4 13 8" xfId="2933"/>
    <cellStyle name="20% - 강조색4 13 8 2" xfId="2934"/>
    <cellStyle name="20% - 강조색4 13 8 3" xfId="2935"/>
    <cellStyle name="20% - 강조색4 13 9" xfId="2936"/>
    <cellStyle name="20% - 강조색4 13 9 2" xfId="2937"/>
    <cellStyle name="20% - 강조색4 13 9 3" xfId="2938"/>
    <cellStyle name="20% - 강조색4 14" xfId="2939"/>
    <cellStyle name="20% - 강조색4 14 10" xfId="2940"/>
    <cellStyle name="20% - 강조색4 14 10 2" xfId="2941"/>
    <cellStyle name="20% - 강조색4 14 10 3" xfId="2942"/>
    <cellStyle name="20% - 강조색4 14 11" xfId="2943"/>
    <cellStyle name="20% - 강조색4 14 11 2" xfId="2944"/>
    <cellStyle name="20% - 강조색4 14 11 3" xfId="2945"/>
    <cellStyle name="20% - 강조색4 14 12" xfId="2946"/>
    <cellStyle name="20% - 강조색4 14 12 2" xfId="2947"/>
    <cellStyle name="20% - 강조색4 14 12 3" xfId="2948"/>
    <cellStyle name="20% - 강조색4 14 13" xfId="2949"/>
    <cellStyle name="20% - 강조색4 14 13 2" xfId="2950"/>
    <cellStyle name="20% - 강조색4 14 13 3" xfId="2951"/>
    <cellStyle name="20% - 강조색4 14 14" xfId="2952"/>
    <cellStyle name="20% - 강조색4 14 14 2" xfId="2953"/>
    <cellStyle name="20% - 강조색4 14 14 3" xfId="2954"/>
    <cellStyle name="20% - 강조색4 14 15" xfId="2955"/>
    <cellStyle name="20% - 강조색4 14 16" xfId="2956"/>
    <cellStyle name="20% - 강조색4 14 2" xfId="2957"/>
    <cellStyle name="20% - 강조색4 14 2 2" xfId="2958"/>
    <cellStyle name="20% - 강조색4 14 2 3" xfId="2959"/>
    <cellStyle name="20% - 강조색4 14 3" xfId="2960"/>
    <cellStyle name="20% - 강조색4 14 3 2" xfId="2961"/>
    <cellStyle name="20% - 강조색4 14 3 3" xfId="2962"/>
    <cellStyle name="20% - 강조색4 14 4" xfId="2963"/>
    <cellStyle name="20% - 강조색4 14 4 2" xfId="2964"/>
    <cellStyle name="20% - 강조색4 14 4 3" xfId="2965"/>
    <cellStyle name="20% - 강조색4 14 5" xfId="2966"/>
    <cellStyle name="20% - 강조색4 14 5 2" xfId="2967"/>
    <cellStyle name="20% - 강조색4 14 5 3" xfId="2968"/>
    <cellStyle name="20% - 강조색4 14 6" xfId="2969"/>
    <cellStyle name="20% - 강조색4 14 6 2" xfId="2970"/>
    <cellStyle name="20% - 강조색4 14 6 3" xfId="2971"/>
    <cellStyle name="20% - 강조색4 14 7" xfId="2972"/>
    <cellStyle name="20% - 강조색4 14 7 2" xfId="2973"/>
    <cellStyle name="20% - 강조색4 14 7 3" xfId="2974"/>
    <cellStyle name="20% - 강조색4 14 8" xfId="2975"/>
    <cellStyle name="20% - 강조색4 14 8 2" xfId="2976"/>
    <cellStyle name="20% - 강조색4 14 8 3" xfId="2977"/>
    <cellStyle name="20% - 강조색4 14 9" xfId="2978"/>
    <cellStyle name="20% - 강조색4 14 9 2" xfId="2979"/>
    <cellStyle name="20% - 강조색4 14 9 3" xfId="2980"/>
    <cellStyle name="20% - 강조색4 15" xfId="2981"/>
    <cellStyle name="20% - 강조색4 15 10" xfId="2982"/>
    <cellStyle name="20% - 강조색4 15 10 2" xfId="2983"/>
    <cellStyle name="20% - 강조색4 15 10 3" xfId="2984"/>
    <cellStyle name="20% - 강조색4 15 11" xfId="2985"/>
    <cellStyle name="20% - 강조색4 15 11 2" xfId="2986"/>
    <cellStyle name="20% - 강조색4 15 11 3" xfId="2987"/>
    <cellStyle name="20% - 강조색4 15 12" xfId="2988"/>
    <cellStyle name="20% - 강조색4 15 12 2" xfId="2989"/>
    <cellStyle name="20% - 강조색4 15 12 3" xfId="2990"/>
    <cellStyle name="20% - 강조색4 15 13" xfId="2991"/>
    <cellStyle name="20% - 강조색4 15 13 2" xfId="2992"/>
    <cellStyle name="20% - 강조색4 15 13 3" xfId="2993"/>
    <cellStyle name="20% - 강조색4 15 14" xfId="2994"/>
    <cellStyle name="20% - 강조색4 15 14 2" xfId="2995"/>
    <cellStyle name="20% - 강조색4 15 14 3" xfId="2996"/>
    <cellStyle name="20% - 강조색4 15 15" xfId="2997"/>
    <cellStyle name="20% - 강조색4 15 16" xfId="2998"/>
    <cellStyle name="20% - 강조색4 15 2" xfId="2999"/>
    <cellStyle name="20% - 강조색4 15 2 2" xfId="3000"/>
    <cellStyle name="20% - 강조색4 15 2 3" xfId="3001"/>
    <cellStyle name="20% - 강조색4 15 3" xfId="3002"/>
    <cellStyle name="20% - 강조색4 15 3 2" xfId="3003"/>
    <cellStyle name="20% - 강조색4 15 3 3" xfId="3004"/>
    <cellStyle name="20% - 강조색4 15 4" xfId="3005"/>
    <cellStyle name="20% - 강조색4 15 4 2" xfId="3006"/>
    <cellStyle name="20% - 강조색4 15 4 3" xfId="3007"/>
    <cellStyle name="20% - 강조색4 15 5" xfId="3008"/>
    <cellStyle name="20% - 강조색4 15 5 2" xfId="3009"/>
    <cellStyle name="20% - 강조색4 15 5 3" xfId="3010"/>
    <cellStyle name="20% - 강조색4 15 6" xfId="3011"/>
    <cellStyle name="20% - 강조색4 15 6 2" xfId="3012"/>
    <cellStyle name="20% - 강조색4 15 6 3" xfId="3013"/>
    <cellStyle name="20% - 강조색4 15 7" xfId="3014"/>
    <cellStyle name="20% - 강조색4 15 7 2" xfId="3015"/>
    <cellStyle name="20% - 강조색4 15 7 3" xfId="3016"/>
    <cellStyle name="20% - 강조색4 15 8" xfId="3017"/>
    <cellStyle name="20% - 강조색4 15 8 2" xfId="3018"/>
    <cellStyle name="20% - 강조색4 15 8 3" xfId="3019"/>
    <cellStyle name="20% - 강조색4 15 9" xfId="3020"/>
    <cellStyle name="20% - 강조색4 15 9 2" xfId="3021"/>
    <cellStyle name="20% - 강조색4 15 9 3" xfId="3022"/>
    <cellStyle name="20% - 강조색4 16" xfId="3023"/>
    <cellStyle name="20% - 강조색4 16 10" xfId="3024"/>
    <cellStyle name="20% - 강조색4 16 10 2" xfId="3025"/>
    <cellStyle name="20% - 강조색4 16 10 3" xfId="3026"/>
    <cellStyle name="20% - 강조색4 16 11" xfId="3027"/>
    <cellStyle name="20% - 강조색4 16 11 2" xfId="3028"/>
    <cellStyle name="20% - 강조색4 16 11 3" xfId="3029"/>
    <cellStyle name="20% - 강조색4 16 12" xfId="3030"/>
    <cellStyle name="20% - 강조색4 16 12 2" xfId="3031"/>
    <cellStyle name="20% - 강조색4 16 12 3" xfId="3032"/>
    <cellStyle name="20% - 강조색4 16 13" xfId="3033"/>
    <cellStyle name="20% - 강조색4 16 13 2" xfId="3034"/>
    <cellStyle name="20% - 강조색4 16 13 3" xfId="3035"/>
    <cellStyle name="20% - 강조색4 16 14" xfId="3036"/>
    <cellStyle name="20% - 강조색4 16 14 2" xfId="3037"/>
    <cellStyle name="20% - 강조색4 16 14 3" xfId="3038"/>
    <cellStyle name="20% - 강조색4 16 15" xfId="3039"/>
    <cellStyle name="20% - 강조색4 16 16" xfId="3040"/>
    <cellStyle name="20% - 강조색4 16 2" xfId="3041"/>
    <cellStyle name="20% - 강조색4 16 2 2" xfId="3042"/>
    <cellStyle name="20% - 강조색4 16 2 3" xfId="3043"/>
    <cellStyle name="20% - 강조색4 16 3" xfId="3044"/>
    <cellStyle name="20% - 강조색4 16 3 2" xfId="3045"/>
    <cellStyle name="20% - 강조색4 16 3 3" xfId="3046"/>
    <cellStyle name="20% - 강조색4 16 4" xfId="3047"/>
    <cellStyle name="20% - 강조색4 16 4 2" xfId="3048"/>
    <cellStyle name="20% - 강조색4 16 4 3" xfId="3049"/>
    <cellStyle name="20% - 강조색4 16 5" xfId="3050"/>
    <cellStyle name="20% - 강조색4 16 5 2" xfId="3051"/>
    <cellStyle name="20% - 강조색4 16 5 3" xfId="3052"/>
    <cellStyle name="20% - 강조색4 16 6" xfId="3053"/>
    <cellStyle name="20% - 강조색4 16 6 2" xfId="3054"/>
    <cellStyle name="20% - 강조색4 16 6 3" xfId="3055"/>
    <cellStyle name="20% - 강조색4 16 7" xfId="3056"/>
    <cellStyle name="20% - 강조색4 16 7 2" xfId="3057"/>
    <cellStyle name="20% - 강조색4 16 7 3" xfId="3058"/>
    <cellStyle name="20% - 강조색4 16 8" xfId="3059"/>
    <cellStyle name="20% - 강조색4 16 8 2" xfId="3060"/>
    <cellStyle name="20% - 강조색4 16 8 3" xfId="3061"/>
    <cellStyle name="20% - 강조색4 16 9" xfId="3062"/>
    <cellStyle name="20% - 강조색4 16 9 2" xfId="3063"/>
    <cellStyle name="20% - 강조색4 16 9 3" xfId="3064"/>
    <cellStyle name="20% - 강조색4 17" xfId="3065"/>
    <cellStyle name="20% - 강조색4 17 10" xfId="3066"/>
    <cellStyle name="20% - 강조색4 17 10 2" xfId="3067"/>
    <cellStyle name="20% - 강조색4 17 10 3" xfId="3068"/>
    <cellStyle name="20% - 강조색4 17 11" xfId="3069"/>
    <cellStyle name="20% - 강조색4 17 11 2" xfId="3070"/>
    <cellStyle name="20% - 강조색4 17 11 3" xfId="3071"/>
    <cellStyle name="20% - 강조색4 17 12" xfId="3072"/>
    <cellStyle name="20% - 강조색4 17 12 2" xfId="3073"/>
    <cellStyle name="20% - 강조색4 17 12 3" xfId="3074"/>
    <cellStyle name="20% - 강조색4 17 13" xfId="3075"/>
    <cellStyle name="20% - 강조색4 17 13 2" xfId="3076"/>
    <cellStyle name="20% - 강조색4 17 13 3" xfId="3077"/>
    <cellStyle name="20% - 강조색4 17 14" xfId="3078"/>
    <cellStyle name="20% - 강조색4 17 14 2" xfId="3079"/>
    <cellStyle name="20% - 강조색4 17 14 3" xfId="3080"/>
    <cellStyle name="20% - 강조색4 17 15" xfId="3081"/>
    <cellStyle name="20% - 강조색4 17 16" xfId="3082"/>
    <cellStyle name="20% - 강조색4 17 2" xfId="3083"/>
    <cellStyle name="20% - 강조색4 17 2 2" xfId="3084"/>
    <cellStyle name="20% - 강조색4 17 2 3" xfId="3085"/>
    <cellStyle name="20% - 강조색4 17 3" xfId="3086"/>
    <cellStyle name="20% - 강조색4 17 3 2" xfId="3087"/>
    <cellStyle name="20% - 강조색4 17 3 3" xfId="3088"/>
    <cellStyle name="20% - 강조색4 17 4" xfId="3089"/>
    <cellStyle name="20% - 강조색4 17 4 2" xfId="3090"/>
    <cellStyle name="20% - 강조색4 17 4 3" xfId="3091"/>
    <cellStyle name="20% - 강조색4 17 5" xfId="3092"/>
    <cellStyle name="20% - 강조색4 17 5 2" xfId="3093"/>
    <cellStyle name="20% - 강조색4 17 5 3" xfId="3094"/>
    <cellStyle name="20% - 강조색4 17 6" xfId="3095"/>
    <cellStyle name="20% - 강조색4 17 6 2" xfId="3096"/>
    <cellStyle name="20% - 강조색4 17 6 3" xfId="3097"/>
    <cellStyle name="20% - 강조색4 17 7" xfId="3098"/>
    <cellStyle name="20% - 강조색4 17 7 2" xfId="3099"/>
    <cellStyle name="20% - 강조색4 17 7 3" xfId="3100"/>
    <cellStyle name="20% - 강조색4 17 8" xfId="3101"/>
    <cellStyle name="20% - 강조색4 17 8 2" xfId="3102"/>
    <cellStyle name="20% - 강조색4 17 8 3" xfId="3103"/>
    <cellStyle name="20% - 강조색4 17 9" xfId="3104"/>
    <cellStyle name="20% - 강조색4 17 9 2" xfId="3105"/>
    <cellStyle name="20% - 강조색4 17 9 3" xfId="3106"/>
    <cellStyle name="20% - 강조색4 18" xfId="3107"/>
    <cellStyle name="20% - 강조색4 18 10" xfId="3108"/>
    <cellStyle name="20% - 강조색4 18 10 2" xfId="3109"/>
    <cellStyle name="20% - 강조색4 18 10 3" xfId="3110"/>
    <cellStyle name="20% - 강조색4 18 11" xfId="3111"/>
    <cellStyle name="20% - 강조색4 18 11 2" xfId="3112"/>
    <cellStyle name="20% - 강조색4 18 11 3" xfId="3113"/>
    <cellStyle name="20% - 강조색4 18 12" xfId="3114"/>
    <cellStyle name="20% - 강조색4 18 12 2" xfId="3115"/>
    <cellStyle name="20% - 강조색4 18 12 3" xfId="3116"/>
    <cellStyle name="20% - 강조색4 18 13" xfId="3117"/>
    <cellStyle name="20% - 강조색4 18 13 2" xfId="3118"/>
    <cellStyle name="20% - 강조색4 18 13 3" xfId="3119"/>
    <cellStyle name="20% - 강조색4 18 14" xfId="3120"/>
    <cellStyle name="20% - 강조색4 18 14 2" xfId="3121"/>
    <cellStyle name="20% - 강조색4 18 14 3" xfId="3122"/>
    <cellStyle name="20% - 강조색4 18 15" xfId="3123"/>
    <cellStyle name="20% - 강조색4 18 16" xfId="3124"/>
    <cellStyle name="20% - 강조색4 18 2" xfId="3125"/>
    <cellStyle name="20% - 강조색4 18 2 2" xfId="3126"/>
    <cellStyle name="20% - 강조색4 18 2 3" xfId="3127"/>
    <cellStyle name="20% - 강조색4 18 3" xfId="3128"/>
    <cellStyle name="20% - 강조색4 18 3 2" xfId="3129"/>
    <cellStyle name="20% - 강조색4 18 3 3" xfId="3130"/>
    <cellStyle name="20% - 강조색4 18 4" xfId="3131"/>
    <cellStyle name="20% - 강조색4 18 4 2" xfId="3132"/>
    <cellStyle name="20% - 강조색4 18 4 3" xfId="3133"/>
    <cellStyle name="20% - 강조색4 18 5" xfId="3134"/>
    <cellStyle name="20% - 강조색4 18 5 2" xfId="3135"/>
    <cellStyle name="20% - 강조색4 18 5 3" xfId="3136"/>
    <cellStyle name="20% - 강조색4 18 6" xfId="3137"/>
    <cellStyle name="20% - 강조색4 18 6 2" xfId="3138"/>
    <cellStyle name="20% - 강조색4 18 6 3" xfId="3139"/>
    <cellStyle name="20% - 강조색4 18 7" xfId="3140"/>
    <cellStyle name="20% - 강조색4 18 7 2" xfId="3141"/>
    <cellStyle name="20% - 강조색4 18 7 3" xfId="3142"/>
    <cellStyle name="20% - 강조색4 18 8" xfId="3143"/>
    <cellStyle name="20% - 강조색4 18 8 2" xfId="3144"/>
    <cellStyle name="20% - 강조색4 18 8 3" xfId="3145"/>
    <cellStyle name="20% - 강조색4 18 9" xfId="3146"/>
    <cellStyle name="20% - 강조색4 18 9 2" xfId="3147"/>
    <cellStyle name="20% - 강조색4 18 9 3" xfId="3148"/>
    <cellStyle name="20% - 강조색4 19" xfId="3149"/>
    <cellStyle name="20% - 강조색4 19 10" xfId="3150"/>
    <cellStyle name="20% - 강조색4 19 10 2" xfId="3151"/>
    <cellStyle name="20% - 강조색4 19 10 3" xfId="3152"/>
    <cellStyle name="20% - 강조색4 19 11" xfId="3153"/>
    <cellStyle name="20% - 강조색4 19 11 2" xfId="3154"/>
    <cellStyle name="20% - 강조색4 19 11 3" xfId="3155"/>
    <cellStyle name="20% - 강조색4 19 12" xfId="3156"/>
    <cellStyle name="20% - 강조색4 19 12 2" xfId="3157"/>
    <cellStyle name="20% - 강조색4 19 12 3" xfId="3158"/>
    <cellStyle name="20% - 강조색4 19 13" xfId="3159"/>
    <cellStyle name="20% - 강조색4 19 13 2" xfId="3160"/>
    <cellStyle name="20% - 강조색4 19 13 3" xfId="3161"/>
    <cellStyle name="20% - 강조색4 19 14" xfId="3162"/>
    <cellStyle name="20% - 강조색4 19 14 2" xfId="3163"/>
    <cellStyle name="20% - 강조색4 19 14 3" xfId="3164"/>
    <cellStyle name="20% - 강조색4 19 15" xfId="3165"/>
    <cellStyle name="20% - 강조색4 19 16" xfId="3166"/>
    <cellStyle name="20% - 강조색4 19 2" xfId="3167"/>
    <cellStyle name="20% - 강조색4 19 2 2" xfId="3168"/>
    <cellStyle name="20% - 강조색4 19 2 3" xfId="3169"/>
    <cellStyle name="20% - 강조색4 19 3" xfId="3170"/>
    <cellStyle name="20% - 강조색4 19 3 2" xfId="3171"/>
    <cellStyle name="20% - 강조색4 19 3 3" xfId="3172"/>
    <cellStyle name="20% - 강조색4 19 4" xfId="3173"/>
    <cellStyle name="20% - 강조색4 19 4 2" xfId="3174"/>
    <cellStyle name="20% - 강조색4 19 4 3" xfId="3175"/>
    <cellStyle name="20% - 강조색4 19 5" xfId="3176"/>
    <cellStyle name="20% - 강조색4 19 5 2" xfId="3177"/>
    <cellStyle name="20% - 강조색4 19 5 3" xfId="3178"/>
    <cellStyle name="20% - 강조색4 19 6" xfId="3179"/>
    <cellStyle name="20% - 강조색4 19 6 2" xfId="3180"/>
    <cellStyle name="20% - 강조색4 19 6 3" xfId="3181"/>
    <cellStyle name="20% - 강조색4 19 7" xfId="3182"/>
    <cellStyle name="20% - 강조색4 19 7 2" xfId="3183"/>
    <cellStyle name="20% - 강조색4 19 7 3" xfId="3184"/>
    <cellStyle name="20% - 강조색4 19 8" xfId="3185"/>
    <cellStyle name="20% - 강조색4 19 8 2" xfId="3186"/>
    <cellStyle name="20% - 강조색4 19 8 3" xfId="3187"/>
    <cellStyle name="20% - 강조색4 19 9" xfId="3188"/>
    <cellStyle name="20% - 강조색4 19 9 2" xfId="3189"/>
    <cellStyle name="20% - 강조색4 19 9 3" xfId="3190"/>
    <cellStyle name="20% - 강조색4 2" xfId="3191"/>
    <cellStyle name="20% - 강조색4 2 10" xfId="3192"/>
    <cellStyle name="20% - 강조색4 2 10 2" xfId="3193"/>
    <cellStyle name="20% - 강조색4 2 10 3" xfId="3194"/>
    <cellStyle name="20% - 강조색4 2 11" xfId="3195"/>
    <cellStyle name="20% - 강조색4 2 11 2" xfId="3196"/>
    <cellStyle name="20% - 강조색4 2 11 3" xfId="3197"/>
    <cellStyle name="20% - 강조색4 2 12" xfId="3198"/>
    <cellStyle name="20% - 강조색4 2 12 2" xfId="3199"/>
    <cellStyle name="20% - 강조색4 2 12 3" xfId="3200"/>
    <cellStyle name="20% - 강조색4 2 13" xfId="3201"/>
    <cellStyle name="20% - 강조색4 2 13 2" xfId="3202"/>
    <cellStyle name="20% - 강조색4 2 13 3" xfId="3203"/>
    <cellStyle name="20% - 강조색4 2 14" xfId="3204"/>
    <cellStyle name="20% - 강조색4 2 14 2" xfId="3205"/>
    <cellStyle name="20% - 강조색4 2 14 3" xfId="3206"/>
    <cellStyle name="20% - 강조색4 2 15" xfId="3207"/>
    <cellStyle name="20% - 강조색4 2 16" xfId="3208"/>
    <cellStyle name="20% - 강조색4 2 2" xfId="3209"/>
    <cellStyle name="20% - 강조색4 2 2 2" xfId="3210"/>
    <cellStyle name="20% - 강조색4 2 2 3" xfId="3211"/>
    <cellStyle name="20% - 강조색4 2 3" xfId="3212"/>
    <cellStyle name="20% - 강조색4 2 3 2" xfId="3213"/>
    <cellStyle name="20% - 강조색4 2 3 3" xfId="3214"/>
    <cellStyle name="20% - 강조색4 2 4" xfId="3215"/>
    <cellStyle name="20% - 강조색4 2 4 2" xfId="3216"/>
    <cellStyle name="20% - 강조색4 2 4 3" xfId="3217"/>
    <cellStyle name="20% - 강조색4 2 5" xfId="3218"/>
    <cellStyle name="20% - 강조색4 2 5 2" xfId="3219"/>
    <cellStyle name="20% - 강조색4 2 5 3" xfId="3220"/>
    <cellStyle name="20% - 강조색4 2 6" xfId="3221"/>
    <cellStyle name="20% - 강조색4 2 6 2" xfId="3222"/>
    <cellStyle name="20% - 강조색4 2 6 3" xfId="3223"/>
    <cellStyle name="20% - 강조색4 2 7" xfId="3224"/>
    <cellStyle name="20% - 강조색4 2 7 2" xfId="3225"/>
    <cellStyle name="20% - 강조색4 2 7 3" xfId="3226"/>
    <cellStyle name="20% - 강조색4 2 8" xfId="3227"/>
    <cellStyle name="20% - 강조색4 2 8 2" xfId="3228"/>
    <cellStyle name="20% - 강조색4 2 8 3" xfId="3229"/>
    <cellStyle name="20% - 강조색4 2 9" xfId="3230"/>
    <cellStyle name="20% - 강조색4 2 9 2" xfId="3231"/>
    <cellStyle name="20% - 강조색4 2 9 3" xfId="3232"/>
    <cellStyle name="20% - 강조색4 20" xfId="3233"/>
    <cellStyle name="20% - 강조색4 20 10" xfId="3234"/>
    <cellStyle name="20% - 강조색4 20 10 2" xfId="3235"/>
    <cellStyle name="20% - 강조색4 20 10 3" xfId="3236"/>
    <cellStyle name="20% - 강조색4 20 11" xfId="3237"/>
    <cellStyle name="20% - 강조색4 20 11 2" xfId="3238"/>
    <cellStyle name="20% - 강조색4 20 11 3" xfId="3239"/>
    <cellStyle name="20% - 강조색4 20 12" xfId="3240"/>
    <cellStyle name="20% - 강조색4 20 12 2" xfId="3241"/>
    <cellStyle name="20% - 강조색4 20 12 3" xfId="3242"/>
    <cellStyle name="20% - 강조색4 20 13" xfId="3243"/>
    <cellStyle name="20% - 강조색4 20 13 2" xfId="3244"/>
    <cellStyle name="20% - 강조색4 20 13 3" xfId="3245"/>
    <cellStyle name="20% - 강조색4 20 14" xfId="3246"/>
    <cellStyle name="20% - 강조색4 20 14 2" xfId="3247"/>
    <cellStyle name="20% - 강조색4 20 14 3" xfId="3248"/>
    <cellStyle name="20% - 강조색4 20 15" xfId="3249"/>
    <cellStyle name="20% - 강조색4 20 16" xfId="3250"/>
    <cellStyle name="20% - 강조색4 20 2" xfId="3251"/>
    <cellStyle name="20% - 강조색4 20 2 2" xfId="3252"/>
    <cellStyle name="20% - 강조색4 20 2 3" xfId="3253"/>
    <cellStyle name="20% - 강조색4 20 3" xfId="3254"/>
    <cellStyle name="20% - 강조색4 20 3 2" xfId="3255"/>
    <cellStyle name="20% - 강조색4 20 3 3" xfId="3256"/>
    <cellStyle name="20% - 강조색4 20 4" xfId="3257"/>
    <cellStyle name="20% - 강조색4 20 4 2" xfId="3258"/>
    <cellStyle name="20% - 강조색4 20 4 3" xfId="3259"/>
    <cellStyle name="20% - 강조색4 20 5" xfId="3260"/>
    <cellStyle name="20% - 강조색4 20 5 2" xfId="3261"/>
    <cellStyle name="20% - 강조색4 20 5 3" xfId="3262"/>
    <cellStyle name="20% - 강조색4 20 6" xfId="3263"/>
    <cellStyle name="20% - 강조색4 20 6 2" xfId="3264"/>
    <cellStyle name="20% - 강조색4 20 6 3" xfId="3265"/>
    <cellStyle name="20% - 강조색4 20 7" xfId="3266"/>
    <cellStyle name="20% - 강조색4 20 7 2" xfId="3267"/>
    <cellStyle name="20% - 강조색4 20 7 3" xfId="3268"/>
    <cellStyle name="20% - 강조색4 20 8" xfId="3269"/>
    <cellStyle name="20% - 강조색4 20 8 2" xfId="3270"/>
    <cellStyle name="20% - 강조색4 20 8 3" xfId="3271"/>
    <cellStyle name="20% - 강조색4 20 9" xfId="3272"/>
    <cellStyle name="20% - 강조색4 20 9 2" xfId="3273"/>
    <cellStyle name="20% - 강조색4 20 9 3" xfId="3274"/>
    <cellStyle name="20% - 강조색4 21" xfId="3275"/>
    <cellStyle name="20% - 강조색4 21 10" xfId="3276"/>
    <cellStyle name="20% - 강조색4 21 10 2" xfId="3277"/>
    <cellStyle name="20% - 강조색4 21 10 3" xfId="3278"/>
    <cellStyle name="20% - 강조색4 21 11" xfId="3279"/>
    <cellStyle name="20% - 강조색4 21 11 2" xfId="3280"/>
    <cellStyle name="20% - 강조색4 21 11 3" xfId="3281"/>
    <cellStyle name="20% - 강조색4 21 12" xfId="3282"/>
    <cellStyle name="20% - 강조색4 21 12 2" xfId="3283"/>
    <cellStyle name="20% - 강조색4 21 12 3" xfId="3284"/>
    <cellStyle name="20% - 강조색4 21 13" xfId="3285"/>
    <cellStyle name="20% - 강조색4 21 13 2" xfId="3286"/>
    <cellStyle name="20% - 강조색4 21 13 3" xfId="3287"/>
    <cellStyle name="20% - 강조색4 21 14" xfId="3288"/>
    <cellStyle name="20% - 강조색4 21 14 2" xfId="3289"/>
    <cellStyle name="20% - 강조색4 21 14 3" xfId="3290"/>
    <cellStyle name="20% - 강조색4 21 15" xfId="3291"/>
    <cellStyle name="20% - 강조색4 21 16" xfId="3292"/>
    <cellStyle name="20% - 강조색4 21 2" xfId="3293"/>
    <cellStyle name="20% - 강조색4 21 2 2" xfId="3294"/>
    <cellStyle name="20% - 강조색4 21 2 3" xfId="3295"/>
    <cellStyle name="20% - 강조색4 21 3" xfId="3296"/>
    <cellStyle name="20% - 강조색4 21 3 2" xfId="3297"/>
    <cellStyle name="20% - 강조색4 21 3 3" xfId="3298"/>
    <cellStyle name="20% - 강조색4 21 4" xfId="3299"/>
    <cellStyle name="20% - 강조색4 21 4 2" xfId="3300"/>
    <cellStyle name="20% - 강조색4 21 4 3" xfId="3301"/>
    <cellStyle name="20% - 강조색4 21 5" xfId="3302"/>
    <cellStyle name="20% - 강조색4 21 5 2" xfId="3303"/>
    <cellStyle name="20% - 강조색4 21 5 3" xfId="3304"/>
    <cellStyle name="20% - 강조색4 21 6" xfId="3305"/>
    <cellStyle name="20% - 강조색4 21 6 2" xfId="3306"/>
    <cellStyle name="20% - 강조색4 21 6 3" xfId="3307"/>
    <cellStyle name="20% - 강조색4 21 7" xfId="3308"/>
    <cellStyle name="20% - 강조색4 21 7 2" xfId="3309"/>
    <cellStyle name="20% - 강조색4 21 7 3" xfId="3310"/>
    <cellStyle name="20% - 강조색4 21 8" xfId="3311"/>
    <cellStyle name="20% - 강조색4 21 8 2" xfId="3312"/>
    <cellStyle name="20% - 강조색4 21 8 3" xfId="3313"/>
    <cellStyle name="20% - 강조색4 21 9" xfId="3314"/>
    <cellStyle name="20% - 강조색4 21 9 2" xfId="3315"/>
    <cellStyle name="20% - 강조색4 21 9 3" xfId="3316"/>
    <cellStyle name="20% - 강조색4 22" xfId="3317"/>
    <cellStyle name="20% - 강조색4 22 10" xfId="3318"/>
    <cellStyle name="20% - 강조색4 22 10 2" xfId="3319"/>
    <cellStyle name="20% - 강조색4 22 10 3" xfId="3320"/>
    <cellStyle name="20% - 강조색4 22 11" xfId="3321"/>
    <cellStyle name="20% - 강조색4 22 11 2" xfId="3322"/>
    <cellStyle name="20% - 강조색4 22 11 3" xfId="3323"/>
    <cellStyle name="20% - 강조색4 22 12" xfId="3324"/>
    <cellStyle name="20% - 강조색4 22 12 2" xfId="3325"/>
    <cellStyle name="20% - 강조색4 22 12 3" xfId="3326"/>
    <cellStyle name="20% - 강조색4 22 13" xfId="3327"/>
    <cellStyle name="20% - 강조색4 22 13 2" xfId="3328"/>
    <cellStyle name="20% - 강조색4 22 13 3" xfId="3329"/>
    <cellStyle name="20% - 강조색4 22 14" xfId="3330"/>
    <cellStyle name="20% - 강조색4 22 14 2" xfId="3331"/>
    <cellStyle name="20% - 강조색4 22 14 3" xfId="3332"/>
    <cellStyle name="20% - 강조색4 22 15" xfId="3333"/>
    <cellStyle name="20% - 강조색4 22 16" xfId="3334"/>
    <cellStyle name="20% - 강조색4 22 2" xfId="3335"/>
    <cellStyle name="20% - 강조색4 22 2 2" xfId="3336"/>
    <cellStyle name="20% - 강조색4 22 2 3" xfId="3337"/>
    <cellStyle name="20% - 강조색4 22 3" xfId="3338"/>
    <cellStyle name="20% - 강조색4 22 3 2" xfId="3339"/>
    <cellStyle name="20% - 강조색4 22 3 3" xfId="3340"/>
    <cellStyle name="20% - 강조색4 22 4" xfId="3341"/>
    <cellStyle name="20% - 강조색4 22 4 2" xfId="3342"/>
    <cellStyle name="20% - 강조색4 22 4 3" xfId="3343"/>
    <cellStyle name="20% - 강조색4 22 5" xfId="3344"/>
    <cellStyle name="20% - 강조색4 22 5 2" xfId="3345"/>
    <cellStyle name="20% - 강조색4 22 5 3" xfId="3346"/>
    <cellStyle name="20% - 강조색4 22 6" xfId="3347"/>
    <cellStyle name="20% - 강조색4 22 6 2" xfId="3348"/>
    <cellStyle name="20% - 강조색4 22 6 3" xfId="3349"/>
    <cellStyle name="20% - 강조색4 22 7" xfId="3350"/>
    <cellStyle name="20% - 강조색4 22 7 2" xfId="3351"/>
    <cellStyle name="20% - 강조색4 22 7 3" xfId="3352"/>
    <cellStyle name="20% - 강조색4 22 8" xfId="3353"/>
    <cellStyle name="20% - 강조색4 22 8 2" xfId="3354"/>
    <cellStyle name="20% - 강조색4 22 8 3" xfId="3355"/>
    <cellStyle name="20% - 강조색4 22 9" xfId="3356"/>
    <cellStyle name="20% - 강조색4 22 9 2" xfId="3357"/>
    <cellStyle name="20% - 강조색4 22 9 3" xfId="3358"/>
    <cellStyle name="20% - 강조색4 23" xfId="3359"/>
    <cellStyle name="20% - 강조색4 23 2" xfId="3360"/>
    <cellStyle name="20% - 강조색4 23 3" xfId="3361"/>
    <cellStyle name="20% - 강조색4 24" xfId="3362"/>
    <cellStyle name="20% - 강조색4 24 2" xfId="3363"/>
    <cellStyle name="20% - 강조색4 24 3" xfId="3364"/>
    <cellStyle name="20% - 강조색4 25" xfId="3365"/>
    <cellStyle name="20% - 강조색4 25 2" xfId="3366"/>
    <cellStyle name="20% - 강조색4 25 3" xfId="3367"/>
    <cellStyle name="20% - 강조색4 26" xfId="3368"/>
    <cellStyle name="20% - 강조색4 26 2" xfId="3369"/>
    <cellStyle name="20% - 강조색4 26 3" xfId="3370"/>
    <cellStyle name="20% - 강조색4 27" xfId="3371"/>
    <cellStyle name="20% - 강조색4 27 2" xfId="3372"/>
    <cellStyle name="20% - 강조색4 27 3" xfId="3373"/>
    <cellStyle name="20% - 강조색4 28" xfId="3374"/>
    <cellStyle name="20% - 강조색4 28 2" xfId="3375"/>
    <cellStyle name="20% - 강조색4 28 3" xfId="3376"/>
    <cellStyle name="20% - 강조색4 29" xfId="3377"/>
    <cellStyle name="20% - 강조색4 29 2" xfId="3378"/>
    <cellStyle name="20% - 강조색4 29 3" xfId="3379"/>
    <cellStyle name="20% - 강조색4 3" xfId="3380"/>
    <cellStyle name="20% - 강조색4 3 10" xfId="3381"/>
    <cellStyle name="20% - 강조색4 3 10 2" xfId="3382"/>
    <cellStyle name="20% - 강조색4 3 10 3" xfId="3383"/>
    <cellStyle name="20% - 강조색4 3 11" xfId="3384"/>
    <cellStyle name="20% - 강조색4 3 11 2" xfId="3385"/>
    <cellStyle name="20% - 강조색4 3 11 3" xfId="3386"/>
    <cellStyle name="20% - 강조색4 3 12" xfId="3387"/>
    <cellStyle name="20% - 강조색4 3 12 2" xfId="3388"/>
    <cellStyle name="20% - 강조색4 3 12 3" xfId="3389"/>
    <cellStyle name="20% - 강조색4 3 13" xfId="3390"/>
    <cellStyle name="20% - 강조색4 3 13 2" xfId="3391"/>
    <cellStyle name="20% - 강조색4 3 13 3" xfId="3392"/>
    <cellStyle name="20% - 강조색4 3 14" xfId="3393"/>
    <cellStyle name="20% - 강조색4 3 14 2" xfId="3394"/>
    <cellStyle name="20% - 강조색4 3 14 3" xfId="3395"/>
    <cellStyle name="20% - 강조색4 3 15" xfId="3396"/>
    <cellStyle name="20% - 강조색4 3 16" xfId="3397"/>
    <cellStyle name="20% - 강조색4 3 2" xfId="3398"/>
    <cellStyle name="20% - 강조색4 3 2 2" xfId="3399"/>
    <cellStyle name="20% - 강조색4 3 2 3" xfId="3400"/>
    <cellStyle name="20% - 강조색4 3 3" xfId="3401"/>
    <cellStyle name="20% - 강조색4 3 3 2" xfId="3402"/>
    <cellStyle name="20% - 강조색4 3 3 3" xfId="3403"/>
    <cellStyle name="20% - 강조색4 3 4" xfId="3404"/>
    <cellStyle name="20% - 강조색4 3 4 2" xfId="3405"/>
    <cellStyle name="20% - 강조색4 3 4 3" xfId="3406"/>
    <cellStyle name="20% - 강조색4 3 5" xfId="3407"/>
    <cellStyle name="20% - 강조색4 3 5 2" xfId="3408"/>
    <cellStyle name="20% - 강조색4 3 5 3" xfId="3409"/>
    <cellStyle name="20% - 강조색4 3 6" xfId="3410"/>
    <cellStyle name="20% - 강조색4 3 6 2" xfId="3411"/>
    <cellStyle name="20% - 강조색4 3 6 3" xfId="3412"/>
    <cellStyle name="20% - 강조색4 3 7" xfId="3413"/>
    <cellStyle name="20% - 강조색4 3 7 2" xfId="3414"/>
    <cellStyle name="20% - 강조색4 3 7 3" xfId="3415"/>
    <cellStyle name="20% - 강조색4 3 8" xfId="3416"/>
    <cellStyle name="20% - 강조색4 3 8 2" xfId="3417"/>
    <cellStyle name="20% - 강조색4 3 8 3" xfId="3418"/>
    <cellStyle name="20% - 강조색4 3 9" xfId="3419"/>
    <cellStyle name="20% - 강조색4 3 9 2" xfId="3420"/>
    <cellStyle name="20% - 강조색4 3 9 3" xfId="3421"/>
    <cellStyle name="20% - 강조색4 30" xfId="3422"/>
    <cellStyle name="20% - 강조색4 30 2" xfId="3423"/>
    <cellStyle name="20% - 강조색4 30 3" xfId="3424"/>
    <cellStyle name="20% - 강조색4 31" xfId="3425"/>
    <cellStyle name="20% - 강조색4 31 2" xfId="3426"/>
    <cellStyle name="20% - 강조색4 31 3" xfId="3427"/>
    <cellStyle name="20% - 강조색4 32" xfId="3428"/>
    <cellStyle name="20% - 강조색4 32 2" xfId="3429"/>
    <cellStyle name="20% - 강조색4 32 3" xfId="3430"/>
    <cellStyle name="20% - 강조색4 33" xfId="3431"/>
    <cellStyle name="20% - 강조색4 33 2" xfId="3432"/>
    <cellStyle name="20% - 강조색4 33 3" xfId="3433"/>
    <cellStyle name="20% - 강조색4 34" xfId="3434"/>
    <cellStyle name="20% - 강조색4 34 2" xfId="3435"/>
    <cellStyle name="20% - 강조색4 34 3" xfId="3436"/>
    <cellStyle name="20% - 강조색4 35" xfId="3437"/>
    <cellStyle name="20% - 강조색4 35 2" xfId="3438"/>
    <cellStyle name="20% - 강조색4 35 3" xfId="3439"/>
    <cellStyle name="20% - 강조색4 4" xfId="3440"/>
    <cellStyle name="20% - 강조색4 4 10" xfId="3441"/>
    <cellStyle name="20% - 강조색4 4 10 2" xfId="3442"/>
    <cellStyle name="20% - 강조색4 4 10 3" xfId="3443"/>
    <cellStyle name="20% - 강조색4 4 11" xfId="3444"/>
    <cellStyle name="20% - 강조색4 4 11 2" xfId="3445"/>
    <cellStyle name="20% - 강조색4 4 11 3" xfId="3446"/>
    <cellStyle name="20% - 강조색4 4 12" xfId="3447"/>
    <cellStyle name="20% - 강조색4 4 12 2" xfId="3448"/>
    <cellStyle name="20% - 강조색4 4 12 3" xfId="3449"/>
    <cellStyle name="20% - 강조색4 4 13" xfId="3450"/>
    <cellStyle name="20% - 강조색4 4 13 2" xfId="3451"/>
    <cellStyle name="20% - 강조색4 4 13 3" xfId="3452"/>
    <cellStyle name="20% - 강조색4 4 14" xfId="3453"/>
    <cellStyle name="20% - 강조색4 4 14 2" xfId="3454"/>
    <cellStyle name="20% - 강조색4 4 14 3" xfId="3455"/>
    <cellStyle name="20% - 강조색4 4 15" xfId="3456"/>
    <cellStyle name="20% - 강조색4 4 16" xfId="3457"/>
    <cellStyle name="20% - 강조색4 4 2" xfId="3458"/>
    <cellStyle name="20% - 강조색4 4 2 2" xfId="3459"/>
    <cellStyle name="20% - 강조색4 4 2 3" xfId="3460"/>
    <cellStyle name="20% - 강조색4 4 3" xfId="3461"/>
    <cellStyle name="20% - 강조색4 4 3 2" xfId="3462"/>
    <cellStyle name="20% - 강조색4 4 3 3" xfId="3463"/>
    <cellStyle name="20% - 강조색4 4 4" xfId="3464"/>
    <cellStyle name="20% - 강조색4 4 4 2" xfId="3465"/>
    <cellStyle name="20% - 강조색4 4 4 3" xfId="3466"/>
    <cellStyle name="20% - 강조색4 4 5" xfId="3467"/>
    <cellStyle name="20% - 강조색4 4 5 2" xfId="3468"/>
    <cellStyle name="20% - 강조색4 4 5 3" xfId="3469"/>
    <cellStyle name="20% - 강조색4 4 6" xfId="3470"/>
    <cellStyle name="20% - 강조색4 4 6 2" xfId="3471"/>
    <cellStyle name="20% - 강조색4 4 6 3" xfId="3472"/>
    <cellStyle name="20% - 강조색4 4 7" xfId="3473"/>
    <cellStyle name="20% - 강조색4 4 7 2" xfId="3474"/>
    <cellStyle name="20% - 강조색4 4 7 3" xfId="3475"/>
    <cellStyle name="20% - 강조색4 4 8" xfId="3476"/>
    <cellStyle name="20% - 강조색4 4 8 2" xfId="3477"/>
    <cellStyle name="20% - 강조색4 4 8 3" xfId="3478"/>
    <cellStyle name="20% - 강조색4 4 9" xfId="3479"/>
    <cellStyle name="20% - 강조색4 4 9 2" xfId="3480"/>
    <cellStyle name="20% - 강조색4 4 9 3" xfId="3481"/>
    <cellStyle name="20% - 강조색4 5" xfId="3482"/>
    <cellStyle name="20% - 강조색4 5 10" xfId="3483"/>
    <cellStyle name="20% - 강조색4 5 10 2" xfId="3484"/>
    <cellStyle name="20% - 강조색4 5 10 3" xfId="3485"/>
    <cellStyle name="20% - 강조색4 5 11" xfId="3486"/>
    <cellStyle name="20% - 강조색4 5 11 2" xfId="3487"/>
    <cellStyle name="20% - 강조색4 5 11 3" xfId="3488"/>
    <cellStyle name="20% - 강조색4 5 12" xfId="3489"/>
    <cellStyle name="20% - 강조색4 5 12 2" xfId="3490"/>
    <cellStyle name="20% - 강조색4 5 12 3" xfId="3491"/>
    <cellStyle name="20% - 강조색4 5 13" xfId="3492"/>
    <cellStyle name="20% - 강조색4 5 13 2" xfId="3493"/>
    <cellStyle name="20% - 강조색4 5 13 3" xfId="3494"/>
    <cellStyle name="20% - 강조색4 5 14" xfId="3495"/>
    <cellStyle name="20% - 강조색4 5 14 2" xfId="3496"/>
    <cellStyle name="20% - 강조색4 5 14 3" xfId="3497"/>
    <cellStyle name="20% - 강조색4 5 15" xfId="3498"/>
    <cellStyle name="20% - 강조색4 5 16" xfId="3499"/>
    <cellStyle name="20% - 강조색4 5 2" xfId="3500"/>
    <cellStyle name="20% - 강조색4 5 2 2" xfId="3501"/>
    <cellStyle name="20% - 강조색4 5 2 3" xfId="3502"/>
    <cellStyle name="20% - 강조색4 5 3" xfId="3503"/>
    <cellStyle name="20% - 강조색4 5 3 2" xfId="3504"/>
    <cellStyle name="20% - 강조색4 5 3 3" xfId="3505"/>
    <cellStyle name="20% - 강조색4 5 4" xfId="3506"/>
    <cellStyle name="20% - 강조색4 5 4 2" xfId="3507"/>
    <cellStyle name="20% - 강조색4 5 4 3" xfId="3508"/>
    <cellStyle name="20% - 강조색4 5 5" xfId="3509"/>
    <cellStyle name="20% - 강조색4 5 5 2" xfId="3510"/>
    <cellStyle name="20% - 강조색4 5 5 3" xfId="3511"/>
    <cellStyle name="20% - 강조색4 5 6" xfId="3512"/>
    <cellStyle name="20% - 강조색4 5 6 2" xfId="3513"/>
    <cellStyle name="20% - 강조색4 5 6 3" xfId="3514"/>
    <cellStyle name="20% - 강조색4 5 7" xfId="3515"/>
    <cellStyle name="20% - 강조색4 5 7 2" xfId="3516"/>
    <cellStyle name="20% - 강조색4 5 7 3" xfId="3517"/>
    <cellStyle name="20% - 강조색4 5 8" xfId="3518"/>
    <cellStyle name="20% - 강조색4 5 8 2" xfId="3519"/>
    <cellStyle name="20% - 강조색4 5 8 3" xfId="3520"/>
    <cellStyle name="20% - 강조색4 5 9" xfId="3521"/>
    <cellStyle name="20% - 강조색4 5 9 2" xfId="3522"/>
    <cellStyle name="20% - 강조색4 5 9 3" xfId="3523"/>
    <cellStyle name="20% - 강조색4 6" xfId="3524"/>
    <cellStyle name="20% - 강조색4 6 10" xfId="3525"/>
    <cellStyle name="20% - 강조색4 6 10 2" xfId="3526"/>
    <cellStyle name="20% - 강조색4 6 10 3" xfId="3527"/>
    <cellStyle name="20% - 강조색4 6 11" xfId="3528"/>
    <cellStyle name="20% - 강조색4 6 11 2" xfId="3529"/>
    <cellStyle name="20% - 강조색4 6 11 3" xfId="3530"/>
    <cellStyle name="20% - 강조색4 6 12" xfId="3531"/>
    <cellStyle name="20% - 강조색4 6 12 2" xfId="3532"/>
    <cellStyle name="20% - 강조색4 6 12 3" xfId="3533"/>
    <cellStyle name="20% - 강조색4 6 13" xfId="3534"/>
    <cellStyle name="20% - 강조색4 6 13 2" xfId="3535"/>
    <cellStyle name="20% - 강조색4 6 13 3" xfId="3536"/>
    <cellStyle name="20% - 강조색4 6 14" xfId="3537"/>
    <cellStyle name="20% - 강조색4 6 14 2" xfId="3538"/>
    <cellStyle name="20% - 강조색4 6 14 3" xfId="3539"/>
    <cellStyle name="20% - 강조색4 6 15" xfId="3540"/>
    <cellStyle name="20% - 강조색4 6 16" xfId="3541"/>
    <cellStyle name="20% - 강조색4 6 2" xfId="3542"/>
    <cellStyle name="20% - 강조색4 6 2 2" xfId="3543"/>
    <cellStyle name="20% - 강조색4 6 2 3" xfId="3544"/>
    <cellStyle name="20% - 강조색4 6 3" xfId="3545"/>
    <cellStyle name="20% - 강조색4 6 3 2" xfId="3546"/>
    <cellStyle name="20% - 강조색4 6 3 3" xfId="3547"/>
    <cellStyle name="20% - 강조색4 6 4" xfId="3548"/>
    <cellStyle name="20% - 강조색4 6 4 2" xfId="3549"/>
    <cellStyle name="20% - 강조색4 6 4 3" xfId="3550"/>
    <cellStyle name="20% - 강조색4 6 5" xfId="3551"/>
    <cellStyle name="20% - 강조색4 6 5 2" xfId="3552"/>
    <cellStyle name="20% - 강조색4 6 5 3" xfId="3553"/>
    <cellStyle name="20% - 강조색4 6 6" xfId="3554"/>
    <cellStyle name="20% - 강조색4 6 6 2" xfId="3555"/>
    <cellStyle name="20% - 강조색4 6 6 3" xfId="3556"/>
    <cellStyle name="20% - 강조색4 6 7" xfId="3557"/>
    <cellStyle name="20% - 강조색4 6 7 2" xfId="3558"/>
    <cellStyle name="20% - 강조색4 6 7 3" xfId="3559"/>
    <cellStyle name="20% - 강조색4 6 8" xfId="3560"/>
    <cellStyle name="20% - 강조색4 6 8 2" xfId="3561"/>
    <cellStyle name="20% - 강조색4 6 8 3" xfId="3562"/>
    <cellStyle name="20% - 강조색4 6 9" xfId="3563"/>
    <cellStyle name="20% - 강조색4 6 9 2" xfId="3564"/>
    <cellStyle name="20% - 강조색4 6 9 3" xfId="3565"/>
    <cellStyle name="20% - 강조색4 7" xfId="3566"/>
    <cellStyle name="20% - 강조색4 7 10" xfId="3567"/>
    <cellStyle name="20% - 강조색4 7 10 2" xfId="3568"/>
    <cellStyle name="20% - 강조색4 7 10 3" xfId="3569"/>
    <cellStyle name="20% - 강조색4 7 11" xfId="3570"/>
    <cellStyle name="20% - 강조색4 7 11 2" xfId="3571"/>
    <cellStyle name="20% - 강조색4 7 11 3" xfId="3572"/>
    <cellStyle name="20% - 강조색4 7 12" xfId="3573"/>
    <cellStyle name="20% - 강조색4 7 12 2" xfId="3574"/>
    <cellStyle name="20% - 강조색4 7 12 3" xfId="3575"/>
    <cellStyle name="20% - 강조색4 7 13" xfId="3576"/>
    <cellStyle name="20% - 강조색4 7 13 2" xfId="3577"/>
    <cellStyle name="20% - 강조색4 7 13 3" xfId="3578"/>
    <cellStyle name="20% - 강조색4 7 14" xfId="3579"/>
    <cellStyle name="20% - 강조색4 7 14 2" xfId="3580"/>
    <cellStyle name="20% - 강조색4 7 14 3" xfId="3581"/>
    <cellStyle name="20% - 강조색4 7 15" xfId="3582"/>
    <cellStyle name="20% - 강조색4 7 16" xfId="3583"/>
    <cellStyle name="20% - 강조색4 7 2" xfId="3584"/>
    <cellStyle name="20% - 강조색4 7 2 2" xfId="3585"/>
    <cellStyle name="20% - 강조색4 7 2 3" xfId="3586"/>
    <cellStyle name="20% - 강조색4 7 3" xfId="3587"/>
    <cellStyle name="20% - 강조색4 7 3 2" xfId="3588"/>
    <cellStyle name="20% - 강조색4 7 3 3" xfId="3589"/>
    <cellStyle name="20% - 강조색4 7 4" xfId="3590"/>
    <cellStyle name="20% - 강조색4 7 4 2" xfId="3591"/>
    <cellStyle name="20% - 강조색4 7 4 3" xfId="3592"/>
    <cellStyle name="20% - 강조색4 7 5" xfId="3593"/>
    <cellStyle name="20% - 강조색4 7 5 2" xfId="3594"/>
    <cellStyle name="20% - 강조색4 7 5 3" xfId="3595"/>
    <cellStyle name="20% - 강조색4 7 6" xfId="3596"/>
    <cellStyle name="20% - 강조색4 7 6 2" xfId="3597"/>
    <cellStyle name="20% - 강조색4 7 6 3" xfId="3598"/>
    <cellStyle name="20% - 강조색4 7 7" xfId="3599"/>
    <cellStyle name="20% - 강조색4 7 7 2" xfId="3600"/>
    <cellStyle name="20% - 강조색4 7 7 3" xfId="3601"/>
    <cellStyle name="20% - 강조색4 7 8" xfId="3602"/>
    <cellStyle name="20% - 강조색4 7 8 2" xfId="3603"/>
    <cellStyle name="20% - 강조색4 7 8 3" xfId="3604"/>
    <cellStyle name="20% - 강조색4 7 9" xfId="3605"/>
    <cellStyle name="20% - 강조색4 7 9 2" xfId="3606"/>
    <cellStyle name="20% - 강조색4 7 9 3" xfId="3607"/>
    <cellStyle name="20% - 강조색4 8" xfId="3608"/>
    <cellStyle name="20% - 강조색4 8 10" xfId="3609"/>
    <cellStyle name="20% - 강조색4 8 10 2" xfId="3610"/>
    <cellStyle name="20% - 강조색4 8 10 3" xfId="3611"/>
    <cellStyle name="20% - 강조색4 8 11" xfId="3612"/>
    <cellStyle name="20% - 강조색4 8 11 2" xfId="3613"/>
    <cellStyle name="20% - 강조색4 8 11 3" xfId="3614"/>
    <cellStyle name="20% - 강조색4 8 12" xfId="3615"/>
    <cellStyle name="20% - 강조색4 8 12 2" xfId="3616"/>
    <cellStyle name="20% - 강조색4 8 12 3" xfId="3617"/>
    <cellStyle name="20% - 강조색4 8 13" xfId="3618"/>
    <cellStyle name="20% - 강조색4 8 13 2" xfId="3619"/>
    <cellStyle name="20% - 강조색4 8 13 3" xfId="3620"/>
    <cellStyle name="20% - 강조색4 8 14" xfId="3621"/>
    <cellStyle name="20% - 강조색4 8 14 2" xfId="3622"/>
    <cellStyle name="20% - 강조색4 8 14 3" xfId="3623"/>
    <cellStyle name="20% - 강조색4 8 15" xfId="3624"/>
    <cellStyle name="20% - 강조색4 8 16" xfId="3625"/>
    <cellStyle name="20% - 강조색4 8 2" xfId="3626"/>
    <cellStyle name="20% - 강조색4 8 2 2" xfId="3627"/>
    <cellStyle name="20% - 강조색4 8 2 3" xfId="3628"/>
    <cellStyle name="20% - 강조색4 8 3" xfId="3629"/>
    <cellStyle name="20% - 강조색4 8 3 2" xfId="3630"/>
    <cellStyle name="20% - 강조색4 8 3 3" xfId="3631"/>
    <cellStyle name="20% - 강조색4 8 4" xfId="3632"/>
    <cellStyle name="20% - 강조색4 8 4 2" xfId="3633"/>
    <cellStyle name="20% - 강조색4 8 4 3" xfId="3634"/>
    <cellStyle name="20% - 강조색4 8 5" xfId="3635"/>
    <cellStyle name="20% - 강조색4 8 5 2" xfId="3636"/>
    <cellStyle name="20% - 강조색4 8 5 3" xfId="3637"/>
    <cellStyle name="20% - 강조색4 8 6" xfId="3638"/>
    <cellStyle name="20% - 강조색4 8 6 2" xfId="3639"/>
    <cellStyle name="20% - 강조색4 8 6 3" xfId="3640"/>
    <cellStyle name="20% - 강조색4 8 7" xfId="3641"/>
    <cellStyle name="20% - 강조색4 8 7 2" xfId="3642"/>
    <cellStyle name="20% - 강조색4 8 7 3" xfId="3643"/>
    <cellStyle name="20% - 강조색4 8 8" xfId="3644"/>
    <cellStyle name="20% - 강조색4 8 8 2" xfId="3645"/>
    <cellStyle name="20% - 강조색4 8 8 3" xfId="3646"/>
    <cellStyle name="20% - 강조색4 8 9" xfId="3647"/>
    <cellStyle name="20% - 강조색4 8 9 2" xfId="3648"/>
    <cellStyle name="20% - 강조색4 8 9 3" xfId="3649"/>
    <cellStyle name="20% - 강조색4 9" xfId="3650"/>
    <cellStyle name="20% - 강조색4 9 10" xfId="3651"/>
    <cellStyle name="20% - 강조색4 9 10 2" xfId="3652"/>
    <cellStyle name="20% - 강조색4 9 10 3" xfId="3653"/>
    <cellStyle name="20% - 강조색4 9 11" xfId="3654"/>
    <cellStyle name="20% - 강조색4 9 11 2" xfId="3655"/>
    <cellStyle name="20% - 강조색4 9 11 3" xfId="3656"/>
    <cellStyle name="20% - 강조색4 9 12" xfId="3657"/>
    <cellStyle name="20% - 강조색4 9 12 2" xfId="3658"/>
    <cellStyle name="20% - 강조색4 9 12 3" xfId="3659"/>
    <cellStyle name="20% - 강조색4 9 13" xfId="3660"/>
    <cellStyle name="20% - 강조색4 9 13 2" xfId="3661"/>
    <cellStyle name="20% - 강조색4 9 13 3" xfId="3662"/>
    <cellStyle name="20% - 강조색4 9 14" xfId="3663"/>
    <cellStyle name="20% - 강조색4 9 14 2" xfId="3664"/>
    <cellStyle name="20% - 강조색4 9 14 3" xfId="3665"/>
    <cellStyle name="20% - 강조색4 9 15" xfId="3666"/>
    <cellStyle name="20% - 강조색4 9 16" xfId="3667"/>
    <cellStyle name="20% - 강조색4 9 2" xfId="3668"/>
    <cellStyle name="20% - 강조색4 9 2 2" xfId="3669"/>
    <cellStyle name="20% - 강조색4 9 2 3" xfId="3670"/>
    <cellStyle name="20% - 강조색4 9 3" xfId="3671"/>
    <cellStyle name="20% - 강조색4 9 3 2" xfId="3672"/>
    <cellStyle name="20% - 강조색4 9 3 3" xfId="3673"/>
    <cellStyle name="20% - 강조색4 9 4" xfId="3674"/>
    <cellStyle name="20% - 강조색4 9 4 2" xfId="3675"/>
    <cellStyle name="20% - 강조색4 9 4 3" xfId="3676"/>
    <cellStyle name="20% - 강조색4 9 5" xfId="3677"/>
    <cellStyle name="20% - 강조색4 9 5 2" xfId="3678"/>
    <cellStyle name="20% - 강조색4 9 5 3" xfId="3679"/>
    <cellStyle name="20% - 강조색4 9 6" xfId="3680"/>
    <cellStyle name="20% - 강조색4 9 6 2" xfId="3681"/>
    <cellStyle name="20% - 강조색4 9 6 3" xfId="3682"/>
    <cellStyle name="20% - 강조색4 9 7" xfId="3683"/>
    <cellStyle name="20% - 강조색4 9 7 2" xfId="3684"/>
    <cellStyle name="20% - 강조색4 9 7 3" xfId="3685"/>
    <cellStyle name="20% - 강조색4 9 8" xfId="3686"/>
    <cellStyle name="20% - 강조색4 9 8 2" xfId="3687"/>
    <cellStyle name="20% - 강조색4 9 8 3" xfId="3688"/>
    <cellStyle name="20% - 강조색4 9 9" xfId="3689"/>
    <cellStyle name="20% - 강조색4 9 9 2" xfId="3690"/>
    <cellStyle name="20% - 강조색4 9 9 3" xfId="3691"/>
    <cellStyle name="20% - 강조색5 10" xfId="3692"/>
    <cellStyle name="20% - 강조색5 10 10" xfId="3693"/>
    <cellStyle name="20% - 강조색5 10 10 2" xfId="3694"/>
    <cellStyle name="20% - 강조색5 10 10 3" xfId="3695"/>
    <cellStyle name="20% - 강조색5 10 11" xfId="3696"/>
    <cellStyle name="20% - 강조색5 10 11 2" xfId="3697"/>
    <cellStyle name="20% - 강조색5 10 11 3" xfId="3698"/>
    <cellStyle name="20% - 강조색5 10 12" xfId="3699"/>
    <cellStyle name="20% - 강조색5 10 12 2" xfId="3700"/>
    <cellStyle name="20% - 강조색5 10 12 3" xfId="3701"/>
    <cellStyle name="20% - 강조색5 10 13" xfId="3702"/>
    <cellStyle name="20% - 강조색5 10 13 2" xfId="3703"/>
    <cellStyle name="20% - 강조색5 10 13 3" xfId="3704"/>
    <cellStyle name="20% - 강조색5 10 14" xfId="3705"/>
    <cellStyle name="20% - 강조색5 10 14 2" xfId="3706"/>
    <cellStyle name="20% - 강조색5 10 14 3" xfId="3707"/>
    <cellStyle name="20% - 강조색5 10 15" xfId="3708"/>
    <cellStyle name="20% - 강조색5 10 16" xfId="3709"/>
    <cellStyle name="20% - 강조색5 10 2" xfId="3710"/>
    <cellStyle name="20% - 강조색5 10 2 2" xfId="3711"/>
    <cellStyle name="20% - 강조색5 10 2 3" xfId="3712"/>
    <cellStyle name="20% - 강조색5 10 3" xfId="3713"/>
    <cellStyle name="20% - 강조색5 10 3 2" xfId="3714"/>
    <cellStyle name="20% - 강조색5 10 3 3" xfId="3715"/>
    <cellStyle name="20% - 강조색5 10 4" xfId="3716"/>
    <cellStyle name="20% - 강조색5 10 4 2" xfId="3717"/>
    <cellStyle name="20% - 강조색5 10 4 3" xfId="3718"/>
    <cellStyle name="20% - 강조색5 10 5" xfId="3719"/>
    <cellStyle name="20% - 강조색5 10 5 2" xfId="3720"/>
    <cellStyle name="20% - 강조색5 10 5 3" xfId="3721"/>
    <cellStyle name="20% - 강조색5 10 6" xfId="3722"/>
    <cellStyle name="20% - 강조색5 10 6 2" xfId="3723"/>
    <cellStyle name="20% - 강조색5 10 6 3" xfId="3724"/>
    <cellStyle name="20% - 강조색5 10 7" xfId="3725"/>
    <cellStyle name="20% - 강조색5 10 7 2" xfId="3726"/>
    <cellStyle name="20% - 강조색5 10 7 3" xfId="3727"/>
    <cellStyle name="20% - 강조색5 10 8" xfId="3728"/>
    <cellStyle name="20% - 강조색5 10 8 2" xfId="3729"/>
    <cellStyle name="20% - 강조색5 10 8 3" xfId="3730"/>
    <cellStyle name="20% - 강조색5 10 9" xfId="3731"/>
    <cellStyle name="20% - 강조색5 10 9 2" xfId="3732"/>
    <cellStyle name="20% - 강조색5 10 9 3" xfId="3733"/>
    <cellStyle name="20% - 강조색5 11" xfId="3734"/>
    <cellStyle name="20% - 강조색5 11 10" xfId="3735"/>
    <cellStyle name="20% - 강조색5 11 10 2" xfId="3736"/>
    <cellStyle name="20% - 강조색5 11 10 3" xfId="3737"/>
    <cellStyle name="20% - 강조색5 11 11" xfId="3738"/>
    <cellStyle name="20% - 강조색5 11 11 2" xfId="3739"/>
    <cellStyle name="20% - 강조색5 11 11 3" xfId="3740"/>
    <cellStyle name="20% - 강조색5 11 12" xfId="3741"/>
    <cellStyle name="20% - 강조색5 11 12 2" xfId="3742"/>
    <cellStyle name="20% - 강조색5 11 12 3" xfId="3743"/>
    <cellStyle name="20% - 강조색5 11 13" xfId="3744"/>
    <cellStyle name="20% - 강조색5 11 13 2" xfId="3745"/>
    <cellStyle name="20% - 강조색5 11 13 3" xfId="3746"/>
    <cellStyle name="20% - 강조색5 11 14" xfId="3747"/>
    <cellStyle name="20% - 강조색5 11 14 2" xfId="3748"/>
    <cellStyle name="20% - 강조색5 11 14 3" xfId="3749"/>
    <cellStyle name="20% - 강조색5 11 15" xfId="3750"/>
    <cellStyle name="20% - 강조색5 11 16" xfId="3751"/>
    <cellStyle name="20% - 강조색5 11 2" xfId="3752"/>
    <cellStyle name="20% - 강조색5 11 2 2" xfId="3753"/>
    <cellStyle name="20% - 강조색5 11 2 3" xfId="3754"/>
    <cellStyle name="20% - 강조색5 11 3" xfId="3755"/>
    <cellStyle name="20% - 강조색5 11 3 2" xfId="3756"/>
    <cellStyle name="20% - 강조색5 11 3 3" xfId="3757"/>
    <cellStyle name="20% - 강조색5 11 4" xfId="3758"/>
    <cellStyle name="20% - 강조색5 11 4 2" xfId="3759"/>
    <cellStyle name="20% - 강조색5 11 4 3" xfId="3760"/>
    <cellStyle name="20% - 강조색5 11 5" xfId="3761"/>
    <cellStyle name="20% - 강조색5 11 5 2" xfId="3762"/>
    <cellStyle name="20% - 강조색5 11 5 3" xfId="3763"/>
    <cellStyle name="20% - 강조색5 11 6" xfId="3764"/>
    <cellStyle name="20% - 강조색5 11 6 2" xfId="3765"/>
    <cellStyle name="20% - 강조색5 11 6 3" xfId="3766"/>
    <cellStyle name="20% - 강조색5 11 7" xfId="3767"/>
    <cellStyle name="20% - 강조색5 11 7 2" xfId="3768"/>
    <cellStyle name="20% - 강조색5 11 7 3" xfId="3769"/>
    <cellStyle name="20% - 강조색5 11 8" xfId="3770"/>
    <cellStyle name="20% - 강조색5 11 8 2" xfId="3771"/>
    <cellStyle name="20% - 강조색5 11 8 3" xfId="3772"/>
    <cellStyle name="20% - 강조색5 11 9" xfId="3773"/>
    <cellStyle name="20% - 강조색5 11 9 2" xfId="3774"/>
    <cellStyle name="20% - 강조색5 11 9 3" xfId="3775"/>
    <cellStyle name="20% - 강조색5 12" xfId="3776"/>
    <cellStyle name="20% - 강조색5 12 10" xfId="3777"/>
    <cellStyle name="20% - 강조색5 12 10 2" xfId="3778"/>
    <cellStyle name="20% - 강조색5 12 10 3" xfId="3779"/>
    <cellStyle name="20% - 강조색5 12 11" xfId="3780"/>
    <cellStyle name="20% - 강조색5 12 11 2" xfId="3781"/>
    <cellStyle name="20% - 강조색5 12 11 3" xfId="3782"/>
    <cellStyle name="20% - 강조색5 12 12" xfId="3783"/>
    <cellStyle name="20% - 강조색5 12 12 2" xfId="3784"/>
    <cellStyle name="20% - 강조색5 12 12 3" xfId="3785"/>
    <cellStyle name="20% - 강조색5 12 13" xfId="3786"/>
    <cellStyle name="20% - 강조색5 12 13 2" xfId="3787"/>
    <cellStyle name="20% - 강조색5 12 13 3" xfId="3788"/>
    <cellStyle name="20% - 강조색5 12 14" xfId="3789"/>
    <cellStyle name="20% - 강조색5 12 14 2" xfId="3790"/>
    <cellStyle name="20% - 강조색5 12 14 3" xfId="3791"/>
    <cellStyle name="20% - 강조색5 12 15" xfId="3792"/>
    <cellStyle name="20% - 강조색5 12 16" xfId="3793"/>
    <cellStyle name="20% - 강조색5 12 2" xfId="3794"/>
    <cellStyle name="20% - 강조색5 12 2 2" xfId="3795"/>
    <cellStyle name="20% - 강조색5 12 2 3" xfId="3796"/>
    <cellStyle name="20% - 강조색5 12 3" xfId="3797"/>
    <cellStyle name="20% - 강조색5 12 3 2" xfId="3798"/>
    <cellStyle name="20% - 강조색5 12 3 3" xfId="3799"/>
    <cellStyle name="20% - 강조색5 12 4" xfId="3800"/>
    <cellStyle name="20% - 강조색5 12 4 2" xfId="3801"/>
    <cellStyle name="20% - 강조색5 12 4 3" xfId="3802"/>
    <cellStyle name="20% - 강조색5 12 5" xfId="3803"/>
    <cellStyle name="20% - 강조색5 12 5 2" xfId="3804"/>
    <cellStyle name="20% - 강조색5 12 5 3" xfId="3805"/>
    <cellStyle name="20% - 강조색5 12 6" xfId="3806"/>
    <cellStyle name="20% - 강조색5 12 6 2" xfId="3807"/>
    <cellStyle name="20% - 강조색5 12 6 3" xfId="3808"/>
    <cellStyle name="20% - 강조색5 12 7" xfId="3809"/>
    <cellStyle name="20% - 강조색5 12 7 2" xfId="3810"/>
    <cellStyle name="20% - 강조색5 12 7 3" xfId="3811"/>
    <cellStyle name="20% - 강조색5 12 8" xfId="3812"/>
    <cellStyle name="20% - 강조색5 12 8 2" xfId="3813"/>
    <cellStyle name="20% - 강조색5 12 8 3" xfId="3814"/>
    <cellStyle name="20% - 강조색5 12 9" xfId="3815"/>
    <cellStyle name="20% - 강조색5 12 9 2" xfId="3816"/>
    <cellStyle name="20% - 강조색5 12 9 3" xfId="3817"/>
    <cellStyle name="20% - 강조색5 13" xfId="3818"/>
    <cellStyle name="20% - 강조색5 13 10" xfId="3819"/>
    <cellStyle name="20% - 강조색5 13 10 2" xfId="3820"/>
    <cellStyle name="20% - 강조색5 13 10 3" xfId="3821"/>
    <cellStyle name="20% - 강조색5 13 11" xfId="3822"/>
    <cellStyle name="20% - 강조색5 13 11 2" xfId="3823"/>
    <cellStyle name="20% - 강조색5 13 11 3" xfId="3824"/>
    <cellStyle name="20% - 강조색5 13 12" xfId="3825"/>
    <cellStyle name="20% - 강조색5 13 12 2" xfId="3826"/>
    <cellStyle name="20% - 강조색5 13 12 3" xfId="3827"/>
    <cellStyle name="20% - 강조색5 13 13" xfId="3828"/>
    <cellStyle name="20% - 강조색5 13 13 2" xfId="3829"/>
    <cellStyle name="20% - 강조색5 13 13 3" xfId="3830"/>
    <cellStyle name="20% - 강조색5 13 14" xfId="3831"/>
    <cellStyle name="20% - 강조색5 13 14 2" xfId="3832"/>
    <cellStyle name="20% - 강조색5 13 14 3" xfId="3833"/>
    <cellStyle name="20% - 강조색5 13 15" xfId="3834"/>
    <cellStyle name="20% - 강조색5 13 16" xfId="3835"/>
    <cellStyle name="20% - 강조색5 13 2" xfId="3836"/>
    <cellStyle name="20% - 강조색5 13 2 2" xfId="3837"/>
    <cellStyle name="20% - 강조색5 13 2 3" xfId="3838"/>
    <cellStyle name="20% - 강조색5 13 3" xfId="3839"/>
    <cellStyle name="20% - 강조색5 13 3 2" xfId="3840"/>
    <cellStyle name="20% - 강조색5 13 3 3" xfId="3841"/>
    <cellStyle name="20% - 강조색5 13 4" xfId="3842"/>
    <cellStyle name="20% - 강조색5 13 4 2" xfId="3843"/>
    <cellStyle name="20% - 강조색5 13 4 3" xfId="3844"/>
    <cellStyle name="20% - 강조색5 13 5" xfId="3845"/>
    <cellStyle name="20% - 강조색5 13 5 2" xfId="3846"/>
    <cellStyle name="20% - 강조색5 13 5 3" xfId="3847"/>
    <cellStyle name="20% - 강조색5 13 6" xfId="3848"/>
    <cellStyle name="20% - 강조색5 13 6 2" xfId="3849"/>
    <cellStyle name="20% - 강조색5 13 6 3" xfId="3850"/>
    <cellStyle name="20% - 강조색5 13 7" xfId="3851"/>
    <cellStyle name="20% - 강조색5 13 7 2" xfId="3852"/>
    <cellStyle name="20% - 강조색5 13 7 3" xfId="3853"/>
    <cellStyle name="20% - 강조색5 13 8" xfId="3854"/>
    <cellStyle name="20% - 강조색5 13 8 2" xfId="3855"/>
    <cellStyle name="20% - 강조색5 13 8 3" xfId="3856"/>
    <cellStyle name="20% - 강조색5 13 9" xfId="3857"/>
    <cellStyle name="20% - 강조색5 13 9 2" xfId="3858"/>
    <cellStyle name="20% - 강조색5 13 9 3" xfId="3859"/>
    <cellStyle name="20% - 강조색5 14" xfId="3860"/>
    <cellStyle name="20% - 강조색5 14 10" xfId="3861"/>
    <cellStyle name="20% - 강조색5 14 10 2" xfId="3862"/>
    <cellStyle name="20% - 강조색5 14 10 3" xfId="3863"/>
    <cellStyle name="20% - 강조색5 14 11" xfId="3864"/>
    <cellStyle name="20% - 강조색5 14 11 2" xfId="3865"/>
    <cellStyle name="20% - 강조색5 14 11 3" xfId="3866"/>
    <cellStyle name="20% - 강조색5 14 12" xfId="3867"/>
    <cellStyle name="20% - 강조색5 14 12 2" xfId="3868"/>
    <cellStyle name="20% - 강조색5 14 12 3" xfId="3869"/>
    <cellStyle name="20% - 강조색5 14 13" xfId="3870"/>
    <cellStyle name="20% - 강조색5 14 13 2" xfId="3871"/>
    <cellStyle name="20% - 강조색5 14 13 3" xfId="3872"/>
    <cellStyle name="20% - 강조색5 14 14" xfId="3873"/>
    <cellStyle name="20% - 강조색5 14 14 2" xfId="3874"/>
    <cellStyle name="20% - 강조색5 14 14 3" xfId="3875"/>
    <cellStyle name="20% - 강조색5 14 15" xfId="3876"/>
    <cellStyle name="20% - 강조색5 14 16" xfId="3877"/>
    <cellStyle name="20% - 강조색5 14 2" xfId="3878"/>
    <cellStyle name="20% - 강조색5 14 2 2" xfId="3879"/>
    <cellStyle name="20% - 강조색5 14 2 3" xfId="3880"/>
    <cellStyle name="20% - 강조색5 14 3" xfId="3881"/>
    <cellStyle name="20% - 강조색5 14 3 2" xfId="3882"/>
    <cellStyle name="20% - 강조색5 14 3 3" xfId="3883"/>
    <cellStyle name="20% - 강조색5 14 4" xfId="3884"/>
    <cellStyle name="20% - 강조색5 14 4 2" xfId="3885"/>
    <cellStyle name="20% - 강조색5 14 4 3" xfId="3886"/>
    <cellStyle name="20% - 강조색5 14 5" xfId="3887"/>
    <cellStyle name="20% - 강조색5 14 5 2" xfId="3888"/>
    <cellStyle name="20% - 강조색5 14 5 3" xfId="3889"/>
    <cellStyle name="20% - 강조색5 14 6" xfId="3890"/>
    <cellStyle name="20% - 강조색5 14 6 2" xfId="3891"/>
    <cellStyle name="20% - 강조색5 14 6 3" xfId="3892"/>
    <cellStyle name="20% - 강조색5 14 7" xfId="3893"/>
    <cellStyle name="20% - 강조색5 14 7 2" xfId="3894"/>
    <cellStyle name="20% - 강조색5 14 7 3" xfId="3895"/>
    <cellStyle name="20% - 강조색5 14 8" xfId="3896"/>
    <cellStyle name="20% - 강조색5 14 8 2" xfId="3897"/>
    <cellStyle name="20% - 강조색5 14 8 3" xfId="3898"/>
    <cellStyle name="20% - 강조색5 14 9" xfId="3899"/>
    <cellStyle name="20% - 강조색5 14 9 2" xfId="3900"/>
    <cellStyle name="20% - 강조색5 14 9 3" xfId="3901"/>
    <cellStyle name="20% - 강조색5 15" xfId="3902"/>
    <cellStyle name="20% - 강조색5 15 10" xfId="3903"/>
    <cellStyle name="20% - 강조색5 15 10 2" xfId="3904"/>
    <cellStyle name="20% - 강조색5 15 10 3" xfId="3905"/>
    <cellStyle name="20% - 강조색5 15 11" xfId="3906"/>
    <cellStyle name="20% - 강조색5 15 11 2" xfId="3907"/>
    <cellStyle name="20% - 강조색5 15 11 3" xfId="3908"/>
    <cellStyle name="20% - 강조색5 15 12" xfId="3909"/>
    <cellStyle name="20% - 강조색5 15 12 2" xfId="3910"/>
    <cellStyle name="20% - 강조색5 15 12 3" xfId="3911"/>
    <cellStyle name="20% - 강조색5 15 13" xfId="3912"/>
    <cellStyle name="20% - 강조색5 15 13 2" xfId="3913"/>
    <cellStyle name="20% - 강조색5 15 13 3" xfId="3914"/>
    <cellStyle name="20% - 강조색5 15 14" xfId="3915"/>
    <cellStyle name="20% - 강조색5 15 14 2" xfId="3916"/>
    <cellStyle name="20% - 강조색5 15 14 3" xfId="3917"/>
    <cellStyle name="20% - 강조색5 15 15" xfId="3918"/>
    <cellStyle name="20% - 강조색5 15 16" xfId="3919"/>
    <cellStyle name="20% - 강조색5 15 2" xfId="3920"/>
    <cellStyle name="20% - 강조색5 15 2 2" xfId="3921"/>
    <cellStyle name="20% - 강조색5 15 2 3" xfId="3922"/>
    <cellStyle name="20% - 강조색5 15 3" xfId="3923"/>
    <cellStyle name="20% - 강조색5 15 3 2" xfId="3924"/>
    <cellStyle name="20% - 강조색5 15 3 3" xfId="3925"/>
    <cellStyle name="20% - 강조색5 15 4" xfId="3926"/>
    <cellStyle name="20% - 강조색5 15 4 2" xfId="3927"/>
    <cellStyle name="20% - 강조색5 15 4 3" xfId="3928"/>
    <cellStyle name="20% - 강조색5 15 5" xfId="3929"/>
    <cellStyle name="20% - 강조색5 15 5 2" xfId="3930"/>
    <cellStyle name="20% - 강조색5 15 5 3" xfId="3931"/>
    <cellStyle name="20% - 강조색5 15 6" xfId="3932"/>
    <cellStyle name="20% - 강조색5 15 6 2" xfId="3933"/>
    <cellStyle name="20% - 강조색5 15 6 3" xfId="3934"/>
    <cellStyle name="20% - 강조색5 15 7" xfId="3935"/>
    <cellStyle name="20% - 강조색5 15 7 2" xfId="3936"/>
    <cellStyle name="20% - 강조색5 15 7 3" xfId="3937"/>
    <cellStyle name="20% - 강조색5 15 8" xfId="3938"/>
    <cellStyle name="20% - 강조색5 15 8 2" xfId="3939"/>
    <cellStyle name="20% - 강조색5 15 8 3" xfId="3940"/>
    <cellStyle name="20% - 강조색5 15 9" xfId="3941"/>
    <cellStyle name="20% - 강조색5 15 9 2" xfId="3942"/>
    <cellStyle name="20% - 강조색5 15 9 3" xfId="3943"/>
    <cellStyle name="20% - 강조색5 16" xfId="3944"/>
    <cellStyle name="20% - 강조색5 16 10" xfId="3945"/>
    <cellStyle name="20% - 강조색5 16 10 2" xfId="3946"/>
    <cellStyle name="20% - 강조색5 16 10 3" xfId="3947"/>
    <cellStyle name="20% - 강조색5 16 11" xfId="3948"/>
    <cellStyle name="20% - 강조색5 16 11 2" xfId="3949"/>
    <cellStyle name="20% - 강조색5 16 11 3" xfId="3950"/>
    <cellStyle name="20% - 강조색5 16 12" xfId="3951"/>
    <cellStyle name="20% - 강조색5 16 12 2" xfId="3952"/>
    <cellStyle name="20% - 강조색5 16 12 3" xfId="3953"/>
    <cellStyle name="20% - 강조색5 16 13" xfId="3954"/>
    <cellStyle name="20% - 강조색5 16 13 2" xfId="3955"/>
    <cellStyle name="20% - 강조색5 16 13 3" xfId="3956"/>
    <cellStyle name="20% - 강조색5 16 14" xfId="3957"/>
    <cellStyle name="20% - 강조색5 16 14 2" xfId="3958"/>
    <cellStyle name="20% - 강조색5 16 14 3" xfId="3959"/>
    <cellStyle name="20% - 강조색5 16 15" xfId="3960"/>
    <cellStyle name="20% - 강조색5 16 16" xfId="3961"/>
    <cellStyle name="20% - 강조색5 16 2" xfId="3962"/>
    <cellStyle name="20% - 강조색5 16 2 2" xfId="3963"/>
    <cellStyle name="20% - 강조색5 16 2 3" xfId="3964"/>
    <cellStyle name="20% - 강조색5 16 3" xfId="3965"/>
    <cellStyle name="20% - 강조색5 16 3 2" xfId="3966"/>
    <cellStyle name="20% - 강조색5 16 3 3" xfId="3967"/>
    <cellStyle name="20% - 강조색5 16 4" xfId="3968"/>
    <cellStyle name="20% - 강조색5 16 4 2" xfId="3969"/>
    <cellStyle name="20% - 강조색5 16 4 3" xfId="3970"/>
    <cellStyle name="20% - 강조색5 16 5" xfId="3971"/>
    <cellStyle name="20% - 강조색5 16 5 2" xfId="3972"/>
    <cellStyle name="20% - 강조색5 16 5 3" xfId="3973"/>
    <cellStyle name="20% - 강조색5 16 6" xfId="3974"/>
    <cellStyle name="20% - 강조색5 16 6 2" xfId="3975"/>
    <cellStyle name="20% - 강조색5 16 6 3" xfId="3976"/>
    <cellStyle name="20% - 강조색5 16 7" xfId="3977"/>
    <cellStyle name="20% - 강조색5 16 7 2" xfId="3978"/>
    <cellStyle name="20% - 강조색5 16 7 3" xfId="3979"/>
    <cellStyle name="20% - 강조색5 16 8" xfId="3980"/>
    <cellStyle name="20% - 강조색5 16 8 2" xfId="3981"/>
    <cellStyle name="20% - 강조색5 16 8 3" xfId="3982"/>
    <cellStyle name="20% - 강조색5 16 9" xfId="3983"/>
    <cellStyle name="20% - 강조색5 16 9 2" xfId="3984"/>
    <cellStyle name="20% - 강조색5 16 9 3" xfId="3985"/>
    <cellStyle name="20% - 강조색5 17" xfId="3986"/>
    <cellStyle name="20% - 강조색5 17 10" xfId="3987"/>
    <cellStyle name="20% - 강조색5 17 10 2" xfId="3988"/>
    <cellStyle name="20% - 강조색5 17 10 3" xfId="3989"/>
    <cellStyle name="20% - 강조색5 17 11" xfId="3990"/>
    <cellStyle name="20% - 강조색5 17 11 2" xfId="3991"/>
    <cellStyle name="20% - 강조색5 17 11 3" xfId="3992"/>
    <cellStyle name="20% - 강조색5 17 12" xfId="3993"/>
    <cellStyle name="20% - 강조색5 17 12 2" xfId="3994"/>
    <cellStyle name="20% - 강조색5 17 12 3" xfId="3995"/>
    <cellStyle name="20% - 강조색5 17 13" xfId="3996"/>
    <cellStyle name="20% - 강조색5 17 13 2" xfId="3997"/>
    <cellStyle name="20% - 강조색5 17 13 3" xfId="3998"/>
    <cellStyle name="20% - 강조색5 17 14" xfId="3999"/>
    <cellStyle name="20% - 강조색5 17 14 2" xfId="4000"/>
    <cellStyle name="20% - 강조색5 17 14 3" xfId="4001"/>
    <cellStyle name="20% - 강조색5 17 15" xfId="4002"/>
    <cellStyle name="20% - 강조색5 17 16" xfId="4003"/>
    <cellStyle name="20% - 강조색5 17 2" xfId="4004"/>
    <cellStyle name="20% - 강조색5 17 2 2" xfId="4005"/>
    <cellStyle name="20% - 강조색5 17 2 3" xfId="4006"/>
    <cellStyle name="20% - 강조색5 17 3" xfId="4007"/>
    <cellStyle name="20% - 강조색5 17 3 2" xfId="4008"/>
    <cellStyle name="20% - 강조색5 17 3 3" xfId="4009"/>
    <cellStyle name="20% - 강조색5 17 4" xfId="4010"/>
    <cellStyle name="20% - 강조색5 17 4 2" xfId="4011"/>
    <cellStyle name="20% - 강조색5 17 4 3" xfId="4012"/>
    <cellStyle name="20% - 강조색5 17 5" xfId="4013"/>
    <cellStyle name="20% - 강조색5 17 5 2" xfId="4014"/>
    <cellStyle name="20% - 강조색5 17 5 3" xfId="4015"/>
    <cellStyle name="20% - 강조색5 17 6" xfId="4016"/>
    <cellStyle name="20% - 강조색5 17 6 2" xfId="4017"/>
    <cellStyle name="20% - 강조색5 17 6 3" xfId="4018"/>
    <cellStyle name="20% - 강조색5 17 7" xfId="4019"/>
    <cellStyle name="20% - 강조색5 17 7 2" xfId="4020"/>
    <cellStyle name="20% - 강조색5 17 7 3" xfId="4021"/>
    <cellStyle name="20% - 강조색5 17 8" xfId="4022"/>
    <cellStyle name="20% - 강조색5 17 8 2" xfId="4023"/>
    <cellStyle name="20% - 강조색5 17 8 3" xfId="4024"/>
    <cellStyle name="20% - 강조색5 17 9" xfId="4025"/>
    <cellStyle name="20% - 강조색5 17 9 2" xfId="4026"/>
    <cellStyle name="20% - 강조색5 17 9 3" xfId="4027"/>
    <cellStyle name="20% - 강조색5 18" xfId="4028"/>
    <cellStyle name="20% - 강조색5 18 10" xfId="4029"/>
    <cellStyle name="20% - 강조색5 18 10 2" xfId="4030"/>
    <cellStyle name="20% - 강조색5 18 10 3" xfId="4031"/>
    <cellStyle name="20% - 강조색5 18 11" xfId="4032"/>
    <cellStyle name="20% - 강조색5 18 11 2" xfId="4033"/>
    <cellStyle name="20% - 강조색5 18 11 3" xfId="4034"/>
    <cellStyle name="20% - 강조색5 18 12" xfId="4035"/>
    <cellStyle name="20% - 강조색5 18 12 2" xfId="4036"/>
    <cellStyle name="20% - 강조색5 18 12 3" xfId="4037"/>
    <cellStyle name="20% - 강조색5 18 12 3 2" xfId="39904"/>
    <cellStyle name="20% - 강조색5 18 13" xfId="4038"/>
    <cellStyle name="20% - 강조색5 18 13 2" xfId="4039"/>
    <cellStyle name="20% - 강조색5 18 13 3" xfId="4040"/>
    <cellStyle name="20% - 강조색5 18 14" xfId="4041"/>
    <cellStyle name="20% - 강조색5 18 14 2" xfId="4042"/>
    <cellStyle name="20% - 강조색5 18 14 3" xfId="4043"/>
    <cellStyle name="20% - 강조색5 18 15" xfId="4044"/>
    <cellStyle name="20% - 강조색5 18 16" xfId="4045"/>
    <cellStyle name="20% - 강조색5 18 2" xfId="4046"/>
    <cellStyle name="20% - 강조색5 18 2 2" xfId="4047"/>
    <cellStyle name="20% - 강조색5 18 2 3" xfId="4048"/>
    <cellStyle name="20% - 강조색5 18 3" xfId="4049"/>
    <cellStyle name="20% - 강조색5 18 3 2" xfId="4050"/>
    <cellStyle name="20% - 강조색5 18 3 3" xfId="4051"/>
    <cellStyle name="20% - 강조색5 18 4" xfId="4052"/>
    <cellStyle name="20% - 강조색5 18 4 2" xfId="4053"/>
    <cellStyle name="20% - 강조색5 18 4 3" xfId="4054"/>
    <cellStyle name="20% - 강조색5 18 5" xfId="4055"/>
    <cellStyle name="20% - 강조색5 18 5 2" xfId="4056"/>
    <cellStyle name="20% - 강조색5 18 5 3" xfId="4057"/>
    <cellStyle name="20% - 강조색5 18 6" xfId="4058"/>
    <cellStyle name="20% - 강조색5 18 6 2" xfId="4059"/>
    <cellStyle name="20% - 강조색5 18 6 3" xfId="4060"/>
    <cellStyle name="20% - 강조색5 18 7" xfId="4061"/>
    <cellStyle name="20% - 강조색5 18 7 2" xfId="4062"/>
    <cellStyle name="20% - 강조색5 18 7 3" xfId="4063"/>
    <cellStyle name="20% - 강조색5 18 8" xfId="4064"/>
    <cellStyle name="20% - 강조색5 18 8 2" xfId="4065"/>
    <cellStyle name="20% - 강조색5 18 8 3" xfId="4066"/>
    <cellStyle name="20% - 강조색5 18 9" xfId="4067"/>
    <cellStyle name="20% - 강조색5 18 9 2" xfId="4068"/>
    <cellStyle name="20% - 강조색5 18 9 3" xfId="4069"/>
    <cellStyle name="20% - 강조색5 19" xfId="4070"/>
    <cellStyle name="20% - 강조색5 19 10" xfId="4071"/>
    <cellStyle name="20% - 강조색5 19 10 2" xfId="4072"/>
    <cellStyle name="20% - 강조색5 19 10 3" xfId="4073"/>
    <cellStyle name="20% - 강조색5 19 11" xfId="4074"/>
    <cellStyle name="20% - 강조색5 19 11 2" xfId="4075"/>
    <cellStyle name="20% - 강조색5 19 11 3" xfId="4076"/>
    <cellStyle name="20% - 강조색5 19 12" xfId="4077"/>
    <cellStyle name="20% - 강조색5 19 12 2" xfId="4078"/>
    <cellStyle name="20% - 강조색5 19 12 3" xfId="4079"/>
    <cellStyle name="20% - 강조색5 19 13" xfId="4080"/>
    <cellStyle name="20% - 강조색5 19 13 2" xfId="4081"/>
    <cellStyle name="20% - 강조색5 19 13 3" xfId="4082"/>
    <cellStyle name="20% - 강조색5 19 14" xfId="4083"/>
    <cellStyle name="20% - 강조색5 19 14 2" xfId="4084"/>
    <cellStyle name="20% - 강조색5 19 14 3" xfId="4085"/>
    <cellStyle name="20% - 강조색5 19 15" xfId="4086"/>
    <cellStyle name="20% - 강조색5 19 16" xfId="4087"/>
    <cellStyle name="20% - 강조색5 19 2" xfId="4088"/>
    <cellStyle name="20% - 강조색5 19 2 2" xfId="4089"/>
    <cellStyle name="20% - 강조색5 19 2 3" xfId="4090"/>
    <cellStyle name="20% - 강조색5 19 3" xfId="4091"/>
    <cellStyle name="20% - 강조색5 19 3 2" xfId="4092"/>
    <cellStyle name="20% - 강조색5 19 3 3" xfId="4093"/>
    <cellStyle name="20% - 강조색5 19 4" xfId="4094"/>
    <cellStyle name="20% - 강조색5 19 4 2" xfId="4095"/>
    <cellStyle name="20% - 강조색5 19 4 3" xfId="4096"/>
    <cellStyle name="20% - 강조색5 19 5" xfId="4097"/>
    <cellStyle name="20% - 강조색5 19 5 2" xfId="4098"/>
    <cellStyle name="20% - 강조색5 19 5 3" xfId="4099"/>
    <cellStyle name="20% - 강조색5 19 6" xfId="4100"/>
    <cellStyle name="20% - 강조색5 19 6 2" xfId="4101"/>
    <cellStyle name="20% - 강조색5 19 6 3" xfId="4102"/>
    <cellStyle name="20% - 강조색5 19 7" xfId="4103"/>
    <cellStyle name="20% - 강조색5 19 7 2" xfId="4104"/>
    <cellStyle name="20% - 강조색5 19 7 3" xfId="4105"/>
    <cellStyle name="20% - 강조색5 19 8" xfId="4106"/>
    <cellStyle name="20% - 강조색5 19 8 2" xfId="4107"/>
    <cellStyle name="20% - 강조색5 19 8 3" xfId="4108"/>
    <cellStyle name="20% - 강조색5 19 9" xfId="4109"/>
    <cellStyle name="20% - 강조색5 19 9 2" xfId="4110"/>
    <cellStyle name="20% - 강조색5 19 9 3" xfId="4111"/>
    <cellStyle name="20% - 강조색5 2" xfId="4112"/>
    <cellStyle name="20% - 강조색5 2 10" xfId="4113"/>
    <cellStyle name="20% - 강조색5 2 10 2" xfId="4114"/>
    <cellStyle name="20% - 강조색5 2 10 3" xfId="4115"/>
    <cellStyle name="20% - 강조색5 2 11" xfId="4116"/>
    <cellStyle name="20% - 강조색5 2 11 2" xfId="4117"/>
    <cellStyle name="20% - 강조색5 2 11 3" xfId="4118"/>
    <cellStyle name="20% - 강조색5 2 12" xfId="4119"/>
    <cellStyle name="20% - 강조색5 2 12 2" xfId="4120"/>
    <cellStyle name="20% - 강조색5 2 12 3" xfId="4121"/>
    <cellStyle name="20% - 강조색5 2 13" xfId="4122"/>
    <cellStyle name="20% - 강조색5 2 13 2" xfId="4123"/>
    <cellStyle name="20% - 강조색5 2 13 3" xfId="4124"/>
    <cellStyle name="20% - 강조색5 2 14" xfId="4125"/>
    <cellStyle name="20% - 강조색5 2 14 2" xfId="4126"/>
    <cellStyle name="20% - 강조색5 2 14 3" xfId="4127"/>
    <cellStyle name="20% - 강조색5 2 15" xfId="4128"/>
    <cellStyle name="20% - 강조색5 2 16" xfId="4129"/>
    <cellStyle name="20% - 강조색5 2 2" xfId="4130"/>
    <cellStyle name="20% - 강조색5 2 2 2" xfId="4131"/>
    <cellStyle name="20% - 강조색5 2 2 3" xfId="4132"/>
    <cellStyle name="20% - 강조색5 2 3" xfId="4133"/>
    <cellStyle name="20% - 강조색5 2 3 2" xfId="4134"/>
    <cellStyle name="20% - 강조색5 2 3 3" xfId="4135"/>
    <cellStyle name="20% - 강조색5 2 4" xfId="4136"/>
    <cellStyle name="20% - 강조색5 2 4 2" xfId="4137"/>
    <cellStyle name="20% - 강조색5 2 4 3" xfId="4138"/>
    <cellStyle name="20% - 강조색5 2 5" xfId="4139"/>
    <cellStyle name="20% - 강조색5 2 5 2" xfId="4140"/>
    <cellStyle name="20% - 강조색5 2 5 3" xfId="4141"/>
    <cellStyle name="20% - 강조색5 2 6" xfId="4142"/>
    <cellStyle name="20% - 강조색5 2 6 2" xfId="4143"/>
    <cellStyle name="20% - 강조색5 2 6 3" xfId="4144"/>
    <cellStyle name="20% - 강조색5 2 7" xfId="4145"/>
    <cellStyle name="20% - 강조색5 2 7 2" xfId="4146"/>
    <cellStyle name="20% - 강조색5 2 7 3" xfId="4147"/>
    <cellStyle name="20% - 강조색5 2 8" xfId="4148"/>
    <cellStyle name="20% - 강조색5 2 8 2" xfId="4149"/>
    <cellStyle name="20% - 강조색5 2 8 3" xfId="4150"/>
    <cellStyle name="20% - 강조색5 2 9" xfId="4151"/>
    <cellStyle name="20% - 강조색5 2 9 2" xfId="4152"/>
    <cellStyle name="20% - 강조색5 2 9 3" xfId="4153"/>
    <cellStyle name="20% - 강조색5 20" xfId="4154"/>
    <cellStyle name="20% - 강조색5 20 10" xfId="4155"/>
    <cellStyle name="20% - 강조색5 20 10 2" xfId="4156"/>
    <cellStyle name="20% - 강조색5 20 10 3" xfId="4157"/>
    <cellStyle name="20% - 강조색5 20 11" xfId="4158"/>
    <cellStyle name="20% - 강조색5 20 11 2" xfId="4159"/>
    <cellStyle name="20% - 강조색5 20 11 3" xfId="4160"/>
    <cellStyle name="20% - 강조색5 20 12" xfId="4161"/>
    <cellStyle name="20% - 강조색5 20 12 2" xfId="4162"/>
    <cellStyle name="20% - 강조색5 20 12 3" xfId="4163"/>
    <cellStyle name="20% - 강조색5 20 13" xfId="4164"/>
    <cellStyle name="20% - 강조색5 20 13 2" xfId="4165"/>
    <cellStyle name="20% - 강조색5 20 13 3" xfId="4166"/>
    <cellStyle name="20% - 강조색5 20 14" xfId="4167"/>
    <cellStyle name="20% - 강조색5 20 14 2" xfId="4168"/>
    <cellStyle name="20% - 강조색5 20 14 3" xfId="4169"/>
    <cellStyle name="20% - 강조색5 20 15" xfId="4170"/>
    <cellStyle name="20% - 강조색5 20 16" xfId="4171"/>
    <cellStyle name="20% - 강조색5 20 2" xfId="4172"/>
    <cellStyle name="20% - 강조색5 20 2 2" xfId="4173"/>
    <cellStyle name="20% - 강조색5 20 2 3" xfId="4174"/>
    <cellStyle name="20% - 강조색5 20 3" xfId="4175"/>
    <cellStyle name="20% - 강조색5 20 3 2" xfId="4176"/>
    <cellStyle name="20% - 강조색5 20 3 3" xfId="4177"/>
    <cellStyle name="20% - 강조색5 20 4" xfId="4178"/>
    <cellStyle name="20% - 강조색5 20 4 2" xfId="4179"/>
    <cellStyle name="20% - 강조색5 20 4 3" xfId="4180"/>
    <cellStyle name="20% - 강조색5 20 5" xfId="4181"/>
    <cellStyle name="20% - 강조색5 20 5 2" xfId="4182"/>
    <cellStyle name="20% - 강조색5 20 5 3" xfId="4183"/>
    <cellStyle name="20% - 강조색5 20 6" xfId="4184"/>
    <cellStyle name="20% - 강조색5 20 6 2" xfId="4185"/>
    <cellStyle name="20% - 강조색5 20 6 3" xfId="4186"/>
    <cellStyle name="20% - 강조색5 20 7" xfId="4187"/>
    <cellStyle name="20% - 강조색5 20 7 2" xfId="4188"/>
    <cellStyle name="20% - 강조색5 20 7 3" xfId="4189"/>
    <cellStyle name="20% - 강조색5 20 8" xfId="4190"/>
    <cellStyle name="20% - 강조색5 20 8 2" xfId="4191"/>
    <cellStyle name="20% - 강조색5 20 8 3" xfId="4192"/>
    <cellStyle name="20% - 강조색5 20 9" xfId="4193"/>
    <cellStyle name="20% - 강조색5 20 9 2" xfId="4194"/>
    <cellStyle name="20% - 강조색5 20 9 3" xfId="4195"/>
    <cellStyle name="20% - 강조색5 21" xfId="4196"/>
    <cellStyle name="20% - 강조색5 21 10" xfId="4197"/>
    <cellStyle name="20% - 강조색5 21 10 2" xfId="4198"/>
    <cellStyle name="20% - 강조색5 21 10 3" xfId="4199"/>
    <cellStyle name="20% - 강조색5 21 11" xfId="4200"/>
    <cellStyle name="20% - 강조색5 21 11 2" xfId="4201"/>
    <cellStyle name="20% - 강조색5 21 11 3" xfId="4202"/>
    <cellStyle name="20% - 강조색5 21 12" xfId="4203"/>
    <cellStyle name="20% - 강조색5 21 12 2" xfId="4204"/>
    <cellStyle name="20% - 강조색5 21 12 3" xfId="4205"/>
    <cellStyle name="20% - 강조색5 21 13" xfId="4206"/>
    <cellStyle name="20% - 강조색5 21 13 2" xfId="4207"/>
    <cellStyle name="20% - 강조색5 21 13 3" xfId="4208"/>
    <cellStyle name="20% - 강조색5 21 14" xfId="4209"/>
    <cellStyle name="20% - 강조색5 21 14 2" xfId="4210"/>
    <cellStyle name="20% - 강조색5 21 14 3" xfId="4211"/>
    <cellStyle name="20% - 강조색5 21 15" xfId="4212"/>
    <cellStyle name="20% - 강조색5 21 16" xfId="4213"/>
    <cellStyle name="20% - 강조색5 21 2" xfId="4214"/>
    <cellStyle name="20% - 강조색5 21 2 2" xfId="4215"/>
    <cellStyle name="20% - 강조색5 21 2 3" xfId="4216"/>
    <cellStyle name="20% - 강조색5 21 3" xfId="4217"/>
    <cellStyle name="20% - 강조색5 21 3 2" xfId="4218"/>
    <cellStyle name="20% - 강조색5 21 3 3" xfId="4219"/>
    <cellStyle name="20% - 강조색5 21 4" xfId="4220"/>
    <cellStyle name="20% - 강조색5 21 4 2" xfId="4221"/>
    <cellStyle name="20% - 강조색5 21 4 3" xfId="4222"/>
    <cellStyle name="20% - 강조색5 21 5" xfId="4223"/>
    <cellStyle name="20% - 강조색5 21 5 2" xfId="4224"/>
    <cellStyle name="20% - 강조색5 21 5 3" xfId="4225"/>
    <cellStyle name="20% - 강조색5 21 6" xfId="4226"/>
    <cellStyle name="20% - 강조색5 21 6 2" xfId="4227"/>
    <cellStyle name="20% - 강조색5 21 6 3" xfId="4228"/>
    <cellStyle name="20% - 강조색5 21 7" xfId="4229"/>
    <cellStyle name="20% - 강조색5 21 7 2" xfId="4230"/>
    <cellStyle name="20% - 강조색5 21 7 3" xfId="4231"/>
    <cellStyle name="20% - 강조색5 21 8" xfId="4232"/>
    <cellStyle name="20% - 강조색5 21 8 2" xfId="4233"/>
    <cellStyle name="20% - 강조색5 21 8 3" xfId="4234"/>
    <cellStyle name="20% - 강조색5 21 9" xfId="4235"/>
    <cellStyle name="20% - 강조색5 21 9 2" xfId="4236"/>
    <cellStyle name="20% - 강조색5 21 9 3" xfId="4237"/>
    <cellStyle name="20% - 강조색5 22" xfId="4238"/>
    <cellStyle name="20% - 강조색5 22 10" xfId="4239"/>
    <cellStyle name="20% - 강조색5 22 10 2" xfId="4240"/>
    <cellStyle name="20% - 강조색5 22 10 3" xfId="4241"/>
    <cellStyle name="20% - 강조색5 22 11" xfId="4242"/>
    <cellStyle name="20% - 강조색5 22 11 2" xfId="4243"/>
    <cellStyle name="20% - 강조색5 22 11 3" xfId="4244"/>
    <cellStyle name="20% - 강조색5 22 12" xfId="4245"/>
    <cellStyle name="20% - 강조색5 22 12 2" xfId="4246"/>
    <cellStyle name="20% - 강조색5 22 12 3" xfId="4247"/>
    <cellStyle name="20% - 강조색5 22 13" xfId="4248"/>
    <cellStyle name="20% - 강조색5 22 13 2" xfId="4249"/>
    <cellStyle name="20% - 강조색5 22 13 3" xfId="4250"/>
    <cellStyle name="20% - 강조색5 22 14" xfId="4251"/>
    <cellStyle name="20% - 강조색5 22 14 2" xfId="4252"/>
    <cellStyle name="20% - 강조색5 22 14 3" xfId="4253"/>
    <cellStyle name="20% - 강조색5 22 15" xfId="4254"/>
    <cellStyle name="20% - 강조색5 22 16" xfId="4255"/>
    <cellStyle name="20% - 강조색5 22 2" xfId="4256"/>
    <cellStyle name="20% - 강조색5 22 2 2" xfId="4257"/>
    <cellStyle name="20% - 강조색5 22 2 3" xfId="4258"/>
    <cellStyle name="20% - 강조색5 22 3" xfId="4259"/>
    <cellStyle name="20% - 강조색5 22 3 2" xfId="4260"/>
    <cellStyle name="20% - 강조색5 22 3 3" xfId="4261"/>
    <cellStyle name="20% - 강조색5 22 4" xfId="4262"/>
    <cellStyle name="20% - 강조색5 22 4 2" xfId="4263"/>
    <cellStyle name="20% - 강조색5 22 4 3" xfId="4264"/>
    <cellStyle name="20% - 강조색5 22 5" xfId="4265"/>
    <cellStyle name="20% - 강조색5 22 5 2" xfId="4266"/>
    <cellStyle name="20% - 강조색5 22 5 3" xfId="4267"/>
    <cellStyle name="20% - 강조색5 22 6" xfId="4268"/>
    <cellStyle name="20% - 강조색5 22 6 2" xfId="4269"/>
    <cellStyle name="20% - 강조색5 22 6 3" xfId="4270"/>
    <cellStyle name="20% - 강조색5 22 7" xfId="4271"/>
    <cellStyle name="20% - 강조색5 22 7 2" xfId="4272"/>
    <cellStyle name="20% - 강조색5 22 7 3" xfId="4273"/>
    <cellStyle name="20% - 강조색5 22 8" xfId="4274"/>
    <cellStyle name="20% - 강조색5 22 8 2" xfId="4275"/>
    <cellStyle name="20% - 강조색5 22 8 3" xfId="4276"/>
    <cellStyle name="20% - 강조색5 22 9" xfId="4277"/>
    <cellStyle name="20% - 강조색5 22 9 2" xfId="4278"/>
    <cellStyle name="20% - 강조색5 22 9 3" xfId="4279"/>
    <cellStyle name="20% - 강조색5 23" xfId="4280"/>
    <cellStyle name="20% - 강조색5 23 2" xfId="4281"/>
    <cellStyle name="20% - 강조색5 23 3" xfId="4282"/>
    <cellStyle name="20% - 강조색5 24" xfId="4283"/>
    <cellStyle name="20% - 강조색5 24 2" xfId="4284"/>
    <cellStyle name="20% - 강조색5 24 3" xfId="4285"/>
    <cellStyle name="20% - 강조색5 25" xfId="4286"/>
    <cellStyle name="20% - 강조색5 25 2" xfId="4287"/>
    <cellStyle name="20% - 강조색5 25 3" xfId="4288"/>
    <cellStyle name="20% - 강조색5 26" xfId="4289"/>
    <cellStyle name="20% - 강조색5 26 2" xfId="4290"/>
    <cellStyle name="20% - 강조색5 26 3" xfId="4291"/>
    <cellStyle name="20% - 강조색5 27" xfId="4292"/>
    <cellStyle name="20% - 강조색5 27 2" xfId="4293"/>
    <cellStyle name="20% - 강조색5 27 3" xfId="4294"/>
    <cellStyle name="20% - 강조색5 28" xfId="4295"/>
    <cellStyle name="20% - 강조색5 28 2" xfId="4296"/>
    <cellStyle name="20% - 강조색5 28 3" xfId="4297"/>
    <cellStyle name="20% - 강조색5 29" xfId="4298"/>
    <cellStyle name="20% - 강조색5 29 2" xfId="4299"/>
    <cellStyle name="20% - 강조색5 29 3" xfId="4300"/>
    <cellStyle name="20% - 강조색5 3" xfId="4301"/>
    <cellStyle name="20% - 강조색5 3 10" xfId="4302"/>
    <cellStyle name="20% - 강조색5 3 10 2" xfId="4303"/>
    <cellStyle name="20% - 강조색5 3 10 3" xfId="4304"/>
    <cellStyle name="20% - 강조색5 3 11" xfId="4305"/>
    <cellStyle name="20% - 강조색5 3 11 2" xfId="4306"/>
    <cellStyle name="20% - 강조색5 3 11 3" xfId="4307"/>
    <cellStyle name="20% - 강조색5 3 12" xfId="4308"/>
    <cellStyle name="20% - 강조색5 3 12 2" xfId="4309"/>
    <cellStyle name="20% - 강조색5 3 12 3" xfId="4310"/>
    <cellStyle name="20% - 강조색5 3 13" xfId="4311"/>
    <cellStyle name="20% - 강조색5 3 13 2" xfId="4312"/>
    <cellStyle name="20% - 강조색5 3 13 3" xfId="4313"/>
    <cellStyle name="20% - 강조색5 3 14" xfId="4314"/>
    <cellStyle name="20% - 강조색5 3 14 2" xfId="4315"/>
    <cellStyle name="20% - 강조색5 3 14 3" xfId="4316"/>
    <cellStyle name="20% - 강조색5 3 15" xfId="4317"/>
    <cellStyle name="20% - 강조색5 3 16" xfId="4318"/>
    <cellStyle name="20% - 강조색5 3 2" xfId="4319"/>
    <cellStyle name="20% - 강조색5 3 2 2" xfId="4320"/>
    <cellStyle name="20% - 강조색5 3 2 3" xfId="4321"/>
    <cellStyle name="20% - 강조색5 3 3" xfId="4322"/>
    <cellStyle name="20% - 강조색5 3 3 2" xfId="4323"/>
    <cellStyle name="20% - 강조색5 3 3 3" xfId="4324"/>
    <cellStyle name="20% - 강조색5 3 4" xfId="4325"/>
    <cellStyle name="20% - 강조색5 3 4 2" xfId="4326"/>
    <cellStyle name="20% - 강조색5 3 4 3" xfId="4327"/>
    <cellStyle name="20% - 강조색5 3 5" xfId="4328"/>
    <cellStyle name="20% - 강조색5 3 5 2" xfId="4329"/>
    <cellStyle name="20% - 강조색5 3 5 3" xfId="4330"/>
    <cellStyle name="20% - 강조색5 3 6" xfId="4331"/>
    <cellStyle name="20% - 강조색5 3 6 2" xfId="4332"/>
    <cellStyle name="20% - 강조색5 3 6 3" xfId="4333"/>
    <cellStyle name="20% - 강조색5 3 7" xfId="4334"/>
    <cellStyle name="20% - 강조색5 3 7 2" xfId="4335"/>
    <cellStyle name="20% - 강조색5 3 7 3" xfId="4336"/>
    <cellStyle name="20% - 강조색5 3 8" xfId="4337"/>
    <cellStyle name="20% - 강조색5 3 8 2" xfId="4338"/>
    <cellStyle name="20% - 강조색5 3 8 3" xfId="4339"/>
    <cellStyle name="20% - 강조색5 3 9" xfId="4340"/>
    <cellStyle name="20% - 강조색5 3 9 2" xfId="4341"/>
    <cellStyle name="20% - 강조색5 3 9 3" xfId="4342"/>
    <cellStyle name="20% - 강조색5 30" xfId="4343"/>
    <cellStyle name="20% - 강조색5 30 2" xfId="4344"/>
    <cellStyle name="20% - 강조색5 30 3" xfId="4345"/>
    <cellStyle name="20% - 강조색5 31" xfId="4346"/>
    <cellStyle name="20% - 강조색5 31 2" xfId="4347"/>
    <cellStyle name="20% - 강조색5 31 3" xfId="4348"/>
    <cellStyle name="20% - 강조색5 32" xfId="4349"/>
    <cellStyle name="20% - 강조색5 32 2" xfId="4350"/>
    <cellStyle name="20% - 강조색5 32 3" xfId="4351"/>
    <cellStyle name="20% - 강조색5 33" xfId="4352"/>
    <cellStyle name="20% - 강조색5 33 2" xfId="4353"/>
    <cellStyle name="20% - 강조색5 33 3" xfId="4354"/>
    <cellStyle name="20% - 강조색5 34" xfId="4355"/>
    <cellStyle name="20% - 강조색5 34 2" xfId="4356"/>
    <cellStyle name="20% - 강조색5 34 3" xfId="4357"/>
    <cellStyle name="20% - 강조색5 35" xfId="4358"/>
    <cellStyle name="20% - 강조색5 35 2" xfId="4359"/>
    <cellStyle name="20% - 강조색5 35 3" xfId="4360"/>
    <cellStyle name="20% - 강조색5 4" xfId="4361"/>
    <cellStyle name="20% - 강조색5 4 10" xfId="4362"/>
    <cellStyle name="20% - 강조색5 4 10 2" xfId="4363"/>
    <cellStyle name="20% - 강조색5 4 10 3" xfId="4364"/>
    <cellStyle name="20% - 강조색5 4 11" xfId="4365"/>
    <cellStyle name="20% - 강조색5 4 11 2" xfId="4366"/>
    <cellStyle name="20% - 강조색5 4 11 3" xfId="4367"/>
    <cellStyle name="20% - 강조색5 4 12" xfId="4368"/>
    <cellStyle name="20% - 강조색5 4 12 2" xfId="4369"/>
    <cellStyle name="20% - 강조색5 4 12 3" xfId="4370"/>
    <cellStyle name="20% - 강조색5 4 13" xfId="4371"/>
    <cellStyle name="20% - 강조색5 4 13 2" xfId="4372"/>
    <cellStyle name="20% - 강조색5 4 13 3" xfId="4373"/>
    <cellStyle name="20% - 강조색5 4 14" xfId="4374"/>
    <cellStyle name="20% - 강조색5 4 14 2" xfId="4375"/>
    <cellStyle name="20% - 강조색5 4 14 3" xfId="4376"/>
    <cellStyle name="20% - 강조색5 4 15" xfId="4377"/>
    <cellStyle name="20% - 강조색5 4 16" xfId="4378"/>
    <cellStyle name="20% - 강조색5 4 2" xfId="4379"/>
    <cellStyle name="20% - 강조색5 4 2 2" xfId="4380"/>
    <cellStyle name="20% - 강조색5 4 2 3" xfId="4381"/>
    <cellStyle name="20% - 강조색5 4 3" xfId="4382"/>
    <cellStyle name="20% - 강조색5 4 3 2" xfId="4383"/>
    <cellStyle name="20% - 강조색5 4 3 3" xfId="4384"/>
    <cellStyle name="20% - 강조색5 4 4" xfId="4385"/>
    <cellStyle name="20% - 강조색5 4 4 2" xfId="4386"/>
    <cellStyle name="20% - 강조색5 4 4 3" xfId="4387"/>
    <cellStyle name="20% - 강조색5 4 5" xfId="4388"/>
    <cellStyle name="20% - 강조색5 4 5 2" xfId="4389"/>
    <cellStyle name="20% - 강조색5 4 5 3" xfId="4390"/>
    <cellStyle name="20% - 강조색5 4 6" xfId="4391"/>
    <cellStyle name="20% - 강조색5 4 6 2" xfId="4392"/>
    <cellStyle name="20% - 강조색5 4 6 3" xfId="4393"/>
    <cellStyle name="20% - 강조색5 4 7" xfId="4394"/>
    <cellStyle name="20% - 강조색5 4 7 2" xfId="4395"/>
    <cellStyle name="20% - 강조색5 4 7 3" xfId="4396"/>
    <cellStyle name="20% - 강조색5 4 8" xfId="4397"/>
    <cellStyle name="20% - 강조색5 4 8 2" xfId="4398"/>
    <cellStyle name="20% - 강조색5 4 8 3" xfId="4399"/>
    <cellStyle name="20% - 강조색5 4 9" xfId="4400"/>
    <cellStyle name="20% - 강조색5 4 9 2" xfId="4401"/>
    <cellStyle name="20% - 강조색5 4 9 3" xfId="4402"/>
    <cellStyle name="20% - 강조색5 5" xfId="4403"/>
    <cellStyle name="20% - 강조색5 5 10" xfId="4404"/>
    <cellStyle name="20% - 강조색5 5 10 2" xfId="4405"/>
    <cellStyle name="20% - 강조색5 5 10 3" xfId="4406"/>
    <cellStyle name="20% - 강조색5 5 11" xfId="4407"/>
    <cellStyle name="20% - 강조색5 5 11 2" xfId="4408"/>
    <cellStyle name="20% - 강조색5 5 11 3" xfId="4409"/>
    <cellStyle name="20% - 강조색5 5 12" xfId="4410"/>
    <cellStyle name="20% - 강조색5 5 12 2" xfId="4411"/>
    <cellStyle name="20% - 강조색5 5 12 3" xfId="4412"/>
    <cellStyle name="20% - 강조색5 5 13" xfId="4413"/>
    <cellStyle name="20% - 강조색5 5 13 2" xfId="4414"/>
    <cellStyle name="20% - 강조색5 5 13 3" xfId="4415"/>
    <cellStyle name="20% - 강조색5 5 14" xfId="4416"/>
    <cellStyle name="20% - 강조색5 5 14 2" xfId="4417"/>
    <cellStyle name="20% - 강조색5 5 14 3" xfId="4418"/>
    <cellStyle name="20% - 강조색5 5 15" xfId="4419"/>
    <cellStyle name="20% - 강조색5 5 16" xfId="4420"/>
    <cellStyle name="20% - 강조색5 5 2" xfId="4421"/>
    <cellStyle name="20% - 강조색5 5 2 2" xfId="4422"/>
    <cellStyle name="20% - 강조색5 5 2 3" xfId="4423"/>
    <cellStyle name="20% - 강조색5 5 3" xfId="4424"/>
    <cellStyle name="20% - 강조색5 5 3 2" xfId="4425"/>
    <cellStyle name="20% - 강조색5 5 3 3" xfId="4426"/>
    <cellStyle name="20% - 강조색5 5 4" xfId="4427"/>
    <cellStyle name="20% - 강조색5 5 4 2" xfId="4428"/>
    <cellStyle name="20% - 강조색5 5 4 3" xfId="4429"/>
    <cellStyle name="20% - 강조색5 5 5" xfId="4430"/>
    <cellStyle name="20% - 강조색5 5 5 2" xfId="4431"/>
    <cellStyle name="20% - 강조색5 5 5 3" xfId="4432"/>
    <cellStyle name="20% - 강조색5 5 6" xfId="4433"/>
    <cellStyle name="20% - 강조색5 5 6 2" xfId="4434"/>
    <cellStyle name="20% - 강조색5 5 6 3" xfId="4435"/>
    <cellStyle name="20% - 강조색5 5 7" xfId="4436"/>
    <cellStyle name="20% - 강조색5 5 7 2" xfId="4437"/>
    <cellStyle name="20% - 강조색5 5 7 3" xfId="4438"/>
    <cellStyle name="20% - 강조색5 5 8" xfId="4439"/>
    <cellStyle name="20% - 강조색5 5 8 2" xfId="4440"/>
    <cellStyle name="20% - 강조색5 5 8 3" xfId="4441"/>
    <cellStyle name="20% - 강조색5 5 9" xfId="4442"/>
    <cellStyle name="20% - 강조색5 5 9 2" xfId="4443"/>
    <cellStyle name="20% - 강조색5 5 9 3" xfId="4444"/>
    <cellStyle name="20% - 강조색5 6" xfId="4445"/>
    <cellStyle name="20% - 강조색5 6 10" xfId="4446"/>
    <cellStyle name="20% - 강조색5 6 10 2" xfId="4447"/>
    <cellStyle name="20% - 강조색5 6 10 3" xfId="4448"/>
    <cellStyle name="20% - 강조색5 6 11" xfId="4449"/>
    <cellStyle name="20% - 강조색5 6 11 2" xfId="4450"/>
    <cellStyle name="20% - 강조색5 6 11 3" xfId="4451"/>
    <cellStyle name="20% - 강조색5 6 12" xfId="4452"/>
    <cellStyle name="20% - 강조색5 6 12 2" xfId="4453"/>
    <cellStyle name="20% - 강조색5 6 12 3" xfId="4454"/>
    <cellStyle name="20% - 강조색5 6 13" xfId="4455"/>
    <cellStyle name="20% - 강조색5 6 13 2" xfId="4456"/>
    <cellStyle name="20% - 강조색5 6 13 3" xfId="4457"/>
    <cellStyle name="20% - 강조색5 6 14" xfId="4458"/>
    <cellStyle name="20% - 강조색5 6 14 2" xfId="4459"/>
    <cellStyle name="20% - 강조색5 6 14 3" xfId="4460"/>
    <cellStyle name="20% - 강조색5 6 15" xfId="4461"/>
    <cellStyle name="20% - 강조색5 6 16" xfId="4462"/>
    <cellStyle name="20% - 강조색5 6 2" xfId="4463"/>
    <cellStyle name="20% - 강조색5 6 2 2" xfId="4464"/>
    <cellStyle name="20% - 강조색5 6 2 3" xfId="4465"/>
    <cellStyle name="20% - 강조색5 6 3" xfId="4466"/>
    <cellStyle name="20% - 강조색5 6 3 2" xfId="4467"/>
    <cellStyle name="20% - 강조색5 6 3 3" xfId="4468"/>
    <cellStyle name="20% - 강조색5 6 4" xfId="4469"/>
    <cellStyle name="20% - 강조색5 6 4 2" xfId="4470"/>
    <cellStyle name="20% - 강조색5 6 4 3" xfId="4471"/>
    <cellStyle name="20% - 강조색5 6 5" xfId="4472"/>
    <cellStyle name="20% - 강조색5 6 5 2" xfId="4473"/>
    <cellStyle name="20% - 강조색5 6 5 3" xfId="4474"/>
    <cellStyle name="20% - 강조색5 6 6" xfId="4475"/>
    <cellStyle name="20% - 강조색5 6 6 2" xfId="4476"/>
    <cellStyle name="20% - 강조색5 6 6 3" xfId="4477"/>
    <cellStyle name="20% - 강조색5 6 7" xfId="4478"/>
    <cellStyle name="20% - 강조색5 6 7 2" xfId="4479"/>
    <cellStyle name="20% - 강조색5 6 7 3" xfId="4480"/>
    <cellStyle name="20% - 강조색5 6 8" xfId="4481"/>
    <cellStyle name="20% - 강조색5 6 8 2" xfId="4482"/>
    <cellStyle name="20% - 강조색5 6 8 3" xfId="4483"/>
    <cellStyle name="20% - 강조색5 6 9" xfId="4484"/>
    <cellStyle name="20% - 강조색5 6 9 2" xfId="4485"/>
    <cellStyle name="20% - 강조색5 6 9 3" xfId="4486"/>
    <cellStyle name="20% - 강조색5 7" xfId="4487"/>
    <cellStyle name="20% - 강조색5 7 10" xfId="4488"/>
    <cellStyle name="20% - 강조색5 7 10 2" xfId="4489"/>
    <cellStyle name="20% - 강조색5 7 10 3" xfId="4490"/>
    <cellStyle name="20% - 강조색5 7 11" xfId="4491"/>
    <cellStyle name="20% - 강조색5 7 11 2" xfId="4492"/>
    <cellStyle name="20% - 강조색5 7 11 3" xfId="4493"/>
    <cellStyle name="20% - 강조색5 7 12" xfId="4494"/>
    <cellStyle name="20% - 강조색5 7 12 2" xfId="4495"/>
    <cellStyle name="20% - 강조색5 7 12 3" xfId="4496"/>
    <cellStyle name="20% - 강조색5 7 13" xfId="4497"/>
    <cellStyle name="20% - 강조색5 7 13 2" xfId="4498"/>
    <cellStyle name="20% - 강조색5 7 13 3" xfId="4499"/>
    <cellStyle name="20% - 강조색5 7 14" xfId="4500"/>
    <cellStyle name="20% - 강조색5 7 14 2" xfId="4501"/>
    <cellStyle name="20% - 강조색5 7 14 3" xfId="4502"/>
    <cellStyle name="20% - 강조색5 7 15" xfId="4503"/>
    <cellStyle name="20% - 강조색5 7 16" xfId="4504"/>
    <cellStyle name="20% - 강조색5 7 2" xfId="4505"/>
    <cellStyle name="20% - 강조색5 7 2 2" xfId="4506"/>
    <cellStyle name="20% - 강조색5 7 2 3" xfId="4507"/>
    <cellStyle name="20% - 강조색5 7 3" xfId="4508"/>
    <cellStyle name="20% - 강조색5 7 3 2" xfId="4509"/>
    <cellStyle name="20% - 강조색5 7 3 3" xfId="4510"/>
    <cellStyle name="20% - 강조색5 7 4" xfId="4511"/>
    <cellStyle name="20% - 강조색5 7 4 2" xfId="4512"/>
    <cellStyle name="20% - 강조색5 7 4 3" xfId="4513"/>
    <cellStyle name="20% - 강조색5 7 5" xfId="4514"/>
    <cellStyle name="20% - 강조색5 7 5 2" xfId="4515"/>
    <cellStyle name="20% - 강조색5 7 5 3" xfId="4516"/>
    <cellStyle name="20% - 강조색5 7 6" xfId="4517"/>
    <cellStyle name="20% - 강조색5 7 6 2" xfId="4518"/>
    <cellStyle name="20% - 강조색5 7 6 3" xfId="4519"/>
    <cellStyle name="20% - 강조색5 7 7" xfId="4520"/>
    <cellStyle name="20% - 강조색5 7 7 2" xfId="4521"/>
    <cellStyle name="20% - 강조색5 7 7 3" xfId="4522"/>
    <cellStyle name="20% - 강조색5 7 8" xfId="4523"/>
    <cellStyle name="20% - 강조색5 7 8 2" xfId="4524"/>
    <cellStyle name="20% - 강조색5 7 8 3" xfId="4525"/>
    <cellStyle name="20% - 강조색5 7 9" xfId="4526"/>
    <cellStyle name="20% - 강조색5 7 9 2" xfId="4527"/>
    <cellStyle name="20% - 강조색5 7 9 3" xfId="4528"/>
    <cellStyle name="20% - 강조색5 8" xfId="4529"/>
    <cellStyle name="20% - 강조색5 8 10" xfId="4530"/>
    <cellStyle name="20% - 강조색5 8 10 2" xfId="4531"/>
    <cellStyle name="20% - 강조색5 8 10 3" xfId="4532"/>
    <cellStyle name="20% - 강조색5 8 11" xfId="4533"/>
    <cellStyle name="20% - 강조색5 8 11 2" xfId="4534"/>
    <cellStyle name="20% - 강조색5 8 11 3" xfId="4535"/>
    <cellStyle name="20% - 강조색5 8 12" xfId="4536"/>
    <cellStyle name="20% - 강조색5 8 12 2" xfId="4537"/>
    <cellStyle name="20% - 강조색5 8 12 3" xfId="4538"/>
    <cellStyle name="20% - 강조색5 8 13" xfId="4539"/>
    <cellStyle name="20% - 강조색5 8 13 2" xfId="4540"/>
    <cellStyle name="20% - 강조색5 8 13 3" xfId="4541"/>
    <cellStyle name="20% - 강조색5 8 14" xfId="4542"/>
    <cellStyle name="20% - 강조색5 8 14 2" xfId="4543"/>
    <cellStyle name="20% - 강조색5 8 14 3" xfId="4544"/>
    <cellStyle name="20% - 강조색5 8 15" xfId="4545"/>
    <cellStyle name="20% - 강조색5 8 16" xfId="4546"/>
    <cellStyle name="20% - 강조색5 8 2" xfId="4547"/>
    <cellStyle name="20% - 강조색5 8 2 2" xfId="4548"/>
    <cellStyle name="20% - 강조색5 8 2 3" xfId="4549"/>
    <cellStyle name="20% - 강조색5 8 3" xfId="4550"/>
    <cellStyle name="20% - 강조색5 8 3 2" xfId="4551"/>
    <cellStyle name="20% - 강조색5 8 3 3" xfId="4552"/>
    <cellStyle name="20% - 강조색5 8 4" xfId="4553"/>
    <cellStyle name="20% - 강조색5 8 4 2" xfId="4554"/>
    <cellStyle name="20% - 강조색5 8 4 3" xfId="4555"/>
    <cellStyle name="20% - 강조색5 8 5" xfId="4556"/>
    <cellStyle name="20% - 강조색5 8 5 2" xfId="4557"/>
    <cellStyle name="20% - 강조색5 8 5 3" xfId="4558"/>
    <cellStyle name="20% - 강조색5 8 6" xfId="4559"/>
    <cellStyle name="20% - 강조색5 8 6 2" xfId="4560"/>
    <cellStyle name="20% - 강조색5 8 6 3" xfId="4561"/>
    <cellStyle name="20% - 강조색5 8 7" xfId="4562"/>
    <cellStyle name="20% - 강조색5 8 7 2" xfId="4563"/>
    <cellStyle name="20% - 강조색5 8 7 3" xfId="4564"/>
    <cellStyle name="20% - 강조색5 8 8" xfId="4565"/>
    <cellStyle name="20% - 강조색5 8 8 2" xfId="4566"/>
    <cellStyle name="20% - 강조색5 8 8 3" xfId="4567"/>
    <cellStyle name="20% - 강조색5 8 9" xfId="4568"/>
    <cellStyle name="20% - 강조색5 8 9 2" xfId="4569"/>
    <cellStyle name="20% - 강조색5 8 9 3" xfId="4570"/>
    <cellStyle name="20% - 강조색5 9" xfId="4571"/>
    <cellStyle name="20% - 강조색5 9 10" xfId="4572"/>
    <cellStyle name="20% - 강조색5 9 10 2" xfId="4573"/>
    <cellStyle name="20% - 강조색5 9 10 3" xfId="4574"/>
    <cellStyle name="20% - 강조색5 9 11" xfId="4575"/>
    <cellStyle name="20% - 강조색5 9 11 2" xfId="4576"/>
    <cellStyle name="20% - 강조색5 9 11 3" xfId="4577"/>
    <cellStyle name="20% - 강조색5 9 12" xfId="4578"/>
    <cellStyle name="20% - 강조색5 9 12 2" xfId="4579"/>
    <cellStyle name="20% - 강조색5 9 12 3" xfId="4580"/>
    <cellStyle name="20% - 강조색5 9 13" xfId="4581"/>
    <cellStyle name="20% - 강조색5 9 13 2" xfId="4582"/>
    <cellStyle name="20% - 강조색5 9 13 3" xfId="4583"/>
    <cellStyle name="20% - 강조색5 9 14" xfId="4584"/>
    <cellStyle name="20% - 강조색5 9 14 2" xfId="4585"/>
    <cellStyle name="20% - 강조색5 9 14 3" xfId="4586"/>
    <cellStyle name="20% - 강조색5 9 15" xfId="4587"/>
    <cellStyle name="20% - 강조색5 9 16" xfId="4588"/>
    <cellStyle name="20% - 강조색5 9 2" xfId="4589"/>
    <cellStyle name="20% - 강조색5 9 2 2" xfId="4590"/>
    <cellStyle name="20% - 강조색5 9 2 3" xfId="4591"/>
    <cellStyle name="20% - 강조색5 9 3" xfId="4592"/>
    <cellStyle name="20% - 강조색5 9 3 2" xfId="4593"/>
    <cellStyle name="20% - 강조색5 9 3 3" xfId="4594"/>
    <cellStyle name="20% - 강조색5 9 4" xfId="4595"/>
    <cellStyle name="20% - 강조색5 9 4 2" xfId="4596"/>
    <cellStyle name="20% - 강조색5 9 4 3" xfId="4597"/>
    <cellStyle name="20% - 강조색5 9 5" xfId="4598"/>
    <cellStyle name="20% - 강조색5 9 5 2" xfId="4599"/>
    <cellStyle name="20% - 강조색5 9 5 3" xfId="4600"/>
    <cellStyle name="20% - 강조색5 9 6" xfId="4601"/>
    <cellStyle name="20% - 강조색5 9 6 2" xfId="4602"/>
    <cellStyle name="20% - 강조색5 9 6 3" xfId="4603"/>
    <cellStyle name="20% - 강조색5 9 7" xfId="4604"/>
    <cellStyle name="20% - 강조색5 9 7 2" xfId="4605"/>
    <cellStyle name="20% - 강조색5 9 7 3" xfId="4606"/>
    <cellStyle name="20% - 강조색5 9 8" xfId="4607"/>
    <cellStyle name="20% - 강조색5 9 8 2" xfId="4608"/>
    <cellStyle name="20% - 강조색5 9 8 3" xfId="4609"/>
    <cellStyle name="20% - 강조색5 9 9" xfId="4610"/>
    <cellStyle name="20% - 강조색5 9 9 2" xfId="4611"/>
    <cellStyle name="20% - 강조색5 9 9 3" xfId="4612"/>
    <cellStyle name="20% - 강조색6 10" xfId="4613"/>
    <cellStyle name="20% - 강조색6 10 10" xfId="4614"/>
    <cellStyle name="20% - 강조색6 10 10 2" xfId="4615"/>
    <cellStyle name="20% - 강조색6 10 10 3" xfId="4616"/>
    <cellStyle name="20% - 강조색6 10 11" xfId="4617"/>
    <cellStyle name="20% - 강조색6 10 11 2" xfId="4618"/>
    <cellStyle name="20% - 강조색6 10 11 3" xfId="4619"/>
    <cellStyle name="20% - 강조색6 10 12" xfId="4620"/>
    <cellStyle name="20% - 강조색6 10 12 2" xfId="4621"/>
    <cellStyle name="20% - 강조색6 10 12 3" xfId="4622"/>
    <cellStyle name="20% - 강조색6 10 13" xfId="4623"/>
    <cellStyle name="20% - 강조색6 10 13 2" xfId="4624"/>
    <cellStyle name="20% - 강조색6 10 13 3" xfId="4625"/>
    <cellStyle name="20% - 강조색6 10 14" xfId="4626"/>
    <cellStyle name="20% - 강조색6 10 14 2" xfId="4627"/>
    <cellStyle name="20% - 강조색6 10 14 3" xfId="4628"/>
    <cellStyle name="20% - 강조색6 10 15" xfId="4629"/>
    <cellStyle name="20% - 강조색6 10 16" xfId="4630"/>
    <cellStyle name="20% - 강조색6 10 2" xfId="4631"/>
    <cellStyle name="20% - 강조색6 10 2 2" xfId="4632"/>
    <cellStyle name="20% - 강조색6 10 2 3" xfId="4633"/>
    <cellStyle name="20% - 강조색6 10 3" xfId="4634"/>
    <cellStyle name="20% - 강조색6 10 3 2" xfId="4635"/>
    <cellStyle name="20% - 강조색6 10 3 3" xfId="4636"/>
    <cellStyle name="20% - 강조색6 10 4" xfId="4637"/>
    <cellStyle name="20% - 강조색6 10 4 2" xfId="4638"/>
    <cellStyle name="20% - 강조색6 10 4 3" xfId="4639"/>
    <cellStyle name="20% - 강조색6 10 5" xfId="4640"/>
    <cellStyle name="20% - 강조색6 10 5 2" xfId="4641"/>
    <cellStyle name="20% - 강조색6 10 5 3" xfId="4642"/>
    <cellStyle name="20% - 강조색6 10 6" xfId="4643"/>
    <cellStyle name="20% - 강조색6 10 6 2" xfId="4644"/>
    <cellStyle name="20% - 강조색6 10 6 3" xfId="4645"/>
    <cellStyle name="20% - 강조색6 10 7" xfId="4646"/>
    <cellStyle name="20% - 강조색6 10 7 2" xfId="4647"/>
    <cellStyle name="20% - 강조색6 10 7 3" xfId="4648"/>
    <cellStyle name="20% - 강조색6 10 8" xfId="4649"/>
    <cellStyle name="20% - 강조색6 10 8 2" xfId="4650"/>
    <cellStyle name="20% - 강조색6 10 8 3" xfId="4651"/>
    <cellStyle name="20% - 강조색6 10 9" xfId="4652"/>
    <cellStyle name="20% - 강조색6 10 9 2" xfId="4653"/>
    <cellStyle name="20% - 강조색6 10 9 3" xfId="4654"/>
    <cellStyle name="20% - 강조색6 11" xfId="4655"/>
    <cellStyle name="20% - 강조색6 11 10" xfId="4656"/>
    <cellStyle name="20% - 강조색6 11 10 2" xfId="4657"/>
    <cellStyle name="20% - 강조색6 11 10 3" xfId="4658"/>
    <cellStyle name="20% - 강조색6 11 11" xfId="4659"/>
    <cellStyle name="20% - 강조색6 11 11 2" xfId="4660"/>
    <cellStyle name="20% - 강조색6 11 11 3" xfId="4661"/>
    <cellStyle name="20% - 강조색6 11 12" xfId="4662"/>
    <cellStyle name="20% - 강조색6 11 12 2" xfId="4663"/>
    <cellStyle name="20% - 강조색6 11 12 3" xfId="4664"/>
    <cellStyle name="20% - 강조색6 11 13" xfId="4665"/>
    <cellStyle name="20% - 강조색6 11 13 2" xfId="4666"/>
    <cellStyle name="20% - 강조색6 11 13 3" xfId="4667"/>
    <cellStyle name="20% - 강조색6 11 14" xfId="4668"/>
    <cellStyle name="20% - 강조색6 11 14 2" xfId="4669"/>
    <cellStyle name="20% - 강조색6 11 14 3" xfId="4670"/>
    <cellStyle name="20% - 강조색6 11 15" xfId="4671"/>
    <cellStyle name="20% - 강조색6 11 16" xfId="4672"/>
    <cellStyle name="20% - 강조색6 11 2" xfId="4673"/>
    <cellStyle name="20% - 강조색6 11 2 2" xfId="4674"/>
    <cellStyle name="20% - 강조색6 11 2 3" xfId="4675"/>
    <cellStyle name="20% - 강조색6 11 3" xfId="4676"/>
    <cellStyle name="20% - 강조색6 11 3 2" xfId="4677"/>
    <cellStyle name="20% - 강조색6 11 3 3" xfId="4678"/>
    <cellStyle name="20% - 강조색6 11 4" xfId="4679"/>
    <cellStyle name="20% - 강조색6 11 4 2" xfId="4680"/>
    <cellStyle name="20% - 강조색6 11 4 3" xfId="4681"/>
    <cellStyle name="20% - 강조색6 11 5" xfId="4682"/>
    <cellStyle name="20% - 강조색6 11 5 2" xfId="4683"/>
    <cellStyle name="20% - 강조색6 11 5 3" xfId="4684"/>
    <cellStyle name="20% - 강조색6 11 6" xfId="4685"/>
    <cellStyle name="20% - 강조색6 11 6 2" xfId="4686"/>
    <cellStyle name="20% - 강조색6 11 6 3" xfId="4687"/>
    <cellStyle name="20% - 강조색6 11 7" xfId="4688"/>
    <cellStyle name="20% - 강조색6 11 7 2" xfId="4689"/>
    <cellStyle name="20% - 강조색6 11 7 3" xfId="4690"/>
    <cellStyle name="20% - 강조색6 11 8" xfId="4691"/>
    <cellStyle name="20% - 강조색6 11 8 2" xfId="4692"/>
    <cellStyle name="20% - 강조색6 11 8 3" xfId="4693"/>
    <cellStyle name="20% - 강조색6 11 9" xfId="4694"/>
    <cellStyle name="20% - 강조색6 11 9 2" xfId="4695"/>
    <cellStyle name="20% - 강조색6 11 9 3" xfId="4696"/>
    <cellStyle name="20% - 강조색6 12" xfId="4697"/>
    <cellStyle name="20% - 강조색6 12 10" xfId="4698"/>
    <cellStyle name="20% - 강조색6 12 10 2" xfId="4699"/>
    <cellStyle name="20% - 강조색6 12 10 3" xfId="4700"/>
    <cellStyle name="20% - 강조색6 12 11" xfId="4701"/>
    <cellStyle name="20% - 강조색6 12 11 2" xfId="4702"/>
    <cellStyle name="20% - 강조색6 12 11 3" xfId="4703"/>
    <cellStyle name="20% - 강조색6 12 12" xfId="4704"/>
    <cellStyle name="20% - 강조색6 12 12 2" xfId="4705"/>
    <cellStyle name="20% - 강조색6 12 12 3" xfId="4706"/>
    <cellStyle name="20% - 강조색6 12 13" xfId="4707"/>
    <cellStyle name="20% - 강조색6 12 13 2" xfId="4708"/>
    <cellStyle name="20% - 강조색6 12 13 3" xfId="4709"/>
    <cellStyle name="20% - 강조색6 12 14" xfId="4710"/>
    <cellStyle name="20% - 강조색6 12 14 2" xfId="4711"/>
    <cellStyle name="20% - 강조색6 12 14 3" xfId="4712"/>
    <cellStyle name="20% - 강조색6 12 15" xfId="4713"/>
    <cellStyle name="20% - 강조색6 12 16" xfId="4714"/>
    <cellStyle name="20% - 강조색6 12 2" xfId="4715"/>
    <cellStyle name="20% - 강조색6 12 2 2" xfId="4716"/>
    <cellStyle name="20% - 강조색6 12 2 3" xfId="4717"/>
    <cellStyle name="20% - 강조색6 12 3" xfId="4718"/>
    <cellStyle name="20% - 강조색6 12 3 2" xfId="4719"/>
    <cellStyle name="20% - 강조색6 12 3 3" xfId="4720"/>
    <cellStyle name="20% - 강조색6 12 4" xfId="4721"/>
    <cellStyle name="20% - 강조색6 12 4 2" xfId="4722"/>
    <cellStyle name="20% - 강조색6 12 4 3" xfId="4723"/>
    <cellStyle name="20% - 강조색6 12 5" xfId="4724"/>
    <cellStyle name="20% - 강조색6 12 5 2" xfId="4725"/>
    <cellStyle name="20% - 강조색6 12 5 3" xfId="4726"/>
    <cellStyle name="20% - 강조색6 12 6" xfId="4727"/>
    <cellStyle name="20% - 강조색6 12 6 2" xfId="4728"/>
    <cellStyle name="20% - 강조색6 12 6 3" xfId="4729"/>
    <cellStyle name="20% - 강조색6 12 7" xfId="4730"/>
    <cellStyle name="20% - 강조색6 12 7 2" xfId="4731"/>
    <cellStyle name="20% - 강조색6 12 7 3" xfId="4732"/>
    <cellStyle name="20% - 강조색6 12 8" xfId="4733"/>
    <cellStyle name="20% - 강조색6 12 8 2" xfId="4734"/>
    <cellStyle name="20% - 강조색6 12 8 3" xfId="4735"/>
    <cellStyle name="20% - 강조색6 12 9" xfId="4736"/>
    <cellStyle name="20% - 강조색6 12 9 2" xfId="4737"/>
    <cellStyle name="20% - 강조색6 12 9 3" xfId="4738"/>
    <cellStyle name="20% - 강조색6 13" xfId="4739"/>
    <cellStyle name="20% - 강조색6 13 10" xfId="4740"/>
    <cellStyle name="20% - 강조색6 13 10 2" xfId="4741"/>
    <cellStyle name="20% - 강조색6 13 10 3" xfId="4742"/>
    <cellStyle name="20% - 강조색6 13 11" xfId="4743"/>
    <cellStyle name="20% - 강조색6 13 11 2" xfId="4744"/>
    <cellStyle name="20% - 강조색6 13 11 3" xfId="4745"/>
    <cellStyle name="20% - 강조색6 13 12" xfId="4746"/>
    <cellStyle name="20% - 강조색6 13 12 2" xfId="4747"/>
    <cellStyle name="20% - 강조색6 13 12 3" xfId="4748"/>
    <cellStyle name="20% - 강조색6 13 13" xfId="4749"/>
    <cellStyle name="20% - 강조색6 13 13 2" xfId="4750"/>
    <cellStyle name="20% - 강조색6 13 13 3" xfId="4751"/>
    <cellStyle name="20% - 강조색6 13 14" xfId="4752"/>
    <cellStyle name="20% - 강조색6 13 14 2" xfId="4753"/>
    <cellStyle name="20% - 강조색6 13 14 3" xfId="4754"/>
    <cellStyle name="20% - 강조색6 13 15" xfId="4755"/>
    <cellStyle name="20% - 강조색6 13 16" xfId="4756"/>
    <cellStyle name="20% - 강조색6 13 2" xfId="4757"/>
    <cellStyle name="20% - 강조색6 13 2 2" xfId="4758"/>
    <cellStyle name="20% - 강조색6 13 2 3" xfId="4759"/>
    <cellStyle name="20% - 강조색6 13 3" xfId="4760"/>
    <cellStyle name="20% - 강조색6 13 3 2" xfId="4761"/>
    <cellStyle name="20% - 강조색6 13 3 3" xfId="4762"/>
    <cellStyle name="20% - 강조색6 13 4" xfId="4763"/>
    <cellStyle name="20% - 강조색6 13 4 2" xfId="4764"/>
    <cellStyle name="20% - 강조색6 13 4 3" xfId="4765"/>
    <cellStyle name="20% - 강조색6 13 5" xfId="4766"/>
    <cellStyle name="20% - 강조색6 13 5 2" xfId="4767"/>
    <cellStyle name="20% - 강조색6 13 5 3" xfId="4768"/>
    <cellStyle name="20% - 강조색6 13 6" xfId="4769"/>
    <cellStyle name="20% - 강조색6 13 6 2" xfId="4770"/>
    <cellStyle name="20% - 강조색6 13 6 3" xfId="4771"/>
    <cellStyle name="20% - 강조색6 13 7" xfId="4772"/>
    <cellStyle name="20% - 강조색6 13 7 2" xfId="4773"/>
    <cellStyle name="20% - 강조색6 13 7 3" xfId="4774"/>
    <cellStyle name="20% - 강조색6 13 8" xfId="4775"/>
    <cellStyle name="20% - 강조색6 13 8 2" xfId="4776"/>
    <cellStyle name="20% - 강조색6 13 8 3" xfId="4777"/>
    <cellStyle name="20% - 강조색6 13 9" xfId="4778"/>
    <cellStyle name="20% - 강조색6 13 9 2" xfId="4779"/>
    <cellStyle name="20% - 강조색6 13 9 3" xfId="4780"/>
    <cellStyle name="20% - 강조색6 14" xfId="4781"/>
    <cellStyle name="20% - 강조색6 14 10" xfId="4782"/>
    <cellStyle name="20% - 강조색6 14 10 2" xfId="4783"/>
    <cellStyle name="20% - 강조색6 14 10 3" xfId="4784"/>
    <cellStyle name="20% - 강조색6 14 11" xfId="4785"/>
    <cellStyle name="20% - 강조색6 14 11 2" xfId="4786"/>
    <cellStyle name="20% - 강조색6 14 11 3" xfId="4787"/>
    <cellStyle name="20% - 강조색6 14 12" xfId="4788"/>
    <cellStyle name="20% - 강조색6 14 12 2" xfId="4789"/>
    <cellStyle name="20% - 강조색6 14 12 3" xfId="4790"/>
    <cellStyle name="20% - 강조색6 14 13" xfId="4791"/>
    <cellStyle name="20% - 강조색6 14 13 2" xfId="4792"/>
    <cellStyle name="20% - 강조색6 14 13 3" xfId="4793"/>
    <cellStyle name="20% - 강조색6 14 14" xfId="4794"/>
    <cellStyle name="20% - 강조색6 14 14 2" xfId="4795"/>
    <cellStyle name="20% - 강조색6 14 14 3" xfId="4796"/>
    <cellStyle name="20% - 강조색6 14 15" xfId="4797"/>
    <cellStyle name="20% - 강조색6 14 16" xfId="4798"/>
    <cellStyle name="20% - 강조색6 14 2" xfId="4799"/>
    <cellStyle name="20% - 강조색6 14 2 2" xfId="4800"/>
    <cellStyle name="20% - 강조색6 14 2 3" xfId="4801"/>
    <cellStyle name="20% - 강조색6 14 3" xfId="4802"/>
    <cellStyle name="20% - 강조색6 14 3 2" xfId="4803"/>
    <cellStyle name="20% - 강조색6 14 3 3" xfId="4804"/>
    <cellStyle name="20% - 강조색6 14 4" xfId="4805"/>
    <cellStyle name="20% - 강조색6 14 4 2" xfId="4806"/>
    <cellStyle name="20% - 강조색6 14 4 3" xfId="4807"/>
    <cellStyle name="20% - 강조색6 14 5" xfId="4808"/>
    <cellStyle name="20% - 강조색6 14 5 2" xfId="4809"/>
    <cellStyle name="20% - 강조색6 14 5 3" xfId="4810"/>
    <cellStyle name="20% - 강조색6 14 6" xfId="4811"/>
    <cellStyle name="20% - 강조색6 14 6 2" xfId="4812"/>
    <cellStyle name="20% - 강조색6 14 6 3" xfId="4813"/>
    <cellStyle name="20% - 강조색6 14 7" xfId="4814"/>
    <cellStyle name="20% - 강조색6 14 7 2" xfId="4815"/>
    <cellStyle name="20% - 강조색6 14 7 3" xfId="4816"/>
    <cellStyle name="20% - 강조색6 14 8" xfId="4817"/>
    <cellStyle name="20% - 강조색6 14 8 2" xfId="4818"/>
    <cellStyle name="20% - 강조색6 14 8 3" xfId="4819"/>
    <cellStyle name="20% - 강조색6 14 9" xfId="4820"/>
    <cellStyle name="20% - 강조색6 14 9 2" xfId="4821"/>
    <cellStyle name="20% - 강조색6 14 9 3" xfId="4822"/>
    <cellStyle name="20% - 강조색6 15" xfId="4823"/>
    <cellStyle name="20% - 강조색6 15 10" xfId="4824"/>
    <cellStyle name="20% - 강조색6 15 10 2" xfId="4825"/>
    <cellStyle name="20% - 강조색6 15 10 3" xfId="4826"/>
    <cellStyle name="20% - 강조색6 15 11" xfId="4827"/>
    <cellStyle name="20% - 강조색6 15 11 2" xfId="4828"/>
    <cellStyle name="20% - 강조색6 15 11 3" xfId="4829"/>
    <cellStyle name="20% - 강조색6 15 12" xfId="4830"/>
    <cellStyle name="20% - 강조색6 15 12 2" xfId="4831"/>
    <cellStyle name="20% - 강조색6 15 12 3" xfId="4832"/>
    <cellStyle name="20% - 강조색6 15 13" xfId="4833"/>
    <cellStyle name="20% - 강조색6 15 13 2" xfId="4834"/>
    <cellStyle name="20% - 강조색6 15 13 3" xfId="4835"/>
    <cellStyle name="20% - 강조색6 15 14" xfId="4836"/>
    <cellStyle name="20% - 강조색6 15 14 2" xfId="4837"/>
    <cellStyle name="20% - 강조색6 15 14 3" xfId="4838"/>
    <cellStyle name="20% - 강조색6 15 15" xfId="4839"/>
    <cellStyle name="20% - 강조색6 15 16" xfId="4840"/>
    <cellStyle name="20% - 강조색6 15 2" xfId="4841"/>
    <cellStyle name="20% - 강조색6 15 2 2" xfId="4842"/>
    <cellStyle name="20% - 강조색6 15 2 3" xfId="4843"/>
    <cellStyle name="20% - 강조색6 15 3" xfId="4844"/>
    <cellStyle name="20% - 강조색6 15 3 2" xfId="4845"/>
    <cellStyle name="20% - 강조색6 15 3 3" xfId="4846"/>
    <cellStyle name="20% - 강조색6 15 4" xfId="4847"/>
    <cellStyle name="20% - 강조색6 15 4 2" xfId="4848"/>
    <cellStyle name="20% - 강조색6 15 4 3" xfId="4849"/>
    <cellStyle name="20% - 강조색6 15 5" xfId="4850"/>
    <cellStyle name="20% - 강조색6 15 5 2" xfId="4851"/>
    <cellStyle name="20% - 강조색6 15 5 3" xfId="4852"/>
    <cellStyle name="20% - 강조색6 15 6" xfId="4853"/>
    <cellStyle name="20% - 강조색6 15 6 2" xfId="4854"/>
    <cellStyle name="20% - 강조색6 15 6 3" xfId="4855"/>
    <cellStyle name="20% - 강조색6 15 7" xfId="4856"/>
    <cellStyle name="20% - 강조색6 15 7 2" xfId="4857"/>
    <cellStyle name="20% - 강조색6 15 7 3" xfId="4858"/>
    <cellStyle name="20% - 강조색6 15 8" xfId="4859"/>
    <cellStyle name="20% - 강조색6 15 8 2" xfId="4860"/>
    <cellStyle name="20% - 강조색6 15 8 3" xfId="4861"/>
    <cellStyle name="20% - 강조색6 15 9" xfId="4862"/>
    <cellStyle name="20% - 강조색6 15 9 2" xfId="4863"/>
    <cellStyle name="20% - 강조색6 15 9 3" xfId="4864"/>
    <cellStyle name="20% - 강조색6 16" xfId="4865"/>
    <cellStyle name="20% - 강조색6 16 10" xfId="4866"/>
    <cellStyle name="20% - 강조색6 16 10 2" xfId="4867"/>
    <cellStyle name="20% - 강조색6 16 10 3" xfId="4868"/>
    <cellStyle name="20% - 강조색6 16 11" xfId="4869"/>
    <cellStyle name="20% - 강조색6 16 11 2" xfId="4870"/>
    <cellStyle name="20% - 강조색6 16 11 3" xfId="4871"/>
    <cellStyle name="20% - 강조색6 16 12" xfId="4872"/>
    <cellStyle name="20% - 강조색6 16 12 2" xfId="4873"/>
    <cellStyle name="20% - 강조색6 16 12 3" xfId="4874"/>
    <cellStyle name="20% - 강조색6 16 13" xfId="4875"/>
    <cellStyle name="20% - 강조색6 16 13 2" xfId="4876"/>
    <cellStyle name="20% - 강조색6 16 13 3" xfId="4877"/>
    <cellStyle name="20% - 강조색6 16 14" xfId="4878"/>
    <cellStyle name="20% - 강조색6 16 14 2" xfId="4879"/>
    <cellStyle name="20% - 강조색6 16 14 3" xfId="4880"/>
    <cellStyle name="20% - 강조색6 16 15" xfId="4881"/>
    <cellStyle name="20% - 강조색6 16 16" xfId="4882"/>
    <cellStyle name="20% - 강조색6 16 2" xfId="4883"/>
    <cellStyle name="20% - 강조색6 16 2 2" xfId="4884"/>
    <cellStyle name="20% - 강조색6 16 2 3" xfId="4885"/>
    <cellStyle name="20% - 강조색6 16 3" xfId="4886"/>
    <cellStyle name="20% - 강조색6 16 3 2" xfId="4887"/>
    <cellStyle name="20% - 강조색6 16 3 3" xfId="4888"/>
    <cellStyle name="20% - 강조색6 16 4" xfId="4889"/>
    <cellStyle name="20% - 강조색6 16 4 2" xfId="4890"/>
    <cellStyle name="20% - 강조색6 16 4 3" xfId="4891"/>
    <cellStyle name="20% - 강조색6 16 5" xfId="4892"/>
    <cellStyle name="20% - 강조색6 16 5 2" xfId="4893"/>
    <cellStyle name="20% - 강조색6 16 5 3" xfId="4894"/>
    <cellStyle name="20% - 강조색6 16 6" xfId="4895"/>
    <cellStyle name="20% - 강조색6 16 6 2" xfId="4896"/>
    <cellStyle name="20% - 강조색6 16 6 3" xfId="4897"/>
    <cellStyle name="20% - 강조색6 16 7" xfId="4898"/>
    <cellStyle name="20% - 강조색6 16 7 2" xfId="4899"/>
    <cellStyle name="20% - 강조색6 16 7 3" xfId="4900"/>
    <cellStyle name="20% - 강조색6 16 8" xfId="4901"/>
    <cellStyle name="20% - 강조색6 16 8 2" xfId="4902"/>
    <cellStyle name="20% - 강조색6 16 8 3" xfId="4903"/>
    <cellStyle name="20% - 강조색6 16 9" xfId="4904"/>
    <cellStyle name="20% - 강조색6 16 9 2" xfId="4905"/>
    <cellStyle name="20% - 강조색6 16 9 3" xfId="4906"/>
    <cellStyle name="20% - 강조색6 17" xfId="4907"/>
    <cellStyle name="20% - 강조색6 17 10" xfId="4908"/>
    <cellStyle name="20% - 강조색6 17 10 2" xfId="4909"/>
    <cellStyle name="20% - 강조색6 17 10 3" xfId="4910"/>
    <cellStyle name="20% - 강조색6 17 11" xfId="4911"/>
    <cellStyle name="20% - 강조색6 17 11 2" xfId="4912"/>
    <cellStyle name="20% - 강조색6 17 11 3" xfId="4913"/>
    <cellStyle name="20% - 강조색6 17 12" xfId="4914"/>
    <cellStyle name="20% - 강조색6 17 12 2" xfId="4915"/>
    <cellStyle name="20% - 강조색6 17 12 3" xfId="4916"/>
    <cellStyle name="20% - 강조색6 17 13" xfId="4917"/>
    <cellStyle name="20% - 강조색6 17 13 2" xfId="4918"/>
    <cellStyle name="20% - 강조색6 17 13 3" xfId="4919"/>
    <cellStyle name="20% - 강조색6 17 14" xfId="4920"/>
    <cellStyle name="20% - 강조색6 17 14 2" xfId="4921"/>
    <cellStyle name="20% - 강조색6 17 14 3" xfId="4922"/>
    <cellStyle name="20% - 강조색6 17 15" xfId="4923"/>
    <cellStyle name="20% - 강조색6 17 16" xfId="4924"/>
    <cellStyle name="20% - 강조색6 17 2" xfId="4925"/>
    <cellStyle name="20% - 강조색6 17 2 2" xfId="4926"/>
    <cellStyle name="20% - 강조색6 17 2 3" xfId="4927"/>
    <cellStyle name="20% - 강조색6 17 3" xfId="4928"/>
    <cellStyle name="20% - 강조색6 17 3 2" xfId="4929"/>
    <cellStyle name="20% - 강조색6 17 3 3" xfId="4930"/>
    <cellStyle name="20% - 강조색6 17 4" xfId="4931"/>
    <cellStyle name="20% - 강조색6 17 4 2" xfId="4932"/>
    <cellStyle name="20% - 강조색6 17 4 3" xfId="4933"/>
    <cellStyle name="20% - 강조색6 17 5" xfId="4934"/>
    <cellStyle name="20% - 강조색6 17 5 2" xfId="4935"/>
    <cellStyle name="20% - 강조색6 17 5 3" xfId="4936"/>
    <cellStyle name="20% - 강조색6 17 6" xfId="4937"/>
    <cellStyle name="20% - 강조색6 17 6 2" xfId="4938"/>
    <cellStyle name="20% - 강조색6 17 6 3" xfId="4939"/>
    <cellStyle name="20% - 강조색6 17 7" xfId="4940"/>
    <cellStyle name="20% - 강조색6 17 7 2" xfId="4941"/>
    <cellStyle name="20% - 강조색6 17 7 3" xfId="4942"/>
    <cellStyle name="20% - 강조색6 17 8" xfId="4943"/>
    <cellStyle name="20% - 강조색6 17 8 2" xfId="4944"/>
    <cellStyle name="20% - 강조색6 17 8 3" xfId="4945"/>
    <cellStyle name="20% - 강조색6 17 9" xfId="4946"/>
    <cellStyle name="20% - 강조색6 17 9 2" xfId="4947"/>
    <cellStyle name="20% - 강조색6 17 9 3" xfId="4948"/>
    <cellStyle name="20% - 강조색6 18" xfId="4949"/>
    <cellStyle name="20% - 강조색6 18 10" xfId="4950"/>
    <cellStyle name="20% - 강조색6 18 10 2" xfId="4951"/>
    <cellStyle name="20% - 강조색6 18 10 3" xfId="4952"/>
    <cellStyle name="20% - 강조색6 18 11" xfId="4953"/>
    <cellStyle name="20% - 강조색6 18 11 2" xfId="4954"/>
    <cellStyle name="20% - 강조색6 18 11 3" xfId="4955"/>
    <cellStyle name="20% - 강조색6 18 12" xfId="4956"/>
    <cellStyle name="20% - 강조색6 18 12 2" xfId="4957"/>
    <cellStyle name="20% - 강조색6 18 12 3" xfId="4958"/>
    <cellStyle name="20% - 강조색6 18 13" xfId="4959"/>
    <cellStyle name="20% - 강조색6 18 13 2" xfId="4960"/>
    <cellStyle name="20% - 강조색6 18 13 3" xfId="4961"/>
    <cellStyle name="20% - 강조색6 18 14" xfId="4962"/>
    <cellStyle name="20% - 강조색6 18 14 2" xfId="4963"/>
    <cellStyle name="20% - 강조색6 18 14 3" xfId="4964"/>
    <cellStyle name="20% - 강조색6 18 15" xfId="4965"/>
    <cellStyle name="20% - 강조색6 18 16" xfId="4966"/>
    <cellStyle name="20% - 강조색6 18 2" xfId="4967"/>
    <cellStyle name="20% - 강조색6 18 2 2" xfId="4968"/>
    <cellStyle name="20% - 강조색6 18 2 3" xfId="4969"/>
    <cellStyle name="20% - 강조색6 18 3" xfId="4970"/>
    <cellStyle name="20% - 강조색6 18 3 2" xfId="4971"/>
    <cellStyle name="20% - 강조색6 18 3 3" xfId="4972"/>
    <cellStyle name="20% - 강조색6 18 4" xfId="4973"/>
    <cellStyle name="20% - 강조색6 18 4 2" xfId="4974"/>
    <cellStyle name="20% - 강조색6 18 4 3" xfId="4975"/>
    <cellStyle name="20% - 강조색6 18 5" xfId="4976"/>
    <cellStyle name="20% - 강조색6 18 5 2" xfId="4977"/>
    <cellStyle name="20% - 강조색6 18 5 3" xfId="4978"/>
    <cellStyle name="20% - 강조색6 18 6" xfId="4979"/>
    <cellStyle name="20% - 강조색6 18 6 2" xfId="4980"/>
    <cellStyle name="20% - 강조색6 18 6 3" xfId="4981"/>
    <cellStyle name="20% - 강조색6 18 7" xfId="4982"/>
    <cellStyle name="20% - 강조색6 18 7 2" xfId="4983"/>
    <cellStyle name="20% - 강조색6 18 7 3" xfId="4984"/>
    <cellStyle name="20% - 강조색6 18 8" xfId="4985"/>
    <cellStyle name="20% - 강조색6 18 8 2" xfId="4986"/>
    <cellStyle name="20% - 강조색6 18 8 3" xfId="4987"/>
    <cellStyle name="20% - 강조색6 18 9" xfId="4988"/>
    <cellStyle name="20% - 강조색6 18 9 2" xfId="4989"/>
    <cellStyle name="20% - 강조색6 18 9 3" xfId="4990"/>
    <cellStyle name="20% - 강조색6 19" xfId="4991"/>
    <cellStyle name="20% - 강조색6 19 10" xfId="4992"/>
    <cellStyle name="20% - 강조색6 19 10 2" xfId="4993"/>
    <cellStyle name="20% - 강조색6 19 10 3" xfId="4994"/>
    <cellStyle name="20% - 강조색6 19 11" xfId="4995"/>
    <cellStyle name="20% - 강조색6 19 11 2" xfId="4996"/>
    <cellStyle name="20% - 강조색6 19 11 3" xfId="4997"/>
    <cellStyle name="20% - 강조색6 19 12" xfId="4998"/>
    <cellStyle name="20% - 강조색6 19 12 2" xfId="4999"/>
    <cellStyle name="20% - 강조색6 19 12 3" xfId="5000"/>
    <cellStyle name="20% - 강조색6 19 13" xfId="5001"/>
    <cellStyle name="20% - 강조색6 19 13 2" xfId="5002"/>
    <cellStyle name="20% - 강조색6 19 13 3" xfId="5003"/>
    <cellStyle name="20% - 강조색6 19 14" xfId="5004"/>
    <cellStyle name="20% - 강조색6 19 14 2" xfId="5005"/>
    <cellStyle name="20% - 강조색6 19 14 3" xfId="5006"/>
    <cellStyle name="20% - 강조색6 19 15" xfId="5007"/>
    <cellStyle name="20% - 강조색6 19 16" xfId="5008"/>
    <cellStyle name="20% - 강조색6 19 2" xfId="5009"/>
    <cellStyle name="20% - 강조색6 19 2 2" xfId="5010"/>
    <cellStyle name="20% - 강조색6 19 2 3" xfId="5011"/>
    <cellStyle name="20% - 강조색6 19 3" xfId="5012"/>
    <cellStyle name="20% - 강조색6 19 3 2" xfId="5013"/>
    <cellStyle name="20% - 강조색6 19 3 3" xfId="5014"/>
    <cellStyle name="20% - 강조색6 19 4" xfId="5015"/>
    <cellStyle name="20% - 강조색6 19 4 2" xfId="5016"/>
    <cellStyle name="20% - 강조색6 19 4 3" xfId="5017"/>
    <cellStyle name="20% - 강조색6 19 5" xfId="5018"/>
    <cellStyle name="20% - 강조색6 19 5 2" xfId="5019"/>
    <cellStyle name="20% - 강조색6 19 5 3" xfId="5020"/>
    <cellStyle name="20% - 강조색6 19 6" xfId="5021"/>
    <cellStyle name="20% - 강조색6 19 6 2" xfId="5022"/>
    <cellStyle name="20% - 강조색6 19 6 3" xfId="5023"/>
    <cellStyle name="20% - 강조색6 19 7" xfId="5024"/>
    <cellStyle name="20% - 강조색6 19 7 2" xfId="5025"/>
    <cellStyle name="20% - 강조색6 19 7 3" xfId="5026"/>
    <cellStyle name="20% - 강조색6 19 8" xfId="5027"/>
    <cellStyle name="20% - 강조색6 19 8 2" xfId="5028"/>
    <cellStyle name="20% - 강조색6 19 8 3" xfId="5029"/>
    <cellStyle name="20% - 강조색6 19 9" xfId="5030"/>
    <cellStyle name="20% - 강조색6 19 9 2" xfId="5031"/>
    <cellStyle name="20% - 강조색6 19 9 3" xfId="5032"/>
    <cellStyle name="20% - 강조색6 2" xfId="5033"/>
    <cellStyle name="20% - 강조색6 2 10" xfId="5034"/>
    <cellStyle name="20% - 강조색6 2 10 2" xfId="5035"/>
    <cellStyle name="20% - 강조색6 2 10 3" xfId="5036"/>
    <cellStyle name="20% - 강조색6 2 11" xfId="5037"/>
    <cellStyle name="20% - 강조색6 2 11 2" xfId="5038"/>
    <cellStyle name="20% - 강조색6 2 11 3" xfId="5039"/>
    <cellStyle name="20% - 강조색6 2 12" xfId="5040"/>
    <cellStyle name="20% - 강조색6 2 12 2" xfId="5041"/>
    <cellStyle name="20% - 강조색6 2 12 3" xfId="5042"/>
    <cellStyle name="20% - 강조색6 2 13" xfId="5043"/>
    <cellStyle name="20% - 강조색6 2 13 2" xfId="5044"/>
    <cellStyle name="20% - 강조색6 2 13 3" xfId="5045"/>
    <cellStyle name="20% - 강조색6 2 14" xfId="5046"/>
    <cellStyle name="20% - 강조색6 2 14 2" xfId="5047"/>
    <cellStyle name="20% - 강조색6 2 14 3" xfId="5048"/>
    <cellStyle name="20% - 강조색6 2 15" xfId="5049"/>
    <cellStyle name="20% - 강조색6 2 16" xfId="5050"/>
    <cellStyle name="20% - 강조색6 2 2" xfId="5051"/>
    <cellStyle name="20% - 강조색6 2 2 2" xfId="5052"/>
    <cellStyle name="20% - 강조색6 2 2 3" xfId="5053"/>
    <cellStyle name="20% - 강조색6 2 3" xfId="5054"/>
    <cellStyle name="20% - 강조색6 2 3 2" xfId="5055"/>
    <cellStyle name="20% - 강조색6 2 3 3" xfId="5056"/>
    <cellStyle name="20% - 강조색6 2 4" xfId="5057"/>
    <cellStyle name="20% - 강조색6 2 4 2" xfId="5058"/>
    <cellStyle name="20% - 강조색6 2 4 3" xfId="5059"/>
    <cellStyle name="20% - 강조색6 2 5" xfId="5060"/>
    <cellStyle name="20% - 강조색6 2 5 2" xfId="5061"/>
    <cellStyle name="20% - 강조색6 2 5 3" xfId="5062"/>
    <cellStyle name="20% - 강조색6 2 6" xfId="5063"/>
    <cellStyle name="20% - 강조색6 2 6 2" xfId="5064"/>
    <cellStyle name="20% - 강조색6 2 6 3" xfId="5065"/>
    <cellStyle name="20% - 강조색6 2 7" xfId="5066"/>
    <cellStyle name="20% - 강조색6 2 7 2" xfId="5067"/>
    <cellStyle name="20% - 강조색6 2 7 3" xfId="5068"/>
    <cellStyle name="20% - 강조색6 2 8" xfId="5069"/>
    <cellStyle name="20% - 강조색6 2 8 2" xfId="5070"/>
    <cellStyle name="20% - 강조색6 2 8 3" xfId="5071"/>
    <cellStyle name="20% - 강조색6 2 9" xfId="5072"/>
    <cellStyle name="20% - 강조색6 2 9 2" xfId="5073"/>
    <cellStyle name="20% - 강조색6 2 9 3" xfId="5074"/>
    <cellStyle name="20% - 강조색6 20" xfId="5075"/>
    <cellStyle name="20% - 강조색6 20 10" xfId="5076"/>
    <cellStyle name="20% - 강조색6 20 10 2" xfId="5077"/>
    <cellStyle name="20% - 강조색6 20 10 3" xfId="5078"/>
    <cellStyle name="20% - 강조색6 20 11" xfId="5079"/>
    <cellStyle name="20% - 강조색6 20 11 2" xfId="5080"/>
    <cellStyle name="20% - 강조색6 20 11 3" xfId="5081"/>
    <cellStyle name="20% - 강조색6 20 12" xfId="5082"/>
    <cellStyle name="20% - 강조색6 20 12 2" xfId="5083"/>
    <cellStyle name="20% - 강조색6 20 12 3" xfId="5084"/>
    <cellStyle name="20% - 강조색6 20 13" xfId="5085"/>
    <cellStyle name="20% - 강조색6 20 13 2" xfId="5086"/>
    <cellStyle name="20% - 강조색6 20 13 3" xfId="5087"/>
    <cellStyle name="20% - 강조색6 20 14" xfId="5088"/>
    <cellStyle name="20% - 강조색6 20 14 2" xfId="5089"/>
    <cellStyle name="20% - 강조색6 20 14 3" xfId="5090"/>
    <cellStyle name="20% - 강조색6 20 15" xfId="5091"/>
    <cellStyle name="20% - 강조색6 20 16" xfId="5092"/>
    <cellStyle name="20% - 강조색6 20 2" xfId="5093"/>
    <cellStyle name="20% - 강조색6 20 2 2" xfId="5094"/>
    <cellStyle name="20% - 강조색6 20 2 3" xfId="5095"/>
    <cellStyle name="20% - 강조색6 20 3" xfId="5096"/>
    <cellStyle name="20% - 강조색6 20 3 2" xfId="5097"/>
    <cellStyle name="20% - 강조색6 20 3 3" xfId="5098"/>
    <cellStyle name="20% - 강조색6 20 4" xfId="5099"/>
    <cellStyle name="20% - 강조색6 20 4 2" xfId="5100"/>
    <cellStyle name="20% - 강조색6 20 4 3" xfId="5101"/>
    <cellStyle name="20% - 강조색6 20 5" xfId="5102"/>
    <cellStyle name="20% - 강조색6 20 5 2" xfId="5103"/>
    <cellStyle name="20% - 강조색6 20 5 3" xfId="5104"/>
    <cellStyle name="20% - 강조색6 20 6" xfId="5105"/>
    <cellStyle name="20% - 강조색6 20 6 2" xfId="5106"/>
    <cellStyle name="20% - 강조색6 20 6 3" xfId="5107"/>
    <cellStyle name="20% - 강조색6 20 7" xfId="5108"/>
    <cellStyle name="20% - 강조색6 20 7 2" xfId="5109"/>
    <cellStyle name="20% - 강조색6 20 7 3" xfId="5110"/>
    <cellStyle name="20% - 강조색6 20 8" xfId="5111"/>
    <cellStyle name="20% - 강조색6 20 8 2" xfId="5112"/>
    <cellStyle name="20% - 강조색6 20 8 3" xfId="5113"/>
    <cellStyle name="20% - 강조색6 20 9" xfId="5114"/>
    <cellStyle name="20% - 강조색6 20 9 2" xfId="5115"/>
    <cellStyle name="20% - 강조색6 20 9 3" xfId="5116"/>
    <cellStyle name="20% - 강조색6 21" xfId="5117"/>
    <cellStyle name="20% - 강조색6 21 10" xfId="5118"/>
    <cellStyle name="20% - 강조색6 21 10 2" xfId="5119"/>
    <cellStyle name="20% - 강조색6 21 10 3" xfId="5120"/>
    <cellStyle name="20% - 강조색6 21 11" xfId="5121"/>
    <cellStyle name="20% - 강조색6 21 11 2" xfId="5122"/>
    <cellStyle name="20% - 강조색6 21 11 3" xfId="5123"/>
    <cellStyle name="20% - 강조색6 21 12" xfId="5124"/>
    <cellStyle name="20% - 강조색6 21 12 2" xfId="5125"/>
    <cellStyle name="20% - 강조색6 21 12 3" xfId="5126"/>
    <cellStyle name="20% - 강조색6 21 13" xfId="5127"/>
    <cellStyle name="20% - 강조색6 21 13 2" xfId="5128"/>
    <cellStyle name="20% - 강조색6 21 13 3" xfId="5129"/>
    <cellStyle name="20% - 강조색6 21 14" xfId="5130"/>
    <cellStyle name="20% - 강조색6 21 14 2" xfId="5131"/>
    <cellStyle name="20% - 강조색6 21 14 3" xfId="5132"/>
    <cellStyle name="20% - 강조색6 21 15" xfId="5133"/>
    <cellStyle name="20% - 강조색6 21 16" xfId="5134"/>
    <cellStyle name="20% - 강조색6 21 2" xfId="5135"/>
    <cellStyle name="20% - 강조색6 21 2 2" xfId="5136"/>
    <cellStyle name="20% - 강조색6 21 2 3" xfId="5137"/>
    <cellStyle name="20% - 강조색6 21 3" xfId="5138"/>
    <cellStyle name="20% - 강조색6 21 3 2" xfId="5139"/>
    <cellStyle name="20% - 강조색6 21 3 3" xfId="5140"/>
    <cellStyle name="20% - 강조색6 21 4" xfId="5141"/>
    <cellStyle name="20% - 강조색6 21 4 2" xfId="5142"/>
    <cellStyle name="20% - 강조색6 21 4 3" xfId="5143"/>
    <cellStyle name="20% - 강조색6 21 5" xfId="5144"/>
    <cellStyle name="20% - 강조색6 21 5 2" xfId="5145"/>
    <cellStyle name="20% - 강조색6 21 5 3" xfId="5146"/>
    <cellStyle name="20% - 강조색6 21 6" xfId="5147"/>
    <cellStyle name="20% - 강조색6 21 6 2" xfId="5148"/>
    <cellStyle name="20% - 강조색6 21 6 3" xfId="5149"/>
    <cellStyle name="20% - 강조색6 21 7" xfId="5150"/>
    <cellStyle name="20% - 강조색6 21 7 2" xfId="5151"/>
    <cellStyle name="20% - 강조색6 21 7 3" xfId="5152"/>
    <cellStyle name="20% - 강조색6 21 8" xfId="5153"/>
    <cellStyle name="20% - 강조색6 21 8 2" xfId="5154"/>
    <cellStyle name="20% - 강조색6 21 8 3" xfId="5155"/>
    <cellStyle name="20% - 강조색6 21 9" xfId="5156"/>
    <cellStyle name="20% - 강조색6 21 9 2" xfId="5157"/>
    <cellStyle name="20% - 강조색6 21 9 3" xfId="5158"/>
    <cellStyle name="20% - 강조색6 22" xfId="5159"/>
    <cellStyle name="20% - 강조색6 22 10" xfId="5160"/>
    <cellStyle name="20% - 강조색6 22 10 2" xfId="5161"/>
    <cellStyle name="20% - 강조색6 22 10 3" xfId="5162"/>
    <cellStyle name="20% - 강조색6 22 11" xfId="5163"/>
    <cellStyle name="20% - 강조색6 22 11 2" xfId="5164"/>
    <cellStyle name="20% - 강조색6 22 11 3" xfId="5165"/>
    <cellStyle name="20% - 강조색6 22 12" xfId="5166"/>
    <cellStyle name="20% - 강조색6 22 12 2" xfId="5167"/>
    <cellStyle name="20% - 강조색6 22 12 3" xfId="5168"/>
    <cellStyle name="20% - 강조색6 22 13" xfId="5169"/>
    <cellStyle name="20% - 강조색6 22 13 2" xfId="5170"/>
    <cellStyle name="20% - 강조색6 22 13 3" xfId="5171"/>
    <cellStyle name="20% - 강조색6 22 14" xfId="5172"/>
    <cellStyle name="20% - 강조색6 22 14 2" xfId="5173"/>
    <cellStyle name="20% - 강조색6 22 14 3" xfId="5174"/>
    <cellStyle name="20% - 강조색6 22 15" xfId="5175"/>
    <cellStyle name="20% - 강조색6 22 16" xfId="5176"/>
    <cellStyle name="20% - 강조색6 22 2" xfId="5177"/>
    <cellStyle name="20% - 강조색6 22 2 2" xfId="5178"/>
    <cellStyle name="20% - 강조색6 22 2 3" xfId="5179"/>
    <cellStyle name="20% - 강조색6 22 3" xfId="5180"/>
    <cellStyle name="20% - 강조색6 22 3 2" xfId="5181"/>
    <cellStyle name="20% - 강조색6 22 3 3" xfId="5182"/>
    <cellStyle name="20% - 강조색6 22 4" xfId="5183"/>
    <cellStyle name="20% - 강조색6 22 4 2" xfId="5184"/>
    <cellStyle name="20% - 강조색6 22 4 3" xfId="5185"/>
    <cellStyle name="20% - 강조색6 22 5" xfId="5186"/>
    <cellStyle name="20% - 강조색6 22 5 2" xfId="5187"/>
    <cellStyle name="20% - 강조색6 22 5 3" xfId="5188"/>
    <cellStyle name="20% - 강조색6 22 6" xfId="5189"/>
    <cellStyle name="20% - 강조색6 22 6 2" xfId="5190"/>
    <cellStyle name="20% - 강조색6 22 6 3" xfId="5191"/>
    <cellStyle name="20% - 강조색6 22 7" xfId="5192"/>
    <cellStyle name="20% - 강조색6 22 7 2" xfId="5193"/>
    <cellStyle name="20% - 강조색6 22 7 3" xfId="5194"/>
    <cellStyle name="20% - 강조색6 22 8" xfId="5195"/>
    <cellStyle name="20% - 강조색6 22 8 2" xfId="5196"/>
    <cellStyle name="20% - 강조색6 22 8 3" xfId="5197"/>
    <cellStyle name="20% - 강조색6 22 9" xfId="5198"/>
    <cellStyle name="20% - 강조색6 22 9 2" xfId="5199"/>
    <cellStyle name="20% - 강조색6 22 9 3" xfId="5200"/>
    <cellStyle name="20% - 강조색6 23" xfId="5201"/>
    <cellStyle name="20% - 강조색6 23 2" xfId="5202"/>
    <cellStyle name="20% - 강조색6 23 3" xfId="5203"/>
    <cellStyle name="20% - 강조색6 24" xfId="5204"/>
    <cellStyle name="20% - 강조색6 24 2" xfId="5205"/>
    <cellStyle name="20% - 강조색6 24 3" xfId="5206"/>
    <cellStyle name="20% - 강조색6 25" xfId="5207"/>
    <cellStyle name="20% - 강조색6 25 2" xfId="5208"/>
    <cellStyle name="20% - 강조색6 25 3" xfId="5209"/>
    <cellStyle name="20% - 강조색6 26" xfId="5210"/>
    <cellStyle name="20% - 강조색6 26 2" xfId="5211"/>
    <cellStyle name="20% - 강조색6 26 3" xfId="5212"/>
    <cellStyle name="20% - 강조색6 27" xfId="5213"/>
    <cellStyle name="20% - 강조색6 27 2" xfId="5214"/>
    <cellStyle name="20% - 강조색6 27 3" xfId="5215"/>
    <cellStyle name="20% - 강조색6 28" xfId="5216"/>
    <cellStyle name="20% - 강조색6 28 2" xfId="5217"/>
    <cellStyle name="20% - 강조색6 28 3" xfId="5218"/>
    <cellStyle name="20% - 강조색6 29" xfId="5219"/>
    <cellStyle name="20% - 강조색6 29 2" xfId="5220"/>
    <cellStyle name="20% - 강조색6 29 3" xfId="5221"/>
    <cellStyle name="20% - 강조색6 3" xfId="5222"/>
    <cellStyle name="20% - 강조색6 3 10" xfId="5223"/>
    <cellStyle name="20% - 강조색6 3 10 2" xfId="5224"/>
    <cellStyle name="20% - 강조색6 3 10 3" xfId="5225"/>
    <cellStyle name="20% - 강조색6 3 11" xfId="5226"/>
    <cellStyle name="20% - 강조색6 3 11 2" xfId="5227"/>
    <cellStyle name="20% - 강조색6 3 11 3" xfId="5228"/>
    <cellStyle name="20% - 강조색6 3 12" xfId="5229"/>
    <cellStyle name="20% - 강조색6 3 12 2" xfId="5230"/>
    <cellStyle name="20% - 강조색6 3 12 3" xfId="5231"/>
    <cellStyle name="20% - 강조색6 3 13" xfId="5232"/>
    <cellStyle name="20% - 강조색6 3 13 2" xfId="5233"/>
    <cellStyle name="20% - 강조색6 3 13 3" xfId="5234"/>
    <cellStyle name="20% - 강조색6 3 14" xfId="5235"/>
    <cellStyle name="20% - 강조색6 3 14 2" xfId="5236"/>
    <cellStyle name="20% - 강조색6 3 14 3" xfId="5237"/>
    <cellStyle name="20% - 강조색6 3 15" xfId="5238"/>
    <cellStyle name="20% - 강조색6 3 16" xfId="5239"/>
    <cellStyle name="20% - 강조색6 3 2" xfId="5240"/>
    <cellStyle name="20% - 강조색6 3 2 2" xfId="5241"/>
    <cellStyle name="20% - 강조색6 3 2 3" xfId="5242"/>
    <cellStyle name="20% - 강조색6 3 3" xfId="5243"/>
    <cellStyle name="20% - 강조색6 3 3 2" xfId="5244"/>
    <cellStyle name="20% - 강조색6 3 3 3" xfId="5245"/>
    <cellStyle name="20% - 강조색6 3 4" xfId="5246"/>
    <cellStyle name="20% - 강조색6 3 4 2" xfId="5247"/>
    <cellStyle name="20% - 강조색6 3 4 3" xfId="5248"/>
    <cellStyle name="20% - 강조색6 3 5" xfId="5249"/>
    <cellStyle name="20% - 강조색6 3 5 2" xfId="5250"/>
    <cellStyle name="20% - 강조색6 3 5 3" xfId="5251"/>
    <cellStyle name="20% - 강조색6 3 6" xfId="5252"/>
    <cellStyle name="20% - 강조색6 3 6 2" xfId="5253"/>
    <cellStyle name="20% - 강조색6 3 6 3" xfId="5254"/>
    <cellStyle name="20% - 강조색6 3 7" xfId="5255"/>
    <cellStyle name="20% - 강조색6 3 7 2" xfId="5256"/>
    <cellStyle name="20% - 강조색6 3 7 3" xfId="5257"/>
    <cellStyle name="20% - 강조색6 3 8" xfId="5258"/>
    <cellStyle name="20% - 강조색6 3 8 2" xfId="5259"/>
    <cellStyle name="20% - 강조색6 3 8 3" xfId="5260"/>
    <cellStyle name="20% - 강조색6 3 9" xfId="5261"/>
    <cellStyle name="20% - 강조색6 3 9 2" xfId="5262"/>
    <cellStyle name="20% - 강조색6 3 9 3" xfId="5263"/>
    <cellStyle name="20% - 강조색6 30" xfId="5264"/>
    <cellStyle name="20% - 강조색6 30 2" xfId="5265"/>
    <cellStyle name="20% - 강조색6 30 3" xfId="5266"/>
    <cellStyle name="20% - 강조색6 31" xfId="5267"/>
    <cellStyle name="20% - 강조색6 31 2" xfId="5268"/>
    <cellStyle name="20% - 강조색6 31 3" xfId="5269"/>
    <cellStyle name="20% - 강조색6 32" xfId="5270"/>
    <cellStyle name="20% - 강조색6 32 2" xfId="5271"/>
    <cellStyle name="20% - 강조색6 32 3" xfId="5272"/>
    <cellStyle name="20% - 강조색6 33" xfId="5273"/>
    <cellStyle name="20% - 강조색6 33 2" xfId="5274"/>
    <cellStyle name="20% - 강조색6 33 3" xfId="5275"/>
    <cellStyle name="20% - 강조색6 34" xfId="5276"/>
    <cellStyle name="20% - 강조색6 34 2" xfId="5277"/>
    <cellStyle name="20% - 강조색6 34 3" xfId="5278"/>
    <cellStyle name="20% - 강조색6 35" xfId="5279"/>
    <cellStyle name="20% - 강조색6 35 2" xfId="5280"/>
    <cellStyle name="20% - 강조색6 35 3" xfId="5281"/>
    <cellStyle name="20% - 강조색6 4" xfId="5282"/>
    <cellStyle name="20% - 강조색6 4 10" xfId="5283"/>
    <cellStyle name="20% - 강조색6 4 10 2" xfId="5284"/>
    <cellStyle name="20% - 강조색6 4 10 3" xfId="5285"/>
    <cellStyle name="20% - 강조색6 4 11" xfId="5286"/>
    <cellStyle name="20% - 강조색6 4 11 2" xfId="5287"/>
    <cellStyle name="20% - 강조색6 4 11 3" xfId="5288"/>
    <cellStyle name="20% - 강조색6 4 12" xfId="5289"/>
    <cellStyle name="20% - 강조색6 4 12 2" xfId="5290"/>
    <cellStyle name="20% - 강조색6 4 12 3" xfId="5291"/>
    <cellStyle name="20% - 강조색6 4 13" xfId="5292"/>
    <cellStyle name="20% - 강조색6 4 13 2" xfId="5293"/>
    <cellStyle name="20% - 강조색6 4 13 3" xfId="5294"/>
    <cellStyle name="20% - 강조색6 4 14" xfId="5295"/>
    <cellStyle name="20% - 강조색6 4 14 2" xfId="5296"/>
    <cellStyle name="20% - 강조색6 4 14 3" xfId="5297"/>
    <cellStyle name="20% - 강조색6 4 15" xfId="5298"/>
    <cellStyle name="20% - 강조색6 4 16" xfId="5299"/>
    <cellStyle name="20% - 강조색6 4 2" xfId="5300"/>
    <cellStyle name="20% - 강조색6 4 2 2" xfId="5301"/>
    <cellStyle name="20% - 강조색6 4 2 3" xfId="5302"/>
    <cellStyle name="20% - 강조색6 4 3" xfId="5303"/>
    <cellStyle name="20% - 강조색6 4 3 2" xfId="5304"/>
    <cellStyle name="20% - 강조색6 4 3 3" xfId="5305"/>
    <cellStyle name="20% - 강조색6 4 4" xfId="5306"/>
    <cellStyle name="20% - 강조색6 4 4 2" xfId="5307"/>
    <cellStyle name="20% - 강조색6 4 4 3" xfId="5308"/>
    <cellStyle name="20% - 강조색6 4 5" xfId="5309"/>
    <cellStyle name="20% - 강조색6 4 5 2" xfId="5310"/>
    <cellStyle name="20% - 강조색6 4 5 3" xfId="5311"/>
    <cellStyle name="20% - 강조색6 4 6" xfId="5312"/>
    <cellStyle name="20% - 강조색6 4 6 2" xfId="5313"/>
    <cellStyle name="20% - 강조색6 4 6 3" xfId="5314"/>
    <cellStyle name="20% - 강조색6 4 7" xfId="5315"/>
    <cellStyle name="20% - 강조색6 4 7 2" xfId="5316"/>
    <cellStyle name="20% - 강조색6 4 7 3" xfId="5317"/>
    <cellStyle name="20% - 강조색6 4 8" xfId="5318"/>
    <cellStyle name="20% - 강조색6 4 8 2" xfId="5319"/>
    <cellStyle name="20% - 강조색6 4 8 3" xfId="5320"/>
    <cellStyle name="20% - 강조색6 4 9" xfId="5321"/>
    <cellStyle name="20% - 강조색6 4 9 2" xfId="5322"/>
    <cellStyle name="20% - 강조색6 4 9 3" xfId="5323"/>
    <cellStyle name="20% - 강조색6 5" xfId="5324"/>
    <cellStyle name="20% - 강조색6 5 10" xfId="5325"/>
    <cellStyle name="20% - 강조색6 5 10 2" xfId="5326"/>
    <cellStyle name="20% - 강조색6 5 10 3" xfId="5327"/>
    <cellStyle name="20% - 강조색6 5 11" xfId="5328"/>
    <cellStyle name="20% - 강조색6 5 11 2" xfId="5329"/>
    <cellStyle name="20% - 강조색6 5 11 3" xfId="5330"/>
    <cellStyle name="20% - 강조색6 5 12" xfId="5331"/>
    <cellStyle name="20% - 강조색6 5 12 2" xfId="5332"/>
    <cellStyle name="20% - 강조색6 5 12 3" xfId="5333"/>
    <cellStyle name="20% - 강조색6 5 13" xfId="5334"/>
    <cellStyle name="20% - 강조색6 5 13 2" xfId="5335"/>
    <cellStyle name="20% - 강조색6 5 13 3" xfId="5336"/>
    <cellStyle name="20% - 강조색6 5 14" xfId="5337"/>
    <cellStyle name="20% - 강조색6 5 14 2" xfId="5338"/>
    <cellStyle name="20% - 강조색6 5 14 3" xfId="5339"/>
    <cellStyle name="20% - 강조색6 5 15" xfId="5340"/>
    <cellStyle name="20% - 강조색6 5 16" xfId="5341"/>
    <cellStyle name="20% - 강조색6 5 2" xfId="5342"/>
    <cellStyle name="20% - 강조색6 5 2 2" xfId="5343"/>
    <cellStyle name="20% - 강조색6 5 2 3" xfId="5344"/>
    <cellStyle name="20% - 강조색6 5 3" xfId="5345"/>
    <cellStyle name="20% - 강조색6 5 3 2" xfId="5346"/>
    <cellStyle name="20% - 강조색6 5 3 3" xfId="5347"/>
    <cellStyle name="20% - 강조색6 5 4" xfId="5348"/>
    <cellStyle name="20% - 강조색6 5 4 2" xfId="5349"/>
    <cellStyle name="20% - 강조색6 5 4 3" xfId="5350"/>
    <cellStyle name="20% - 강조색6 5 5" xfId="5351"/>
    <cellStyle name="20% - 강조색6 5 5 2" xfId="5352"/>
    <cellStyle name="20% - 강조색6 5 5 3" xfId="5353"/>
    <cellStyle name="20% - 강조색6 5 6" xfId="5354"/>
    <cellStyle name="20% - 강조색6 5 6 2" xfId="5355"/>
    <cellStyle name="20% - 강조색6 5 6 3" xfId="5356"/>
    <cellStyle name="20% - 강조색6 5 7" xfId="5357"/>
    <cellStyle name="20% - 강조색6 5 7 2" xfId="5358"/>
    <cellStyle name="20% - 강조색6 5 7 3" xfId="5359"/>
    <cellStyle name="20% - 강조색6 5 8" xfId="5360"/>
    <cellStyle name="20% - 강조색6 5 8 2" xfId="5361"/>
    <cellStyle name="20% - 강조색6 5 8 3" xfId="5362"/>
    <cellStyle name="20% - 강조색6 5 9" xfId="5363"/>
    <cellStyle name="20% - 강조색6 5 9 2" xfId="5364"/>
    <cellStyle name="20% - 강조색6 5 9 3" xfId="5365"/>
    <cellStyle name="20% - 강조색6 6" xfId="5366"/>
    <cellStyle name="20% - 강조색6 6 10" xfId="5367"/>
    <cellStyle name="20% - 강조색6 6 10 2" xfId="5368"/>
    <cellStyle name="20% - 강조색6 6 10 3" xfId="5369"/>
    <cellStyle name="20% - 강조색6 6 11" xfId="5370"/>
    <cellStyle name="20% - 강조색6 6 11 2" xfId="5371"/>
    <cellStyle name="20% - 강조색6 6 11 3" xfId="5372"/>
    <cellStyle name="20% - 강조색6 6 12" xfId="5373"/>
    <cellStyle name="20% - 강조색6 6 12 2" xfId="5374"/>
    <cellStyle name="20% - 강조색6 6 12 3" xfId="5375"/>
    <cellStyle name="20% - 강조색6 6 13" xfId="5376"/>
    <cellStyle name="20% - 강조색6 6 13 2" xfId="5377"/>
    <cellStyle name="20% - 강조색6 6 13 3" xfId="5378"/>
    <cellStyle name="20% - 강조색6 6 14" xfId="5379"/>
    <cellStyle name="20% - 강조색6 6 14 2" xfId="5380"/>
    <cellStyle name="20% - 강조색6 6 14 3" xfId="5381"/>
    <cellStyle name="20% - 강조색6 6 15" xfId="5382"/>
    <cellStyle name="20% - 강조색6 6 16" xfId="5383"/>
    <cellStyle name="20% - 강조색6 6 2" xfId="5384"/>
    <cellStyle name="20% - 강조색6 6 2 2" xfId="5385"/>
    <cellStyle name="20% - 강조색6 6 2 3" xfId="5386"/>
    <cellStyle name="20% - 강조색6 6 3" xfId="5387"/>
    <cellStyle name="20% - 강조색6 6 3 2" xfId="5388"/>
    <cellStyle name="20% - 강조색6 6 3 3" xfId="5389"/>
    <cellStyle name="20% - 강조색6 6 4" xfId="5390"/>
    <cellStyle name="20% - 강조색6 6 4 2" xfId="5391"/>
    <cellStyle name="20% - 강조색6 6 4 3" xfId="5392"/>
    <cellStyle name="20% - 강조색6 6 5" xfId="5393"/>
    <cellStyle name="20% - 강조색6 6 5 2" xfId="5394"/>
    <cellStyle name="20% - 강조색6 6 5 3" xfId="5395"/>
    <cellStyle name="20% - 강조색6 6 6" xfId="5396"/>
    <cellStyle name="20% - 강조색6 6 6 2" xfId="5397"/>
    <cellStyle name="20% - 강조색6 6 6 3" xfId="5398"/>
    <cellStyle name="20% - 강조색6 6 7" xfId="5399"/>
    <cellStyle name="20% - 강조색6 6 7 2" xfId="5400"/>
    <cellStyle name="20% - 강조색6 6 7 3" xfId="5401"/>
    <cellStyle name="20% - 강조색6 6 8" xfId="5402"/>
    <cellStyle name="20% - 강조색6 6 8 2" xfId="5403"/>
    <cellStyle name="20% - 강조색6 6 8 3" xfId="5404"/>
    <cellStyle name="20% - 강조색6 6 9" xfId="5405"/>
    <cellStyle name="20% - 강조색6 6 9 2" xfId="5406"/>
    <cellStyle name="20% - 강조색6 6 9 3" xfId="5407"/>
    <cellStyle name="20% - 강조색6 7" xfId="5408"/>
    <cellStyle name="20% - 강조색6 7 10" xfId="5409"/>
    <cellStyle name="20% - 강조색6 7 10 2" xfId="5410"/>
    <cellStyle name="20% - 강조색6 7 10 3" xfId="5411"/>
    <cellStyle name="20% - 강조색6 7 11" xfId="5412"/>
    <cellStyle name="20% - 강조색6 7 11 2" xfId="5413"/>
    <cellStyle name="20% - 강조색6 7 11 3" xfId="5414"/>
    <cellStyle name="20% - 강조색6 7 12" xfId="5415"/>
    <cellStyle name="20% - 강조색6 7 12 2" xfId="5416"/>
    <cellStyle name="20% - 강조색6 7 12 3" xfId="5417"/>
    <cellStyle name="20% - 강조색6 7 13" xfId="5418"/>
    <cellStyle name="20% - 강조색6 7 13 2" xfId="5419"/>
    <cellStyle name="20% - 강조색6 7 13 3" xfId="5420"/>
    <cellStyle name="20% - 강조색6 7 14" xfId="5421"/>
    <cellStyle name="20% - 강조색6 7 14 2" xfId="5422"/>
    <cellStyle name="20% - 강조색6 7 14 3" xfId="5423"/>
    <cellStyle name="20% - 강조색6 7 15" xfId="5424"/>
    <cellStyle name="20% - 강조색6 7 16" xfId="5425"/>
    <cellStyle name="20% - 강조색6 7 2" xfId="5426"/>
    <cellStyle name="20% - 강조색6 7 2 2" xfId="5427"/>
    <cellStyle name="20% - 강조색6 7 2 3" xfId="5428"/>
    <cellStyle name="20% - 강조색6 7 3" xfId="5429"/>
    <cellStyle name="20% - 강조색6 7 3 2" xfId="5430"/>
    <cellStyle name="20% - 강조색6 7 3 3" xfId="5431"/>
    <cellStyle name="20% - 강조색6 7 4" xfId="5432"/>
    <cellStyle name="20% - 강조색6 7 4 2" xfId="5433"/>
    <cellStyle name="20% - 강조색6 7 4 3" xfId="5434"/>
    <cellStyle name="20% - 강조색6 7 5" xfId="5435"/>
    <cellStyle name="20% - 강조색6 7 5 2" xfId="5436"/>
    <cellStyle name="20% - 강조색6 7 5 3" xfId="5437"/>
    <cellStyle name="20% - 강조색6 7 6" xfId="5438"/>
    <cellStyle name="20% - 강조색6 7 6 2" xfId="5439"/>
    <cellStyle name="20% - 강조색6 7 6 3" xfId="5440"/>
    <cellStyle name="20% - 강조색6 7 7" xfId="5441"/>
    <cellStyle name="20% - 강조색6 7 7 2" xfId="5442"/>
    <cellStyle name="20% - 강조색6 7 7 3" xfId="5443"/>
    <cellStyle name="20% - 강조색6 7 8" xfId="5444"/>
    <cellStyle name="20% - 강조색6 7 8 2" xfId="5445"/>
    <cellStyle name="20% - 강조색6 7 8 3" xfId="5446"/>
    <cellStyle name="20% - 강조색6 7 9" xfId="5447"/>
    <cellStyle name="20% - 강조색6 7 9 2" xfId="5448"/>
    <cellStyle name="20% - 강조색6 7 9 3" xfId="5449"/>
    <cellStyle name="20% - 강조색6 8" xfId="5450"/>
    <cellStyle name="20% - 강조색6 8 10" xfId="5451"/>
    <cellStyle name="20% - 강조색6 8 10 2" xfId="5452"/>
    <cellStyle name="20% - 강조색6 8 10 3" xfId="5453"/>
    <cellStyle name="20% - 강조색6 8 11" xfId="5454"/>
    <cellStyle name="20% - 강조색6 8 11 2" xfId="5455"/>
    <cellStyle name="20% - 강조색6 8 11 3" xfId="5456"/>
    <cellStyle name="20% - 강조색6 8 12" xfId="5457"/>
    <cellStyle name="20% - 강조색6 8 12 2" xfId="5458"/>
    <cellStyle name="20% - 강조색6 8 12 3" xfId="5459"/>
    <cellStyle name="20% - 강조색6 8 13" xfId="5460"/>
    <cellStyle name="20% - 강조색6 8 13 2" xfId="5461"/>
    <cellStyle name="20% - 강조색6 8 13 3" xfId="5462"/>
    <cellStyle name="20% - 강조색6 8 14" xfId="5463"/>
    <cellStyle name="20% - 강조색6 8 14 2" xfId="5464"/>
    <cellStyle name="20% - 강조색6 8 14 3" xfId="5465"/>
    <cellStyle name="20% - 강조색6 8 15" xfId="5466"/>
    <cellStyle name="20% - 강조색6 8 16" xfId="5467"/>
    <cellStyle name="20% - 강조색6 8 2" xfId="5468"/>
    <cellStyle name="20% - 강조색6 8 2 2" xfId="5469"/>
    <cellStyle name="20% - 강조색6 8 2 3" xfId="5470"/>
    <cellStyle name="20% - 강조색6 8 3" xfId="5471"/>
    <cellStyle name="20% - 강조색6 8 3 2" xfId="5472"/>
    <cellStyle name="20% - 강조색6 8 3 3" xfId="5473"/>
    <cellStyle name="20% - 강조색6 8 4" xfId="5474"/>
    <cellStyle name="20% - 강조색6 8 4 2" xfId="5475"/>
    <cellStyle name="20% - 강조색6 8 4 3" xfId="5476"/>
    <cellStyle name="20% - 강조색6 8 5" xfId="5477"/>
    <cellStyle name="20% - 강조색6 8 5 2" xfId="5478"/>
    <cellStyle name="20% - 강조색6 8 5 3" xfId="5479"/>
    <cellStyle name="20% - 강조색6 8 6" xfId="5480"/>
    <cellStyle name="20% - 강조색6 8 6 2" xfId="5481"/>
    <cellStyle name="20% - 강조색6 8 6 3" xfId="5482"/>
    <cellStyle name="20% - 강조색6 8 7" xfId="5483"/>
    <cellStyle name="20% - 강조색6 8 7 2" xfId="5484"/>
    <cellStyle name="20% - 강조색6 8 7 3" xfId="5485"/>
    <cellStyle name="20% - 강조색6 8 8" xfId="5486"/>
    <cellStyle name="20% - 강조색6 8 8 2" xfId="5487"/>
    <cellStyle name="20% - 강조색6 8 8 3" xfId="5488"/>
    <cellStyle name="20% - 강조색6 8 9" xfId="5489"/>
    <cellStyle name="20% - 강조색6 8 9 2" xfId="5490"/>
    <cellStyle name="20% - 강조색6 8 9 3" xfId="5491"/>
    <cellStyle name="20% - 강조색6 9" xfId="5492"/>
    <cellStyle name="20% - 강조색6 9 10" xfId="5493"/>
    <cellStyle name="20% - 강조색6 9 10 2" xfId="5494"/>
    <cellStyle name="20% - 강조색6 9 10 3" xfId="5495"/>
    <cellStyle name="20% - 강조색6 9 11" xfId="5496"/>
    <cellStyle name="20% - 강조색6 9 11 2" xfId="5497"/>
    <cellStyle name="20% - 강조색6 9 11 3" xfId="5498"/>
    <cellStyle name="20% - 강조색6 9 12" xfId="5499"/>
    <cellStyle name="20% - 강조색6 9 12 2" xfId="5500"/>
    <cellStyle name="20% - 강조색6 9 12 3" xfId="5501"/>
    <cellStyle name="20% - 강조색6 9 13" xfId="5502"/>
    <cellStyle name="20% - 강조색6 9 13 2" xfId="5503"/>
    <cellStyle name="20% - 강조색6 9 13 3" xfId="5504"/>
    <cellStyle name="20% - 강조색6 9 14" xfId="5505"/>
    <cellStyle name="20% - 강조색6 9 14 2" xfId="5506"/>
    <cellStyle name="20% - 강조색6 9 14 3" xfId="5507"/>
    <cellStyle name="20% - 강조색6 9 15" xfId="5508"/>
    <cellStyle name="20% - 강조색6 9 16" xfId="5509"/>
    <cellStyle name="20% - 강조색6 9 2" xfId="5510"/>
    <cellStyle name="20% - 강조색6 9 2 2" xfId="5511"/>
    <cellStyle name="20% - 강조색6 9 2 3" xfId="5512"/>
    <cellStyle name="20% - 강조색6 9 3" xfId="5513"/>
    <cellStyle name="20% - 강조색6 9 3 2" xfId="5514"/>
    <cellStyle name="20% - 강조색6 9 3 3" xfId="5515"/>
    <cellStyle name="20% - 강조색6 9 4" xfId="5516"/>
    <cellStyle name="20% - 강조색6 9 4 2" xfId="5517"/>
    <cellStyle name="20% - 강조색6 9 4 3" xfId="5518"/>
    <cellStyle name="20% - 강조색6 9 5" xfId="5519"/>
    <cellStyle name="20% - 강조색6 9 5 2" xfId="5520"/>
    <cellStyle name="20% - 강조색6 9 5 3" xfId="5521"/>
    <cellStyle name="20% - 강조색6 9 6" xfId="5522"/>
    <cellStyle name="20% - 강조색6 9 6 2" xfId="5523"/>
    <cellStyle name="20% - 강조색6 9 6 3" xfId="5524"/>
    <cellStyle name="20% - 강조색6 9 7" xfId="5525"/>
    <cellStyle name="20% - 강조색6 9 7 2" xfId="5526"/>
    <cellStyle name="20% - 강조색6 9 7 3" xfId="5527"/>
    <cellStyle name="20% - 강조색6 9 8" xfId="5528"/>
    <cellStyle name="20% - 강조색6 9 8 2" xfId="5529"/>
    <cellStyle name="20% - 강조색6 9 8 3" xfId="5530"/>
    <cellStyle name="20% - 강조색6 9 9" xfId="5531"/>
    <cellStyle name="20% - 강조색6 9 9 2" xfId="5532"/>
    <cellStyle name="20% - 강조색6 9 9 3" xfId="5533"/>
    <cellStyle name="40% - 강조색1 10" xfId="5534"/>
    <cellStyle name="40% - 강조색1 10 10" xfId="5535"/>
    <cellStyle name="40% - 강조색1 10 10 2" xfId="5536"/>
    <cellStyle name="40% - 강조색1 10 10 3" xfId="5537"/>
    <cellStyle name="40% - 강조색1 10 11" xfId="5538"/>
    <cellStyle name="40% - 강조색1 10 11 2" xfId="5539"/>
    <cellStyle name="40% - 강조색1 10 11 3" xfId="5540"/>
    <cellStyle name="40% - 강조색1 10 12" xfId="5541"/>
    <cellStyle name="40% - 강조색1 10 12 2" xfId="5542"/>
    <cellStyle name="40% - 강조색1 10 12 3" xfId="5543"/>
    <cellStyle name="40% - 강조색1 10 13" xfId="5544"/>
    <cellStyle name="40% - 강조색1 10 13 2" xfId="5545"/>
    <cellStyle name="40% - 강조색1 10 13 3" xfId="5546"/>
    <cellStyle name="40% - 강조색1 10 14" xfId="5547"/>
    <cellStyle name="40% - 강조색1 10 14 2" xfId="5548"/>
    <cellStyle name="40% - 강조색1 10 14 3" xfId="5549"/>
    <cellStyle name="40% - 강조색1 10 15" xfId="5550"/>
    <cellStyle name="40% - 강조색1 10 16" xfId="5551"/>
    <cellStyle name="40% - 강조색1 10 2" xfId="5552"/>
    <cellStyle name="40% - 강조색1 10 2 2" xfId="5553"/>
    <cellStyle name="40% - 강조색1 10 2 3" xfId="5554"/>
    <cellStyle name="40% - 강조색1 10 3" xfId="5555"/>
    <cellStyle name="40% - 강조색1 10 3 2" xfId="5556"/>
    <cellStyle name="40% - 강조색1 10 3 3" xfId="5557"/>
    <cellStyle name="40% - 강조색1 10 4" xfId="5558"/>
    <cellStyle name="40% - 강조색1 10 4 2" xfId="5559"/>
    <cellStyle name="40% - 강조색1 10 4 3" xfId="5560"/>
    <cellStyle name="40% - 강조색1 10 5" xfId="5561"/>
    <cellStyle name="40% - 강조색1 10 5 2" xfId="5562"/>
    <cellStyle name="40% - 강조색1 10 5 3" xfId="5563"/>
    <cellStyle name="40% - 강조색1 10 6" xfId="5564"/>
    <cellStyle name="40% - 강조색1 10 6 2" xfId="5565"/>
    <cellStyle name="40% - 강조색1 10 6 3" xfId="5566"/>
    <cellStyle name="40% - 강조색1 10 7" xfId="5567"/>
    <cellStyle name="40% - 강조색1 10 7 2" xfId="5568"/>
    <cellStyle name="40% - 강조색1 10 7 3" xfId="5569"/>
    <cellStyle name="40% - 강조색1 10 8" xfId="5570"/>
    <cellStyle name="40% - 강조색1 10 8 2" xfId="5571"/>
    <cellStyle name="40% - 강조색1 10 8 3" xfId="5572"/>
    <cellStyle name="40% - 강조색1 10 9" xfId="5573"/>
    <cellStyle name="40% - 강조색1 10 9 2" xfId="5574"/>
    <cellStyle name="40% - 강조색1 10 9 3" xfId="5575"/>
    <cellStyle name="40% - 강조색1 11" xfId="5576"/>
    <cellStyle name="40% - 강조색1 11 10" xfId="5577"/>
    <cellStyle name="40% - 강조색1 11 10 2" xfId="5578"/>
    <cellStyle name="40% - 강조색1 11 10 3" xfId="5579"/>
    <cellStyle name="40% - 강조색1 11 11" xfId="5580"/>
    <cellStyle name="40% - 강조색1 11 11 2" xfId="5581"/>
    <cellStyle name="40% - 강조색1 11 11 3" xfId="5582"/>
    <cellStyle name="40% - 강조색1 11 12" xfId="5583"/>
    <cellStyle name="40% - 강조색1 11 12 2" xfId="5584"/>
    <cellStyle name="40% - 강조색1 11 12 3" xfId="5585"/>
    <cellStyle name="40% - 강조색1 11 13" xfId="5586"/>
    <cellStyle name="40% - 강조색1 11 13 2" xfId="5587"/>
    <cellStyle name="40% - 강조색1 11 13 3" xfId="5588"/>
    <cellStyle name="40% - 강조색1 11 14" xfId="5589"/>
    <cellStyle name="40% - 강조색1 11 14 2" xfId="5590"/>
    <cellStyle name="40% - 강조색1 11 14 3" xfId="5591"/>
    <cellStyle name="40% - 강조색1 11 15" xfId="5592"/>
    <cellStyle name="40% - 강조색1 11 16" xfId="5593"/>
    <cellStyle name="40% - 강조색1 11 2" xfId="5594"/>
    <cellStyle name="40% - 강조색1 11 2 2" xfId="5595"/>
    <cellStyle name="40% - 강조색1 11 2 3" xfId="5596"/>
    <cellStyle name="40% - 강조색1 11 3" xfId="5597"/>
    <cellStyle name="40% - 강조색1 11 3 2" xfId="5598"/>
    <cellStyle name="40% - 강조색1 11 3 3" xfId="5599"/>
    <cellStyle name="40% - 강조색1 11 4" xfId="5600"/>
    <cellStyle name="40% - 강조색1 11 4 2" xfId="5601"/>
    <cellStyle name="40% - 강조색1 11 4 3" xfId="5602"/>
    <cellStyle name="40% - 강조색1 11 5" xfId="5603"/>
    <cellStyle name="40% - 강조색1 11 5 2" xfId="5604"/>
    <cellStyle name="40% - 강조색1 11 5 3" xfId="5605"/>
    <cellStyle name="40% - 강조색1 11 6" xfId="5606"/>
    <cellStyle name="40% - 강조색1 11 6 2" xfId="5607"/>
    <cellStyle name="40% - 강조색1 11 6 3" xfId="5608"/>
    <cellStyle name="40% - 강조색1 11 7" xfId="5609"/>
    <cellStyle name="40% - 강조색1 11 7 2" xfId="5610"/>
    <cellStyle name="40% - 강조색1 11 7 3" xfId="5611"/>
    <cellStyle name="40% - 강조색1 11 8" xfId="5612"/>
    <cellStyle name="40% - 강조색1 11 8 2" xfId="5613"/>
    <cellStyle name="40% - 강조색1 11 8 3" xfId="5614"/>
    <cellStyle name="40% - 강조색1 11 9" xfId="5615"/>
    <cellStyle name="40% - 강조색1 11 9 2" xfId="5616"/>
    <cellStyle name="40% - 강조색1 11 9 3" xfId="5617"/>
    <cellStyle name="40% - 강조색1 12" xfId="5618"/>
    <cellStyle name="40% - 강조색1 12 10" xfId="5619"/>
    <cellStyle name="40% - 강조색1 12 10 2" xfId="5620"/>
    <cellStyle name="40% - 강조색1 12 10 3" xfId="5621"/>
    <cellStyle name="40% - 강조색1 12 11" xfId="5622"/>
    <cellStyle name="40% - 강조색1 12 11 2" xfId="5623"/>
    <cellStyle name="40% - 강조색1 12 11 3" xfId="5624"/>
    <cellStyle name="40% - 강조색1 12 12" xfId="5625"/>
    <cellStyle name="40% - 강조색1 12 12 2" xfId="5626"/>
    <cellStyle name="40% - 강조색1 12 12 3" xfId="5627"/>
    <cellStyle name="40% - 강조색1 12 13" xfId="5628"/>
    <cellStyle name="40% - 강조색1 12 13 2" xfId="5629"/>
    <cellStyle name="40% - 강조색1 12 13 3" xfId="5630"/>
    <cellStyle name="40% - 강조색1 12 14" xfId="5631"/>
    <cellStyle name="40% - 강조색1 12 14 2" xfId="5632"/>
    <cellStyle name="40% - 강조색1 12 14 3" xfId="5633"/>
    <cellStyle name="40% - 강조색1 12 15" xfId="5634"/>
    <cellStyle name="40% - 강조색1 12 16" xfId="5635"/>
    <cellStyle name="40% - 강조색1 12 2" xfId="5636"/>
    <cellStyle name="40% - 강조색1 12 2 2" xfId="5637"/>
    <cellStyle name="40% - 강조색1 12 2 3" xfId="5638"/>
    <cellStyle name="40% - 강조색1 12 3" xfId="5639"/>
    <cellStyle name="40% - 강조색1 12 3 2" xfId="5640"/>
    <cellStyle name="40% - 강조색1 12 3 3" xfId="5641"/>
    <cellStyle name="40% - 강조색1 12 4" xfId="5642"/>
    <cellStyle name="40% - 강조색1 12 4 2" xfId="5643"/>
    <cellStyle name="40% - 강조색1 12 4 3" xfId="5644"/>
    <cellStyle name="40% - 강조색1 12 5" xfId="5645"/>
    <cellStyle name="40% - 강조색1 12 5 2" xfId="5646"/>
    <cellStyle name="40% - 강조색1 12 5 3" xfId="5647"/>
    <cellStyle name="40% - 강조색1 12 6" xfId="5648"/>
    <cellStyle name="40% - 강조색1 12 6 2" xfId="5649"/>
    <cellStyle name="40% - 강조색1 12 6 3" xfId="5650"/>
    <cellStyle name="40% - 강조색1 12 7" xfId="5651"/>
    <cellStyle name="40% - 강조색1 12 7 2" xfId="5652"/>
    <cellStyle name="40% - 강조색1 12 7 3" xfId="5653"/>
    <cellStyle name="40% - 강조색1 12 8" xfId="5654"/>
    <cellStyle name="40% - 강조색1 12 8 2" xfId="5655"/>
    <cellStyle name="40% - 강조색1 12 8 3" xfId="5656"/>
    <cellStyle name="40% - 강조색1 12 9" xfId="5657"/>
    <cellStyle name="40% - 강조색1 12 9 2" xfId="5658"/>
    <cellStyle name="40% - 강조색1 12 9 3" xfId="5659"/>
    <cellStyle name="40% - 강조색1 13" xfId="5660"/>
    <cellStyle name="40% - 강조색1 13 10" xfId="5661"/>
    <cellStyle name="40% - 강조색1 13 10 2" xfId="5662"/>
    <cellStyle name="40% - 강조색1 13 10 3" xfId="5663"/>
    <cellStyle name="40% - 강조색1 13 11" xfId="5664"/>
    <cellStyle name="40% - 강조색1 13 11 2" xfId="5665"/>
    <cellStyle name="40% - 강조색1 13 11 3" xfId="5666"/>
    <cellStyle name="40% - 강조색1 13 12" xfId="5667"/>
    <cellStyle name="40% - 강조색1 13 12 2" xfId="5668"/>
    <cellStyle name="40% - 강조색1 13 12 3" xfId="5669"/>
    <cellStyle name="40% - 강조색1 13 13" xfId="5670"/>
    <cellStyle name="40% - 강조색1 13 13 2" xfId="5671"/>
    <cellStyle name="40% - 강조색1 13 13 3" xfId="5672"/>
    <cellStyle name="40% - 강조색1 13 14" xfId="5673"/>
    <cellStyle name="40% - 강조색1 13 14 2" xfId="5674"/>
    <cellStyle name="40% - 강조색1 13 14 3" xfId="5675"/>
    <cellStyle name="40% - 강조색1 13 15" xfId="5676"/>
    <cellStyle name="40% - 강조색1 13 16" xfId="5677"/>
    <cellStyle name="40% - 강조색1 13 2" xfId="5678"/>
    <cellStyle name="40% - 강조색1 13 2 2" xfId="5679"/>
    <cellStyle name="40% - 강조색1 13 2 3" xfId="5680"/>
    <cellStyle name="40% - 강조색1 13 3" xfId="5681"/>
    <cellStyle name="40% - 강조색1 13 3 2" xfId="5682"/>
    <cellStyle name="40% - 강조색1 13 3 3" xfId="5683"/>
    <cellStyle name="40% - 강조색1 13 4" xfId="5684"/>
    <cellStyle name="40% - 강조색1 13 4 2" xfId="5685"/>
    <cellStyle name="40% - 강조색1 13 4 3" xfId="5686"/>
    <cellStyle name="40% - 강조색1 13 5" xfId="5687"/>
    <cellStyle name="40% - 강조색1 13 5 2" xfId="5688"/>
    <cellStyle name="40% - 강조색1 13 5 3" xfId="5689"/>
    <cellStyle name="40% - 강조색1 13 6" xfId="5690"/>
    <cellStyle name="40% - 강조색1 13 6 2" xfId="5691"/>
    <cellStyle name="40% - 강조색1 13 6 3" xfId="5692"/>
    <cellStyle name="40% - 강조색1 13 7" xfId="5693"/>
    <cellStyle name="40% - 강조색1 13 7 2" xfId="5694"/>
    <cellStyle name="40% - 강조색1 13 7 3" xfId="5695"/>
    <cellStyle name="40% - 강조색1 13 8" xfId="5696"/>
    <cellStyle name="40% - 강조색1 13 8 2" xfId="5697"/>
    <cellStyle name="40% - 강조색1 13 8 3" xfId="5698"/>
    <cellStyle name="40% - 강조색1 13 9" xfId="5699"/>
    <cellStyle name="40% - 강조색1 13 9 2" xfId="5700"/>
    <cellStyle name="40% - 강조색1 13 9 3" xfId="5701"/>
    <cellStyle name="40% - 강조색1 14" xfId="5702"/>
    <cellStyle name="40% - 강조색1 14 10" xfId="5703"/>
    <cellStyle name="40% - 강조색1 14 10 2" xfId="5704"/>
    <cellStyle name="40% - 강조색1 14 10 3" xfId="5705"/>
    <cellStyle name="40% - 강조색1 14 11" xfId="5706"/>
    <cellStyle name="40% - 강조색1 14 11 2" xfId="5707"/>
    <cellStyle name="40% - 강조색1 14 11 3" xfId="5708"/>
    <cellStyle name="40% - 강조색1 14 12" xfId="5709"/>
    <cellStyle name="40% - 강조색1 14 12 2" xfId="5710"/>
    <cellStyle name="40% - 강조색1 14 12 3" xfId="5711"/>
    <cellStyle name="40% - 강조색1 14 13" xfId="5712"/>
    <cellStyle name="40% - 강조색1 14 13 2" xfId="5713"/>
    <cellStyle name="40% - 강조색1 14 13 3" xfId="5714"/>
    <cellStyle name="40% - 강조색1 14 14" xfId="5715"/>
    <cellStyle name="40% - 강조색1 14 14 2" xfId="5716"/>
    <cellStyle name="40% - 강조색1 14 14 3" xfId="5717"/>
    <cellStyle name="40% - 강조색1 14 15" xfId="5718"/>
    <cellStyle name="40% - 강조색1 14 16" xfId="5719"/>
    <cellStyle name="40% - 강조색1 14 2" xfId="5720"/>
    <cellStyle name="40% - 강조색1 14 2 2" xfId="5721"/>
    <cellStyle name="40% - 강조색1 14 2 3" xfId="5722"/>
    <cellStyle name="40% - 강조색1 14 3" xfId="5723"/>
    <cellStyle name="40% - 강조색1 14 3 2" xfId="5724"/>
    <cellStyle name="40% - 강조색1 14 3 3" xfId="5725"/>
    <cellStyle name="40% - 강조색1 14 4" xfId="5726"/>
    <cellStyle name="40% - 강조색1 14 4 2" xfId="5727"/>
    <cellStyle name="40% - 강조색1 14 4 3" xfId="5728"/>
    <cellStyle name="40% - 강조색1 14 5" xfId="5729"/>
    <cellStyle name="40% - 강조색1 14 5 2" xfId="5730"/>
    <cellStyle name="40% - 강조색1 14 5 3" xfId="5731"/>
    <cellStyle name="40% - 강조색1 14 6" xfId="5732"/>
    <cellStyle name="40% - 강조색1 14 6 2" xfId="5733"/>
    <cellStyle name="40% - 강조색1 14 6 3" xfId="5734"/>
    <cellStyle name="40% - 강조색1 14 7" xfId="5735"/>
    <cellStyle name="40% - 강조색1 14 7 2" xfId="5736"/>
    <cellStyle name="40% - 강조색1 14 7 3" xfId="5737"/>
    <cellStyle name="40% - 강조색1 14 8" xfId="5738"/>
    <cellStyle name="40% - 강조색1 14 8 2" xfId="5739"/>
    <cellStyle name="40% - 강조색1 14 8 3" xfId="5740"/>
    <cellStyle name="40% - 강조색1 14 9" xfId="5741"/>
    <cellStyle name="40% - 강조색1 14 9 2" xfId="5742"/>
    <cellStyle name="40% - 강조색1 14 9 3" xfId="5743"/>
    <cellStyle name="40% - 강조색1 15" xfId="5744"/>
    <cellStyle name="40% - 강조색1 15 10" xfId="5745"/>
    <cellStyle name="40% - 강조색1 15 10 2" xfId="5746"/>
    <cellStyle name="40% - 강조색1 15 10 3" xfId="5747"/>
    <cellStyle name="40% - 강조색1 15 11" xfId="5748"/>
    <cellStyle name="40% - 강조색1 15 11 2" xfId="5749"/>
    <cellStyle name="40% - 강조색1 15 11 3" xfId="5750"/>
    <cellStyle name="40% - 강조색1 15 12" xfId="5751"/>
    <cellStyle name="40% - 강조색1 15 12 2" xfId="5752"/>
    <cellStyle name="40% - 강조색1 15 12 3" xfId="5753"/>
    <cellStyle name="40% - 강조색1 15 13" xfId="5754"/>
    <cellStyle name="40% - 강조색1 15 13 2" xfId="5755"/>
    <cellStyle name="40% - 강조색1 15 13 3" xfId="5756"/>
    <cellStyle name="40% - 강조색1 15 14" xfId="5757"/>
    <cellStyle name="40% - 강조색1 15 14 2" xfId="5758"/>
    <cellStyle name="40% - 강조색1 15 14 3" xfId="5759"/>
    <cellStyle name="40% - 강조색1 15 15" xfId="5760"/>
    <cellStyle name="40% - 강조색1 15 16" xfId="5761"/>
    <cellStyle name="40% - 강조색1 15 2" xfId="5762"/>
    <cellStyle name="40% - 강조색1 15 2 2" xfId="5763"/>
    <cellStyle name="40% - 강조색1 15 2 3" xfId="5764"/>
    <cellStyle name="40% - 강조색1 15 3" xfId="5765"/>
    <cellStyle name="40% - 강조색1 15 3 2" xfId="5766"/>
    <cellStyle name="40% - 강조색1 15 3 3" xfId="5767"/>
    <cellStyle name="40% - 강조색1 15 4" xfId="5768"/>
    <cellStyle name="40% - 강조색1 15 4 2" xfId="5769"/>
    <cellStyle name="40% - 강조색1 15 4 3" xfId="5770"/>
    <cellStyle name="40% - 강조색1 15 5" xfId="5771"/>
    <cellStyle name="40% - 강조색1 15 5 2" xfId="5772"/>
    <cellStyle name="40% - 강조색1 15 5 3" xfId="5773"/>
    <cellStyle name="40% - 강조색1 15 6" xfId="5774"/>
    <cellStyle name="40% - 강조색1 15 6 2" xfId="5775"/>
    <cellStyle name="40% - 강조색1 15 6 3" xfId="5776"/>
    <cellStyle name="40% - 강조색1 15 7" xfId="5777"/>
    <cellStyle name="40% - 강조색1 15 7 2" xfId="5778"/>
    <cellStyle name="40% - 강조색1 15 7 3" xfId="5779"/>
    <cellStyle name="40% - 강조색1 15 8" xfId="5780"/>
    <cellStyle name="40% - 강조색1 15 8 2" xfId="5781"/>
    <cellStyle name="40% - 강조색1 15 8 3" xfId="5782"/>
    <cellStyle name="40% - 강조색1 15 9" xfId="5783"/>
    <cellStyle name="40% - 강조색1 15 9 2" xfId="5784"/>
    <cellStyle name="40% - 강조색1 15 9 3" xfId="5785"/>
    <cellStyle name="40% - 강조색1 16" xfId="5786"/>
    <cellStyle name="40% - 강조색1 16 10" xfId="5787"/>
    <cellStyle name="40% - 강조색1 16 10 2" xfId="5788"/>
    <cellStyle name="40% - 강조색1 16 10 3" xfId="5789"/>
    <cellStyle name="40% - 강조색1 16 11" xfId="5790"/>
    <cellStyle name="40% - 강조색1 16 11 2" xfId="5791"/>
    <cellStyle name="40% - 강조색1 16 11 3" xfId="5792"/>
    <cellStyle name="40% - 강조색1 16 12" xfId="5793"/>
    <cellStyle name="40% - 강조색1 16 12 2" xfId="5794"/>
    <cellStyle name="40% - 강조색1 16 12 3" xfId="5795"/>
    <cellStyle name="40% - 강조색1 16 13" xfId="5796"/>
    <cellStyle name="40% - 강조색1 16 13 2" xfId="5797"/>
    <cellStyle name="40% - 강조색1 16 13 3" xfId="5798"/>
    <cellStyle name="40% - 강조색1 16 14" xfId="5799"/>
    <cellStyle name="40% - 강조색1 16 14 2" xfId="5800"/>
    <cellStyle name="40% - 강조색1 16 14 3" xfId="5801"/>
    <cellStyle name="40% - 강조색1 16 15" xfId="5802"/>
    <cellStyle name="40% - 강조색1 16 16" xfId="5803"/>
    <cellStyle name="40% - 강조색1 16 2" xfId="5804"/>
    <cellStyle name="40% - 강조색1 16 2 2" xfId="5805"/>
    <cellStyle name="40% - 강조색1 16 2 3" xfId="5806"/>
    <cellStyle name="40% - 강조색1 16 3" xfId="5807"/>
    <cellStyle name="40% - 강조색1 16 3 2" xfId="5808"/>
    <cellStyle name="40% - 강조색1 16 3 3" xfId="5809"/>
    <cellStyle name="40% - 강조색1 16 4" xfId="5810"/>
    <cellStyle name="40% - 강조색1 16 4 2" xfId="5811"/>
    <cellStyle name="40% - 강조색1 16 4 3" xfId="5812"/>
    <cellStyle name="40% - 강조색1 16 5" xfId="5813"/>
    <cellStyle name="40% - 강조색1 16 5 2" xfId="5814"/>
    <cellStyle name="40% - 강조색1 16 5 3" xfId="5815"/>
    <cellStyle name="40% - 강조색1 16 6" xfId="5816"/>
    <cellStyle name="40% - 강조색1 16 6 2" xfId="5817"/>
    <cellStyle name="40% - 강조색1 16 6 3" xfId="5818"/>
    <cellStyle name="40% - 강조색1 16 7" xfId="5819"/>
    <cellStyle name="40% - 강조색1 16 7 2" xfId="5820"/>
    <cellStyle name="40% - 강조색1 16 7 3" xfId="5821"/>
    <cellStyle name="40% - 강조색1 16 8" xfId="5822"/>
    <cellStyle name="40% - 강조색1 16 8 2" xfId="5823"/>
    <cellStyle name="40% - 강조색1 16 8 3" xfId="5824"/>
    <cellStyle name="40% - 강조색1 16 9" xfId="5825"/>
    <cellStyle name="40% - 강조색1 16 9 2" xfId="5826"/>
    <cellStyle name="40% - 강조색1 16 9 3" xfId="5827"/>
    <cellStyle name="40% - 강조색1 17" xfId="5828"/>
    <cellStyle name="40% - 강조색1 17 10" xfId="5829"/>
    <cellStyle name="40% - 강조색1 17 10 2" xfId="5830"/>
    <cellStyle name="40% - 강조색1 17 10 3" xfId="5831"/>
    <cellStyle name="40% - 강조색1 17 11" xfId="5832"/>
    <cellStyle name="40% - 강조색1 17 11 2" xfId="5833"/>
    <cellStyle name="40% - 강조색1 17 11 3" xfId="5834"/>
    <cellStyle name="40% - 강조색1 17 12" xfId="5835"/>
    <cellStyle name="40% - 강조색1 17 12 2" xfId="5836"/>
    <cellStyle name="40% - 강조색1 17 12 3" xfId="5837"/>
    <cellStyle name="40% - 강조색1 17 13" xfId="5838"/>
    <cellStyle name="40% - 강조색1 17 13 2" xfId="5839"/>
    <cellStyle name="40% - 강조색1 17 13 3" xfId="5840"/>
    <cellStyle name="40% - 강조색1 17 14" xfId="5841"/>
    <cellStyle name="40% - 강조색1 17 14 2" xfId="5842"/>
    <cellStyle name="40% - 강조색1 17 14 3" xfId="5843"/>
    <cellStyle name="40% - 강조색1 17 15" xfId="5844"/>
    <cellStyle name="40% - 강조색1 17 16" xfId="5845"/>
    <cellStyle name="40% - 강조색1 17 2" xfId="5846"/>
    <cellStyle name="40% - 강조색1 17 2 2" xfId="5847"/>
    <cellStyle name="40% - 강조색1 17 2 3" xfId="5848"/>
    <cellStyle name="40% - 강조색1 17 3" xfId="5849"/>
    <cellStyle name="40% - 강조색1 17 3 2" xfId="5850"/>
    <cellStyle name="40% - 강조색1 17 3 3" xfId="5851"/>
    <cellStyle name="40% - 강조색1 17 4" xfId="5852"/>
    <cellStyle name="40% - 강조색1 17 4 2" xfId="5853"/>
    <cellStyle name="40% - 강조색1 17 4 3" xfId="5854"/>
    <cellStyle name="40% - 강조색1 17 5" xfId="5855"/>
    <cellStyle name="40% - 강조색1 17 5 2" xfId="5856"/>
    <cellStyle name="40% - 강조색1 17 5 3" xfId="5857"/>
    <cellStyle name="40% - 강조색1 17 6" xfId="5858"/>
    <cellStyle name="40% - 강조색1 17 6 2" xfId="5859"/>
    <cellStyle name="40% - 강조색1 17 6 3" xfId="5860"/>
    <cellStyle name="40% - 강조색1 17 7" xfId="5861"/>
    <cellStyle name="40% - 강조색1 17 7 2" xfId="5862"/>
    <cellStyle name="40% - 강조색1 17 7 3" xfId="5863"/>
    <cellStyle name="40% - 강조색1 17 8" xfId="5864"/>
    <cellStyle name="40% - 강조색1 17 8 2" xfId="5865"/>
    <cellStyle name="40% - 강조색1 17 8 3" xfId="5866"/>
    <cellStyle name="40% - 강조색1 17 9" xfId="5867"/>
    <cellStyle name="40% - 강조색1 17 9 2" xfId="5868"/>
    <cellStyle name="40% - 강조색1 17 9 3" xfId="5869"/>
    <cellStyle name="40% - 강조색1 18" xfId="5870"/>
    <cellStyle name="40% - 강조색1 18 10" xfId="5871"/>
    <cellStyle name="40% - 강조색1 18 10 2" xfId="5872"/>
    <cellStyle name="40% - 강조색1 18 10 3" xfId="5873"/>
    <cellStyle name="40% - 강조색1 18 11" xfId="5874"/>
    <cellStyle name="40% - 강조색1 18 11 2" xfId="5875"/>
    <cellStyle name="40% - 강조색1 18 11 3" xfId="5876"/>
    <cellStyle name="40% - 강조색1 18 12" xfId="5877"/>
    <cellStyle name="40% - 강조색1 18 12 2" xfId="5878"/>
    <cellStyle name="40% - 강조색1 18 12 3" xfId="5879"/>
    <cellStyle name="40% - 강조색1 18 13" xfId="5880"/>
    <cellStyle name="40% - 강조색1 18 13 2" xfId="5881"/>
    <cellStyle name="40% - 강조색1 18 13 3" xfId="5882"/>
    <cellStyle name="40% - 강조색1 18 14" xfId="5883"/>
    <cellStyle name="40% - 강조색1 18 14 2" xfId="5884"/>
    <cellStyle name="40% - 강조색1 18 14 3" xfId="5885"/>
    <cellStyle name="40% - 강조색1 18 15" xfId="5886"/>
    <cellStyle name="40% - 강조색1 18 16" xfId="5887"/>
    <cellStyle name="40% - 강조색1 18 2" xfId="5888"/>
    <cellStyle name="40% - 강조색1 18 2 2" xfId="5889"/>
    <cellStyle name="40% - 강조색1 18 2 3" xfId="5890"/>
    <cellStyle name="40% - 강조색1 18 3" xfId="5891"/>
    <cellStyle name="40% - 강조색1 18 3 2" xfId="5892"/>
    <cellStyle name="40% - 강조색1 18 3 3" xfId="5893"/>
    <cellStyle name="40% - 강조색1 18 4" xfId="5894"/>
    <cellStyle name="40% - 강조색1 18 4 2" xfId="5895"/>
    <cellStyle name="40% - 강조색1 18 4 3" xfId="5896"/>
    <cellStyle name="40% - 강조색1 18 5" xfId="5897"/>
    <cellStyle name="40% - 강조색1 18 5 2" xfId="5898"/>
    <cellStyle name="40% - 강조색1 18 5 3" xfId="5899"/>
    <cellStyle name="40% - 강조색1 18 6" xfId="5900"/>
    <cellStyle name="40% - 강조색1 18 6 2" xfId="5901"/>
    <cellStyle name="40% - 강조색1 18 6 3" xfId="5902"/>
    <cellStyle name="40% - 강조색1 18 7" xfId="5903"/>
    <cellStyle name="40% - 강조색1 18 7 2" xfId="5904"/>
    <cellStyle name="40% - 강조색1 18 7 3" xfId="5905"/>
    <cellStyle name="40% - 강조색1 18 8" xfId="5906"/>
    <cellStyle name="40% - 강조색1 18 8 2" xfId="5907"/>
    <cellStyle name="40% - 강조색1 18 8 3" xfId="5908"/>
    <cellStyle name="40% - 강조색1 18 9" xfId="5909"/>
    <cellStyle name="40% - 강조색1 18 9 2" xfId="5910"/>
    <cellStyle name="40% - 강조색1 18 9 3" xfId="5911"/>
    <cellStyle name="40% - 강조색1 19" xfId="5912"/>
    <cellStyle name="40% - 강조색1 19 10" xfId="5913"/>
    <cellStyle name="40% - 강조색1 19 10 2" xfId="5914"/>
    <cellStyle name="40% - 강조색1 19 10 3" xfId="5915"/>
    <cellStyle name="40% - 강조색1 19 11" xfId="5916"/>
    <cellStyle name="40% - 강조색1 19 11 2" xfId="5917"/>
    <cellStyle name="40% - 강조색1 19 11 3" xfId="5918"/>
    <cellStyle name="40% - 강조색1 19 12" xfId="5919"/>
    <cellStyle name="40% - 강조색1 19 12 2" xfId="5920"/>
    <cellStyle name="40% - 강조색1 19 12 3" xfId="5921"/>
    <cellStyle name="40% - 강조색1 19 13" xfId="5922"/>
    <cellStyle name="40% - 강조색1 19 13 2" xfId="5923"/>
    <cellStyle name="40% - 강조색1 19 13 3" xfId="5924"/>
    <cellStyle name="40% - 강조색1 19 14" xfId="5925"/>
    <cellStyle name="40% - 강조색1 19 14 2" xfId="5926"/>
    <cellStyle name="40% - 강조색1 19 14 3" xfId="5927"/>
    <cellStyle name="40% - 강조색1 19 15" xfId="5928"/>
    <cellStyle name="40% - 강조색1 19 16" xfId="5929"/>
    <cellStyle name="40% - 강조색1 19 2" xfId="5930"/>
    <cellStyle name="40% - 강조색1 19 2 2" xfId="5931"/>
    <cellStyle name="40% - 강조색1 19 2 3" xfId="5932"/>
    <cellStyle name="40% - 강조색1 19 3" xfId="5933"/>
    <cellStyle name="40% - 강조색1 19 3 2" xfId="5934"/>
    <cellStyle name="40% - 강조색1 19 3 3" xfId="5935"/>
    <cellStyle name="40% - 강조색1 19 4" xfId="5936"/>
    <cellStyle name="40% - 강조색1 19 4 2" xfId="5937"/>
    <cellStyle name="40% - 강조색1 19 4 3" xfId="5938"/>
    <cellStyle name="40% - 강조색1 19 5" xfId="5939"/>
    <cellStyle name="40% - 강조색1 19 5 2" xfId="5940"/>
    <cellStyle name="40% - 강조색1 19 5 3" xfId="5941"/>
    <cellStyle name="40% - 강조색1 19 6" xfId="5942"/>
    <cellStyle name="40% - 강조색1 19 6 2" xfId="5943"/>
    <cellStyle name="40% - 강조색1 19 6 3" xfId="5944"/>
    <cellStyle name="40% - 강조색1 19 7" xfId="5945"/>
    <cellStyle name="40% - 강조색1 19 7 2" xfId="5946"/>
    <cellStyle name="40% - 강조색1 19 7 3" xfId="5947"/>
    <cellStyle name="40% - 강조색1 19 8" xfId="5948"/>
    <cellStyle name="40% - 강조색1 19 8 2" xfId="5949"/>
    <cellStyle name="40% - 강조색1 19 8 3" xfId="5950"/>
    <cellStyle name="40% - 강조색1 19 9" xfId="5951"/>
    <cellStyle name="40% - 강조색1 19 9 2" xfId="5952"/>
    <cellStyle name="40% - 강조색1 19 9 3" xfId="5953"/>
    <cellStyle name="40% - 강조색1 2" xfId="5954"/>
    <cellStyle name="40% - 강조색1 2 10" xfId="5955"/>
    <cellStyle name="40% - 강조색1 2 10 2" xfId="5956"/>
    <cellStyle name="40% - 강조색1 2 10 3" xfId="5957"/>
    <cellStyle name="40% - 강조색1 2 11" xfId="5958"/>
    <cellStyle name="40% - 강조색1 2 11 2" xfId="5959"/>
    <cellStyle name="40% - 강조색1 2 11 3" xfId="5960"/>
    <cellStyle name="40% - 강조색1 2 12" xfId="5961"/>
    <cellStyle name="40% - 강조색1 2 12 2" xfId="5962"/>
    <cellStyle name="40% - 강조색1 2 12 3" xfId="5963"/>
    <cellStyle name="40% - 강조색1 2 13" xfId="5964"/>
    <cellStyle name="40% - 강조색1 2 13 2" xfId="5965"/>
    <cellStyle name="40% - 강조색1 2 13 3" xfId="5966"/>
    <cellStyle name="40% - 강조색1 2 14" xfId="5967"/>
    <cellStyle name="40% - 강조색1 2 14 2" xfId="5968"/>
    <cellStyle name="40% - 강조색1 2 14 3" xfId="5969"/>
    <cellStyle name="40% - 강조색1 2 15" xfId="5970"/>
    <cellStyle name="40% - 강조색1 2 16" xfId="5971"/>
    <cellStyle name="40% - 강조색1 2 2" xfId="5972"/>
    <cellStyle name="40% - 강조색1 2 2 2" xfId="5973"/>
    <cellStyle name="40% - 강조색1 2 2 3" xfId="5974"/>
    <cellStyle name="40% - 강조색1 2 3" xfId="5975"/>
    <cellStyle name="40% - 강조색1 2 3 2" xfId="5976"/>
    <cellStyle name="40% - 강조색1 2 3 3" xfId="5977"/>
    <cellStyle name="40% - 강조색1 2 4" xfId="5978"/>
    <cellStyle name="40% - 강조색1 2 4 2" xfId="5979"/>
    <cellStyle name="40% - 강조색1 2 4 3" xfId="5980"/>
    <cellStyle name="40% - 강조색1 2 5" xfId="5981"/>
    <cellStyle name="40% - 강조색1 2 5 2" xfId="5982"/>
    <cellStyle name="40% - 강조색1 2 5 3" xfId="5983"/>
    <cellStyle name="40% - 강조색1 2 6" xfId="5984"/>
    <cellStyle name="40% - 강조색1 2 6 2" xfId="5985"/>
    <cellStyle name="40% - 강조색1 2 6 3" xfId="5986"/>
    <cellStyle name="40% - 강조색1 2 7" xfId="5987"/>
    <cellStyle name="40% - 강조색1 2 7 2" xfId="5988"/>
    <cellStyle name="40% - 강조색1 2 7 3" xfId="5989"/>
    <cellStyle name="40% - 강조색1 2 8" xfId="5990"/>
    <cellStyle name="40% - 강조색1 2 8 2" xfId="5991"/>
    <cellStyle name="40% - 강조색1 2 8 3" xfId="5992"/>
    <cellStyle name="40% - 강조색1 2 9" xfId="5993"/>
    <cellStyle name="40% - 강조색1 2 9 2" xfId="5994"/>
    <cellStyle name="40% - 강조색1 2 9 3" xfId="5995"/>
    <cellStyle name="40% - 강조색1 20" xfId="5996"/>
    <cellStyle name="40% - 강조색1 20 10" xfId="5997"/>
    <cellStyle name="40% - 강조색1 20 10 2" xfId="5998"/>
    <cellStyle name="40% - 강조색1 20 10 3" xfId="5999"/>
    <cellStyle name="40% - 강조색1 20 11" xfId="6000"/>
    <cellStyle name="40% - 강조색1 20 11 2" xfId="6001"/>
    <cellStyle name="40% - 강조색1 20 11 3" xfId="6002"/>
    <cellStyle name="40% - 강조색1 20 12" xfId="6003"/>
    <cellStyle name="40% - 강조색1 20 12 2" xfId="6004"/>
    <cellStyle name="40% - 강조색1 20 12 3" xfId="6005"/>
    <cellStyle name="40% - 강조색1 20 13" xfId="6006"/>
    <cellStyle name="40% - 강조색1 20 13 2" xfId="6007"/>
    <cellStyle name="40% - 강조색1 20 13 3" xfId="6008"/>
    <cellStyle name="40% - 강조색1 20 14" xfId="6009"/>
    <cellStyle name="40% - 강조색1 20 14 2" xfId="6010"/>
    <cellStyle name="40% - 강조색1 20 14 3" xfId="6011"/>
    <cellStyle name="40% - 강조색1 20 15" xfId="6012"/>
    <cellStyle name="40% - 강조색1 20 16" xfId="6013"/>
    <cellStyle name="40% - 강조색1 20 2" xfId="6014"/>
    <cellStyle name="40% - 강조색1 20 2 2" xfId="6015"/>
    <cellStyle name="40% - 강조색1 20 2 3" xfId="6016"/>
    <cellStyle name="40% - 강조색1 20 3" xfId="6017"/>
    <cellStyle name="40% - 강조색1 20 3 2" xfId="6018"/>
    <cellStyle name="40% - 강조색1 20 3 3" xfId="6019"/>
    <cellStyle name="40% - 강조색1 20 4" xfId="6020"/>
    <cellStyle name="40% - 강조색1 20 4 2" xfId="6021"/>
    <cellStyle name="40% - 강조색1 20 4 3" xfId="6022"/>
    <cellStyle name="40% - 강조색1 20 5" xfId="6023"/>
    <cellStyle name="40% - 강조색1 20 5 2" xfId="6024"/>
    <cellStyle name="40% - 강조색1 20 5 3" xfId="6025"/>
    <cellStyle name="40% - 강조색1 20 6" xfId="6026"/>
    <cellStyle name="40% - 강조색1 20 6 2" xfId="6027"/>
    <cellStyle name="40% - 강조색1 20 6 3" xfId="6028"/>
    <cellStyle name="40% - 강조색1 20 7" xfId="6029"/>
    <cellStyle name="40% - 강조색1 20 7 2" xfId="6030"/>
    <cellStyle name="40% - 강조색1 20 7 3" xfId="6031"/>
    <cellStyle name="40% - 강조색1 20 8" xfId="6032"/>
    <cellStyle name="40% - 강조색1 20 8 2" xfId="6033"/>
    <cellStyle name="40% - 강조색1 20 8 3" xfId="6034"/>
    <cellStyle name="40% - 강조색1 20 9" xfId="6035"/>
    <cellStyle name="40% - 강조색1 20 9 2" xfId="6036"/>
    <cellStyle name="40% - 강조색1 20 9 3" xfId="6037"/>
    <cellStyle name="40% - 강조색1 21" xfId="6038"/>
    <cellStyle name="40% - 강조색1 21 10" xfId="6039"/>
    <cellStyle name="40% - 강조색1 21 10 2" xfId="6040"/>
    <cellStyle name="40% - 강조색1 21 10 3" xfId="6041"/>
    <cellStyle name="40% - 강조색1 21 11" xfId="6042"/>
    <cellStyle name="40% - 강조색1 21 11 2" xfId="6043"/>
    <cellStyle name="40% - 강조색1 21 11 3" xfId="6044"/>
    <cellStyle name="40% - 강조색1 21 12" xfId="6045"/>
    <cellStyle name="40% - 강조색1 21 12 2" xfId="6046"/>
    <cellStyle name="40% - 강조색1 21 12 3" xfId="6047"/>
    <cellStyle name="40% - 강조색1 21 13" xfId="6048"/>
    <cellStyle name="40% - 강조색1 21 13 2" xfId="6049"/>
    <cellStyle name="40% - 강조색1 21 13 3" xfId="6050"/>
    <cellStyle name="40% - 강조색1 21 14" xfId="6051"/>
    <cellStyle name="40% - 강조색1 21 14 2" xfId="6052"/>
    <cellStyle name="40% - 강조색1 21 14 3" xfId="6053"/>
    <cellStyle name="40% - 강조색1 21 15" xfId="6054"/>
    <cellStyle name="40% - 강조색1 21 16" xfId="6055"/>
    <cellStyle name="40% - 강조색1 21 2" xfId="6056"/>
    <cellStyle name="40% - 강조색1 21 2 2" xfId="6057"/>
    <cellStyle name="40% - 강조색1 21 2 3" xfId="6058"/>
    <cellStyle name="40% - 강조색1 21 3" xfId="6059"/>
    <cellStyle name="40% - 강조색1 21 3 2" xfId="6060"/>
    <cellStyle name="40% - 강조색1 21 3 3" xfId="6061"/>
    <cellStyle name="40% - 강조색1 21 4" xfId="6062"/>
    <cellStyle name="40% - 강조색1 21 4 2" xfId="6063"/>
    <cellStyle name="40% - 강조색1 21 4 3" xfId="6064"/>
    <cellStyle name="40% - 강조색1 21 5" xfId="6065"/>
    <cellStyle name="40% - 강조색1 21 5 2" xfId="6066"/>
    <cellStyle name="40% - 강조색1 21 5 3" xfId="6067"/>
    <cellStyle name="40% - 강조색1 21 6" xfId="6068"/>
    <cellStyle name="40% - 강조색1 21 6 2" xfId="6069"/>
    <cellStyle name="40% - 강조색1 21 6 3" xfId="6070"/>
    <cellStyle name="40% - 강조색1 21 7" xfId="6071"/>
    <cellStyle name="40% - 강조색1 21 7 2" xfId="6072"/>
    <cellStyle name="40% - 강조색1 21 7 3" xfId="6073"/>
    <cellStyle name="40% - 강조색1 21 8" xfId="6074"/>
    <cellStyle name="40% - 강조색1 21 8 2" xfId="6075"/>
    <cellStyle name="40% - 강조색1 21 8 3" xfId="6076"/>
    <cellStyle name="40% - 강조색1 21 9" xfId="6077"/>
    <cellStyle name="40% - 강조색1 21 9 2" xfId="6078"/>
    <cellStyle name="40% - 강조색1 21 9 3" xfId="6079"/>
    <cellStyle name="40% - 강조색1 22" xfId="6080"/>
    <cellStyle name="40% - 강조색1 22 10" xfId="6081"/>
    <cellStyle name="40% - 강조색1 22 10 2" xfId="6082"/>
    <cellStyle name="40% - 강조색1 22 10 3" xfId="6083"/>
    <cellStyle name="40% - 강조색1 22 11" xfId="6084"/>
    <cellStyle name="40% - 강조색1 22 11 2" xfId="6085"/>
    <cellStyle name="40% - 강조색1 22 11 3" xfId="6086"/>
    <cellStyle name="40% - 강조색1 22 12" xfId="6087"/>
    <cellStyle name="40% - 강조색1 22 12 2" xfId="6088"/>
    <cellStyle name="40% - 강조색1 22 12 3" xfId="6089"/>
    <cellStyle name="40% - 강조색1 22 13" xfId="6090"/>
    <cellStyle name="40% - 강조색1 22 13 2" xfId="6091"/>
    <cellStyle name="40% - 강조색1 22 13 3" xfId="6092"/>
    <cellStyle name="40% - 강조색1 22 14" xfId="6093"/>
    <cellStyle name="40% - 강조색1 22 14 2" xfId="6094"/>
    <cellStyle name="40% - 강조색1 22 14 3" xfId="6095"/>
    <cellStyle name="40% - 강조색1 22 15" xfId="6096"/>
    <cellStyle name="40% - 강조색1 22 16" xfId="6097"/>
    <cellStyle name="40% - 강조색1 22 2" xfId="6098"/>
    <cellStyle name="40% - 강조색1 22 2 2" xfId="6099"/>
    <cellStyle name="40% - 강조색1 22 2 3" xfId="6100"/>
    <cellStyle name="40% - 강조색1 22 3" xfId="6101"/>
    <cellStyle name="40% - 강조색1 22 3 2" xfId="6102"/>
    <cellStyle name="40% - 강조색1 22 3 3" xfId="6103"/>
    <cellStyle name="40% - 강조색1 22 4" xfId="6104"/>
    <cellStyle name="40% - 강조색1 22 4 2" xfId="6105"/>
    <cellStyle name="40% - 강조색1 22 4 3" xfId="6106"/>
    <cellStyle name="40% - 강조색1 22 5" xfId="6107"/>
    <cellStyle name="40% - 강조색1 22 5 2" xfId="6108"/>
    <cellStyle name="40% - 강조색1 22 5 3" xfId="6109"/>
    <cellStyle name="40% - 강조색1 22 6" xfId="6110"/>
    <cellStyle name="40% - 강조색1 22 6 2" xfId="6111"/>
    <cellStyle name="40% - 강조색1 22 6 3" xfId="6112"/>
    <cellStyle name="40% - 강조색1 22 7" xfId="6113"/>
    <cellStyle name="40% - 강조색1 22 7 2" xfId="6114"/>
    <cellStyle name="40% - 강조색1 22 7 3" xfId="6115"/>
    <cellStyle name="40% - 강조색1 22 8" xfId="6116"/>
    <cellStyle name="40% - 강조색1 22 8 2" xfId="6117"/>
    <cellStyle name="40% - 강조색1 22 8 3" xfId="6118"/>
    <cellStyle name="40% - 강조색1 22 9" xfId="6119"/>
    <cellStyle name="40% - 강조색1 22 9 2" xfId="6120"/>
    <cellStyle name="40% - 강조색1 22 9 3" xfId="6121"/>
    <cellStyle name="40% - 강조색1 23" xfId="6122"/>
    <cellStyle name="40% - 강조색1 23 2" xfId="6123"/>
    <cellStyle name="40% - 강조색1 23 3" xfId="6124"/>
    <cellStyle name="40% - 강조색1 24" xfId="6125"/>
    <cellStyle name="40% - 강조색1 24 2" xfId="6126"/>
    <cellStyle name="40% - 강조색1 24 3" xfId="6127"/>
    <cellStyle name="40% - 강조색1 25" xfId="6128"/>
    <cellStyle name="40% - 강조색1 25 2" xfId="6129"/>
    <cellStyle name="40% - 강조색1 25 3" xfId="6130"/>
    <cellStyle name="40% - 강조색1 26" xfId="6131"/>
    <cellStyle name="40% - 강조색1 26 2" xfId="6132"/>
    <cellStyle name="40% - 강조색1 26 3" xfId="6133"/>
    <cellStyle name="40% - 강조색1 27" xfId="6134"/>
    <cellStyle name="40% - 강조색1 27 2" xfId="6135"/>
    <cellStyle name="40% - 강조색1 27 3" xfId="6136"/>
    <cellStyle name="40% - 강조색1 28" xfId="6137"/>
    <cellStyle name="40% - 강조색1 28 2" xfId="6138"/>
    <cellStyle name="40% - 강조색1 28 3" xfId="6139"/>
    <cellStyle name="40% - 강조색1 29" xfId="6140"/>
    <cellStyle name="40% - 강조색1 29 2" xfId="6141"/>
    <cellStyle name="40% - 강조색1 29 3" xfId="6142"/>
    <cellStyle name="40% - 강조색1 3" xfId="6143"/>
    <cellStyle name="40% - 강조색1 3 10" xfId="6144"/>
    <cellStyle name="40% - 강조색1 3 10 2" xfId="6145"/>
    <cellStyle name="40% - 강조색1 3 10 3" xfId="6146"/>
    <cellStyle name="40% - 강조색1 3 11" xfId="6147"/>
    <cellStyle name="40% - 강조색1 3 11 2" xfId="6148"/>
    <cellStyle name="40% - 강조색1 3 11 3" xfId="6149"/>
    <cellStyle name="40% - 강조색1 3 12" xfId="6150"/>
    <cellStyle name="40% - 강조색1 3 12 2" xfId="6151"/>
    <cellStyle name="40% - 강조색1 3 12 3" xfId="6152"/>
    <cellStyle name="40% - 강조색1 3 13" xfId="6153"/>
    <cellStyle name="40% - 강조색1 3 13 2" xfId="6154"/>
    <cellStyle name="40% - 강조색1 3 13 3" xfId="6155"/>
    <cellStyle name="40% - 강조색1 3 14" xfId="6156"/>
    <cellStyle name="40% - 강조색1 3 14 2" xfId="6157"/>
    <cellStyle name="40% - 강조색1 3 14 3" xfId="6158"/>
    <cellStyle name="40% - 강조색1 3 15" xfId="6159"/>
    <cellStyle name="40% - 강조색1 3 16" xfId="6160"/>
    <cellStyle name="40% - 강조색1 3 2" xfId="6161"/>
    <cellStyle name="40% - 강조색1 3 2 2" xfId="6162"/>
    <cellStyle name="40% - 강조색1 3 2 3" xfId="6163"/>
    <cellStyle name="40% - 강조색1 3 3" xfId="6164"/>
    <cellStyle name="40% - 강조색1 3 3 2" xfId="6165"/>
    <cellStyle name="40% - 강조색1 3 3 3" xfId="6166"/>
    <cellStyle name="40% - 강조색1 3 4" xfId="6167"/>
    <cellStyle name="40% - 강조색1 3 4 2" xfId="6168"/>
    <cellStyle name="40% - 강조색1 3 4 3" xfId="6169"/>
    <cellStyle name="40% - 강조색1 3 5" xfId="6170"/>
    <cellStyle name="40% - 강조색1 3 5 2" xfId="6171"/>
    <cellStyle name="40% - 강조색1 3 5 3" xfId="6172"/>
    <cellStyle name="40% - 강조색1 3 6" xfId="6173"/>
    <cellStyle name="40% - 강조색1 3 6 2" xfId="6174"/>
    <cellStyle name="40% - 강조색1 3 6 3" xfId="6175"/>
    <cellStyle name="40% - 강조색1 3 7" xfId="6176"/>
    <cellStyle name="40% - 강조색1 3 7 2" xfId="6177"/>
    <cellStyle name="40% - 강조색1 3 7 3" xfId="6178"/>
    <cellStyle name="40% - 강조색1 3 8" xfId="6179"/>
    <cellStyle name="40% - 강조색1 3 8 2" xfId="6180"/>
    <cellStyle name="40% - 강조색1 3 8 3" xfId="6181"/>
    <cellStyle name="40% - 강조색1 3 9" xfId="6182"/>
    <cellStyle name="40% - 강조색1 3 9 2" xfId="6183"/>
    <cellStyle name="40% - 강조색1 3 9 3" xfId="6184"/>
    <cellStyle name="40% - 강조색1 30" xfId="6185"/>
    <cellStyle name="40% - 강조색1 30 2" xfId="6186"/>
    <cellStyle name="40% - 강조색1 30 3" xfId="6187"/>
    <cellStyle name="40% - 강조색1 31" xfId="6188"/>
    <cellStyle name="40% - 강조색1 31 2" xfId="6189"/>
    <cellStyle name="40% - 강조색1 31 3" xfId="6190"/>
    <cellStyle name="40% - 강조색1 32" xfId="6191"/>
    <cellStyle name="40% - 강조색1 32 2" xfId="6192"/>
    <cellStyle name="40% - 강조색1 32 3" xfId="6193"/>
    <cellStyle name="40% - 강조색1 33" xfId="6194"/>
    <cellStyle name="40% - 강조색1 33 2" xfId="6195"/>
    <cellStyle name="40% - 강조색1 33 3" xfId="6196"/>
    <cellStyle name="40% - 강조색1 34" xfId="6197"/>
    <cellStyle name="40% - 강조색1 34 2" xfId="6198"/>
    <cellStyle name="40% - 강조색1 34 3" xfId="6199"/>
    <cellStyle name="40% - 강조색1 35" xfId="6200"/>
    <cellStyle name="40% - 강조색1 35 2" xfId="6201"/>
    <cellStyle name="40% - 강조색1 35 3" xfId="6202"/>
    <cellStyle name="40% - 강조색1 4" xfId="6203"/>
    <cellStyle name="40% - 강조색1 4 10" xfId="6204"/>
    <cellStyle name="40% - 강조색1 4 10 2" xfId="6205"/>
    <cellStyle name="40% - 강조색1 4 10 3" xfId="6206"/>
    <cellStyle name="40% - 강조색1 4 11" xfId="6207"/>
    <cellStyle name="40% - 강조색1 4 11 2" xfId="6208"/>
    <cellStyle name="40% - 강조색1 4 11 3" xfId="6209"/>
    <cellStyle name="40% - 강조색1 4 12" xfId="6210"/>
    <cellStyle name="40% - 강조색1 4 12 2" xfId="6211"/>
    <cellStyle name="40% - 강조색1 4 12 3" xfId="6212"/>
    <cellStyle name="40% - 강조색1 4 13" xfId="6213"/>
    <cellStyle name="40% - 강조색1 4 13 2" xfId="6214"/>
    <cellStyle name="40% - 강조색1 4 13 3" xfId="6215"/>
    <cellStyle name="40% - 강조색1 4 14" xfId="6216"/>
    <cellStyle name="40% - 강조색1 4 14 2" xfId="6217"/>
    <cellStyle name="40% - 강조색1 4 14 3" xfId="6218"/>
    <cellStyle name="40% - 강조색1 4 15" xfId="6219"/>
    <cellStyle name="40% - 강조색1 4 16" xfId="6220"/>
    <cellStyle name="40% - 강조색1 4 2" xfId="6221"/>
    <cellStyle name="40% - 강조색1 4 2 2" xfId="6222"/>
    <cellStyle name="40% - 강조색1 4 2 3" xfId="6223"/>
    <cellStyle name="40% - 강조색1 4 3" xfId="6224"/>
    <cellStyle name="40% - 강조색1 4 3 2" xfId="6225"/>
    <cellStyle name="40% - 강조색1 4 3 3" xfId="6226"/>
    <cellStyle name="40% - 강조색1 4 4" xfId="6227"/>
    <cellStyle name="40% - 강조색1 4 4 2" xfId="6228"/>
    <cellStyle name="40% - 강조색1 4 4 3" xfId="6229"/>
    <cellStyle name="40% - 강조색1 4 5" xfId="6230"/>
    <cellStyle name="40% - 강조색1 4 5 2" xfId="6231"/>
    <cellStyle name="40% - 강조색1 4 5 3" xfId="6232"/>
    <cellStyle name="40% - 강조색1 4 6" xfId="6233"/>
    <cellStyle name="40% - 강조색1 4 6 2" xfId="6234"/>
    <cellStyle name="40% - 강조색1 4 6 3" xfId="6235"/>
    <cellStyle name="40% - 강조색1 4 7" xfId="6236"/>
    <cellStyle name="40% - 강조색1 4 7 2" xfId="6237"/>
    <cellStyle name="40% - 강조색1 4 7 3" xfId="6238"/>
    <cellStyle name="40% - 강조색1 4 8" xfId="6239"/>
    <cellStyle name="40% - 강조색1 4 8 2" xfId="6240"/>
    <cellStyle name="40% - 강조색1 4 8 3" xfId="6241"/>
    <cellStyle name="40% - 강조색1 4 9" xfId="6242"/>
    <cellStyle name="40% - 강조색1 4 9 2" xfId="6243"/>
    <cellStyle name="40% - 강조색1 4 9 3" xfId="6244"/>
    <cellStyle name="40% - 강조색1 5" xfId="6245"/>
    <cellStyle name="40% - 강조색1 5 10" xfId="6246"/>
    <cellStyle name="40% - 강조색1 5 10 2" xfId="6247"/>
    <cellStyle name="40% - 강조색1 5 10 3" xfId="6248"/>
    <cellStyle name="40% - 강조색1 5 11" xfId="6249"/>
    <cellStyle name="40% - 강조색1 5 11 2" xfId="6250"/>
    <cellStyle name="40% - 강조색1 5 11 3" xfId="6251"/>
    <cellStyle name="40% - 강조색1 5 12" xfId="6252"/>
    <cellStyle name="40% - 강조색1 5 12 2" xfId="6253"/>
    <cellStyle name="40% - 강조색1 5 12 3" xfId="6254"/>
    <cellStyle name="40% - 강조색1 5 13" xfId="6255"/>
    <cellStyle name="40% - 강조색1 5 13 2" xfId="6256"/>
    <cellStyle name="40% - 강조색1 5 13 3" xfId="6257"/>
    <cellStyle name="40% - 강조색1 5 14" xfId="6258"/>
    <cellStyle name="40% - 강조색1 5 14 2" xfId="6259"/>
    <cellStyle name="40% - 강조색1 5 14 3" xfId="6260"/>
    <cellStyle name="40% - 강조색1 5 15" xfId="6261"/>
    <cellStyle name="40% - 강조색1 5 16" xfId="6262"/>
    <cellStyle name="40% - 강조색1 5 2" xfId="6263"/>
    <cellStyle name="40% - 강조색1 5 2 2" xfId="6264"/>
    <cellStyle name="40% - 강조색1 5 2 3" xfId="6265"/>
    <cellStyle name="40% - 강조색1 5 3" xfId="6266"/>
    <cellStyle name="40% - 강조색1 5 3 2" xfId="6267"/>
    <cellStyle name="40% - 강조색1 5 3 3" xfId="6268"/>
    <cellStyle name="40% - 강조색1 5 4" xfId="6269"/>
    <cellStyle name="40% - 강조색1 5 4 2" xfId="6270"/>
    <cellStyle name="40% - 강조색1 5 4 3" xfId="6271"/>
    <cellStyle name="40% - 강조색1 5 5" xfId="6272"/>
    <cellStyle name="40% - 강조색1 5 5 2" xfId="6273"/>
    <cellStyle name="40% - 강조색1 5 5 3" xfId="6274"/>
    <cellStyle name="40% - 강조색1 5 6" xfId="6275"/>
    <cellStyle name="40% - 강조색1 5 6 2" xfId="6276"/>
    <cellStyle name="40% - 강조색1 5 6 3" xfId="6277"/>
    <cellStyle name="40% - 강조색1 5 7" xfId="6278"/>
    <cellStyle name="40% - 강조색1 5 7 2" xfId="6279"/>
    <cellStyle name="40% - 강조색1 5 7 3" xfId="6280"/>
    <cellStyle name="40% - 강조색1 5 8" xfId="6281"/>
    <cellStyle name="40% - 강조색1 5 8 2" xfId="6282"/>
    <cellStyle name="40% - 강조색1 5 8 3" xfId="6283"/>
    <cellStyle name="40% - 강조색1 5 9" xfId="6284"/>
    <cellStyle name="40% - 강조색1 5 9 2" xfId="6285"/>
    <cellStyle name="40% - 강조색1 5 9 3" xfId="6286"/>
    <cellStyle name="40% - 강조색1 6" xfId="6287"/>
    <cellStyle name="40% - 강조색1 6 10" xfId="6288"/>
    <cellStyle name="40% - 강조색1 6 10 2" xfId="6289"/>
    <cellStyle name="40% - 강조색1 6 10 3" xfId="6290"/>
    <cellStyle name="40% - 강조색1 6 11" xfId="6291"/>
    <cellStyle name="40% - 강조색1 6 11 2" xfId="6292"/>
    <cellStyle name="40% - 강조색1 6 11 3" xfId="6293"/>
    <cellStyle name="40% - 강조색1 6 12" xfId="6294"/>
    <cellStyle name="40% - 강조색1 6 12 2" xfId="6295"/>
    <cellStyle name="40% - 강조색1 6 12 3" xfId="6296"/>
    <cellStyle name="40% - 강조색1 6 13" xfId="6297"/>
    <cellStyle name="40% - 강조색1 6 13 2" xfId="6298"/>
    <cellStyle name="40% - 강조색1 6 13 3" xfId="6299"/>
    <cellStyle name="40% - 강조색1 6 14" xfId="6300"/>
    <cellStyle name="40% - 강조색1 6 14 2" xfId="6301"/>
    <cellStyle name="40% - 강조색1 6 14 3" xfId="6302"/>
    <cellStyle name="40% - 강조색1 6 15" xfId="6303"/>
    <cellStyle name="40% - 강조색1 6 16" xfId="6304"/>
    <cellStyle name="40% - 강조색1 6 2" xfId="6305"/>
    <cellStyle name="40% - 강조색1 6 2 2" xfId="6306"/>
    <cellStyle name="40% - 강조색1 6 2 3" xfId="6307"/>
    <cellStyle name="40% - 강조색1 6 3" xfId="6308"/>
    <cellStyle name="40% - 강조색1 6 3 2" xfId="6309"/>
    <cellStyle name="40% - 강조색1 6 3 3" xfId="6310"/>
    <cellStyle name="40% - 강조색1 6 4" xfId="6311"/>
    <cellStyle name="40% - 강조색1 6 4 2" xfId="6312"/>
    <cellStyle name="40% - 강조색1 6 4 3" xfId="6313"/>
    <cellStyle name="40% - 강조색1 6 5" xfId="6314"/>
    <cellStyle name="40% - 강조색1 6 5 2" xfId="6315"/>
    <cellStyle name="40% - 강조색1 6 5 3" xfId="6316"/>
    <cellStyle name="40% - 강조색1 6 6" xfId="6317"/>
    <cellStyle name="40% - 강조색1 6 6 2" xfId="6318"/>
    <cellStyle name="40% - 강조색1 6 6 3" xfId="6319"/>
    <cellStyle name="40% - 강조색1 6 7" xfId="6320"/>
    <cellStyle name="40% - 강조색1 6 7 2" xfId="6321"/>
    <cellStyle name="40% - 강조색1 6 7 3" xfId="6322"/>
    <cellStyle name="40% - 강조색1 6 8" xfId="6323"/>
    <cellStyle name="40% - 강조색1 6 8 2" xfId="6324"/>
    <cellStyle name="40% - 강조색1 6 8 3" xfId="6325"/>
    <cellStyle name="40% - 강조색1 6 9" xfId="6326"/>
    <cellStyle name="40% - 강조색1 6 9 2" xfId="6327"/>
    <cellStyle name="40% - 강조색1 6 9 3" xfId="6328"/>
    <cellStyle name="40% - 강조색1 7" xfId="6329"/>
    <cellStyle name="40% - 강조색1 7 10" xfId="6330"/>
    <cellStyle name="40% - 강조색1 7 10 2" xfId="6331"/>
    <cellStyle name="40% - 강조색1 7 10 3" xfId="6332"/>
    <cellStyle name="40% - 강조색1 7 11" xfId="6333"/>
    <cellStyle name="40% - 강조색1 7 11 2" xfId="6334"/>
    <cellStyle name="40% - 강조색1 7 11 3" xfId="6335"/>
    <cellStyle name="40% - 강조색1 7 12" xfId="6336"/>
    <cellStyle name="40% - 강조색1 7 12 2" xfId="6337"/>
    <cellStyle name="40% - 강조색1 7 12 3" xfId="6338"/>
    <cellStyle name="40% - 강조색1 7 13" xfId="6339"/>
    <cellStyle name="40% - 강조색1 7 13 2" xfId="6340"/>
    <cellStyle name="40% - 강조색1 7 13 3" xfId="6341"/>
    <cellStyle name="40% - 강조색1 7 14" xfId="6342"/>
    <cellStyle name="40% - 강조색1 7 14 2" xfId="6343"/>
    <cellStyle name="40% - 강조색1 7 14 3" xfId="6344"/>
    <cellStyle name="40% - 강조색1 7 15" xfId="6345"/>
    <cellStyle name="40% - 강조색1 7 16" xfId="6346"/>
    <cellStyle name="40% - 강조색1 7 2" xfId="6347"/>
    <cellStyle name="40% - 강조색1 7 2 2" xfId="6348"/>
    <cellStyle name="40% - 강조색1 7 2 3" xfId="6349"/>
    <cellStyle name="40% - 강조색1 7 3" xfId="6350"/>
    <cellStyle name="40% - 강조색1 7 3 2" xfId="6351"/>
    <cellStyle name="40% - 강조색1 7 3 3" xfId="6352"/>
    <cellStyle name="40% - 강조색1 7 4" xfId="6353"/>
    <cellStyle name="40% - 강조색1 7 4 2" xfId="6354"/>
    <cellStyle name="40% - 강조색1 7 4 3" xfId="6355"/>
    <cellStyle name="40% - 강조색1 7 5" xfId="6356"/>
    <cellStyle name="40% - 강조색1 7 5 2" xfId="6357"/>
    <cellStyle name="40% - 강조색1 7 5 3" xfId="6358"/>
    <cellStyle name="40% - 강조색1 7 6" xfId="6359"/>
    <cellStyle name="40% - 강조색1 7 6 2" xfId="6360"/>
    <cellStyle name="40% - 강조색1 7 6 3" xfId="6361"/>
    <cellStyle name="40% - 강조색1 7 7" xfId="6362"/>
    <cellStyle name="40% - 강조색1 7 7 2" xfId="6363"/>
    <cellStyle name="40% - 강조색1 7 7 3" xfId="6364"/>
    <cellStyle name="40% - 강조색1 7 8" xfId="6365"/>
    <cellStyle name="40% - 강조색1 7 8 2" xfId="6366"/>
    <cellStyle name="40% - 강조색1 7 8 3" xfId="6367"/>
    <cellStyle name="40% - 강조색1 7 9" xfId="6368"/>
    <cellStyle name="40% - 강조색1 7 9 2" xfId="6369"/>
    <cellStyle name="40% - 강조색1 7 9 3" xfId="6370"/>
    <cellStyle name="40% - 강조색1 8" xfId="6371"/>
    <cellStyle name="40% - 강조색1 8 10" xfId="6372"/>
    <cellStyle name="40% - 강조색1 8 10 2" xfId="6373"/>
    <cellStyle name="40% - 강조색1 8 10 3" xfId="6374"/>
    <cellStyle name="40% - 강조색1 8 11" xfId="6375"/>
    <cellStyle name="40% - 강조색1 8 11 2" xfId="6376"/>
    <cellStyle name="40% - 강조색1 8 11 3" xfId="6377"/>
    <cellStyle name="40% - 강조색1 8 12" xfId="6378"/>
    <cellStyle name="40% - 강조색1 8 12 2" xfId="6379"/>
    <cellStyle name="40% - 강조색1 8 12 3" xfId="6380"/>
    <cellStyle name="40% - 강조색1 8 13" xfId="6381"/>
    <cellStyle name="40% - 강조색1 8 13 2" xfId="6382"/>
    <cellStyle name="40% - 강조색1 8 13 3" xfId="6383"/>
    <cellStyle name="40% - 강조색1 8 14" xfId="6384"/>
    <cellStyle name="40% - 강조색1 8 14 2" xfId="6385"/>
    <cellStyle name="40% - 강조색1 8 14 3" xfId="6386"/>
    <cellStyle name="40% - 강조색1 8 15" xfId="6387"/>
    <cellStyle name="40% - 강조색1 8 16" xfId="6388"/>
    <cellStyle name="40% - 강조색1 8 2" xfId="6389"/>
    <cellStyle name="40% - 강조색1 8 2 2" xfId="6390"/>
    <cellStyle name="40% - 강조색1 8 2 3" xfId="6391"/>
    <cellStyle name="40% - 강조색1 8 3" xfId="6392"/>
    <cellStyle name="40% - 강조색1 8 3 2" xfId="6393"/>
    <cellStyle name="40% - 강조색1 8 3 3" xfId="6394"/>
    <cellStyle name="40% - 강조색1 8 4" xfId="6395"/>
    <cellStyle name="40% - 강조색1 8 4 2" xfId="6396"/>
    <cellStyle name="40% - 강조색1 8 4 3" xfId="6397"/>
    <cellStyle name="40% - 강조색1 8 5" xfId="6398"/>
    <cellStyle name="40% - 강조색1 8 5 2" xfId="6399"/>
    <cellStyle name="40% - 강조색1 8 5 3" xfId="6400"/>
    <cellStyle name="40% - 강조색1 8 6" xfId="6401"/>
    <cellStyle name="40% - 강조색1 8 6 2" xfId="6402"/>
    <cellStyle name="40% - 강조색1 8 6 3" xfId="6403"/>
    <cellStyle name="40% - 강조색1 8 7" xfId="6404"/>
    <cellStyle name="40% - 강조색1 8 7 2" xfId="6405"/>
    <cellStyle name="40% - 강조색1 8 7 3" xfId="6406"/>
    <cellStyle name="40% - 강조색1 8 8" xfId="6407"/>
    <cellStyle name="40% - 강조색1 8 8 2" xfId="6408"/>
    <cellStyle name="40% - 강조색1 8 8 3" xfId="6409"/>
    <cellStyle name="40% - 강조색1 8 9" xfId="6410"/>
    <cellStyle name="40% - 강조색1 8 9 2" xfId="6411"/>
    <cellStyle name="40% - 강조색1 8 9 3" xfId="6412"/>
    <cellStyle name="40% - 강조색1 9" xfId="6413"/>
    <cellStyle name="40% - 강조색1 9 10" xfId="6414"/>
    <cellStyle name="40% - 강조색1 9 10 2" xfId="6415"/>
    <cellStyle name="40% - 강조색1 9 10 3" xfId="6416"/>
    <cellStyle name="40% - 강조색1 9 11" xfId="6417"/>
    <cellStyle name="40% - 강조색1 9 11 2" xfId="6418"/>
    <cellStyle name="40% - 강조색1 9 11 3" xfId="6419"/>
    <cellStyle name="40% - 강조색1 9 12" xfId="6420"/>
    <cellStyle name="40% - 강조색1 9 12 2" xfId="6421"/>
    <cellStyle name="40% - 강조색1 9 12 3" xfId="6422"/>
    <cellStyle name="40% - 강조색1 9 13" xfId="6423"/>
    <cellStyle name="40% - 강조색1 9 13 2" xfId="6424"/>
    <cellStyle name="40% - 강조색1 9 13 3" xfId="6425"/>
    <cellStyle name="40% - 강조색1 9 14" xfId="6426"/>
    <cellStyle name="40% - 강조색1 9 14 2" xfId="6427"/>
    <cellStyle name="40% - 강조색1 9 14 3" xfId="6428"/>
    <cellStyle name="40% - 강조색1 9 15" xfId="6429"/>
    <cellStyle name="40% - 강조색1 9 16" xfId="6430"/>
    <cellStyle name="40% - 강조색1 9 2" xfId="6431"/>
    <cellStyle name="40% - 강조색1 9 2 2" xfId="6432"/>
    <cellStyle name="40% - 강조색1 9 2 3" xfId="6433"/>
    <cellStyle name="40% - 강조색1 9 3" xfId="6434"/>
    <cellStyle name="40% - 강조색1 9 3 2" xfId="6435"/>
    <cellStyle name="40% - 강조색1 9 3 3" xfId="6436"/>
    <cellStyle name="40% - 강조색1 9 4" xfId="6437"/>
    <cellStyle name="40% - 강조색1 9 4 2" xfId="6438"/>
    <cellStyle name="40% - 강조색1 9 4 3" xfId="6439"/>
    <cellStyle name="40% - 강조색1 9 5" xfId="6440"/>
    <cellStyle name="40% - 강조색1 9 5 2" xfId="6441"/>
    <cellStyle name="40% - 강조색1 9 5 3" xfId="6442"/>
    <cellStyle name="40% - 강조색1 9 6" xfId="6443"/>
    <cellStyle name="40% - 강조색1 9 6 2" xfId="6444"/>
    <cellStyle name="40% - 강조색1 9 6 3" xfId="6445"/>
    <cellStyle name="40% - 강조색1 9 7" xfId="6446"/>
    <cellStyle name="40% - 강조색1 9 7 2" xfId="6447"/>
    <cellStyle name="40% - 강조색1 9 7 3" xfId="6448"/>
    <cellStyle name="40% - 강조색1 9 8" xfId="6449"/>
    <cellStyle name="40% - 강조색1 9 8 2" xfId="6450"/>
    <cellStyle name="40% - 강조색1 9 8 3" xfId="6451"/>
    <cellStyle name="40% - 강조색1 9 9" xfId="6452"/>
    <cellStyle name="40% - 강조색1 9 9 2" xfId="6453"/>
    <cellStyle name="40% - 강조색1 9 9 3" xfId="6454"/>
    <cellStyle name="40% - 강조색2 10" xfId="6455"/>
    <cellStyle name="40% - 강조색2 10 10" xfId="6456"/>
    <cellStyle name="40% - 강조색2 10 10 2" xfId="6457"/>
    <cellStyle name="40% - 강조색2 10 10 3" xfId="6458"/>
    <cellStyle name="40% - 강조색2 10 11" xfId="6459"/>
    <cellStyle name="40% - 강조색2 10 11 2" xfId="6460"/>
    <cellStyle name="40% - 강조색2 10 11 3" xfId="6461"/>
    <cellStyle name="40% - 강조색2 10 12" xfId="6462"/>
    <cellStyle name="40% - 강조색2 10 12 2" xfId="6463"/>
    <cellStyle name="40% - 강조색2 10 12 3" xfId="6464"/>
    <cellStyle name="40% - 강조색2 10 13" xfId="6465"/>
    <cellStyle name="40% - 강조색2 10 13 2" xfId="6466"/>
    <cellStyle name="40% - 강조색2 10 13 3" xfId="6467"/>
    <cellStyle name="40% - 강조색2 10 14" xfId="6468"/>
    <cellStyle name="40% - 강조색2 10 14 2" xfId="6469"/>
    <cellStyle name="40% - 강조색2 10 14 3" xfId="6470"/>
    <cellStyle name="40% - 강조색2 10 15" xfId="6471"/>
    <cellStyle name="40% - 강조색2 10 16" xfId="6472"/>
    <cellStyle name="40% - 강조색2 10 2" xfId="6473"/>
    <cellStyle name="40% - 강조색2 10 2 2" xfId="6474"/>
    <cellStyle name="40% - 강조색2 10 2 3" xfId="6475"/>
    <cellStyle name="40% - 강조색2 10 3" xfId="6476"/>
    <cellStyle name="40% - 강조색2 10 3 2" xfId="6477"/>
    <cellStyle name="40% - 강조색2 10 3 3" xfId="6478"/>
    <cellStyle name="40% - 강조색2 10 4" xfId="6479"/>
    <cellStyle name="40% - 강조색2 10 4 2" xfId="6480"/>
    <cellStyle name="40% - 강조색2 10 4 3" xfId="6481"/>
    <cellStyle name="40% - 강조색2 10 5" xfId="6482"/>
    <cellStyle name="40% - 강조색2 10 5 2" xfId="6483"/>
    <cellStyle name="40% - 강조색2 10 5 3" xfId="6484"/>
    <cellStyle name="40% - 강조색2 10 6" xfId="6485"/>
    <cellStyle name="40% - 강조색2 10 6 2" xfId="6486"/>
    <cellStyle name="40% - 강조색2 10 6 3" xfId="6487"/>
    <cellStyle name="40% - 강조색2 10 7" xfId="6488"/>
    <cellStyle name="40% - 강조색2 10 7 2" xfId="6489"/>
    <cellStyle name="40% - 강조색2 10 7 3" xfId="6490"/>
    <cellStyle name="40% - 강조색2 10 8" xfId="6491"/>
    <cellStyle name="40% - 강조색2 10 8 2" xfId="6492"/>
    <cellStyle name="40% - 강조색2 10 8 3" xfId="6493"/>
    <cellStyle name="40% - 강조색2 10 9" xfId="6494"/>
    <cellStyle name="40% - 강조색2 10 9 2" xfId="6495"/>
    <cellStyle name="40% - 강조색2 10 9 3" xfId="6496"/>
    <cellStyle name="40% - 강조색2 11" xfId="6497"/>
    <cellStyle name="40% - 강조색2 11 10" xfId="6498"/>
    <cellStyle name="40% - 강조색2 11 10 2" xfId="6499"/>
    <cellStyle name="40% - 강조색2 11 10 3" xfId="6500"/>
    <cellStyle name="40% - 강조색2 11 11" xfId="6501"/>
    <cellStyle name="40% - 강조색2 11 11 2" xfId="6502"/>
    <cellStyle name="40% - 강조색2 11 11 3" xfId="6503"/>
    <cellStyle name="40% - 강조색2 11 12" xfId="6504"/>
    <cellStyle name="40% - 강조색2 11 12 2" xfId="6505"/>
    <cellStyle name="40% - 강조색2 11 12 3" xfId="6506"/>
    <cellStyle name="40% - 강조색2 11 13" xfId="6507"/>
    <cellStyle name="40% - 강조색2 11 13 2" xfId="6508"/>
    <cellStyle name="40% - 강조색2 11 13 3" xfId="6509"/>
    <cellStyle name="40% - 강조색2 11 14" xfId="6510"/>
    <cellStyle name="40% - 강조색2 11 14 2" xfId="6511"/>
    <cellStyle name="40% - 강조색2 11 14 3" xfId="6512"/>
    <cellStyle name="40% - 강조색2 11 15" xfId="6513"/>
    <cellStyle name="40% - 강조색2 11 16" xfId="6514"/>
    <cellStyle name="40% - 강조색2 11 2" xfId="6515"/>
    <cellStyle name="40% - 강조색2 11 2 2" xfId="6516"/>
    <cellStyle name="40% - 강조색2 11 2 3" xfId="6517"/>
    <cellStyle name="40% - 강조색2 11 3" xfId="6518"/>
    <cellStyle name="40% - 강조색2 11 3 2" xfId="6519"/>
    <cellStyle name="40% - 강조색2 11 3 3" xfId="6520"/>
    <cellStyle name="40% - 강조색2 11 4" xfId="6521"/>
    <cellStyle name="40% - 강조색2 11 4 2" xfId="6522"/>
    <cellStyle name="40% - 강조색2 11 4 3" xfId="6523"/>
    <cellStyle name="40% - 강조색2 11 5" xfId="6524"/>
    <cellStyle name="40% - 강조색2 11 5 2" xfId="6525"/>
    <cellStyle name="40% - 강조색2 11 5 3" xfId="6526"/>
    <cellStyle name="40% - 강조색2 11 6" xfId="6527"/>
    <cellStyle name="40% - 강조색2 11 6 2" xfId="6528"/>
    <cellStyle name="40% - 강조색2 11 6 3" xfId="6529"/>
    <cellStyle name="40% - 강조색2 11 7" xfId="6530"/>
    <cellStyle name="40% - 강조색2 11 7 2" xfId="6531"/>
    <cellStyle name="40% - 강조색2 11 7 3" xfId="6532"/>
    <cellStyle name="40% - 강조색2 11 8" xfId="6533"/>
    <cellStyle name="40% - 강조색2 11 8 2" xfId="6534"/>
    <cellStyle name="40% - 강조색2 11 8 3" xfId="6535"/>
    <cellStyle name="40% - 강조색2 11 9" xfId="6536"/>
    <cellStyle name="40% - 강조색2 11 9 2" xfId="6537"/>
    <cellStyle name="40% - 강조색2 11 9 3" xfId="6538"/>
    <cellStyle name="40% - 강조색2 12" xfId="6539"/>
    <cellStyle name="40% - 강조색2 12 10" xfId="6540"/>
    <cellStyle name="40% - 강조색2 12 10 2" xfId="6541"/>
    <cellStyle name="40% - 강조색2 12 10 3" xfId="6542"/>
    <cellStyle name="40% - 강조색2 12 11" xfId="6543"/>
    <cellStyle name="40% - 강조색2 12 11 2" xfId="6544"/>
    <cellStyle name="40% - 강조색2 12 11 3" xfId="6545"/>
    <cellStyle name="40% - 강조색2 12 12" xfId="6546"/>
    <cellStyle name="40% - 강조색2 12 12 2" xfId="6547"/>
    <cellStyle name="40% - 강조색2 12 12 3" xfId="6548"/>
    <cellStyle name="40% - 강조색2 12 13" xfId="6549"/>
    <cellStyle name="40% - 강조색2 12 13 2" xfId="6550"/>
    <cellStyle name="40% - 강조색2 12 13 3" xfId="6551"/>
    <cellStyle name="40% - 강조색2 12 14" xfId="6552"/>
    <cellStyle name="40% - 강조색2 12 14 2" xfId="6553"/>
    <cellStyle name="40% - 강조색2 12 14 3" xfId="6554"/>
    <cellStyle name="40% - 강조색2 12 15" xfId="6555"/>
    <cellStyle name="40% - 강조색2 12 16" xfId="6556"/>
    <cellStyle name="40% - 강조색2 12 2" xfId="6557"/>
    <cellStyle name="40% - 강조색2 12 2 2" xfId="6558"/>
    <cellStyle name="40% - 강조색2 12 2 3" xfId="6559"/>
    <cellStyle name="40% - 강조색2 12 3" xfId="6560"/>
    <cellStyle name="40% - 강조색2 12 3 2" xfId="6561"/>
    <cellStyle name="40% - 강조색2 12 3 3" xfId="6562"/>
    <cellStyle name="40% - 강조색2 12 4" xfId="6563"/>
    <cellStyle name="40% - 강조색2 12 4 2" xfId="6564"/>
    <cellStyle name="40% - 강조색2 12 4 3" xfId="6565"/>
    <cellStyle name="40% - 강조색2 12 5" xfId="6566"/>
    <cellStyle name="40% - 강조색2 12 5 2" xfId="6567"/>
    <cellStyle name="40% - 강조색2 12 5 3" xfId="6568"/>
    <cellStyle name="40% - 강조색2 12 6" xfId="6569"/>
    <cellStyle name="40% - 강조색2 12 6 2" xfId="6570"/>
    <cellStyle name="40% - 강조색2 12 6 3" xfId="6571"/>
    <cellStyle name="40% - 강조색2 12 7" xfId="6572"/>
    <cellStyle name="40% - 강조색2 12 7 2" xfId="6573"/>
    <cellStyle name="40% - 강조색2 12 7 3" xfId="6574"/>
    <cellStyle name="40% - 강조색2 12 8" xfId="6575"/>
    <cellStyle name="40% - 강조색2 12 8 2" xfId="6576"/>
    <cellStyle name="40% - 강조색2 12 8 3" xfId="6577"/>
    <cellStyle name="40% - 강조색2 12 9" xfId="6578"/>
    <cellStyle name="40% - 강조색2 12 9 2" xfId="6579"/>
    <cellStyle name="40% - 강조색2 12 9 3" xfId="6580"/>
    <cellStyle name="40% - 강조색2 13" xfId="6581"/>
    <cellStyle name="40% - 강조색2 13 10" xfId="6582"/>
    <cellStyle name="40% - 강조색2 13 10 2" xfId="6583"/>
    <cellStyle name="40% - 강조색2 13 10 3" xfId="6584"/>
    <cellStyle name="40% - 강조색2 13 11" xfId="6585"/>
    <cellStyle name="40% - 강조색2 13 11 2" xfId="6586"/>
    <cellStyle name="40% - 강조색2 13 11 3" xfId="6587"/>
    <cellStyle name="40% - 강조색2 13 12" xfId="6588"/>
    <cellStyle name="40% - 강조색2 13 12 2" xfId="6589"/>
    <cellStyle name="40% - 강조색2 13 12 3" xfId="6590"/>
    <cellStyle name="40% - 강조색2 13 13" xfId="6591"/>
    <cellStyle name="40% - 강조색2 13 13 2" xfId="6592"/>
    <cellStyle name="40% - 강조색2 13 13 3" xfId="6593"/>
    <cellStyle name="40% - 강조색2 13 14" xfId="6594"/>
    <cellStyle name="40% - 강조색2 13 14 2" xfId="6595"/>
    <cellStyle name="40% - 강조색2 13 14 3" xfId="6596"/>
    <cellStyle name="40% - 강조색2 13 15" xfId="6597"/>
    <cellStyle name="40% - 강조색2 13 16" xfId="6598"/>
    <cellStyle name="40% - 강조색2 13 2" xfId="6599"/>
    <cellStyle name="40% - 강조색2 13 2 2" xfId="6600"/>
    <cellStyle name="40% - 강조색2 13 2 3" xfId="6601"/>
    <cellStyle name="40% - 강조색2 13 3" xfId="6602"/>
    <cellStyle name="40% - 강조색2 13 3 2" xfId="6603"/>
    <cellStyle name="40% - 강조색2 13 3 3" xfId="6604"/>
    <cellStyle name="40% - 강조색2 13 4" xfId="6605"/>
    <cellStyle name="40% - 강조색2 13 4 2" xfId="6606"/>
    <cellStyle name="40% - 강조색2 13 4 3" xfId="6607"/>
    <cellStyle name="40% - 강조색2 13 5" xfId="6608"/>
    <cellStyle name="40% - 강조색2 13 5 2" xfId="6609"/>
    <cellStyle name="40% - 강조색2 13 5 3" xfId="6610"/>
    <cellStyle name="40% - 강조색2 13 6" xfId="6611"/>
    <cellStyle name="40% - 강조색2 13 6 2" xfId="6612"/>
    <cellStyle name="40% - 강조색2 13 6 3" xfId="6613"/>
    <cellStyle name="40% - 강조색2 13 7" xfId="6614"/>
    <cellStyle name="40% - 강조색2 13 7 2" xfId="6615"/>
    <cellStyle name="40% - 강조색2 13 7 3" xfId="6616"/>
    <cellStyle name="40% - 강조색2 13 8" xfId="6617"/>
    <cellStyle name="40% - 강조색2 13 8 2" xfId="6618"/>
    <cellStyle name="40% - 강조색2 13 8 3" xfId="6619"/>
    <cellStyle name="40% - 강조색2 13 9" xfId="6620"/>
    <cellStyle name="40% - 강조색2 13 9 2" xfId="6621"/>
    <cellStyle name="40% - 강조색2 13 9 3" xfId="6622"/>
    <cellStyle name="40% - 강조색2 14" xfId="6623"/>
    <cellStyle name="40% - 강조색2 14 10" xfId="6624"/>
    <cellStyle name="40% - 강조색2 14 10 2" xfId="6625"/>
    <cellStyle name="40% - 강조색2 14 10 3" xfId="6626"/>
    <cellStyle name="40% - 강조색2 14 11" xfId="6627"/>
    <cellStyle name="40% - 강조색2 14 11 2" xfId="6628"/>
    <cellStyle name="40% - 강조색2 14 11 3" xfId="6629"/>
    <cellStyle name="40% - 강조색2 14 12" xfId="6630"/>
    <cellStyle name="40% - 강조색2 14 12 2" xfId="6631"/>
    <cellStyle name="40% - 강조색2 14 12 3" xfId="6632"/>
    <cellStyle name="40% - 강조색2 14 13" xfId="6633"/>
    <cellStyle name="40% - 강조색2 14 13 2" xfId="6634"/>
    <cellStyle name="40% - 강조색2 14 13 3" xfId="6635"/>
    <cellStyle name="40% - 강조색2 14 14" xfId="6636"/>
    <cellStyle name="40% - 강조색2 14 14 2" xfId="6637"/>
    <cellStyle name="40% - 강조색2 14 14 3" xfId="6638"/>
    <cellStyle name="40% - 강조색2 14 15" xfId="6639"/>
    <cellStyle name="40% - 강조색2 14 16" xfId="6640"/>
    <cellStyle name="40% - 강조색2 14 2" xfId="6641"/>
    <cellStyle name="40% - 강조색2 14 2 2" xfId="6642"/>
    <cellStyle name="40% - 강조색2 14 2 3" xfId="6643"/>
    <cellStyle name="40% - 강조색2 14 3" xfId="6644"/>
    <cellStyle name="40% - 강조색2 14 3 2" xfId="6645"/>
    <cellStyle name="40% - 강조색2 14 3 3" xfId="6646"/>
    <cellStyle name="40% - 강조색2 14 4" xfId="6647"/>
    <cellStyle name="40% - 강조색2 14 4 2" xfId="6648"/>
    <cellStyle name="40% - 강조색2 14 4 3" xfId="6649"/>
    <cellStyle name="40% - 강조색2 14 5" xfId="6650"/>
    <cellStyle name="40% - 강조색2 14 5 2" xfId="6651"/>
    <cellStyle name="40% - 강조색2 14 5 3" xfId="6652"/>
    <cellStyle name="40% - 강조색2 14 6" xfId="6653"/>
    <cellStyle name="40% - 강조색2 14 6 2" xfId="6654"/>
    <cellStyle name="40% - 강조색2 14 6 3" xfId="6655"/>
    <cellStyle name="40% - 강조색2 14 7" xfId="6656"/>
    <cellStyle name="40% - 강조색2 14 7 2" xfId="6657"/>
    <cellStyle name="40% - 강조색2 14 7 3" xfId="6658"/>
    <cellStyle name="40% - 강조색2 14 8" xfId="6659"/>
    <cellStyle name="40% - 강조색2 14 8 2" xfId="6660"/>
    <cellStyle name="40% - 강조색2 14 8 3" xfId="6661"/>
    <cellStyle name="40% - 강조색2 14 9" xfId="6662"/>
    <cellStyle name="40% - 강조색2 14 9 2" xfId="6663"/>
    <cellStyle name="40% - 강조색2 14 9 3" xfId="6664"/>
    <cellStyle name="40% - 강조색2 15" xfId="6665"/>
    <cellStyle name="40% - 강조색2 15 10" xfId="6666"/>
    <cellStyle name="40% - 강조색2 15 10 2" xfId="6667"/>
    <cellStyle name="40% - 강조색2 15 10 3" xfId="6668"/>
    <cellStyle name="40% - 강조색2 15 11" xfId="6669"/>
    <cellStyle name="40% - 강조색2 15 11 2" xfId="6670"/>
    <cellStyle name="40% - 강조색2 15 11 3" xfId="6671"/>
    <cellStyle name="40% - 강조색2 15 12" xfId="6672"/>
    <cellStyle name="40% - 강조색2 15 12 2" xfId="6673"/>
    <cellStyle name="40% - 강조색2 15 12 3" xfId="6674"/>
    <cellStyle name="40% - 강조색2 15 13" xfId="6675"/>
    <cellStyle name="40% - 강조색2 15 13 2" xfId="6676"/>
    <cellStyle name="40% - 강조색2 15 13 3" xfId="6677"/>
    <cellStyle name="40% - 강조색2 15 14" xfId="6678"/>
    <cellStyle name="40% - 강조색2 15 14 2" xfId="6679"/>
    <cellStyle name="40% - 강조색2 15 14 3" xfId="6680"/>
    <cellStyle name="40% - 강조색2 15 15" xfId="6681"/>
    <cellStyle name="40% - 강조색2 15 16" xfId="6682"/>
    <cellStyle name="40% - 강조색2 15 2" xfId="6683"/>
    <cellStyle name="40% - 강조색2 15 2 2" xfId="6684"/>
    <cellStyle name="40% - 강조색2 15 2 3" xfId="6685"/>
    <cellStyle name="40% - 강조색2 15 3" xfId="6686"/>
    <cellStyle name="40% - 강조색2 15 3 2" xfId="6687"/>
    <cellStyle name="40% - 강조색2 15 3 3" xfId="6688"/>
    <cellStyle name="40% - 강조색2 15 4" xfId="6689"/>
    <cellStyle name="40% - 강조색2 15 4 2" xfId="6690"/>
    <cellStyle name="40% - 강조색2 15 4 3" xfId="6691"/>
    <cellStyle name="40% - 강조색2 15 5" xfId="6692"/>
    <cellStyle name="40% - 강조색2 15 5 2" xfId="6693"/>
    <cellStyle name="40% - 강조색2 15 5 3" xfId="6694"/>
    <cellStyle name="40% - 강조색2 15 6" xfId="6695"/>
    <cellStyle name="40% - 강조색2 15 6 2" xfId="6696"/>
    <cellStyle name="40% - 강조색2 15 6 3" xfId="6697"/>
    <cellStyle name="40% - 강조색2 15 7" xfId="6698"/>
    <cellStyle name="40% - 강조색2 15 7 2" xfId="6699"/>
    <cellStyle name="40% - 강조색2 15 7 3" xfId="6700"/>
    <cellStyle name="40% - 강조색2 15 8" xfId="6701"/>
    <cellStyle name="40% - 강조색2 15 8 2" xfId="6702"/>
    <cellStyle name="40% - 강조색2 15 8 3" xfId="6703"/>
    <cellStyle name="40% - 강조색2 15 9" xfId="6704"/>
    <cellStyle name="40% - 강조색2 15 9 2" xfId="6705"/>
    <cellStyle name="40% - 강조색2 15 9 3" xfId="6706"/>
    <cellStyle name="40% - 강조색2 16" xfId="6707"/>
    <cellStyle name="40% - 강조색2 16 10" xfId="6708"/>
    <cellStyle name="40% - 강조색2 16 10 2" xfId="6709"/>
    <cellStyle name="40% - 강조색2 16 10 3" xfId="6710"/>
    <cellStyle name="40% - 강조색2 16 11" xfId="6711"/>
    <cellStyle name="40% - 강조색2 16 11 2" xfId="6712"/>
    <cellStyle name="40% - 강조색2 16 11 3" xfId="6713"/>
    <cellStyle name="40% - 강조색2 16 12" xfId="6714"/>
    <cellStyle name="40% - 강조색2 16 12 2" xfId="6715"/>
    <cellStyle name="40% - 강조색2 16 12 3" xfId="6716"/>
    <cellStyle name="40% - 강조색2 16 13" xfId="6717"/>
    <cellStyle name="40% - 강조색2 16 13 2" xfId="6718"/>
    <cellStyle name="40% - 강조색2 16 13 3" xfId="6719"/>
    <cellStyle name="40% - 강조색2 16 14" xfId="6720"/>
    <cellStyle name="40% - 강조색2 16 14 2" xfId="6721"/>
    <cellStyle name="40% - 강조색2 16 14 3" xfId="6722"/>
    <cellStyle name="40% - 강조색2 16 15" xfId="6723"/>
    <cellStyle name="40% - 강조색2 16 16" xfId="6724"/>
    <cellStyle name="40% - 강조색2 16 2" xfId="6725"/>
    <cellStyle name="40% - 강조색2 16 2 2" xfId="6726"/>
    <cellStyle name="40% - 강조색2 16 2 3" xfId="6727"/>
    <cellStyle name="40% - 강조색2 16 3" xfId="6728"/>
    <cellStyle name="40% - 강조색2 16 3 2" xfId="6729"/>
    <cellStyle name="40% - 강조색2 16 3 3" xfId="6730"/>
    <cellStyle name="40% - 강조색2 16 4" xfId="6731"/>
    <cellStyle name="40% - 강조색2 16 4 2" xfId="6732"/>
    <cellStyle name="40% - 강조색2 16 4 3" xfId="6733"/>
    <cellStyle name="40% - 강조색2 16 5" xfId="6734"/>
    <cellStyle name="40% - 강조색2 16 5 2" xfId="6735"/>
    <cellStyle name="40% - 강조색2 16 5 3" xfId="6736"/>
    <cellStyle name="40% - 강조색2 16 6" xfId="6737"/>
    <cellStyle name="40% - 강조색2 16 6 2" xfId="6738"/>
    <cellStyle name="40% - 강조색2 16 6 3" xfId="6739"/>
    <cellStyle name="40% - 강조색2 16 7" xfId="6740"/>
    <cellStyle name="40% - 강조색2 16 7 2" xfId="6741"/>
    <cellStyle name="40% - 강조색2 16 7 3" xfId="6742"/>
    <cellStyle name="40% - 강조색2 16 8" xfId="6743"/>
    <cellStyle name="40% - 강조색2 16 8 2" xfId="6744"/>
    <cellStyle name="40% - 강조색2 16 8 3" xfId="6745"/>
    <cellStyle name="40% - 강조색2 16 9" xfId="6746"/>
    <cellStyle name="40% - 강조색2 16 9 2" xfId="6747"/>
    <cellStyle name="40% - 강조색2 16 9 3" xfId="6748"/>
    <cellStyle name="40% - 강조색2 17" xfId="6749"/>
    <cellStyle name="40% - 강조색2 17 10" xfId="6750"/>
    <cellStyle name="40% - 강조색2 17 10 2" xfId="6751"/>
    <cellStyle name="40% - 강조색2 17 10 3" xfId="6752"/>
    <cellStyle name="40% - 강조색2 17 11" xfId="6753"/>
    <cellStyle name="40% - 강조색2 17 11 2" xfId="6754"/>
    <cellStyle name="40% - 강조색2 17 11 3" xfId="6755"/>
    <cellStyle name="40% - 강조색2 17 12" xfId="6756"/>
    <cellStyle name="40% - 강조색2 17 12 2" xfId="6757"/>
    <cellStyle name="40% - 강조색2 17 12 3" xfId="6758"/>
    <cellStyle name="40% - 강조색2 17 13" xfId="6759"/>
    <cellStyle name="40% - 강조색2 17 13 2" xfId="6760"/>
    <cellStyle name="40% - 강조색2 17 13 3" xfId="6761"/>
    <cellStyle name="40% - 강조색2 17 14" xfId="6762"/>
    <cellStyle name="40% - 강조색2 17 14 2" xfId="6763"/>
    <cellStyle name="40% - 강조색2 17 14 3" xfId="6764"/>
    <cellStyle name="40% - 강조색2 17 15" xfId="6765"/>
    <cellStyle name="40% - 강조색2 17 16" xfId="6766"/>
    <cellStyle name="40% - 강조색2 17 2" xfId="6767"/>
    <cellStyle name="40% - 강조색2 17 2 2" xfId="6768"/>
    <cellStyle name="40% - 강조색2 17 2 3" xfId="6769"/>
    <cellStyle name="40% - 강조색2 17 3" xfId="6770"/>
    <cellStyle name="40% - 강조색2 17 3 2" xfId="6771"/>
    <cellStyle name="40% - 강조색2 17 3 3" xfId="6772"/>
    <cellStyle name="40% - 강조색2 17 4" xfId="6773"/>
    <cellStyle name="40% - 강조색2 17 4 2" xfId="6774"/>
    <cellStyle name="40% - 강조색2 17 4 3" xfId="6775"/>
    <cellStyle name="40% - 강조색2 17 5" xfId="6776"/>
    <cellStyle name="40% - 강조색2 17 5 2" xfId="6777"/>
    <cellStyle name="40% - 강조색2 17 5 3" xfId="6778"/>
    <cellStyle name="40% - 강조색2 17 6" xfId="6779"/>
    <cellStyle name="40% - 강조색2 17 6 2" xfId="6780"/>
    <cellStyle name="40% - 강조색2 17 6 3" xfId="6781"/>
    <cellStyle name="40% - 강조색2 17 7" xfId="6782"/>
    <cellStyle name="40% - 강조색2 17 7 2" xfId="6783"/>
    <cellStyle name="40% - 강조색2 17 7 3" xfId="6784"/>
    <cellStyle name="40% - 강조색2 17 8" xfId="6785"/>
    <cellStyle name="40% - 강조색2 17 8 2" xfId="6786"/>
    <cellStyle name="40% - 강조색2 17 8 3" xfId="6787"/>
    <cellStyle name="40% - 강조색2 17 9" xfId="6788"/>
    <cellStyle name="40% - 강조색2 17 9 2" xfId="6789"/>
    <cellStyle name="40% - 강조색2 17 9 3" xfId="6790"/>
    <cellStyle name="40% - 강조색2 18" xfId="6791"/>
    <cellStyle name="40% - 강조색2 18 10" xfId="6792"/>
    <cellStyle name="40% - 강조색2 18 10 2" xfId="6793"/>
    <cellStyle name="40% - 강조색2 18 10 3" xfId="6794"/>
    <cellStyle name="40% - 강조색2 18 11" xfId="6795"/>
    <cellStyle name="40% - 강조색2 18 11 2" xfId="6796"/>
    <cellStyle name="40% - 강조색2 18 11 3" xfId="6797"/>
    <cellStyle name="40% - 강조색2 18 12" xfId="6798"/>
    <cellStyle name="40% - 강조색2 18 12 2" xfId="6799"/>
    <cellStyle name="40% - 강조색2 18 12 3" xfId="6800"/>
    <cellStyle name="40% - 강조색2 18 13" xfId="6801"/>
    <cellStyle name="40% - 강조색2 18 13 2" xfId="6802"/>
    <cellStyle name="40% - 강조색2 18 13 3" xfId="6803"/>
    <cellStyle name="40% - 강조색2 18 14" xfId="6804"/>
    <cellStyle name="40% - 강조색2 18 14 2" xfId="6805"/>
    <cellStyle name="40% - 강조색2 18 14 3" xfId="6806"/>
    <cellStyle name="40% - 강조색2 18 15" xfId="6807"/>
    <cellStyle name="40% - 강조색2 18 16" xfId="6808"/>
    <cellStyle name="40% - 강조색2 18 2" xfId="6809"/>
    <cellStyle name="40% - 강조색2 18 2 2" xfId="6810"/>
    <cellStyle name="40% - 강조색2 18 2 3" xfId="6811"/>
    <cellStyle name="40% - 강조색2 18 3" xfId="6812"/>
    <cellStyle name="40% - 강조색2 18 3 2" xfId="6813"/>
    <cellStyle name="40% - 강조색2 18 3 3" xfId="6814"/>
    <cellStyle name="40% - 강조색2 18 4" xfId="6815"/>
    <cellStyle name="40% - 강조색2 18 4 2" xfId="6816"/>
    <cellStyle name="40% - 강조색2 18 4 3" xfId="6817"/>
    <cellStyle name="40% - 강조색2 18 5" xfId="6818"/>
    <cellStyle name="40% - 강조색2 18 5 2" xfId="6819"/>
    <cellStyle name="40% - 강조색2 18 5 3" xfId="6820"/>
    <cellStyle name="40% - 강조색2 18 6" xfId="6821"/>
    <cellStyle name="40% - 강조색2 18 6 2" xfId="6822"/>
    <cellStyle name="40% - 강조색2 18 6 3" xfId="6823"/>
    <cellStyle name="40% - 강조색2 18 7" xfId="6824"/>
    <cellStyle name="40% - 강조색2 18 7 2" xfId="6825"/>
    <cellStyle name="40% - 강조색2 18 7 3" xfId="6826"/>
    <cellStyle name="40% - 강조색2 18 8" xfId="6827"/>
    <cellStyle name="40% - 강조색2 18 8 2" xfId="6828"/>
    <cellStyle name="40% - 강조색2 18 8 3" xfId="6829"/>
    <cellStyle name="40% - 강조색2 18 9" xfId="6830"/>
    <cellStyle name="40% - 강조색2 18 9 2" xfId="6831"/>
    <cellStyle name="40% - 강조색2 18 9 3" xfId="6832"/>
    <cellStyle name="40% - 강조색2 19" xfId="6833"/>
    <cellStyle name="40% - 강조색2 19 10" xfId="6834"/>
    <cellStyle name="40% - 강조색2 19 10 2" xfId="6835"/>
    <cellStyle name="40% - 강조색2 19 10 3" xfId="6836"/>
    <cellStyle name="40% - 강조색2 19 11" xfId="6837"/>
    <cellStyle name="40% - 강조색2 19 11 2" xfId="6838"/>
    <cellStyle name="40% - 강조색2 19 11 3" xfId="6839"/>
    <cellStyle name="40% - 강조색2 19 12" xfId="6840"/>
    <cellStyle name="40% - 강조색2 19 12 2" xfId="6841"/>
    <cellStyle name="40% - 강조색2 19 12 3" xfId="6842"/>
    <cellStyle name="40% - 강조색2 19 13" xfId="6843"/>
    <cellStyle name="40% - 강조색2 19 13 2" xfId="6844"/>
    <cellStyle name="40% - 강조색2 19 13 3" xfId="6845"/>
    <cellStyle name="40% - 강조색2 19 14" xfId="6846"/>
    <cellStyle name="40% - 강조색2 19 14 2" xfId="6847"/>
    <cellStyle name="40% - 강조색2 19 14 3" xfId="6848"/>
    <cellStyle name="40% - 강조색2 19 15" xfId="6849"/>
    <cellStyle name="40% - 강조색2 19 16" xfId="6850"/>
    <cellStyle name="40% - 강조색2 19 2" xfId="6851"/>
    <cellStyle name="40% - 강조색2 19 2 2" xfId="6852"/>
    <cellStyle name="40% - 강조색2 19 2 3" xfId="6853"/>
    <cellStyle name="40% - 강조색2 19 3" xfId="6854"/>
    <cellStyle name="40% - 강조색2 19 3 2" xfId="6855"/>
    <cellStyle name="40% - 강조색2 19 3 3" xfId="6856"/>
    <cellStyle name="40% - 강조색2 19 4" xfId="6857"/>
    <cellStyle name="40% - 강조색2 19 4 2" xfId="6858"/>
    <cellStyle name="40% - 강조색2 19 4 3" xfId="6859"/>
    <cellStyle name="40% - 강조색2 19 5" xfId="6860"/>
    <cellStyle name="40% - 강조색2 19 5 2" xfId="6861"/>
    <cellStyle name="40% - 강조색2 19 5 3" xfId="6862"/>
    <cellStyle name="40% - 강조색2 19 6" xfId="6863"/>
    <cellStyle name="40% - 강조색2 19 6 2" xfId="6864"/>
    <cellStyle name="40% - 강조색2 19 6 3" xfId="6865"/>
    <cellStyle name="40% - 강조색2 19 7" xfId="6866"/>
    <cellStyle name="40% - 강조색2 19 7 2" xfId="6867"/>
    <cellStyle name="40% - 강조색2 19 7 3" xfId="6868"/>
    <cellStyle name="40% - 강조색2 19 8" xfId="6869"/>
    <cellStyle name="40% - 강조색2 19 8 2" xfId="6870"/>
    <cellStyle name="40% - 강조색2 19 8 3" xfId="6871"/>
    <cellStyle name="40% - 강조색2 19 9" xfId="6872"/>
    <cellStyle name="40% - 강조색2 19 9 2" xfId="6873"/>
    <cellStyle name="40% - 강조색2 19 9 3" xfId="6874"/>
    <cellStyle name="40% - 강조색2 2" xfId="6875"/>
    <cellStyle name="40% - 강조색2 2 10" xfId="6876"/>
    <cellStyle name="40% - 강조색2 2 10 2" xfId="6877"/>
    <cellStyle name="40% - 강조색2 2 10 3" xfId="6878"/>
    <cellStyle name="40% - 강조색2 2 11" xfId="6879"/>
    <cellStyle name="40% - 강조색2 2 11 2" xfId="6880"/>
    <cellStyle name="40% - 강조색2 2 11 3" xfId="6881"/>
    <cellStyle name="40% - 강조색2 2 12" xfId="6882"/>
    <cellStyle name="40% - 강조색2 2 12 2" xfId="6883"/>
    <cellStyle name="40% - 강조색2 2 12 3" xfId="6884"/>
    <cellStyle name="40% - 강조색2 2 13" xfId="6885"/>
    <cellStyle name="40% - 강조색2 2 13 2" xfId="6886"/>
    <cellStyle name="40% - 강조색2 2 13 3" xfId="6887"/>
    <cellStyle name="40% - 강조색2 2 14" xfId="6888"/>
    <cellStyle name="40% - 강조색2 2 14 2" xfId="6889"/>
    <cellStyle name="40% - 강조색2 2 14 3" xfId="6890"/>
    <cellStyle name="40% - 강조색2 2 15" xfId="6891"/>
    <cellStyle name="40% - 강조색2 2 16" xfId="6892"/>
    <cellStyle name="40% - 강조색2 2 2" xfId="6893"/>
    <cellStyle name="40% - 강조색2 2 2 2" xfId="6894"/>
    <cellStyle name="40% - 강조색2 2 2 3" xfId="6895"/>
    <cellStyle name="40% - 강조색2 2 3" xfId="6896"/>
    <cellStyle name="40% - 강조색2 2 3 2" xfId="6897"/>
    <cellStyle name="40% - 강조색2 2 3 3" xfId="6898"/>
    <cellStyle name="40% - 강조색2 2 4" xfId="6899"/>
    <cellStyle name="40% - 강조색2 2 4 2" xfId="6900"/>
    <cellStyle name="40% - 강조색2 2 4 3" xfId="6901"/>
    <cellStyle name="40% - 강조색2 2 5" xfId="6902"/>
    <cellStyle name="40% - 강조색2 2 5 2" xfId="6903"/>
    <cellStyle name="40% - 강조색2 2 5 3" xfId="6904"/>
    <cellStyle name="40% - 강조색2 2 6" xfId="6905"/>
    <cellStyle name="40% - 강조색2 2 6 2" xfId="6906"/>
    <cellStyle name="40% - 강조색2 2 6 3" xfId="6907"/>
    <cellStyle name="40% - 강조색2 2 7" xfId="6908"/>
    <cellStyle name="40% - 강조색2 2 7 2" xfId="6909"/>
    <cellStyle name="40% - 강조색2 2 7 3" xfId="6910"/>
    <cellStyle name="40% - 강조색2 2 8" xfId="6911"/>
    <cellStyle name="40% - 강조색2 2 8 2" xfId="6912"/>
    <cellStyle name="40% - 강조색2 2 8 3" xfId="6913"/>
    <cellStyle name="40% - 강조색2 2 9" xfId="6914"/>
    <cellStyle name="40% - 강조색2 2 9 2" xfId="6915"/>
    <cellStyle name="40% - 강조색2 2 9 3" xfId="6916"/>
    <cellStyle name="40% - 강조색2 20" xfId="6917"/>
    <cellStyle name="40% - 강조색2 20 10" xfId="6918"/>
    <cellStyle name="40% - 강조색2 20 10 2" xfId="6919"/>
    <cellStyle name="40% - 강조색2 20 10 3" xfId="6920"/>
    <cellStyle name="40% - 강조색2 20 11" xfId="6921"/>
    <cellStyle name="40% - 강조색2 20 11 2" xfId="6922"/>
    <cellStyle name="40% - 강조색2 20 11 3" xfId="6923"/>
    <cellStyle name="40% - 강조색2 20 12" xfId="6924"/>
    <cellStyle name="40% - 강조색2 20 12 2" xfId="6925"/>
    <cellStyle name="40% - 강조색2 20 12 3" xfId="6926"/>
    <cellStyle name="40% - 강조색2 20 13" xfId="6927"/>
    <cellStyle name="40% - 강조색2 20 13 2" xfId="6928"/>
    <cellStyle name="40% - 강조색2 20 13 3" xfId="6929"/>
    <cellStyle name="40% - 강조색2 20 14" xfId="6930"/>
    <cellStyle name="40% - 강조색2 20 14 2" xfId="6931"/>
    <cellStyle name="40% - 강조색2 20 14 3" xfId="6932"/>
    <cellStyle name="40% - 강조색2 20 15" xfId="6933"/>
    <cellStyle name="40% - 강조색2 20 16" xfId="6934"/>
    <cellStyle name="40% - 강조색2 20 2" xfId="6935"/>
    <cellStyle name="40% - 강조색2 20 2 2" xfId="6936"/>
    <cellStyle name="40% - 강조색2 20 2 3" xfId="6937"/>
    <cellStyle name="40% - 강조색2 20 3" xfId="6938"/>
    <cellStyle name="40% - 강조색2 20 3 2" xfId="6939"/>
    <cellStyle name="40% - 강조색2 20 3 3" xfId="6940"/>
    <cellStyle name="40% - 강조색2 20 4" xfId="6941"/>
    <cellStyle name="40% - 강조색2 20 4 2" xfId="6942"/>
    <cellStyle name="40% - 강조색2 20 4 3" xfId="6943"/>
    <cellStyle name="40% - 강조색2 20 5" xfId="6944"/>
    <cellStyle name="40% - 강조색2 20 5 2" xfId="6945"/>
    <cellStyle name="40% - 강조색2 20 5 3" xfId="6946"/>
    <cellStyle name="40% - 강조색2 20 6" xfId="6947"/>
    <cellStyle name="40% - 강조색2 20 6 2" xfId="6948"/>
    <cellStyle name="40% - 강조색2 20 6 3" xfId="6949"/>
    <cellStyle name="40% - 강조색2 20 7" xfId="6950"/>
    <cellStyle name="40% - 강조색2 20 7 2" xfId="6951"/>
    <cellStyle name="40% - 강조색2 20 7 3" xfId="6952"/>
    <cellStyle name="40% - 강조색2 20 8" xfId="6953"/>
    <cellStyle name="40% - 강조색2 20 8 2" xfId="6954"/>
    <cellStyle name="40% - 강조색2 20 8 3" xfId="6955"/>
    <cellStyle name="40% - 강조색2 20 9" xfId="6956"/>
    <cellStyle name="40% - 강조색2 20 9 2" xfId="6957"/>
    <cellStyle name="40% - 강조색2 20 9 3" xfId="6958"/>
    <cellStyle name="40% - 강조색2 21" xfId="6959"/>
    <cellStyle name="40% - 강조색2 21 10" xfId="6960"/>
    <cellStyle name="40% - 강조색2 21 10 2" xfId="6961"/>
    <cellStyle name="40% - 강조색2 21 10 3" xfId="6962"/>
    <cellStyle name="40% - 강조색2 21 11" xfId="6963"/>
    <cellStyle name="40% - 강조색2 21 11 2" xfId="6964"/>
    <cellStyle name="40% - 강조색2 21 11 3" xfId="6965"/>
    <cellStyle name="40% - 강조색2 21 12" xfId="6966"/>
    <cellStyle name="40% - 강조색2 21 12 2" xfId="6967"/>
    <cellStyle name="40% - 강조색2 21 12 3" xfId="6968"/>
    <cellStyle name="40% - 강조색2 21 13" xfId="6969"/>
    <cellStyle name="40% - 강조색2 21 13 2" xfId="6970"/>
    <cellStyle name="40% - 강조색2 21 13 3" xfId="6971"/>
    <cellStyle name="40% - 강조색2 21 14" xfId="6972"/>
    <cellStyle name="40% - 강조색2 21 14 2" xfId="6973"/>
    <cellStyle name="40% - 강조색2 21 14 3" xfId="6974"/>
    <cellStyle name="40% - 강조색2 21 15" xfId="6975"/>
    <cellStyle name="40% - 강조색2 21 16" xfId="6976"/>
    <cellStyle name="40% - 강조색2 21 2" xfId="6977"/>
    <cellStyle name="40% - 강조색2 21 2 2" xfId="6978"/>
    <cellStyle name="40% - 강조색2 21 2 3" xfId="6979"/>
    <cellStyle name="40% - 강조색2 21 3" xfId="6980"/>
    <cellStyle name="40% - 강조색2 21 3 2" xfId="6981"/>
    <cellStyle name="40% - 강조색2 21 3 3" xfId="6982"/>
    <cellStyle name="40% - 강조색2 21 4" xfId="6983"/>
    <cellStyle name="40% - 강조색2 21 4 2" xfId="6984"/>
    <cellStyle name="40% - 강조색2 21 4 3" xfId="6985"/>
    <cellStyle name="40% - 강조색2 21 5" xfId="6986"/>
    <cellStyle name="40% - 강조색2 21 5 2" xfId="6987"/>
    <cellStyle name="40% - 강조색2 21 5 3" xfId="6988"/>
    <cellStyle name="40% - 강조색2 21 6" xfId="6989"/>
    <cellStyle name="40% - 강조색2 21 6 2" xfId="6990"/>
    <cellStyle name="40% - 강조색2 21 6 3" xfId="6991"/>
    <cellStyle name="40% - 강조색2 21 7" xfId="6992"/>
    <cellStyle name="40% - 강조색2 21 7 2" xfId="6993"/>
    <cellStyle name="40% - 강조색2 21 7 3" xfId="6994"/>
    <cellStyle name="40% - 강조색2 21 8" xfId="6995"/>
    <cellStyle name="40% - 강조색2 21 8 2" xfId="6996"/>
    <cellStyle name="40% - 강조색2 21 8 3" xfId="6997"/>
    <cellStyle name="40% - 강조색2 21 9" xfId="6998"/>
    <cellStyle name="40% - 강조색2 21 9 2" xfId="6999"/>
    <cellStyle name="40% - 강조색2 21 9 3" xfId="7000"/>
    <cellStyle name="40% - 강조색2 22" xfId="7001"/>
    <cellStyle name="40% - 강조색2 22 10" xfId="7002"/>
    <cellStyle name="40% - 강조색2 22 10 2" xfId="7003"/>
    <cellStyle name="40% - 강조색2 22 10 3" xfId="7004"/>
    <cellStyle name="40% - 강조색2 22 11" xfId="7005"/>
    <cellStyle name="40% - 강조색2 22 11 2" xfId="7006"/>
    <cellStyle name="40% - 강조색2 22 11 3" xfId="7007"/>
    <cellStyle name="40% - 강조색2 22 12" xfId="7008"/>
    <cellStyle name="40% - 강조색2 22 12 2" xfId="7009"/>
    <cellStyle name="40% - 강조색2 22 12 3" xfId="7010"/>
    <cellStyle name="40% - 강조색2 22 13" xfId="7011"/>
    <cellStyle name="40% - 강조색2 22 13 2" xfId="7012"/>
    <cellStyle name="40% - 강조색2 22 13 3" xfId="7013"/>
    <cellStyle name="40% - 강조색2 22 14" xfId="7014"/>
    <cellStyle name="40% - 강조색2 22 14 2" xfId="7015"/>
    <cellStyle name="40% - 강조색2 22 14 3" xfId="7016"/>
    <cellStyle name="40% - 강조색2 22 15" xfId="7017"/>
    <cellStyle name="40% - 강조색2 22 16" xfId="7018"/>
    <cellStyle name="40% - 강조색2 22 2" xfId="7019"/>
    <cellStyle name="40% - 강조색2 22 2 2" xfId="7020"/>
    <cellStyle name="40% - 강조색2 22 2 3" xfId="7021"/>
    <cellStyle name="40% - 강조색2 22 3" xfId="7022"/>
    <cellStyle name="40% - 강조색2 22 3 2" xfId="7023"/>
    <cellStyle name="40% - 강조색2 22 3 3" xfId="7024"/>
    <cellStyle name="40% - 강조색2 22 4" xfId="7025"/>
    <cellStyle name="40% - 강조색2 22 4 2" xfId="7026"/>
    <cellStyle name="40% - 강조색2 22 4 3" xfId="7027"/>
    <cellStyle name="40% - 강조색2 22 5" xfId="7028"/>
    <cellStyle name="40% - 강조색2 22 5 2" xfId="7029"/>
    <cellStyle name="40% - 강조색2 22 5 3" xfId="7030"/>
    <cellStyle name="40% - 강조색2 22 6" xfId="7031"/>
    <cellStyle name="40% - 강조색2 22 6 2" xfId="7032"/>
    <cellStyle name="40% - 강조색2 22 6 3" xfId="7033"/>
    <cellStyle name="40% - 강조색2 22 7" xfId="7034"/>
    <cellStyle name="40% - 강조색2 22 7 2" xfId="7035"/>
    <cellStyle name="40% - 강조색2 22 7 3" xfId="7036"/>
    <cellStyle name="40% - 강조색2 22 8" xfId="7037"/>
    <cellStyle name="40% - 강조색2 22 8 2" xfId="7038"/>
    <cellStyle name="40% - 강조색2 22 8 3" xfId="7039"/>
    <cellStyle name="40% - 강조색2 22 9" xfId="7040"/>
    <cellStyle name="40% - 강조색2 22 9 2" xfId="7041"/>
    <cellStyle name="40% - 강조색2 22 9 3" xfId="7042"/>
    <cellStyle name="40% - 강조색2 23" xfId="7043"/>
    <cellStyle name="40% - 강조색2 23 2" xfId="7044"/>
    <cellStyle name="40% - 강조색2 23 3" xfId="7045"/>
    <cellStyle name="40% - 강조색2 24" xfId="7046"/>
    <cellStyle name="40% - 강조색2 24 2" xfId="7047"/>
    <cellStyle name="40% - 강조색2 24 3" xfId="7048"/>
    <cellStyle name="40% - 강조색2 25" xfId="7049"/>
    <cellStyle name="40% - 강조색2 25 2" xfId="7050"/>
    <cellStyle name="40% - 강조색2 25 3" xfId="7051"/>
    <cellStyle name="40% - 강조색2 26" xfId="7052"/>
    <cellStyle name="40% - 강조색2 26 2" xfId="7053"/>
    <cellStyle name="40% - 강조색2 26 3" xfId="7054"/>
    <cellStyle name="40% - 강조색2 27" xfId="7055"/>
    <cellStyle name="40% - 강조색2 27 2" xfId="7056"/>
    <cellStyle name="40% - 강조색2 27 3" xfId="7057"/>
    <cellStyle name="40% - 강조색2 28" xfId="7058"/>
    <cellStyle name="40% - 강조색2 28 2" xfId="7059"/>
    <cellStyle name="40% - 강조색2 28 3" xfId="7060"/>
    <cellStyle name="40% - 강조색2 29" xfId="7061"/>
    <cellStyle name="40% - 강조색2 29 2" xfId="7062"/>
    <cellStyle name="40% - 강조색2 29 3" xfId="7063"/>
    <cellStyle name="40% - 강조색2 3" xfId="7064"/>
    <cellStyle name="40% - 강조색2 3 10" xfId="7065"/>
    <cellStyle name="40% - 강조색2 3 10 2" xfId="7066"/>
    <cellStyle name="40% - 강조색2 3 10 3" xfId="7067"/>
    <cellStyle name="40% - 강조색2 3 11" xfId="7068"/>
    <cellStyle name="40% - 강조색2 3 11 2" xfId="7069"/>
    <cellStyle name="40% - 강조색2 3 11 3" xfId="7070"/>
    <cellStyle name="40% - 강조색2 3 12" xfId="7071"/>
    <cellStyle name="40% - 강조색2 3 12 2" xfId="7072"/>
    <cellStyle name="40% - 강조색2 3 12 3" xfId="7073"/>
    <cellStyle name="40% - 강조색2 3 13" xfId="7074"/>
    <cellStyle name="40% - 강조색2 3 13 2" xfId="7075"/>
    <cellStyle name="40% - 강조색2 3 13 3" xfId="7076"/>
    <cellStyle name="40% - 강조색2 3 14" xfId="7077"/>
    <cellStyle name="40% - 강조색2 3 14 2" xfId="7078"/>
    <cellStyle name="40% - 강조색2 3 14 3" xfId="7079"/>
    <cellStyle name="40% - 강조색2 3 15" xfId="7080"/>
    <cellStyle name="40% - 강조색2 3 16" xfId="7081"/>
    <cellStyle name="40% - 강조색2 3 2" xfId="7082"/>
    <cellStyle name="40% - 강조색2 3 2 2" xfId="7083"/>
    <cellStyle name="40% - 강조색2 3 2 3" xfId="7084"/>
    <cellStyle name="40% - 강조색2 3 3" xfId="7085"/>
    <cellStyle name="40% - 강조색2 3 3 2" xfId="7086"/>
    <cellStyle name="40% - 강조색2 3 3 3" xfId="7087"/>
    <cellStyle name="40% - 강조색2 3 4" xfId="7088"/>
    <cellStyle name="40% - 강조색2 3 4 2" xfId="7089"/>
    <cellStyle name="40% - 강조색2 3 4 3" xfId="7090"/>
    <cellStyle name="40% - 강조색2 3 5" xfId="7091"/>
    <cellStyle name="40% - 강조색2 3 5 2" xfId="7092"/>
    <cellStyle name="40% - 강조색2 3 5 3" xfId="7093"/>
    <cellStyle name="40% - 강조색2 3 6" xfId="7094"/>
    <cellStyle name="40% - 강조색2 3 6 2" xfId="7095"/>
    <cellStyle name="40% - 강조색2 3 6 3" xfId="7096"/>
    <cellStyle name="40% - 강조색2 3 7" xfId="7097"/>
    <cellStyle name="40% - 강조색2 3 7 2" xfId="7098"/>
    <cellStyle name="40% - 강조색2 3 7 3" xfId="7099"/>
    <cellStyle name="40% - 강조색2 3 8" xfId="7100"/>
    <cellStyle name="40% - 강조색2 3 8 2" xfId="7101"/>
    <cellStyle name="40% - 강조색2 3 8 3" xfId="7102"/>
    <cellStyle name="40% - 강조색2 3 9" xfId="7103"/>
    <cellStyle name="40% - 강조색2 3 9 2" xfId="7104"/>
    <cellStyle name="40% - 강조색2 3 9 3" xfId="7105"/>
    <cellStyle name="40% - 강조색2 30" xfId="7106"/>
    <cellStyle name="40% - 강조색2 30 2" xfId="7107"/>
    <cellStyle name="40% - 강조색2 30 3" xfId="7108"/>
    <cellStyle name="40% - 강조색2 31" xfId="7109"/>
    <cellStyle name="40% - 강조색2 31 2" xfId="7110"/>
    <cellStyle name="40% - 강조색2 31 3" xfId="7111"/>
    <cellStyle name="40% - 강조색2 32" xfId="7112"/>
    <cellStyle name="40% - 강조색2 32 2" xfId="7113"/>
    <cellStyle name="40% - 강조색2 32 3" xfId="7114"/>
    <cellStyle name="40% - 강조색2 33" xfId="7115"/>
    <cellStyle name="40% - 강조색2 33 2" xfId="7116"/>
    <cellStyle name="40% - 강조색2 33 3" xfId="7117"/>
    <cellStyle name="40% - 강조색2 34" xfId="7118"/>
    <cellStyle name="40% - 강조색2 34 2" xfId="7119"/>
    <cellStyle name="40% - 강조색2 34 3" xfId="7120"/>
    <cellStyle name="40% - 강조색2 35" xfId="7121"/>
    <cellStyle name="40% - 강조색2 35 2" xfId="7122"/>
    <cellStyle name="40% - 강조색2 35 3" xfId="7123"/>
    <cellStyle name="40% - 강조색2 4" xfId="7124"/>
    <cellStyle name="40% - 강조색2 4 10" xfId="7125"/>
    <cellStyle name="40% - 강조색2 4 10 2" xfId="7126"/>
    <cellStyle name="40% - 강조색2 4 10 3" xfId="7127"/>
    <cellStyle name="40% - 강조색2 4 11" xfId="7128"/>
    <cellStyle name="40% - 강조색2 4 11 2" xfId="7129"/>
    <cellStyle name="40% - 강조색2 4 11 3" xfId="7130"/>
    <cellStyle name="40% - 강조색2 4 12" xfId="7131"/>
    <cellStyle name="40% - 강조색2 4 12 2" xfId="7132"/>
    <cellStyle name="40% - 강조색2 4 12 3" xfId="7133"/>
    <cellStyle name="40% - 강조색2 4 13" xfId="7134"/>
    <cellStyle name="40% - 강조색2 4 13 2" xfId="7135"/>
    <cellStyle name="40% - 강조색2 4 13 3" xfId="7136"/>
    <cellStyle name="40% - 강조색2 4 14" xfId="7137"/>
    <cellStyle name="40% - 강조색2 4 14 2" xfId="7138"/>
    <cellStyle name="40% - 강조색2 4 14 3" xfId="7139"/>
    <cellStyle name="40% - 강조색2 4 15" xfId="7140"/>
    <cellStyle name="40% - 강조색2 4 16" xfId="7141"/>
    <cellStyle name="40% - 강조색2 4 2" xfId="7142"/>
    <cellStyle name="40% - 강조색2 4 2 2" xfId="7143"/>
    <cellStyle name="40% - 강조색2 4 2 3" xfId="7144"/>
    <cellStyle name="40% - 강조색2 4 3" xfId="7145"/>
    <cellStyle name="40% - 강조색2 4 3 2" xfId="7146"/>
    <cellStyle name="40% - 강조색2 4 3 3" xfId="7147"/>
    <cellStyle name="40% - 강조색2 4 4" xfId="7148"/>
    <cellStyle name="40% - 강조색2 4 4 2" xfId="7149"/>
    <cellStyle name="40% - 강조색2 4 4 3" xfId="7150"/>
    <cellStyle name="40% - 강조색2 4 5" xfId="7151"/>
    <cellStyle name="40% - 강조색2 4 5 2" xfId="7152"/>
    <cellStyle name="40% - 강조색2 4 5 3" xfId="7153"/>
    <cellStyle name="40% - 강조색2 4 6" xfId="7154"/>
    <cellStyle name="40% - 강조색2 4 6 2" xfId="7155"/>
    <cellStyle name="40% - 강조색2 4 6 3" xfId="7156"/>
    <cellStyle name="40% - 강조색2 4 7" xfId="7157"/>
    <cellStyle name="40% - 강조색2 4 7 2" xfId="7158"/>
    <cellStyle name="40% - 강조색2 4 7 3" xfId="7159"/>
    <cellStyle name="40% - 강조색2 4 8" xfId="7160"/>
    <cellStyle name="40% - 강조색2 4 8 2" xfId="7161"/>
    <cellStyle name="40% - 강조색2 4 8 3" xfId="7162"/>
    <cellStyle name="40% - 강조색2 4 9" xfId="7163"/>
    <cellStyle name="40% - 강조색2 4 9 2" xfId="7164"/>
    <cellStyle name="40% - 강조색2 4 9 3" xfId="7165"/>
    <cellStyle name="40% - 강조색2 5" xfId="7166"/>
    <cellStyle name="40% - 강조색2 5 10" xfId="7167"/>
    <cellStyle name="40% - 강조색2 5 10 2" xfId="7168"/>
    <cellStyle name="40% - 강조색2 5 10 3" xfId="7169"/>
    <cellStyle name="40% - 강조색2 5 11" xfId="7170"/>
    <cellStyle name="40% - 강조색2 5 11 2" xfId="7171"/>
    <cellStyle name="40% - 강조색2 5 11 3" xfId="7172"/>
    <cellStyle name="40% - 강조색2 5 12" xfId="7173"/>
    <cellStyle name="40% - 강조색2 5 12 2" xfId="7174"/>
    <cellStyle name="40% - 강조색2 5 12 3" xfId="7175"/>
    <cellStyle name="40% - 강조색2 5 13" xfId="7176"/>
    <cellStyle name="40% - 강조색2 5 13 2" xfId="7177"/>
    <cellStyle name="40% - 강조색2 5 13 3" xfId="7178"/>
    <cellStyle name="40% - 강조색2 5 14" xfId="7179"/>
    <cellStyle name="40% - 강조색2 5 14 2" xfId="7180"/>
    <cellStyle name="40% - 강조색2 5 14 3" xfId="7181"/>
    <cellStyle name="40% - 강조색2 5 15" xfId="7182"/>
    <cellStyle name="40% - 강조색2 5 16" xfId="7183"/>
    <cellStyle name="40% - 강조색2 5 2" xfId="7184"/>
    <cellStyle name="40% - 강조색2 5 2 2" xfId="7185"/>
    <cellStyle name="40% - 강조색2 5 2 3" xfId="7186"/>
    <cellStyle name="40% - 강조색2 5 3" xfId="7187"/>
    <cellStyle name="40% - 강조색2 5 3 2" xfId="7188"/>
    <cellStyle name="40% - 강조색2 5 3 3" xfId="7189"/>
    <cellStyle name="40% - 강조색2 5 4" xfId="7190"/>
    <cellStyle name="40% - 강조색2 5 4 2" xfId="7191"/>
    <cellStyle name="40% - 강조색2 5 4 3" xfId="7192"/>
    <cellStyle name="40% - 강조색2 5 5" xfId="7193"/>
    <cellStyle name="40% - 강조색2 5 5 2" xfId="7194"/>
    <cellStyle name="40% - 강조색2 5 5 3" xfId="7195"/>
    <cellStyle name="40% - 강조색2 5 6" xfId="7196"/>
    <cellStyle name="40% - 강조색2 5 6 2" xfId="7197"/>
    <cellStyle name="40% - 강조색2 5 6 3" xfId="7198"/>
    <cellStyle name="40% - 강조색2 5 7" xfId="7199"/>
    <cellStyle name="40% - 강조색2 5 7 2" xfId="7200"/>
    <cellStyle name="40% - 강조색2 5 7 3" xfId="7201"/>
    <cellStyle name="40% - 강조색2 5 8" xfId="7202"/>
    <cellStyle name="40% - 강조색2 5 8 2" xfId="7203"/>
    <cellStyle name="40% - 강조색2 5 8 3" xfId="7204"/>
    <cellStyle name="40% - 강조색2 5 9" xfId="7205"/>
    <cellStyle name="40% - 강조색2 5 9 2" xfId="7206"/>
    <cellStyle name="40% - 강조색2 5 9 3" xfId="7207"/>
    <cellStyle name="40% - 강조색2 6" xfId="7208"/>
    <cellStyle name="40% - 강조색2 6 10" xfId="7209"/>
    <cellStyle name="40% - 강조색2 6 10 2" xfId="7210"/>
    <cellStyle name="40% - 강조색2 6 10 3" xfId="7211"/>
    <cellStyle name="40% - 강조색2 6 11" xfId="7212"/>
    <cellStyle name="40% - 강조색2 6 11 2" xfId="7213"/>
    <cellStyle name="40% - 강조색2 6 11 3" xfId="7214"/>
    <cellStyle name="40% - 강조색2 6 12" xfId="7215"/>
    <cellStyle name="40% - 강조색2 6 12 2" xfId="7216"/>
    <cellStyle name="40% - 강조색2 6 12 3" xfId="7217"/>
    <cellStyle name="40% - 강조색2 6 13" xfId="7218"/>
    <cellStyle name="40% - 강조색2 6 13 2" xfId="7219"/>
    <cellStyle name="40% - 강조색2 6 13 3" xfId="7220"/>
    <cellStyle name="40% - 강조색2 6 14" xfId="7221"/>
    <cellStyle name="40% - 강조색2 6 14 2" xfId="7222"/>
    <cellStyle name="40% - 강조색2 6 14 3" xfId="7223"/>
    <cellStyle name="40% - 강조색2 6 15" xfId="7224"/>
    <cellStyle name="40% - 강조색2 6 16" xfId="7225"/>
    <cellStyle name="40% - 강조색2 6 2" xfId="7226"/>
    <cellStyle name="40% - 강조색2 6 2 2" xfId="7227"/>
    <cellStyle name="40% - 강조색2 6 2 3" xfId="7228"/>
    <cellStyle name="40% - 강조색2 6 3" xfId="7229"/>
    <cellStyle name="40% - 강조색2 6 3 2" xfId="7230"/>
    <cellStyle name="40% - 강조색2 6 3 3" xfId="7231"/>
    <cellStyle name="40% - 강조색2 6 4" xfId="7232"/>
    <cellStyle name="40% - 강조색2 6 4 2" xfId="7233"/>
    <cellStyle name="40% - 강조색2 6 4 3" xfId="7234"/>
    <cellStyle name="40% - 강조색2 6 5" xfId="7235"/>
    <cellStyle name="40% - 강조색2 6 5 2" xfId="7236"/>
    <cellStyle name="40% - 강조색2 6 5 3" xfId="7237"/>
    <cellStyle name="40% - 강조색2 6 6" xfId="7238"/>
    <cellStyle name="40% - 강조색2 6 6 2" xfId="7239"/>
    <cellStyle name="40% - 강조색2 6 6 3" xfId="7240"/>
    <cellStyle name="40% - 강조색2 6 7" xfId="7241"/>
    <cellStyle name="40% - 강조색2 6 7 2" xfId="7242"/>
    <cellStyle name="40% - 강조색2 6 7 3" xfId="7243"/>
    <cellStyle name="40% - 강조색2 6 8" xfId="7244"/>
    <cellStyle name="40% - 강조색2 6 8 2" xfId="7245"/>
    <cellStyle name="40% - 강조색2 6 8 3" xfId="7246"/>
    <cellStyle name="40% - 강조색2 6 9" xfId="7247"/>
    <cellStyle name="40% - 강조색2 6 9 2" xfId="7248"/>
    <cellStyle name="40% - 강조색2 6 9 3" xfId="7249"/>
    <cellStyle name="40% - 강조색2 7" xfId="7250"/>
    <cellStyle name="40% - 강조색2 7 10" xfId="7251"/>
    <cellStyle name="40% - 강조색2 7 10 2" xfId="7252"/>
    <cellStyle name="40% - 강조색2 7 10 3" xfId="7253"/>
    <cellStyle name="40% - 강조색2 7 11" xfId="7254"/>
    <cellStyle name="40% - 강조색2 7 11 2" xfId="7255"/>
    <cellStyle name="40% - 강조색2 7 11 3" xfId="7256"/>
    <cellStyle name="40% - 강조색2 7 12" xfId="7257"/>
    <cellStyle name="40% - 강조색2 7 12 2" xfId="7258"/>
    <cellStyle name="40% - 강조색2 7 12 3" xfId="7259"/>
    <cellStyle name="40% - 강조색2 7 13" xfId="7260"/>
    <cellStyle name="40% - 강조색2 7 13 2" xfId="7261"/>
    <cellStyle name="40% - 강조색2 7 13 3" xfId="7262"/>
    <cellStyle name="40% - 강조색2 7 14" xfId="7263"/>
    <cellStyle name="40% - 강조색2 7 14 2" xfId="7264"/>
    <cellStyle name="40% - 강조색2 7 14 3" xfId="7265"/>
    <cellStyle name="40% - 강조색2 7 15" xfId="7266"/>
    <cellStyle name="40% - 강조색2 7 16" xfId="7267"/>
    <cellStyle name="40% - 강조색2 7 2" xfId="7268"/>
    <cellStyle name="40% - 강조색2 7 2 2" xfId="7269"/>
    <cellStyle name="40% - 강조색2 7 2 3" xfId="7270"/>
    <cellStyle name="40% - 강조색2 7 3" xfId="7271"/>
    <cellStyle name="40% - 강조색2 7 3 2" xfId="7272"/>
    <cellStyle name="40% - 강조색2 7 3 3" xfId="7273"/>
    <cellStyle name="40% - 강조색2 7 4" xfId="7274"/>
    <cellStyle name="40% - 강조색2 7 4 2" xfId="7275"/>
    <cellStyle name="40% - 강조색2 7 4 3" xfId="7276"/>
    <cellStyle name="40% - 강조색2 7 5" xfId="7277"/>
    <cellStyle name="40% - 강조색2 7 5 2" xfId="7278"/>
    <cellStyle name="40% - 강조색2 7 5 3" xfId="7279"/>
    <cellStyle name="40% - 강조색2 7 6" xfId="7280"/>
    <cellStyle name="40% - 강조색2 7 6 2" xfId="7281"/>
    <cellStyle name="40% - 강조색2 7 6 3" xfId="7282"/>
    <cellStyle name="40% - 강조색2 7 7" xfId="7283"/>
    <cellStyle name="40% - 강조색2 7 7 2" xfId="7284"/>
    <cellStyle name="40% - 강조색2 7 7 3" xfId="7285"/>
    <cellStyle name="40% - 강조색2 7 8" xfId="7286"/>
    <cellStyle name="40% - 강조색2 7 8 2" xfId="7287"/>
    <cellStyle name="40% - 강조색2 7 8 3" xfId="7288"/>
    <cellStyle name="40% - 강조색2 7 9" xfId="7289"/>
    <cellStyle name="40% - 강조색2 7 9 2" xfId="7290"/>
    <cellStyle name="40% - 강조색2 7 9 3" xfId="7291"/>
    <cellStyle name="40% - 강조색2 8" xfId="7292"/>
    <cellStyle name="40% - 강조색2 8 10" xfId="7293"/>
    <cellStyle name="40% - 강조색2 8 10 2" xfId="7294"/>
    <cellStyle name="40% - 강조색2 8 10 3" xfId="7295"/>
    <cellStyle name="40% - 강조색2 8 11" xfId="7296"/>
    <cellStyle name="40% - 강조색2 8 11 2" xfId="7297"/>
    <cellStyle name="40% - 강조색2 8 11 3" xfId="7298"/>
    <cellStyle name="40% - 강조색2 8 12" xfId="7299"/>
    <cellStyle name="40% - 강조색2 8 12 2" xfId="7300"/>
    <cellStyle name="40% - 강조색2 8 12 3" xfId="7301"/>
    <cellStyle name="40% - 강조색2 8 13" xfId="7302"/>
    <cellStyle name="40% - 강조색2 8 13 2" xfId="7303"/>
    <cellStyle name="40% - 강조색2 8 13 3" xfId="7304"/>
    <cellStyle name="40% - 강조색2 8 14" xfId="7305"/>
    <cellStyle name="40% - 강조색2 8 14 2" xfId="7306"/>
    <cellStyle name="40% - 강조색2 8 14 3" xfId="7307"/>
    <cellStyle name="40% - 강조색2 8 15" xfId="7308"/>
    <cellStyle name="40% - 강조색2 8 16" xfId="7309"/>
    <cellStyle name="40% - 강조색2 8 2" xfId="7310"/>
    <cellStyle name="40% - 강조색2 8 2 2" xfId="7311"/>
    <cellStyle name="40% - 강조색2 8 2 3" xfId="7312"/>
    <cellStyle name="40% - 강조색2 8 3" xfId="7313"/>
    <cellStyle name="40% - 강조색2 8 3 2" xfId="7314"/>
    <cellStyle name="40% - 강조색2 8 3 3" xfId="7315"/>
    <cellStyle name="40% - 강조색2 8 4" xfId="7316"/>
    <cellStyle name="40% - 강조색2 8 4 2" xfId="7317"/>
    <cellStyle name="40% - 강조색2 8 4 3" xfId="7318"/>
    <cellStyle name="40% - 강조색2 8 5" xfId="7319"/>
    <cellStyle name="40% - 강조색2 8 5 2" xfId="7320"/>
    <cellStyle name="40% - 강조색2 8 5 3" xfId="7321"/>
    <cellStyle name="40% - 강조색2 8 6" xfId="7322"/>
    <cellStyle name="40% - 강조색2 8 6 2" xfId="7323"/>
    <cellStyle name="40% - 강조색2 8 6 3" xfId="7324"/>
    <cellStyle name="40% - 강조색2 8 7" xfId="7325"/>
    <cellStyle name="40% - 강조색2 8 7 2" xfId="7326"/>
    <cellStyle name="40% - 강조색2 8 7 3" xfId="7327"/>
    <cellStyle name="40% - 강조색2 8 8" xfId="7328"/>
    <cellStyle name="40% - 강조색2 8 8 2" xfId="7329"/>
    <cellStyle name="40% - 강조색2 8 8 3" xfId="7330"/>
    <cellStyle name="40% - 강조색2 8 9" xfId="7331"/>
    <cellStyle name="40% - 강조색2 8 9 2" xfId="7332"/>
    <cellStyle name="40% - 강조색2 8 9 3" xfId="7333"/>
    <cellStyle name="40% - 강조색2 9" xfId="7334"/>
    <cellStyle name="40% - 강조색2 9 10" xfId="7335"/>
    <cellStyle name="40% - 강조색2 9 10 2" xfId="7336"/>
    <cellStyle name="40% - 강조색2 9 10 3" xfId="7337"/>
    <cellStyle name="40% - 강조색2 9 11" xfId="7338"/>
    <cellStyle name="40% - 강조색2 9 11 2" xfId="7339"/>
    <cellStyle name="40% - 강조색2 9 11 3" xfId="7340"/>
    <cellStyle name="40% - 강조색2 9 12" xfId="7341"/>
    <cellStyle name="40% - 강조색2 9 12 2" xfId="7342"/>
    <cellStyle name="40% - 강조색2 9 12 3" xfId="7343"/>
    <cellStyle name="40% - 강조색2 9 13" xfId="7344"/>
    <cellStyle name="40% - 강조색2 9 13 2" xfId="7345"/>
    <cellStyle name="40% - 강조색2 9 13 3" xfId="7346"/>
    <cellStyle name="40% - 강조색2 9 14" xfId="7347"/>
    <cellStyle name="40% - 강조색2 9 14 2" xfId="7348"/>
    <cellStyle name="40% - 강조색2 9 14 3" xfId="7349"/>
    <cellStyle name="40% - 강조색2 9 15" xfId="7350"/>
    <cellStyle name="40% - 강조색2 9 16" xfId="7351"/>
    <cellStyle name="40% - 강조색2 9 2" xfId="7352"/>
    <cellStyle name="40% - 강조색2 9 2 2" xfId="7353"/>
    <cellStyle name="40% - 강조색2 9 2 3" xfId="7354"/>
    <cellStyle name="40% - 강조색2 9 3" xfId="7355"/>
    <cellStyle name="40% - 강조색2 9 3 2" xfId="7356"/>
    <cellStyle name="40% - 강조색2 9 3 3" xfId="7357"/>
    <cellStyle name="40% - 강조색2 9 4" xfId="7358"/>
    <cellStyle name="40% - 강조색2 9 4 2" xfId="7359"/>
    <cellStyle name="40% - 강조색2 9 4 3" xfId="7360"/>
    <cellStyle name="40% - 강조색2 9 5" xfId="7361"/>
    <cellStyle name="40% - 강조색2 9 5 2" xfId="7362"/>
    <cellStyle name="40% - 강조색2 9 5 3" xfId="7363"/>
    <cellStyle name="40% - 강조색2 9 6" xfId="7364"/>
    <cellStyle name="40% - 강조색2 9 6 2" xfId="7365"/>
    <cellStyle name="40% - 강조색2 9 6 3" xfId="7366"/>
    <cellStyle name="40% - 강조색2 9 7" xfId="7367"/>
    <cellStyle name="40% - 강조색2 9 7 2" xfId="7368"/>
    <cellStyle name="40% - 강조색2 9 7 3" xfId="7369"/>
    <cellStyle name="40% - 강조색2 9 8" xfId="7370"/>
    <cellStyle name="40% - 강조색2 9 8 2" xfId="7371"/>
    <cellStyle name="40% - 강조색2 9 8 3" xfId="7372"/>
    <cellStyle name="40% - 강조색2 9 9" xfId="7373"/>
    <cellStyle name="40% - 강조색2 9 9 2" xfId="7374"/>
    <cellStyle name="40% - 강조색2 9 9 3" xfId="7375"/>
    <cellStyle name="40% - 강조색3 10" xfId="7376"/>
    <cellStyle name="40% - 강조색3 10 10" xfId="7377"/>
    <cellStyle name="40% - 강조색3 10 10 2" xfId="7378"/>
    <cellStyle name="40% - 강조색3 10 10 3" xfId="7379"/>
    <cellStyle name="40% - 강조색3 10 11" xfId="7380"/>
    <cellStyle name="40% - 강조색3 10 11 2" xfId="7381"/>
    <cellStyle name="40% - 강조색3 10 11 3" xfId="7382"/>
    <cellStyle name="40% - 강조색3 10 12" xfId="7383"/>
    <cellStyle name="40% - 강조색3 10 12 2" xfId="7384"/>
    <cellStyle name="40% - 강조색3 10 12 3" xfId="7385"/>
    <cellStyle name="40% - 강조색3 10 13" xfId="7386"/>
    <cellStyle name="40% - 강조색3 10 13 2" xfId="7387"/>
    <cellStyle name="40% - 강조색3 10 13 3" xfId="7388"/>
    <cellStyle name="40% - 강조색3 10 14" xfId="7389"/>
    <cellStyle name="40% - 강조색3 10 14 2" xfId="7390"/>
    <cellStyle name="40% - 강조색3 10 14 3" xfId="7391"/>
    <cellStyle name="40% - 강조색3 10 15" xfId="7392"/>
    <cellStyle name="40% - 강조색3 10 16" xfId="7393"/>
    <cellStyle name="40% - 강조색3 10 2" xfId="7394"/>
    <cellStyle name="40% - 강조색3 10 2 2" xfId="7395"/>
    <cellStyle name="40% - 강조색3 10 2 3" xfId="7396"/>
    <cellStyle name="40% - 강조색3 10 3" xfId="7397"/>
    <cellStyle name="40% - 강조색3 10 3 2" xfId="7398"/>
    <cellStyle name="40% - 강조색3 10 3 3" xfId="7399"/>
    <cellStyle name="40% - 강조색3 10 4" xfId="7400"/>
    <cellStyle name="40% - 강조색3 10 4 2" xfId="7401"/>
    <cellStyle name="40% - 강조색3 10 4 3" xfId="7402"/>
    <cellStyle name="40% - 강조색3 10 5" xfId="7403"/>
    <cellStyle name="40% - 강조색3 10 5 2" xfId="7404"/>
    <cellStyle name="40% - 강조색3 10 5 3" xfId="7405"/>
    <cellStyle name="40% - 강조색3 10 6" xfId="7406"/>
    <cellStyle name="40% - 강조색3 10 6 2" xfId="7407"/>
    <cellStyle name="40% - 강조색3 10 6 3" xfId="7408"/>
    <cellStyle name="40% - 강조색3 10 7" xfId="7409"/>
    <cellStyle name="40% - 강조색3 10 7 2" xfId="7410"/>
    <cellStyle name="40% - 강조색3 10 7 3" xfId="7411"/>
    <cellStyle name="40% - 강조색3 10 8" xfId="7412"/>
    <cellStyle name="40% - 강조색3 10 8 2" xfId="7413"/>
    <cellStyle name="40% - 강조색3 10 8 3" xfId="7414"/>
    <cellStyle name="40% - 강조색3 10 9" xfId="7415"/>
    <cellStyle name="40% - 강조색3 10 9 2" xfId="7416"/>
    <cellStyle name="40% - 강조색3 10 9 3" xfId="7417"/>
    <cellStyle name="40% - 강조색3 11" xfId="7418"/>
    <cellStyle name="40% - 강조색3 11 10" xfId="7419"/>
    <cellStyle name="40% - 강조색3 11 10 2" xfId="7420"/>
    <cellStyle name="40% - 강조색3 11 10 3" xfId="7421"/>
    <cellStyle name="40% - 강조색3 11 11" xfId="7422"/>
    <cellStyle name="40% - 강조색3 11 11 2" xfId="7423"/>
    <cellStyle name="40% - 강조색3 11 11 3" xfId="7424"/>
    <cellStyle name="40% - 강조색3 11 12" xfId="7425"/>
    <cellStyle name="40% - 강조색3 11 12 2" xfId="7426"/>
    <cellStyle name="40% - 강조색3 11 12 3" xfId="7427"/>
    <cellStyle name="40% - 강조색3 11 13" xfId="7428"/>
    <cellStyle name="40% - 강조색3 11 13 2" xfId="7429"/>
    <cellStyle name="40% - 강조색3 11 13 3" xfId="7430"/>
    <cellStyle name="40% - 강조색3 11 14" xfId="7431"/>
    <cellStyle name="40% - 강조색3 11 14 2" xfId="7432"/>
    <cellStyle name="40% - 강조색3 11 14 3" xfId="7433"/>
    <cellStyle name="40% - 강조색3 11 15" xfId="7434"/>
    <cellStyle name="40% - 강조색3 11 16" xfId="7435"/>
    <cellStyle name="40% - 강조색3 11 2" xfId="7436"/>
    <cellStyle name="40% - 강조색3 11 2 2" xfId="7437"/>
    <cellStyle name="40% - 강조색3 11 2 3" xfId="7438"/>
    <cellStyle name="40% - 강조색3 11 3" xfId="7439"/>
    <cellStyle name="40% - 강조색3 11 3 2" xfId="7440"/>
    <cellStyle name="40% - 강조색3 11 3 3" xfId="7441"/>
    <cellStyle name="40% - 강조색3 11 4" xfId="7442"/>
    <cellStyle name="40% - 강조색3 11 4 2" xfId="7443"/>
    <cellStyle name="40% - 강조색3 11 4 3" xfId="7444"/>
    <cellStyle name="40% - 강조색3 11 5" xfId="7445"/>
    <cellStyle name="40% - 강조색3 11 5 2" xfId="7446"/>
    <cellStyle name="40% - 강조색3 11 5 3" xfId="7447"/>
    <cellStyle name="40% - 강조색3 11 6" xfId="7448"/>
    <cellStyle name="40% - 강조색3 11 6 2" xfId="7449"/>
    <cellStyle name="40% - 강조색3 11 6 3" xfId="7450"/>
    <cellStyle name="40% - 강조색3 11 7" xfId="7451"/>
    <cellStyle name="40% - 강조색3 11 7 2" xfId="7452"/>
    <cellStyle name="40% - 강조색3 11 7 3" xfId="7453"/>
    <cellStyle name="40% - 강조색3 11 8" xfId="7454"/>
    <cellStyle name="40% - 강조색3 11 8 2" xfId="7455"/>
    <cellStyle name="40% - 강조색3 11 8 3" xfId="7456"/>
    <cellStyle name="40% - 강조색3 11 9" xfId="7457"/>
    <cellStyle name="40% - 강조색3 11 9 2" xfId="7458"/>
    <cellStyle name="40% - 강조색3 11 9 3" xfId="7459"/>
    <cellStyle name="40% - 강조색3 12" xfId="7460"/>
    <cellStyle name="40% - 강조색3 12 10" xfId="7461"/>
    <cellStyle name="40% - 강조색3 12 10 2" xfId="7462"/>
    <cellStyle name="40% - 강조색3 12 10 3" xfId="7463"/>
    <cellStyle name="40% - 강조색3 12 11" xfId="7464"/>
    <cellStyle name="40% - 강조색3 12 11 2" xfId="7465"/>
    <cellStyle name="40% - 강조색3 12 11 3" xfId="7466"/>
    <cellStyle name="40% - 강조색3 12 12" xfId="7467"/>
    <cellStyle name="40% - 강조색3 12 12 2" xfId="7468"/>
    <cellStyle name="40% - 강조색3 12 12 3" xfId="7469"/>
    <cellStyle name="40% - 강조색3 12 13" xfId="7470"/>
    <cellStyle name="40% - 강조색3 12 13 2" xfId="7471"/>
    <cellStyle name="40% - 강조색3 12 13 3" xfId="7472"/>
    <cellStyle name="40% - 강조색3 12 14" xfId="7473"/>
    <cellStyle name="40% - 강조색3 12 14 2" xfId="7474"/>
    <cellStyle name="40% - 강조색3 12 14 3" xfId="7475"/>
    <cellStyle name="40% - 강조색3 12 15" xfId="7476"/>
    <cellStyle name="40% - 강조색3 12 16" xfId="7477"/>
    <cellStyle name="40% - 강조색3 12 2" xfId="7478"/>
    <cellStyle name="40% - 강조색3 12 2 2" xfId="7479"/>
    <cellStyle name="40% - 강조색3 12 2 3" xfId="7480"/>
    <cellStyle name="40% - 강조색3 12 3" xfId="7481"/>
    <cellStyle name="40% - 강조색3 12 3 2" xfId="7482"/>
    <cellStyle name="40% - 강조색3 12 3 3" xfId="7483"/>
    <cellStyle name="40% - 강조색3 12 4" xfId="7484"/>
    <cellStyle name="40% - 강조색3 12 4 2" xfId="7485"/>
    <cellStyle name="40% - 강조색3 12 4 3" xfId="7486"/>
    <cellStyle name="40% - 강조색3 12 5" xfId="7487"/>
    <cellStyle name="40% - 강조색3 12 5 2" xfId="7488"/>
    <cellStyle name="40% - 강조색3 12 5 3" xfId="7489"/>
    <cellStyle name="40% - 강조색3 12 6" xfId="7490"/>
    <cellStyle name="40% - 강조색3 12 6 2" xfId="7491"/>
    <cellStyle name="40% - 강조색3 12 6 3" xfId="7492"/>
    <cellStyle name="40% - 강조색3 12 7" xfId="7493"/>
    <cellStyle name="40% - 강조색3 12 7 2" xfId="7494"/>
    <cellStyle name="40% - 강조색3 12 7 3" xfId="7495"/>
    <cellStyle name="40% - 강조색3 12 8" xfId="7496"/>
    <cellStyle name="40% - 강조색3 12 8 2" xfId="7497"/>
    <cellStyle name="40% - 강조색3 12 8 3" xfId="7498"/>
    <cellStyle name="40% - 강조색3 12 9" xfId="7499"/>
    <cellStyle name="40% - 강조색3 12 9 2" xfId="7500"/>
    <cellStyle name="40% - 강조색3 12 9 3" xfId="7501"/>
    <cellStyle name="40% - 강조색3 13" xfId="7502"/>
    <cellStyle name="40% - 강조색3 13 10" xfId="7503"/>
    <cellStyle name="40% - 강조색3 13 10 2" xfId="7504"/>
    <cellStyle name="40% - 강조색3 13 10 3" xfId="7505"/>
    <cellStyle name="40% - 강조색3 13 11" xfId="7506"/>
    <cellStyle name="40% - 강조색3 13 11 2" xfId="7507"/>
    <cellStyle name="40% - 강조색3 13 11 3" xfId="7508"/>
    <cellStyle name="40% - 강조색3 13 12" xfId="7509"/>
    <cellStyle name="40% - 강조색3 13 12 2" xfId="7510"/>
    <cellStyle name="40% - 강조색3 13 12 3" xfId="7511"/>
    <cellStyle name="40% - 강조색3 13 13" xfId="7512"/>
    <cellStyle name="40% - 강조색3 13 13 2" xfId="7513"/>
    <cellStyle name="40% - 강조색3 13 13 3" xfId="7514"/>
    <cellStyle name="40% - 강조색3 13 14" xfId="7515"/>
    <cellStyle name="40% - 강조색3 13 14 2" xfId="7516"/>
    <cellStyle name="40% - 강조색3 13 14 3" xfId="7517"/>
    <cellStyle name="40% - 강조색3 13 15" xfId="7518"/>
    <cellStyle name="40% - 강조색3 13 16" xfId="7519"/>
    <cellStyle name="40% - 강조색3 13 2" xfId="7520"/>
    <cellStyle name="40% - 강조색3 13 2 2" xfId="7521"/>
    <cellStyle name="40% - 강조색3 13 2 3" xfId="7522"/>
    <cellStyle name="40% - 강조색3 13 3" xfId="7523"/>
    <cellStyle name="40% - 강조색3 13 3 2" xfId="7524"/>
    <cellStyle name="40% - 강조색3 13 3 3" xfId="7525"/>
    <cellStyle name="40% - 강조색3 13 4" xfId="7526"/>
    <cellStyle name="40% - 강조색3 13 4 2" xfId="7527"/>
    <cellStyle name="40% - 강조색3 13 4 3" xfId="7528"/>
    <cellStyle name="40% - 강조색3 13 5" xfId="7529"/>
    <cellStyle name="40% - 강조색3 13 5 2" xfId="7530"/>
    <cellStyle name="40% - 강조색3 13 5 3" xfId="7531"/>
    <cellStyle name="40% - 강조색3 13 6" xfId="7532"/>
    <cellStyle name="40% - 강조색3 13 6 2" xfId="7533"/>
    <cellStyle name="40% - 강조색3 13 6 3" xfId="7534"/>
    <cellStyle name="40% - 강조색3 13 7" xfId="7535"/>
    <cellStyle name="40% - 강조색3 13 7 2" xfId="7536"/>
    <cellStyle name="40% - 강조색3 13 7 3" xfId="7537"/>
    <cellStyle name="40% - 강조색3 13 8" xfId="7538"/>
    <cellStyle name="40% - 강조색3 13 8 2" xfId="7539"/>
    <cellStyle name="40% - 강조색3 13 8 3" xfId="7540"/>
    <cellStyle name="40% - 강조색3 13 9" xfId="7541"/>
    <cellStyle name="40% - 강조색3 13 9 2" xfId="7542"/>
    <cellStyle name="40% - 강조색3 13 9 3" xfId="7543"/>
    <cellStyle name="40% - 강조색3 14" xfId="7544"/>
    <cellStyle name="40% - 강조색3 14 10" xfId="7545"/>
    <cellStyle name="40% - 강조색3 14 10 2" xfId="7546"/>
    <cellStyle name="40% - 강조색3 14 10 3" xfId="7547"/>
    <cellStyle name="40% - 강조색3 14 11" xfId="7548"/>
    <cellStyle name="40% - 강조색3 14 11 2" xfId="7549"/>
    <cellStyle name="40% - 강조색3 14 11 3" xfId="7550"/>
    <cellStyle name="40% - 강조색3 14 12" xfId="7551"/>
    <cellStyle name="40% - 강조색3 14 12 2" xfId="7552"/>
    <cellStyle name="40% - 강조색3 14 12 3" xfId="7553"/>
    <cellStyle name="40% - 강조색3 14 13" xfId="7554"/>
    <cellStyle name="40% - 강조색3 14 13 2" xfId="7555"/>
    <cellStyle name="40% - 강조색3 14 13 3" xfId="7556"/>
    <cellStyle name="40% - 강조색3 14 14" xfId="7557"/>
    <cellStyle name="40% - 강조색3 14 14 2" xfId="7558"/>
    <cellStyle name="40% - 강조색3 14 14 3" xfId="7559"/>
    <cellStyle name="40% - 강조색3 14 15" xfId="7560"/>
    <cellStyle name="40% - 강조색3 14 16" xfId="7561"/>
    <cellStyle name="40% - 강조색3 14 2" xfId="7562"/>
    <cellStyle name="40% - 강조색3 14 2 2" xfId="7563"/>
    <cellStyle name="40% - 강조색3 14 2 3" xfId="7564"/>
    <cellStyle name="40% - 강조색3 14 3" xfId="7565"/>
    <cellStyle name="40% - 강조색3 14 3 2" xfId="7566"/>
    <cellStyle name="40% - 강조색3 14 3 3" xfId="7567"/>
    <cellStyle name="40% - 강조색3 14 4" xfId="7568"/>
    <cellStyle name="40% - 강조색3 14 4 2" xfId="7569"/>
    <cellStyle name="40% - 강조색3 14 4 3" xfId="7570"/>
    <cellStyle name="40% - 강조색3 14 5" xfId="7571"/>
    <cellStyle name="40% - 강조색3 14 5 2" xfId="7572"/>
    <cellStyle name="40% - 강조색3 14 5 3" xfId="7573"/>
    <cellStyle name="40% - 강조색3 14 6" xfId="7574"/>
    <cellStyle name="40% - 강조색3 14 6 2" xfId="7575"/>
    <cellStyle name="40% - 강조색3 14 6 3" xfId="7576"/>
    <cellStyle name="40% - 강조색3 14 7" xfId="7577"/>
    <cellStyle name="40% - 강조색3 14 7 2" xfId="7578"/>
    <cellStyle name="40% - 강조색3 14 7 3" xfId="7579"/>
    <cellStyle name="40% - 강조색3 14 8" xfId="7580"/>
    <cellStyle name="40% - 강조색3 14 8 2" xfId="7581"/>
    <cellStyle name="40% - 강조색3 14 8 3" xfId="7582"/>
    <cellStyle name="40% - 강조색3 14 9" xfId="7583"/>
    <cellStyle name="40% - 강조색3 14 9 2" xfId="7584"/>
    <cellStyle name="40% - 강조색3 14 9 3" xfId="7585"/>
    <cellStyle name="40% - 강조색3 15" xfId="7586"/>
    <cellStyle name="40% - 강조색3 15 10" xfId="7587"/>
    <cellStyle name="40% - 강조색3 15 10 2" xfId="7588"/>
    <cellStyle name="40% - 강조색3 15 10 3" xfId="7589"/>
    <cellStyle name="40% - 강조색3 15 11" xfId="7590"/>
    <cellStyle name="40% - 강조색3 15 11 2" xfId="7591"/>
    <cellStyle name="40% - 강조색3 15 11 3" xfId="7592"/>
    <cellStyle name="40% - 강조색3 15 12" xfId="7593"/>
    <cellStyle name="40% - 강조색3 15 12 2" xfId="7594"/>
    <cellStyle name="40% - 강조색3 15 12 3" xfId="7595"/>
    <cellStyle name="40% - 강조색3 15 13" xfId="7596"/>
    <cellStyle name="40% - 강조색3 15 13 2" xfId="7597"/>
    <cellStyle name="40% - 강조색3 15 13 3" xfId="7598"/>
    <cellStyle name="40% - 강조색3 15 14" xfId="7599"/>
    <cellStyle name="40% - 강조색3 15 14 2" xfId="7600"/>
    <cellStyle name="40% - 강조색3 15 14 3" xfId="7601"/>
    <cellStyle name="40% - 강조색3 15 15" xfId="7602"/>
    <cellStyle name="40% - 강조색3 15 16" xfId="7603"/>
    <cellStyle name="40% - 강조색3 15 2" xfId="7604"/>
    <cellStyle name="40% - 강조색3 15 2 2" xfId="7605"/>
    <cellStyle name="40% - 강조색3 15 2 3" xfId="7606"/>
    <cellStyle name="40% - 강조색3 15 3" xfId="7607"/>
    <cellStyle name="40% - 강조색3 15 3 2" xfId="7608"/>
    <cellStyle name="40% - 강조색3 15 3 3" xfId="7609"/>
    <cellStyle name="40% - 강조색3 15 4" xfId="7610"/>
    <cellStyle name="40% - 강조색3 15 4 2" xfId="7611"/>
    <cellStyle name="40% - 강조색3 15 4 3" xfId="7612"/>
    <cellStyle name="40% - 강조색3 15 5" xfId="7613"/>
    <cellStyle name="40% - 강조색3 15 5 2" xfId="7614"/>
    <cellStyle name="40% - 강조색3 15 5 3" xfId="7615"/>
    <cellStyle name="40% - 강조색3 15 6" xfId="7616"/>
    <cellStyle name="40% - 강조색3 15 6 2" xfId="7617"/>
    <cellStyle name="40% - 강조색3 15 6 3" xfId="7618"/>
    <cellStyle name="40% - 강조색3 15 7" xfId="7619"/>
    <cellStyle name="40% - 강조색3 15 7 2" xfId="7620"/>
    <cellStyle name="40% - 강조색3 15 7 3" xfId="7621"/>
    <cellStyle name="40% - 강조색3 15 8" xfId="7622"/>
    <cellStyle name="40% - 강조색3 15 8 2" xfId="7623"/>
    <cellStyle name="40% - 강조색3 15 8 3" xfId="7624"/>
    <cellStyle name="40% - 강조색3 15 9" xfId="7625"/>
    <cellStyle name="40% - 강조색3 15 9 2" xfId="7626"/>
    <cellStyle name="40% - 강조색3 15 9 3" xfId="7627"/>
    <cellStyle name="40% - 강조색3 16" xfId="7628"/>
    <cellStyle name="40% - 강조색3 16 10" xfId="7629"/>
    <cellStyle name="40% - 강조색3 16 10 2" xfId="7630"/>
    <cellStyle name="40% - 강조색3 16 10 3" xfId="7631"/>
    <cellStyle name="40% - 강조색3 16 11" xfId="7632"/>
    <cellStyle name="40% - 강조색3 16 11 2" xfId="7633"/>
    <cellStyle name="40% - 강조색3 16 11 3" xfId="7634"/>
    <cellStyle name="40% - 강조색3 16 12" xfId="7635"/>
    <cellStyle name="40% - 강조색3 16 12 2" xfId="7636"/>
    <cellStyle name="40% - 강조색3 16 12 3" xfId="7637"/>
    <cellStyle name="40% - 강조색3 16 13" xfId="7638"/>
    <cellStyle name="40% - 강조색3 16 13 2" xfId="7639"/>
    <cellStyle name="40% - 강조색3 16 13 3" xfId="7640"/>
    <cellStyle name="40% - 강조색3 16 14" xfId="7641"/>
    <cellStyle name="40% - 강조색3 16 14 2" xfId="7642"/>
    <cellStyle name="40% - 강조색3 16 14 3" xfId="7643"/>
    <cellStyle name="40% - 강조색3 16 15" xfId="7644"/>
    <cellStyle name="40% - 강조색3 16 16" xfId="7645"/>
    <cellStyle name="40% - 강조색3 16 2" xfId="7646"/>
    <cellStyle name="40% - 강조색3 16 2 2" xfId="7647"/>
    <cellStyle name="40% - 강조색3 16 2 3" xfId="7648"/>
    <cellStyle name="40% - 강조색3 16 3" xfId="7649"/>
    <cellStyle name="40% - 강조색3 16 3 2" xfId="7650"/>
    <cellStyle name="40% - 강조색3 16 3 3" xfId="7651"/>
    <cellStyle name="40% - 강조색3 16 4" xfId="7652"/>
    <cellStyle name="40% - 강조색3 16 4 2" xfId="7653"/>
    <cellStyle name="40% - 강조색3 16 4 3" xfId="7654"/>
    <cellStyle name="40% - 강조색3 16 5" xfId="7655"/>
    <cellStyle name="40% - 강조색3 16 5 2" xfId="7656"/>
    <cellStyle name="40% - 강조색3 16 5 3" xfId="7657"/>
    <cellStyle name="40% - 강조색3 16 6" xfId="7658"/>
    <cellStyle name="40% - 강조색3 16 6 2" xfId="7659"/>
    <cellStyle name="40% - 강조색3 16 6 3" xfId="7660"/>
    <cellStyle name="40% - 강조색3 16 7" xfId="7661"/>
    <cellStyle name="40% - 강조색3 16 7 2" xfId="7662"/>
    <cellStyle name="40% - 강조색3 16 7 3" xfId="7663"/>
    <cellStyle name="40% - 강조색3 16 8" xfId="7664"/>
    <cellStyle name="40% - 강조색3 16 8 2" xfId="7665"/>
    <cellStyle name="40% - 강조색3 16 8 3" xfId="7666"/>
    <cellStyle name="40% - 강조색3 16 9" xfId="7667"/>
    <cellStyle name="40% - 강조색3 16 9 2" xfId="7668"/>
    <cellStyle name="40% - 강조색3 16 9 3" xfId="7669"/>
    <cellStyle name="40% - 강조색3 17" xfId="7670"/>
    <cellStyle name="40% - 강조색3 17 10" xfId="7671"/>
    <cellStyle name="40% - 강조색3 17 10 2" xfId="7672"/>
    <cellStyle name="40% - 강조색3 17 10 3" xfId="7673"/>
    <cellStyle name="40% - 강조색3 17 11" xfId="7674"/>
    <cellStyle name="40% - 강조색3 17 11 2" xfId="7675"/>
    <cellStyle name="40% - 강조색3 17 11 3" xfId="7676"/>
    <cellStyle name="40% - 강조색3 17 12" xfId="7677"/>
    <cellStyle name="40% - 강조색3 17 12 2" xfId="7678"/>
    <cellStyle name="40% - 강조색3 17 12 3" xfId="7679"/>
    <cellStyle name="40% - 강조색3 17 13" xfId="7680"/>
    <cellStyle name="40% - 강조색3 17 13 2" xfId="7681"/>
    <cellStyle name="40% - 강조색3 17 13 3" xfId="7682"/>
    <cellStyle name="40% - 강조색3 17 14" xfId="7683"/>
    <cellStyle name="40% - 강조색3 17 14 2" xfId="7684"/>
    <cellStyle name="40% - 강조색3 17 14 3" xfId="7685"/>
    <cellStyle name="40% - 강조색3 17 15" xfId="7686"/>
    <cellStyle name="40% - 강조색3 17 16" xfId="7687"/>
    <cellStyle name="40% - 강조색3 17 2" xfId="7688"/>
    <cellStyle name="40% - 강조색3 17 2 2" xfId="7689"/>
    <cellStyle name="40% - 강조색3 17 2 3" xfId="7690"/>
    <cellStyle name="40% - 강조색3 17 3" xfId="7691"/>
    <cellStyle name="40% - 강조색3 17 3 2" xfId="7692"/>
    <cellStyle name="40% - 강조색3 17 3 3" xfId="7693"/>
    <cellStyle name="40% - 강조색3 17 4" xfId="7694"/>
    <cellStyle name="40% - 강조색3 17 4 2" xfId="7695"/>
    <cellStyle name="40% - 강조색3 17 4 3" xfId="7696"/>
    <cellStyle name="40% - 강조색3 17 5" xfId="7697"/>
    <cellStyle name="40% - 강조색3 17 5 2" xfId="7698"/>
    <cellStyle name="40% - 강조색3 17 5 3" xfId="7699"/>
    <cellStyle name="40% - 강조색3 17 6" xfId="7700"/>
    <cellStyle name="40% - 강조색3 17 6 2" xfId="7701"/>
    <cellStyle name="40% - 강조색3 17 6 3" xfId="7702"/>
    <cellStyle name="40% - 강조색3 17 7" xfId="7703"/>
    <cellStyle name="40% - 강조색3 17 7 2" xfId="7704"/>
    <cellStyle name="40% - 강조색3 17 7 3" xfId="7705"/>
    <cellStyle name="40% - 강조색3 17 8" xfId="7706"/>
    <cellStyle name="40% - 강조색3 17 8 2" xfId="7707"/>
    <cellStyle name="40% - 강조색3 17 8 3" xfId="7708"/>
    <cellStyle name="40% - 강조색3 17 9" xfId="7709"/>
    <cellStyle name="40% - 강조색3 17 9 2" xfId="7710"/>
    <cellStyle name="40% - 강조색3 17 9 3" xfId="7711"/>
    <cellStyle name="40% - 강조색3 18" xfId="7712"/>
    <cellStyle name="40% - 강조색3 18 10" xfId="7713"/>
    <cellStyle name="40% - 강조색3 18 10 2" xfId="7714"/>
    <cellStyle name="40% - 강조색3 18 10 3" xfId="7715"/>
    <cellStyle name="40% - 강조색3 18 11" xfId="7716"/>
    <cellStyle name="40% - 강조색3 18 11 2" xfId="7717"/>
    <cellStyle name="40% - 강조색3 18 11 3" xfId="7718"/>
    <cellStyle name="40% - 강조색3 18 12" xfId="7719"/>
    <cellStyle name="40% - 강조색3 18 12 2" xfId="7720"/>
    <cellStyle name="40% - 강조색3 18 12 3" xfId="7721"/>
    <cellStyle name="40% - 강조색3 18 13" xfId="7722"/>
    <cellStyle name="40% - 강조색3 18 13 2" xfId="7723"/>
    <cellStyle name="40% - 강조색3 18 13 3" xfId="7724"/>
    <cellStyle name="40% - 강조색3 18 14" xfId="7725"/>
    <cellStyle name="40% - 강조색3 18 14 2" xfId="7726"/>
    <cellStyle name="40% - 강조색3 18 14 3" xfId="7727"/>
    <cellStyle name="40% - 강조색3 18 15" xfId="7728"/>
    <cellStyle name="40% - 강조색3 18 16" xfId="7729"/>
    <cellStyle name="40% - 강조색3 18 2" xfId="7730"/>
    <cellStyle name="40% - 강조색3 18 2 2" xfId="7731"/>
    <cellStyle name="40% - 강조색3 18 2 3" xfId="7732"/>
    <cellStyle name="40% - 강조색3 18 3" xfId="7733"/>
    <cellStyle name="40% - 강조색3 18 3 2" xfId="7734"/>
    <cellStyle name="40% - 강조색3 18 3 3" xfId="7735"/>
    <cellStyle name="40% - 강조색3 18 4" xfId="7736"/>
    <cellStyle name="40% - 강조색3 18 4 2" xfId="7737"/>
    <cellStyle name="40% - 강조색3 18 4 3" xfId="7738"/>
    <cellStyle name="40% - 강조색3 18 5" xfId="7739"/>
    <cellStyle name="40% - 강조색3 18 5 2" xfId="7740"/>
    <cellStyle name="40% - 강조색3 18 5 3" xfId="7741"/>
    <cellStyle name="40% - 강조색3 18 6" xfId="7742"/>
    <cellStyle name="40% - 강조색3 18 6 2" xfId="7743"/>
    <cellStyle name="40% - 강조색3 18 6 3" xfId="7744"/>
    <cellStyle name="40% - 강조색3 18 7" xfId="7745"/>
    <cellStyle name="40% - 강조색3 18 7 2" xfId="7746"/>
    <cellStyle name="40% - 강조색3 18 7 3" xfId="7747"/>
    <cellStyle name="40% - 강조색3 18 8" xfId="7748"/>
    <cellStyle name="40% - 강조색3 18 8 2" xfId="7749"/>
    <cellStyle name="40% - 강조색3 18 8 3" xfId="7750"/>
    <cellStyle name="40% - 강조색3 18 9" xfId="7751"/>
    <cellStyle name="40% - 강조색3 18 9 2" xfId="7752"/>
    <cellStyle name="40% - 강조색3 18 9 3" xfId="7753"/>
    <cellStyle name="40% - 강조색3 19" xfId="7754"/>
    <cellStyle name="40% - 강조색3 19 10" xfId="7755"/>
    <cellStyle name="40% - 강조색3 19 10 2" xfId="7756"/>
    <cellStyle name="40% - 강조색3 19 10 3" xfId="7757"/>
    <cellStyle name="40% - 강조색3 19 11" xfId="7758"/>
    <cellStyle name="40% - 강조색3 19 11 2" xfId="7759"/>
    <cellStyle name="40% - 강조색3 19 11 3" xfId="7760"/>
    <cellStyle name="40% - 강조색3 19 12" xfId="7761"/>
    <cellStyle name="40% - 강조색3 19 12 2" xfId="7762"/>
    <cellStyle name="40% - 강조색3 19 12 3" xfId="7763"/>
    <cellStyle name="40% - 강조색3 19 13" xfId="7764"/>
    <cellStyle name="40% - 강조색3 19 13 2" xfId="7765"/>
    <cellStyle name="40% - 강조색3 19 13 3" xfId="7766"/>
    <cellStyle name="40% - 강조색3 19 14" xfId="7767"/>
    <cellStyle name="40% - 강조색3 19 14 2" xfId="7768"/>
    <cellStyle name="40% - 강조색3 19 14 3" xfId="7769"/>
    <cellStyle name="40% - 강조색3 19 15" xfId="7770"/>
    <cellStyle name="40% - 강조색3 19 16" xfId="7771"/>
    <cellStyle name="40% - 강조색3 19 2" xfId="7772"/>
    <cellStyle name="40% - 강조색3 19 2 2" xfId="7773"/>
    <cellStyle name="40% - 강조색3 19 2 3" xfId="7774"/>
    <cellStyle name="40% - 강조색3 19 3" xfId="7775"/>
    <cellStyle name="40% - 강조색3 19 3 2" xfId="7776"/>
    <cellStyle name="40% - 강조색3 19 3 3" xfId="7777"/>
    <cellStyle name="40% - 강조색3 19 4" xfId="7778"/>
    <cellStyle name="40% - 강조색3 19 4 2" xfId="7779"/>
    <cellStyle name="40% - 강조색3 19 4 3" xfId="7780"/>
    <cellStyle name="40% - 강조색3 19 5" xfId="7781"/>
    <cellStyle name="40% - 강조색3 19 5 2" xfId="7782"/>
    <cellStyle name="40% - 강조색3 19 5 3" xfId="7783"/>
    <cellStyle name="40% - 강조색3 19 6" xfId="7784"/>
    <cellStyle name="40% - 강조색3 19 6 2" xfId="7785"/>
    <cellStyle name="40% - 강조색3 19 6 3" xfId="7786"/>
    <cellStyle name="40% - 강조색3 19 7" xfId="7787"/>
    <cellStyle name="40% - 강조색3 19 7 2" xfId="7788"/>
    <cellStyle name="40% - 강조색3 19 7 3" xfId="7789"/>
    <cellStyle name="40% - 강조색3 19 8" xfId="7790"/>
    <cellStyle name="40% - 강조색3 19 8 2" xfId="7791"/>
    <cellStyle name="40% - 강조색3 19 8 3" xfId="7792"/>
    <cellStyle name="40% - 강조색3 19 9" xfId="7793"/>
    <cellStyle name="40% - 강조색3 19 9 2" xfId="7794"/>
    <cellStyle name="40% - 강조색3 19 9 3" xfId="7795"/>
    <cellStyle name="40% - 강조색3 2" xfId="7796"/>
    <cellStyle name="40% - 강조색3 2 10" xfId="7797"/>
    <cellStyle name="40% - 강조색3 2 10 2" xfId="7798"/>
    <cellStyle name="40% - 강조색3 2 10 3" xfId="7799"/>
    <cellStyle name="40% - 강조색3 2 11" xfId="7800"/>
    <cellStyle name="40% - 강조색3 2 11 2" xfId="7801"/>
    <cellStyle name="40% - 강조색3 2 11 3" xfId="7802"/>
    <cellStyle name="40% - 강조색3 2 12" xfId="7803"/>
    <cellStyle name="40% - 강조색3 2 12 2" xfId="7804"/>
    <cellStyle name="40% - 강조색3 2 12 3" xfId="7805"/>
    <cellStyle name="40% - 강조색3 2 13" xfId="7806"/>
    <cellStyle name="40% - 강조색3 2 13 2" xfId="7807"/>
    <cellStyle name="40% - 강조색3 2 13 3" xfId="7808"/>
    <cellStyle name="40% - 강조색3 2 14" xfId="7809"/>
    <cellStyle name="40% - 강조색3 2 14 2" xfId="7810"/>
    <cellStyle name="40% - 강조색3 2 14 3" xfId="7811"/>
    <cellStyle name="40% - 강조색3 2 15" xfId="7812"/>
    <cellStyle name="40% - 강조색3 2 16" xfId="7813"/>
    <cellStyle name="40% - 강조색3 2 2" xfId="7814"/>
    <cellStyle name="40% - 강조색3 2 2 2" xfId="7815"/>
    <cellStyle name="40% - 강조색3 2 2 3" xfId="7816"/>
    <cellStyle name="40% - 강조색3 2 3" xfId="7817"/>
    <cellStyle name="40% - 강조색3 2 3 2" xfId="7818"/>
    <cellStyle name="40% - 강조색3 2 3 3" xfId="7819"/>
    <cellStyle name="40% - 강조색3 2 4" xfId="7820"/>
    <cellStyle name="40% - 강조색3 2 4 2" xfId="7821"/>
    <cellStyle name="40% - 강조색3 2 4 3" xfId="7822"/>
    <cellStyle name="40% - 강조색3 2 5" xfId="7823"/>
    <cellStyle name="40% - 강조색3 2 5 2" xfId="7824"/>
    <cellStyle name="40% - 강조색3 2 5 3" xfId="7825"/>
    <cellStyle name="40% - 강조색3 2 6" xfId="7826"/>
    <cellStyle name="40% - 강조색3 2 6 2" xfId="7827"/>
    <cellStyle name="40% - 강조색3 2 6 3" xfId="7828"/>
    <cellStyle name="40% - 강조색3 2 7" xfId="7829"/>
    <cellStyle name="40% - 강조색3 2 7 2" xfId="7830"/>
    <cellStyle name="40% - 강조색3 2 7 3" xfId="7831"/>
    <cellStyle name="40% - 강조색3 2 8" xfId="7832"/>
    <cellStyle name="40% - 강조색3 2 8 2" xfId="7833"/>
    <cellStyle name="40% - 강조색3 2 8 3" xfId="7834"/>
    <cellStyle name="40% - 강조색3 2 9" xfId="7835"/>
    <cellStyle name="40% - 강조색3 2 9 2" xfId="7836"/>
    <cellStyle name="40% - 강조색3 2 9 3" xfId="7837"/>
    <cellStyle name="40% - 강조색3 20" xfId="7838"/>
    <cellStyle name="40% - 강조색3 20 10" xfId="7839"/>
    <cellStyle name="40% - 강조색3 20 10 2" xfId="7840"/>
    <cellStyle name="40% - 강조색3 20 10 3" xfId="7841"/>
    <cellStyle name="40% - 강조색3 20 11" xfId="7842"/>
    <cellStyle name="40% - 강조색3 20 11 2" xfId="7843"/>
    <cellStyle name="40% - 강조색3 20 11 3" xfId="7844"/>
    <cellStyle name="40% - 강조색3 20 12" xfId="7845"/>
    <cellStyle name="40% - 강조색3 20 12 2" xfId="7846"/>
    <cellStyle name="40% - 강조색3 20 12 3" xfId="7847"/>
    <cellStyle name="40% - 강조색3 20 13" xfId="7848"/>
    <cellStyle name="40% - 강조색3 20 13 2" xfId="7849"/>
    <cellStyle name="40% - 강조색3 20 13 3" xfId="7850"/>
    <cellStyle name="40% - 강조색3 20 14" xfId="7851"/>
    <cellStyle name="40% - 강조색3 20 14 2" xfId="7852"/>
    <cellStyle name="40% - 강조색3 20 14 3" xfId="7853"/>
    <cellStyle name="40% - 강조색3 20 15" xfId="7854"/>
    <cellStyle name="40% - 강조색3 20 16" xfId="7855"/>
    <cellStyle name="40% - 강조색3 20 2" xfId="7856"/>
    <cellStyle name="40% - 강조색3 20 2 2" xfId="7857"/>
    <cellStyle name="40% - 강조색3 20 2 3" xfId="7858"/>
    <cellStyle name="40% - 강조색3 20 3" xfId="7859"/>
    <cellStyle name="40% - 강조색3 20 3 2" xfId="7860"/>
    <cellStyle name="40% - 강조색3 20 3 3" xfId="7861"/>
    <cellStyle name="40% - 강조색3 20 4" xfId="7862"/>
    <cellStyle name="40% - 강조색3 20 4 2" xfId="7863"/>
    <cellStyle name="40% - 강조색3 20 4 3" xfId="7864"/>
    <cellStyle name="40% - 강조색3 20 5" xfId="7865"/>
    <cellStyle name="40% - 강조색3 20 5 2" xfId="7866"/>
    <cellStyle name="40% - 강조색3 20 5 3" xfId="7867"/>
    <cellStyle name="40% - 강조색3 20 6" xfId="7868"/>
    <cellStyle name="40% - 강조색3 20 6 2" xfId="7869"/>
    <cellStyle name="40% - 강조색3 20 6 3" xfId="7870"/>
    <cellStyle name="40% - 강조색3 20 7" xfId="7871"/>
    <cellStyle name="40% - 강조색3 20 7 2" xfId="7872"/>
    <cellStyle name="40% - 강조색3 20 7 3" xfId="7873"/>
    <cellStyle name="40% - 강조색3 20 8" xfId="7874"/>
    <cellStyle name="40% - 강조색3 20 8 2" xfId="7875"/>
    <cellStyle name="40% - 강조색3 20 8 3" xfId="7876"/>
    <cellStyle name="40% - 강조색3 20 9" xfId="7877"/>
    <cellStyle name="40% - 강조색3 20 9 2" xfId="7878"/>
    <cellStyle name="40% - 강조색3 20 9 3" xfId="7879"/>
    <cellStyle name="40% - 강조색3 21" xfId="7880"/>
    <cellStyle name="40% - 강조색3 21 10" xfId="7881"/>
    <cellStyle name="40% - 강조색3 21 10 2" xfId="7882"/>
    <cellStyle name="40% - 강조색3 21 10 3" xfId="7883"/>
    <cellStyle name="40% - 강조색3 21 11" xfId="7884"/>
    <cellStyle name="40% - 강조색3 21 11 2" xfId="7885"/>
    <cellStyle name="40% - 강조색3 21 11 3" xfId="7886"/>
    <cellStyle name="40% - 강조색3 21 12" xfId="7887"/>
    <cellStyle name="40% - 강조색3 21 12 2" xfId="7888"/>
    <cellStyle name="40% - 강조색3 21 12 3" xfId="7889"/>
    <cellStyle name="40% - 강조색3 21 13" xfId="7890"/>
    <cellStyle name="40% - 강조색3 21 13 2" xfId="7891"/>
    <cellStyle name="40% - 강조색3 21 13 3" xfId="7892"/>
    <cellStyle name="40% - 강조색3 21 14" xfId="7893"/>
    <cellStyle name="40% - 강조색3 21 14 2" xfId="7894"/>
    <cellStyle name="40% - 강조색3 21 14 3" xfId="7895"/>
    <cellStyle name="40% - 강조색3 21 15" xfId="7896"/>
    <cellStyle name="40% - 강조색3 21 16" xfId="7897"/>
    <cellStyle name="40% - 강조색3 21 2" xfId="7898"/>
    <cellStyle name="40% - 강조색3 21 2 2" xfId="7899"/>
    <cellStyle name="40% - 강조색3 21 2 3" xfId="7900"/>
    <cellStyle name="40% - 강조색3 21 3" xfId="7901"/>
    <cellStyle name="40% - 강조색3 21 3 2" xfId="7902"/>
    <cellStyle name="40% - 강조색3 21 3 3" xfId="7903"/>
    <cellStyle name="40% - 강조색3 21 4" xfId="7904"/>
    <cellStyle name="40% - 강조색3 21 4 2" xfId="7905"/>
    <cellStyle name="40% - 강조색3 21 4 3" xfId="7906"/>
    <cellStyle name="40% - 강조색3 21 5" xfId="7907"/>
    <cellStyle name="40% - 강조색3 21 5 2" xfId="7908"/>
    <cellStyle name="40% - 강조색3 21 5 3" xfId="7909"/>
    <cellStyle name="40% - 강조색3 21 6" xfId="7910"/>
    <cellStyle name="40% - 강조색3 21 6 2" xfId="7911"/>
    <cellStyle name="40% - 강조색3 21 6 3" xfId="7912"/>
    <cellStyle name="40% - 강조색3 21 7" xfId="7913"/>
    <cellStyle name="40% - 강조색3 21 7 2" xfId="7914"/>
    <cellStyle name="40% - 강조색3 21 7 3" xfId="7915"/>
    <cellStyle name="40% - 강조색3 21 8" xfId="7916"/>
    <cellStyle name="40% - 강조색3 21 8 2" xfId="7917"/>
    <cellStyle name="40% - 강조색3 21 8 3" xfId="7918"/>
    <cellStyle name="40% - 강조색3 21 9" xfId="7919"/>
    <cellStyle name="40% - 강조색3 21 9 2" xfId="7920"/>
    <cellStyle name="40% - 강조색3 21 9 3" xfId="7921"/>
    <cellStyle name="40% - 강조색3 22" xfId="7922"/>
    <cellStyle name="40% - 강조색3 22 10" xfId="7923"/>
    <cellStyle name="40% - 강조색3 22 10 2" xfId="7924"/>
    <cellStyle name="40% - 강조색3 22 10 3" xfId="7925"/>
    <cellStyle name="40% - 강조색3 22 11" xfId="7926"/>
    <cellStyle name="40% - 강조색3 22 11 2" xfId="7927"/>
    <cellStyle name="40% - 강조색3 22 11 3" xfId="7928"/>
    <cellStyle name="40% - 강조색3 22 12" xfId="7929"/>
    <cellStyle name="40% - 강조색3 22 12 2" xfId="7930"/>
    <cellStyle name="40% - 강조색3 22 12 3" xfId="7931"/>
    <cellStyle name="40% - 강조색3 22 13" xfId="7932"/>
    <cellStyle name="40% - 강조색3 22 13 2" xfId="7933"/>
    <cellStyle name="40% - 강조색3 22 13 3" xfId="7934"/>
    <cellStyle name="40% - 강조색3 22 14" xfId="7935"/>
    <cellStyle name="40% - 강조색3 22 14 2" xfId="7936"/>
    <cellStyle name="40% - 강조색3 22 14 3" xfId="7937"/>
    <cellStyle name="40% - 강조색3 22 15" xfId="7938"/>
    <cellStyle name="40% - 강조색3 22 16" xfId="7939"/>
    <cellStyle name="40% - 강조색3 22 2" xfId="7940"/>
    <cellStyle name="40% - 강조색3 22 2 2" xfId="7941"/>
    <cellStyle name="40% - 강조색3 22 2 3" xfId="7942"/>
    <cellStyle name="40% - 강조색3 22 3" xfId="7943"/>
    <cellStyle name="40% - 강조색3 22 3 2" xfId="7944"/>
    <cellStyle name="40% - 강조색3 22 3 3" xfId="7945"/>
    <cellStyle name="40% - 강조색3 22 4" xfId="7946"/>
    <cellStyle name="40% - 강조색3 22 4 2" xfId="7947"/>
    <cellStyle name="40% - 강조색3 22 4 3" xfId="7948"/>
    <cellStyle name="40% - 강조색3 22 5" xfId="7949"/>
    <cellStyle name="40% - 강조색3 22 5 2" xfId="7950"/>
    <cellStyle name="40% - 강조색3 22 5 3" xfId="7951"/>
    <cellStyle name="40% - 강조색3 22 6" xfId="7952"/>
    <cellStyle name="40% - 강조색3 22 6 2" xfId="7953"/>
    <cellStyle name="40% - 강조색3 22 6 3" xfId="7954"/>
    <cellStyle name="40% - 강조색3 22 7" xfId="7955"/>
    <cellStyle name="40% - 강조색3 22 7 2" xfId="7956"/>
    <cellStyle name="40% - 강조색3 22 7 3" xfId="7957"/>
    <cellStyle name="40% - 강조색3 22 8" xfId="7958"/>
    <cellStyle name="40% - 강조색3 22 8 2" xfId="7959"/>
    <cellStyle name="40% - 강조색3 22 8 3" xfId="7960"/>
    <cellStyle name="40% - 강조색3 22 9" xfId="7961"/>
    <cellStyle name="40% - 강조색3 22 9 2" xfId="7962"/>
    <cellStyle name="40% - 강조색3 22 9 3" xfId="7963"/>
    <cellStyle name="40% - 강조색3 23" xfId="7964"/>
    <cellStyle name="40% - 강조색3 23 2" xfId="7965"/>
    <cellStyle name="40% - 강조색3 23 3" xfId="7966"/>
    <cellStyle name="40% - 강조색3 24" xfId="7967"/>
    <cellStyle name="40% - 강조색3 24 2" xfId="7968"/>
    <cellStyle name="40% - 강조색3 24 3" xfId="7969"/>
    <cellStyle name="40% - 강조색3 25" xfId="7970"/>
    <cellStyle name="40% - 강조색3 25 2" xfId="7971"/>
    <cellStyle name="40% - 강조색3 25 3" xfId="7972"/>
    <cellStyle name="40% - 강조색3 26" xfId="7973"/>
    <cellStyle name="40% - 강조색3 26 2" xfId="7974"/>
    <cellStyle name="40% - 강조색3 26 3" xfId="7975"/>
    <cellStyle name="40% - 강조색3 27" xfId="7976"/>
    <cellStyle name="40% - 강조색3 27 2" xfId="7977"/>
    <cellStyle name="40% - 강조색3 27 3" xfId="7978"/>
    <cellStyle name="40% - 강조색3 28" xfId="7979"/>
    <cellStyle name="40% - 강조색3 28 2" xfId="7980"/>
    <cellStyle name="40% - 강조색3 28 3" xfId="7981"/>
    <cellStyle name="40% - 강조색3 29" xfId="7982"/>
    <cellStyle name="40% - 강조색3 29 2" xfId="7983"/>
    <cellStyle name="40% - 강조색3 29 3" xfId="7984"/>
    <cellStyle name="40% - 강조색3 3" xfId="7985"/>
    <cellStyle name="40% - 강조색3 3 10" xfId="7986"/>
    <cellStyle name="40% - 강조색3 3 10 2" xfId="7987"/>
    <cellStyle name="40% - 강조색3 3 10 3" xfId="7988"/>
    <cellStyle name="40% - 강조색3 3 11" xfId="7989"/>
    <cellStyle name="40% - 강조색3 3 11 2" xfId="7990"/>
    <cellStyle name="40% - 강조색3 3 11 3" xfId="7991"/>
    <cellStyle name="40% - 강조색3 3 12" xfId="7992"/>
    <cellStyle name="40% - 강조색3 3 12 2" xfId="7993"/>
    <cellStyle name="40% - 강조색3 3 12 3" xfId="7994"/>
    <cellStyle name="40% - 강조색3 3 13" xfId="7995"/>
    <cellStyle name="40% - 강조색3 3 13 2" xfId="7996"/>
    <cellStyle name="40% - 강조색3 3 13 3" xfId="7997"/>
    <cellStyle name="40% - 강조색3 3 14" xfId="7998"/>
    <cellStyle name="40% - 강조색3 3 14 2" xfId="7999"/>
    <cellStyle name="40% - 강조색3 3 14 3" xfId="8000"/>
    <cellStyle name="40% - 강조색3 3 15" xfId="8001"/>
    <cellStyle name="40% - 강조색3 3 16" xfId="8002"/>
    <cellStyle name="40% - 강조색3 3 2" xfId="8003"/>
    <cellStyle name="40% - 강조색3 3 2 2" xfId="8004"/>
    <cellStyle name="40% - 강조색3 3 2 3" xfId="8005"/>
    <cellStyle name="40% - 강조색3 3 3" xfId="8006"/>
    <cellStyle name="40% - 강조색3 3 3 2" xfId="8007"/>
    <cellStyle name="40% - 강조색3 3 3 3" xfId="8008"/>
    <cellStyle name="40% - 강조색3 3 4" xfId="8009"/>
    <cellStyle name="40% - 강조색3 3 4 2" xfId="8010"/>
    <cellStyle name="40% - 강조색3 3 4 3" xfId="8011"/>
    <cellStyle name="40% - 강조색3 3 5" xfId="8012"/>
    <cellStyle name="40% - 강조색3 3 5 2" xfId="8013"/>
    <cellStyle name="40% - 강조색3 3 5 3" xfId="8014"/>
    <cellStyle name="40% - 강조색3 3 6" xfId="8015"/>
    <cellStyle name="40% - 강조색3 3 6 2" xfId="8016"/>
    <cellStyle name="40% - 강조색3 3 6 3" xfId="8017"/>
    <cellStyle name="40% - 강조색3 3 7" xfId="8018"/>
    <cellStyle name="40% - 강조색3 3 7 2" xfId="8019"/>
    <cellStyle name="40% - 강조색3 3 7 3" xfId="8020"/>
    <cellStyle name="40% - 강조색3 3 8" xfId="8021"/>
    <cellStyle name="40% - 강조색3 3 8 2" xfId="8022"/>
    <cellStyle name="40% - 강조색3 3 8 3" xfId="8023"/>
    <cellStyle name="40% - 강조색3 3 9" xfId="8024"/>
    <cellStyle name="40% - 강조색3 3 9 2" xfId="8025"/>
    <cellStyle name="40% - 강조색3 3 9 3" xfId="8026"/>
    <cellStyle name="40% - 강조색3 30" xfId="8027"/>
    <cellStyle name="40% - 강조색3 30 2" xfId="8028"/>
    <cellStyle name="40% - 강조색3 30 3" xfId="8029"/>
    <cellStyle name="40% - 강조색3 31" xfId="8030"/>
    <cellStyle name="40% - 강조색3 31 2" xfId="8031"/>
    <cellStyle name="40% - 강조색3 31 3" xfId="8032"/>
    <cellStyle name="40% - 강조색3 32" xfId="8033"/>
    <cellStyle name="40% - 강조색3 32 2" xfId="8034"/>
    <cellStyle name="40% - 강조색3 32 3" xfId="8035"/>
    <cellStyle name="40% - 강조색3 33" xfId="8036"/>
    <cellStyle name="40% - 강조색3 33 2" xfId="8037"/>
    <cellStyle name="40% - 강조색3 33 3" xfId="8038"/>
    <cellStyle name="40% - 강조색3 34" xfId="8039"/>
    <cellStyle name="40% - 강조색3 34 2" xfId="8040"/>
    <cellStyle name="40% - 강조색3 34 3" xfId="8041"/>
    <cellStyle name="40% - 강조색3 35" xfId="8042"/>
    <cellStyle name="40% - 강조색3 35 2" xfId="8043"/>
    <cellStyle name="40% - 강조색3 35 3" xfId="8044"/>
    <cellStyle name="40% - 강조색3 4" xfId="8045"/>
    <cellStyle name="40% - 강조색3 4 10" xfId="8046"/>
    <cellStyle name="40% - 강조색3 4 10 2" xfId="8047"/>
    <cellStyle name="40% - 강조색3 4 10 3" xfId="8048"/>
    <cellStyle name="40% - 강조색3 4 11" xfId="8049"/>
    <cellStyle name="40% - 강조색3 4 11 2" xfId="8050"/>
    <cellStyle name="40% - 강조색3 4 11 3" xfId="8051"/>
    <cellStyle name="40% - 강조색3 4 12" xfId="8052"/>
    <cellStyle name="40% - 강조색3 4 12 2" xfId="8053"/>
    <cellStyle name="40% - 강조색3 4 12 3" xfId="8054"/>
    <cellStyle name="40% - 강조색3 4 13" xfId="8055"/>
    <cellStyle name="40% - 강조색3 4 13 2" xfId="8056"/>
    <cellStyle name="40% - 강조색3 4 13 3" xfId="8057"/>
    <cellStyle name="40% - 강조색3 4 14" xfId="8058"/>
    <cellStyle name="40% - 강조색3 4 14 2" xfId="8059"/>
    <cellStyle name="40% - 강조색3 4 14 3" xfId="8060"/>
    <cellStyle name="40% - 강조색3 4 15" xfId="8061"/>
    <cellStyle name="40% - 강조색3 4 16" xfId="8062"/>
    <cellStyle name="40% - 강조색3 4 2" xfId="8063"/>
    <cellStyle name="40% - 강조색3 4 2 2" xfId="8064"/>
    <cellStyle name="40% - 강조색3 4 2 3" xfId="8065"/>
    <cellStyle name="40% - 강조색3 4 3" xfId="8066"/>
    <cellStyle name="40% - 강조색3 4 3 2" xfId="8067"/>
    <cellStyle name="40% - 강조색3 4 3 3" xfId="8068"/>
    <cellStyle name="40% - 강조색3 4 4" xfId="8069"/>
    <cellStyle name="40% - 강조색3 4 4 2" xfId="8070"/>
    <cellStyle name="40% - 강조색3 4 4 3" xfId="8071"/>
    <cellStyle name="40% - 강조색3 4 5" xfId="8072"/>
    <cellStyle name="40% - 강조색3 4 5 2" xfId="8073"/>
    <cellStyle name="40% - 강조색3 4 5 3" xfId="8074"/>
    <cellStyle name="40% - 강조색3 4 6" xfId="8075"/>
    <cellStyle name="40% - 강조색3 4 6 2" xfId="8076"/>
    <cellStyle name="40% - 강조색3 4 6 3" xfId="8077"/>
    <cellStyle name="40% - 강조색3 4 7" xfId="8078"/>
    <cellStyle name="40% - 강조색3 4 7 2" xfId="8079"/>
    <cellStyle name="40% - 강조색3 4 7 3" xfId="8080"/>
    <cellStyle name="40% - 강조색3 4 8" xfId="8081"/>
    <cellStyle name="40% - 강조색3 4 8 2" xfId="8082"/>
    <cellStyle name="40% - 강조색3 4 8 3" xfId="8083"/>
    <cellStyle name="40% - 강조색3 4 9" xfId="8084"/>
    <cellStyle name="40% - 강조색3 4 9 2" xfId="8085"/>
    <cellStyle name="40% - 강조색3 4 9 3" xfId="8086"/>
    <cellStyle name="40% - 강조색3 5" xfId="8087"/>
    <cellStyle name="40% - 강조색3 5 10" xfId="8088"/>
    <cellStyle name="40% - 강조색3 5 10 2" xfId="8089"/>
    <cellStyle name="40% - 강조색3 5 10 3" xfId="8090"/>
    <cellStyle name="40% - 강조색3 5 11" xfId="8091"/>
    <cellStyle name="40% - 강조색3 5 11 2" xfId="8092"/>
    <cellStyle name="40% - 강조색3 5 11 3" xfId="8093"/>
    <cellStyle name="40% - 강조색3 5 12" xfId="8094"/>
    <cellStyle name="40% - 강조색3 5 12 2" xfId="8095"/>
    <cellStyle name="40% - 강조색3 5 12 3" xfId="8096"/>
    <cellStyle name="40% - 강조색3 5 13" xfId="8097"/>
    <cellStyle name="40% - 강조색3 5 13 2" xfId="8098"/>
    <cellStyle name="40% - 강조색3 5 13 3" xfId="8099"/>
    <cellStyle name="40% - 강조색3 5 14" xfId="8100"/>
    <cellStyle name="40% - 강조색3 5 14 2" xfId="8101"/>
    <cellStyle name="40% - 강조색3 5 14 3" xfId="8102"/>
    <cellStyle name="40% - 강조색3 5 15" xfId="8103"/>
    <cellStyle name="40% - 강조색3 5 16" xfId="8104"/>
    <cellStyle name="40% - 강조색3 5 2" xfId="8105"/>
    <cellStyle name="40% - 강조색3 5 2 2" xfId="8106"/>
    <cellStyle name="40% - 강조색3 5 2 3" xfId="8107"/>
    <cellStyle name="40% - 강조색3 5 3" xfId="8108"/>
    <cellStyle name="40% - 강조색3 5 3 2" xfId="8109"/>
    <cellStyle name="40% - 강조색3 5 3 3" xfId="8110"/>
    <cellStyle name="40% - 강조색3 5 4" xfId="8111"/>
    <cellStyle name="40% - 강조색3 5 4 2" xfId="8112"/>
    <cellStyle name="40% - 강조색3 5 4 3" xfId="8113"/>
    <cellStyle name="40% - 강조색3 5 5" xfId="8114"/>
    <cellStyle name="40% - 강조색3 5 5 2" xfId="8115"/>
    <cellStyle name="40% - 강조색3 5 5 3" xfId="8116"/>
    <cellStyle name="40% - 강조색3 5 6" xfId="8117"/>
    <cellStyle name="40% - 강조색3 5 6 2" xfId="8118"/>
    <cellStyle name="40% - 강조색3 5 6 3" xfId="8119"/>
    <cellStyle name="40% - 강조색3 5 7" xfId="8120"/>
    <cellStyle name="40% - 강조색3 5 7 2" xfId="8121"/>
    <cellStyle name="40% - 강조색3 5 7 3" xfId="8122"/>
    <cellStyle name="40% - 강조색3 5 8" xfId="8123"/>
    <cellStyle name="40% - 강조색3 5 8 2" xfId="8124"/>
    <cellStyle name="40% - 강조색3 5 8 3" xfId="8125"/>
    <cellStyle name="40% - 강조색3 5 9" xfId="8126"/>
    <cellStyle name="40% - 강조색3 5 9 2" xfId="8127"/>
    <cellStyle name="40% - 강조색3 5 9 3" xfId="8128"/>
    <cellStyle name="40% - 강조색3 6" xfId="8129"/>
    <cellStyle name="40% - 강조색3 6 10" xfId="8130"/>
    <cellStyle name="40% - 강조색3 6 10 2" xfId="8131"/>
    <cellStyle name="40% - 강조색3 6 10 3" xfId="8132"/>
    <cellStyle name="40% - 강조색3 6 11" xfId="8133"/>
    <cellStyle name="40% - 강조색3 6 11 2" xfId="8134"/>
    <cellStyle name="40% - 강조색3 6 11 3" xfId="8135"/>
    <cellStyle name="40% - 강조색3 6 12" xfId="8136"/>
    <cellStyle name="40% - 강조색3 6 12 2" xfId="8137"/>
    <cellStyle name="40% - 강조색3 6 12 3" xfId="8138"/>
    <cellStyle name="40% - 강조색3 6 13" xfId="8139"/>
    <cellStyle name="40% - 강조색3 6 13 2" xfId="8140"/>
    <cellStyle name="40% - 강조색3 6 13 3" xfId="8141"/>
    <cellStyle name="40% - 강조색3 6 14" xfId="8142"/>
    <cellStyle name="40% - 강조색3 6 14 2" xfId="8143"/>
    <cellStyle name="40% - 강조색3 6 14 3" xfId="8144"/>
    <cellStyle name="40% - 강조색3 6 15" xfId="8145"/>
    <cellStyle name="40% - 강조색3 6 16" xfId="8146"/>
    <cellStyle name="40% - 강조색3 6 2" xfId="8147"/>
    <cellStyle name="40% - 강조색3 6 2 2" xfId="8148"/>
    <cellStyle name="40% - 강조색3 6 2 3" xfId="8149"/>
    <cellStyle name="40% - 강조색3 6 3" xfId="8150"/>
    <cellStyle name="40% - 강조색3 6 3 2" xfId="8151"/>
    <cellStyle name="40% - 강조색3 6 3 3" xfId="8152"/>
    <cellStyle name="40% - 강조색3 6 4" xfId="8153"/>
    <cellStyle name="40% - 강조색3 6 4 2" xfId="8154"/>
    <cellStyle name="40% - 강조색3 6 4 3" xfId="8155"/>
    <cellStyle name="40% - 강조색3 6 5" xfId="8156"/>
    <cellStyle name="40% - 강조색3 6 5 2" xfId="8157"/>
    <cellStyle name="40% - 강조색3 6 5 3" xfId="8158"/>
    <cellStyle name="40% - 강조색3 6 6" xfId="8159"/>
    <cellStyle name="40% - 강조색3 6 6 2" xfId="8160"/>
    <cellStyle name="40% - 강조색3 6 6 3" xfId="8161"/>
    <cellStyle name="40% - 강조색3 6 7" xfId="8162"/>
    <cellStyle name="40% - 강조색3 6 7 2" xfId="8163"/>
    <cellStyle name="40% - 강조색3 6 7 3" xfId="8164"/>
    <cellStyle name="40% - 강조색3 6 8" xfId="8165"/>
    <cellStyle name="40% - 강조색3 6 8 2" xfId="8166"/>
    <cellStyle name="40% - 강조색3 6 8 3" xfId="8167"/>
    <cellStyle name="40% - 강조색3 6 9" xfId="8168"/>
    <cellStyle name="40% - 강조색3 6 9 2" xfId="8169"/>
    <cellStyle name="40% - 강조색3 6 9 3" xfId="8170"/>
    <cellStyle name="40% - 강조색3 7" xfId="8171"/>
    <cellStyle name="40% - 강조색3 7 10" xfId="8172"/>
    <cellStyle name="40% - 강조색3 7 10 2" xfId="8173"/>
    <cellStyle name="40% - 강조색3 7 10 3" xfId="8174"/>
    <cellStyle name="40% - 강조색3 7 11" xfId="8175"/>
    <cellStyle name="40% - 강조색3 7 11 2" xfId="8176"/>
    <cellStyle name="40% - 강조색3 7 11 3" xfId="8177"/>
    <cellStyle name="40% - 강조색3 7 12" xfId="8178"/>
    <cellStyle name="40% - 강조색3 7 12 2" xfId="8179"/>
    <cellStyle name="40% - 강조색3 7 12 3" xfId="8180"/>
    <cellStyle name="40% - 강조색3 7 13" xfId="8181"/>
    <cellStyle name="40% - 강조색3 7 13 2" xfId="8182"/>
    <cellStyle name="40% - 강조색3 7 13 3" xfId="8183"/>
    <cellStyle name="40% - 강조색3 7 14" xfId="8184"/>
    <cellStyle name="40% - 강조색3 7 14 2" xfId="8185"/>
    <cellStyle name="40% - 강조색3 7 14 3" xfId="8186"/>
    <cellStyle name="40% - 강조색3 7 15" xfId="8187"/>
    <cellStyle name="40% - 강조색3 7 16" xfId="8188"/>
    <cellStyle name="40% - 강조색3 7 2" xfId="8189"/>
    <cellStyle name="40% - 강조색3 7 2 2" xfId="8190"/>
    <cellStyle name="40% - 강조색3 7 2 3" xfId="8191"/>
    <cellStyle name="40% - 강조색3 7 3" xfId="8192"/>
    <cellStyle name="40% - 강조색3 7 3 2" xfId="8193"/>
    <cellStyle name="40% - 강조색3 7 3 3" xfId="8194"/>
    <cellStyle name="40% - 강조색3 7 4" xfId="8195"/>
    <cellStyle name="40% - 강조색3 7 4 2" xfId="8196"/>
    <cellStyle name="40% - 강조색3 7 4 3" xfId="8197"/>
    <cellStyle name="40% - 강조색3 7 5" xfId="8198"/>
    <cellStyle name="40% - 강조색3 7 5 2" xfId="8199"/>
    <cellStyle name="40% - 강조색3 7 5 3" xfId="8200"/>
    <cellStyle name="40% - 강조색3 7 6" xfId="8201"/>
    <cellStyle name="40% - 강조색3 7 6 2" xfId="8202"/>
    <cellStyle name="40% - 강조색3 7 6 3" xfId="8203"/>
    <cellStyle name="40% - 강조색3 7 7" xfId="8204"/>
    <cellStyle name="40% - 강조색3 7 7 2" xfId="8205"/>
    <cellStyle name="40% - 강조색3 7 7 3" xfId="8206"/>
    <cellStyle name="40% - 강조색3 7 8" xfId="8207"/>
    <cellStyle name="40% - 강조색3 7 8 2" xfId="8208"/>
    <cellStyle name="40% - 강조색3 7 8 3" xfId="8209"/>
    <cellStyle name="40% - 강조색3 7 9" xfId="8210"/>
    <cellStyle name="40% - 강조색3 7 9 2" xfId="8211"/>
    <cellStyle name="40% - 강조색3 7 9 3" xfId="8212"/>
    <cellStyle name="40% - 강조색3 8" xfId="8213"/>
    <cellStyle name="40% - 강조색3 8 10" xfId="8214"/>
    <cellStyle name="40% - 강조색3 8 10 2" xfId="8215"/>
    <cellStyle name="40% - 강조색3 8 10 3" xfId="8216"/>
    <cellStyle name="40% - 강조색3 8 11" xfId="8217"/>
    <cellStyle name="40% - 강조색3 8 11 2" xfId="8218"/>
    <cellStyle name="40% - 강조색3 8 11 3" xfId="8219"/>
    <cellStyle name="40% - 강조색3 8 12" xfId="8220"/>
    <cellStyle name="40% - 강조색3 8 12 2" xfId="8221"/>
    <cellStyle name="40% - 강조색3 8 12 3" xfId="8222"/>
    <cellStyle name="40% - 강조색3 8 13" xfId="8223"/>
    <cellStyle name="40% - 강조색3 8 13 2" xfId="8224"/>
    <cellStyle name="40% - 강조색3 8 13 3" xfId="8225"/>
    <cellStyle name="40% - 강조색3 8 14" xfId="8226"/>
    <cellStyle name="40% - 강조색3 8 14 2" xfId="8227"/>
    <cellStyle name="40% - 강조색3 8 14 3" xfId="8228"/>
    <cellStyle name="40% - 강조색3 8 15" xfId="8229"/>
    <cellStyle name="40% - 강조색3 8 16" xfId="8230"/>
    <cellStyle name="40% - 강조색3 8 2" xfId="8231"/>
    <cellStyle name="40% - 강조색3 8 2 2" xfId="8232"/>
    <cellStyle name="40% - 강조색3 8 2 3" xfId="8233"/>
    <cellStyle name="40% - 강조색3 8 3" xfId="8234"/>
    <cellStyle name="40% - 강조색3 8 3 2" xfId="8235"/>
    <cellStyle name="40% - 강조색3 8 3 3" xfId="8236"/>
    <cellStyle name="40% - 강조색3 8 4" xfId="8237"/>
    <cellStyle name="40% - 강조색3 8 4 2" xfId="8238"/>
    <cellStyle name="40% - 강조색3 8 4 3" xfId="8239"/>
    <cellStyle name="40% - 강조색3 8 5" xfId="8240"/>
    <cellStyle name="40% - 강조색3 8 5 2" xfId="8241"/>
    <cellStyle name="40% - 강조색3 8 5 3" xfId="8242"/>
    <cellStyle name="40% - 강조색3 8 6" xfId="8243"/>
    <cellStyle name="40% - 강조색3 8 6 2" xfId="8244"/>
    <cellStyle name="40% - 강조색3 8 6 3" xfId="8245"/>
    <cellStyle name="40% - 강조색3 8 7" xfId="8246"/>
    <cellStyle name="40% - 강조색3 8 7 2" xfId="8247"/>
    <cellStyle name="40% - 강조색3 8 7 3" xfId="8248"/>
    <cellStyle name="40% - 강조색3 8 8" xfId="8249"/>
    <cellStyle name="40% - 강조색3 8 8 2" xfId="8250"/>
    <cellStyle name="40% - 강조색3 8 8 3" xfId="8251"/>
    <cellStyle name="40% - 강조색3 8 9" xfId="8252"/>
    <cellStyle name="40% - 강조색3 8 9 2" xfId="8253"/>
    <cellStyle name="40% - 강조색3 8 9 3" xfId="8254"/>
    <cellStyle name="40% - 강조색3 9" xfId="8255"/>
    <cellStyle name="40% - 강조색3 9 10" xfId="8256"/>
    <cellStyle name="40% - 강조색3 9 10 2" xfId="8257"/>
    <cellStyle name="40% - 강조색3 9 10 3" xfId="8258"/>
    <cellStyle name="40% - 강조색3 9 11" xfId="8259"/>
    <cellStyle name="40% - 강조색3 9 11 2" xfId="8260"/>
    <cellStyle name="40% - 강조색3 9 11 3" xfId="8261"/>
    <cellStyle name="40% - 강조색3 9 12" xfId="8262"/>
    <cellStyle name="40% - 강조색3 9 12 2" xfId="8263"/>
    <cellStyle name="40% - 강조색3 9 12 3" xfId="8264"/>
    <cellStyle name="40% - 강조색3 9 13" xfId="8265"/>
    <cellStyle name="40% - 강조색3 9 13 2" xfId="8266"/>
    <cellStyle name="40% - 강조색3 9 13 3" xfId="8267"/>
    <cellStyle name="40% - 강조색3 9 14" xfId="8268"/>
    <cellStyle name="40% - 강조색3 9 14 2" xfId="8269"/>
    <cellStyle name="40% - 강조색3 9 14 3" xfId="8270"/>
    <cellStyle name="40% - 강조색3 9 15" xfId="8271"/>
    <cellStyle name="40% - 강조색3 9 16" xfId="8272"/>
    <cellStyle name="40% - 강조색3 9 2" xfId="8273"/>
    <cellStyle name="40% - 강조색3 9 2 2" xfId="8274"/>
    <cellStyle name="40% - 강조색3 9 2 3" xfId="8275"/>
    <cellStyle name="40% - 강조색3 9 3" xfId="8276"/>
    <cellStyle name="40% - 강조색3 9 3 2" xfId="8277"/>
    <cellStyle name="40% - 강조색3 9 3 3" xfId="8278"/>
    <cellStyle name="40% - 강조색3 9 4" xfId="8279"/>
    <cellStyle name="40% - 강조색3 9 4 2" xfId="8280"/>
    <cellStyle name="40% - 강조색3 9 4 3" xfId="8281"/>
    <cellStyle name="40% - 강조색3 9 5" xfId="8282"/>
    <cellStyle name="40% - 강조색3 9 5 2" xfId="8283"/>
    <cellStyle name="40% - 강조색3 9 5 3" xfId="8284"/>
    <cellStyle name="40% - 강조색3 9 6" xfId="8285"/>
    <cellStyle name="40% - 강조색3 9 6 2" xfId="8286"/>
    <cellStyle name="40% - 강조색3 9 6 3" xfId="8287"/>
    <cellStyle name="40% - 강조색3 9 7" xfId="8288"/>
    <cellStyle name="40% - 강조색3 9 7 2" xfId="8289"/>
    <cellStyle name="40% - 강조색3 9 7 3" xfId="8290"/>
    <cellStyle name="40% - 강조색3 9 8" xfId="8291"/>
    <cellStyle name="40% - 강조색3 9 8 2" xfId="8292"/>
    <cellStyle name="40% - 강조색3 9 8 3" xfId="8293"/>
    <cellStyle name="40% - 강조색3 9 9" xfId="8294"/>
    <cellStyle name="40% - 강조색3 9 9 2" xfId="8295"/>
    <cellStyle name="40% - 강조색3 9 9 3" xfId="8296"/>
    <cellStyle name="40% - 강조색4 10" xfId="8297"/>
    <cellStyle name="40% - 강조색4 10 10" xfId="8298"/>
    <cellStyle name="40% - 강조색4 10 10 2" xfId="8299"/>
    <cellStyle name="40% - 강조색4 10 10 3" xfId="8300"/>
    <cellStyle name="40% - 강조색4 10 11" xfId="8301"/>
    <cellStyle name="40% - 강조색4 10 11 2" xfId="8302"/>
    <cellStyle name="40% - 강조색4 10 11 3" xfId="8303"/>
    <cellStyle name="40% - 강조색4 10 12" xfId="8304"/>
    <cellStyle name="40% - 강조색4 10 12 2" xfId="8305"/>
    <cellStyle name="40% - 강조색4 10 12 3" xfId="8306"/>
    <cellStyle name="40% - 강조색4 10 13" xfId="8307"/>
    <cellStyle name="40% - 강조색4 10 13 2" xfId="8308"/>
    <cellStyle name="40% - 강조색4 10 13 3" xfId="8309"/>
    <cellStyle name="40% - 강조색4 10 14" xfId="8310"/>
    <cellStyle name="40% - 강조색4 10 14 2" xfId="8311"/>
    <cellStyle name="40% - 강조색4 10 14 3" xfId="8312"/>
    <cellStyle name="40% - 강조색4 10 15" xfId="8313"/>
    <cellStyle name="40% - 강조색4 10 16" xfId="8314"/>
    <cellStyle name="40% - 강조색4 10 2" xfId="8315"/>
    <cellStyle name="40% - 강조색4 10 2 2" xfId="8316"/>
    <cellStyle name="40% - 강조색4 10 2 3" xfId="8317"/>
    <cellStyle name="40% - 강조색4 10 3" xfId="8318"/>
    <cellStyle name="40% - 강조색4 10 3 2" xfId="8319"/>
    <cellStyle name="40% - 강조색4 10 3 3" xfId="8320"/>
    <cellStyle name="40% - 강조색4 10 4" xfId="8321"/>
    <cellStyle name="40% - 강조색4 10 4 2" xfId="8322"/>
    <cellStyle name="40% - 강조색4 10 4 3" xfId="8323"/>
    <cellStyle name="40% - 강조색4 10 5" xfId="8324"/>
    <cellStyle name="40% - 강조색4 10 5 2" xfId="8325"/>
    <cellStyle name="40% - 강조색4 10 5 3" xfId="8326"/>
    <cellStyle name="40% - 강조색4 10 6" xfId="8327"/>
    <cellStyle name="40% - 강조색4 10 6 2" xfId="8328"/>
    <cellStyle name="40% - 강조색4 10 6 3" xfId="8329"/>
    <cellStyle name="40% - 강조색4 10 7" xfId="8330"/>
    <cellStyle name="40% - 강조색4 10 7 2" xfId="8331"/>
    <cellStyle name="40% - 강조색4 10 7 3" xfId="8332"/>
    <cellStyle name="40% - 강조색4 10 8" xfId="8333"/>
    <cellStyle name="40% - 강조색4 10 8 2" xfId="8334"/>
    <cellStyle name="40% - 강조색4 10 8 3" xfId="8335"/>
    <cellStyle name="40% - 강조색4 10 9" xfId="8336"/>
    <cellStyle name="40% - 강조색4 10 9 2" xfId="8337"/>
    <cellStyle name="40% - 강조색4 10 9 3" xfId="8338"/>
    <cellStyle name="40% - 강조색4 11" xfId="8339"/>
    <cellStyle name="40% - 강조색4 11 10" xfId="8340"/>
    <cellStyle name="40% - 강조색4 11 10 2" xfId="8341"/>
    <cellStyle name="40% - 강조색4 11 10 3" xfId="8342"/>
    <cellStyle name="40% - 강조색4 11 11" xfId="8343"/>
    <cellStyle name="40% - 강조색4 11 11 2" xfId="8344"/>
    <cellStyle name="40% - 강조색4 11 11 3" xfId="8345"/>
    <cellStyle name="40% - 강조색4 11 12" xfId="8346"/>
    <cellStyle name="40% - 강조색4 11 12 2" xfId="8347"/>
    <cellStyle name="40% - 강조색4 11 12 3" xfId="8348"/>
    <cellStyle name="40% - 강조색4 11 13" xfId="8349"/>
    <cellStyle name="40% - 강조색4 11 13 2" xfId="8350"/>
    <cellStyle name="40% - 강조색4 11 13 3" xfId="8351"/>
    <cellStyle name="40% - 강조색4 11 14" xfId="8352"/>
    <cellStyle name="40% - 강조색4 11 14 2" xfId="8353"/>
    <cellStyle name="40% - 강조색4 11 14 3" xfId="8354"/>
    <cellStyle name="40% - 강조색4 11 15" xfId="8355"/>
    <cellStyle name="40% - 강조색4 11 16" xfId="8356"/>
    <cellStyle name="40% - 강조색4 11 2" xfId="8357"/>
    <cellStyle name="40% - 강조색4 11 2 2" xfId="8358"/>
    <cellStyle name="40% - 강조색4 11 2 3" xfId="8359"/>
    <cellStyle name="40% - 강조색4 11 3" xfId="8360"/>
    <cellStyle name="40% - 강조색4 11 3 2" xfId="8361"/>
    <cellStyle name="40% - 강조색4 11 3 3" xfId="8362"/>
    <cellStyle name="40% - 강조색4 11 4" xfId="8363"/>
    <cellStyle name="40% - 강조색4 11 4 2" xfId="8364"/>
    <cellStyle name="40% - 강조색4 11 4 3" xfId="8365"/>
    <cellStyle name="40% - 강조색4 11 5" xfId="8366"/>
    <cellStyle name="40% - 강조색4 11 5 2" xfId="8367"/>
    <cellStyle name="40% - 강조색4 11 5 3" xfId="8368"/>
    <cellStyle name="40% - 강조색4 11 6" xfId="8369"/>
    <cellStyle name="40% - 강조색4 11 6 2" xfId="8370"/>
    <cellStyle name="40% - 강조색4 11 6 3" xfId="8371"/>
    <cellStyle name="40% - 강조색4 11 7" xfId="8372"/>
    <cellStyle name="40% - 강조색4 11 7 2" xfId="8373"/>
    <cellStyle name="40% - 강조색4 11 7 3" xfId="8374"/>
    <cellStyle name="40% - 강조색4 11 8" xfId="8375"/>
    <cellStyle name="40% - 강조색4 11 8 2" xfId="8376"/>
    <cellStyle name="40% - 강조색4 11 8 3" xfId="8377"/>
    <cellStyle name="40% - 강조색4 11 9" xfId="8378"/>
    <cellStyle name="40% - 강조색4 11 9 2" xfId="8379"/>
    <cellStyle name="40% - 강조색4 11 9 3" xfId="8380"/>
    <cellStyle name="40% - 강조색4 12" xfId="8381"/>
    <cellStyle name="40% - 강조색4 12 10" xfId="8382"/>
    <cellStyle name="40% - 강조색4 12 10 2" xfId="8383"/>
    <cellStyle name="40% - 강조색4 12 10 3" xfId="8384"/>
    <cellStyle name="40% - 강조색4 12 11" xfId="8385"/>
    <cellStyle name="40% - 강조색4 12 11 2" xfId="8386"/>
    <cellStyle name="40% - 강조색4 12 11 3" xfId="8387"/>
    <cellStyle name="40% - 강조색4 12 12" xfId="8388"/>
    <cellStyle name="40% - 강조색4 12 12 2" xfId="8389"/>
    <cellStyle name="40% - 강조색4 12 12 3" xfId="8390"/>
    <cellStyle name="40% - 강조색4 12 13" xfId="8391"/>
    <cellStyle name="40% - 강조색4 12 13 2" xfId="8392"/>
    <cellStyle name="40% - 강조색4 12 13 3" xfId="8393"/>
    <cellStyle name="40% - 강조색4 12 14" xfId="8394"/>
    <cellStyle name="40% - 강조색4 12 14 2" xfId="8395"/>
    <cellStyle name="40% - 강조색4 12 14 3" xfId="8396"/>
    <cellStyle name="40% - 강조색4 12 15" xfId="8397"/>
    <cellStyle name="40% - 강조색4 12 16" xfId="8398"/>
    <cellStyle name="40% - 강조색4 12 2" xfId="8399"/>
    <cellStyle name="40% - 강조색4 12 2 2" xfId="8400"/>
    <cellStyle name="40% - 강조색4 12 2 3" xfId="8401"/>
    <cellStyle name="40% - 강조색4 12 3" xfId="8402"/>
    <cellStyle name="40% - 강조색4 12 3 2" xfId="8403"/>
    <cellStyle name="40% - 강조색4 12 3 3" xfId="8404"/>
    <cellStyle name="40% - 강조색4 12 4" xfId="8405"/>
    <cellStyle name="40% - 강조색4 12 4 2" xfId="8406"/>
    <cellStyle name="40% - 강조색4 12 4 3" xfId="8407"/>
    <cellStyle name="40% - 강조색4 12 5" xfId="8408"/>
    <cellStyle name="40% - 강조색4 12 5 2" xfId="8409"/>
    <cellStyle name="40% - 강조색4 12 5 3" xfId="8410"/>
    <cellStyle name="40% - 강조색4 12 6" xfId="8411"/>
    <cellStyle name="40% - 강조색4 12 6 2" xfId="8412"/>
    <cellStyle name="40% - 강조색4 12 6 3" xfId="8413"/>
    <cellStyle name="40% - 강조색4 12 7" xfId="8414"/>
    <cellStyle name="40% - 강조색4 12 7 2" xfId="8415"/>
    <cellStyle name="40% - 강조색4 12 7 3" xfId="8416"/>
    <cellStyle name="40% - 강조색4 12 8" xfId="8417"/>
    <cellStyle name="40% - 강조색4 12 8 2" xfId="8418"/>
    <cellStyle name="40% - 강조색4 12 8 3" xfId="8419"/>
    <cellStyle name="40% - 강조색4 12 9" xfId="8420"/>
    <cellStyle name="40% - 강조색4 12 9 2" xfId="8421"/>
    <cellStyle name="40% - 강조색4 12 9 3" xfId="8422"/>
    <cellStyle name="40% - 강조색4 13" xfId="8423"/>
    <cellStyle name="40% - 강조색4 13 10" xfId="8424"/>
    <cellStyle name="40% - 강조색4 13 10 2" xfId="8425"/>
    <cellStyle name="40% - 강조색4 13 10 3" xfId="8426"/>
    <cellStyle name="40% - 강조색4 13 11" xfId="8427"/>
    <cellStyle name="40% - 강조색4 13 11 2" xfId="8428"/>
    <cellStyle name="40% - 강조색4 13 11 3" xfId="8429"/>
    <cellStyle name="40% - 강조색4 13 12" xfId="8430"/>
    <cellStyle name="40% - 강조색4 13 12 2" xfId="8431"/>
    <cellStyle name="40% - 강조색4 13 12 3" xfId="8432"/>
    <cellStyle name="40% - 강조색4 13 13" xfId="8433"/>
    <cellStyle name="40% - 강조색4 13 13 2" xfId="8434"/>
    <cellStyle name="40% - 강조색4 13 13 3" xfId="8435"/>
    <cellStyle name="40% - 강조색4 13 14" xfId="8436"/>
    <cellStyle name="40% - 강조색4 13 14 2" xfId="8437"/>
    <cellStyle name="40% - 강조색4 13 14 3" xfId="8438"/>
    <cellStyle name="40% - 강조색4 13 15" xfId="8439"/>
    <cellStyle name="40% - 강조색4 13 16" xfId="8440"/>
    <cellStyle name="40% - 강조색4 13 2" xfId="8441"/>
    <cellStyle name="40% - 강조색4 13 2 2" xfId="8442"/>
    <cellStyle name="40% - 강조색4 13 2 3" xfId="8443"/>
    <cellStyle name="40% - 강조색4 13 3" xfId="8444"/>
    <cellStyle name="40% - 강조색4 13 3 2" xfId="8445"/>
    <cellStyle name="40% - 강조색4 13 3 3" xfId="8446"/>
    <cellStyle name="40% - 강조색4 13 4" xfId="8447"/>
    <cellStyle name="40% - 강조색4 13 4 2" xfId="8448"/>
    <cellStyle name="40% - 강조색4 13 4 3" xfId="8449"/>
    <cellStyle name="40% - 강조색4 13 5" xfId="8450"/>
    <cellStyle name="40% - 강조색4 13 5 2" xfId="8451"/>
    <cellStyle name="40% - 강조색4 13 5 3" xfId="8452"/>
    <cellStyle name="40% - 강조색4 13 6" xfId="8453"/>
    <cellStyle name="40% - 강조색4 13 6 2" xfId="8454"/>
    <cellStyle name="40% - 강조색4 13 6 3" xfId="8455"/>
    <cellStyle name="40% - 강조색4 13 7" xfId="8456"/>
    <cellStyle name="40% - 강조색4 13 7 2" xfId="8457"/>
    <cellStyle name="40% - 강조색4 13 7 3" xfId="8458"/>
    <cellStyle name="40% - 강조색4 13 8" xfId="8459"/>
    <cellStyle name="40% - 강조색4 13 8 2" xfId="8460"/>
    <cellStyle name="40% - 강조색4 13 8 3" xfId="8461"/>
    <cellStyle name="40% - 강조색4 13 9" xfId="8462"/>
    <cellStyle name="40% - 강조색4 13 9 2" xfId="8463"/>
    <cellStyle name="40% - 강조색4 13 9 3" xfId="8464"/>
    <cellStyle name="40% - 강조색4 14" xfId="8465"/>
    <cellStyle name="40% - 강조색4 14 10" xfId="8466"/>
    <cellStyle name="40% - 강조색4 14 10 2" xfId="8467"/>
    <cellStyle name="40% - 강조색4 14 10 3" xfId="8468"/>
    <cellStyle name="40% - 강조색4 14 11" xfId="8469"/>
    <cellStyle name="40% - 강조색4 14 11 2" xfId="8470"/>
    <cellStyle name="40% - 강조색4 14 11 3" xfId="8471"/>
    <cellStyle name="40% - 강조색4 14 12" xfId="8472"/>
    <cellStyle name="40% - 강조색4 14 12 2" xfId="8473"/>
    <cellStyle name="40% - 강조색4 14 12 3" xfId="8474"/>
    <cellStyle name="40% - 강조색4 14 13" xfId="8475"/>
    <cellStyle name="40% - 강조색4 14 13 2" xfId="8476"/>
    <cellStyle name="40% - 강조색4 14 13 3" xfId="8477"/>
    <cellStyle name="40% - 강조색4 14 14" xfId="8478"/>
    <cellStyle name="40% - 강조색4 14 14 2" xfId="8479"/>
    <cellStyle name="40% - 강조색4 14 14 3" xfId="8480"/>
    <cellStyle name="40% - 강조색4 14 15" xfId="8481"/>
    <cellStyle name="40% - 강조색4 14 16" xfId="8482"/>
    <cellStyle name="40% - 강조색4 14 2" xfId="8483"/>
    <cellStyle name="40% - 강조색4 14 2 2" xfId="8484"/>
    <cellStyle name="40% - 강조색4 14 2 3" xfId="8485"/>
    <cellStyle name="40% - 강조색4 14 3" xfId="8486"/>
    <cellStyle name="40% - 강조색4 14 3 2" xfId="8487"/>
    <cellStyle name="40% - 강조색4 14 3 3" xfId="8488"/>
    <cellStyle name="40% - 강조색4 14 4" xfId="8489"/>
    <cellStyle name="40% - 강조색4 14 4 2" xfId="8490"/>
    <cellStyle name="40% - 강조색4 14 4 3" xfId="8491"/>
    <cellStyle name="40% - 강조색4 14 5" xfId="8492"/>
    <cellStyle name="40% - 강조색4 14 5 2" xfId="8493"/>
    <cellStyle name="40% - 강조색4 14 5 3" xfId="8494"/>
    <cellStyle name="40% - 강조색4 14 6" xfId="8495"/>
    <cellStyle name="40% - 강조색4 14 6 2" xfId="8496"/>
    <cellStyle name="40% - 강조색4 14 6 3" xfId="8497"/>
    <cellStyle name="40% - 강조색4 14 7" xfId="8498"/>
    <cellStyle name="40% - 강조색4 14 7 2" xfId="8499"/>
    <cellStyle name="40% - 강조색4 14 7 3" xfId="8500"/>
    <cellStyle name="40% - 강조색4 14 8" xfId="8501"/>
    <cellStyle name="40% - 강조색4 14 8 2" xfId="8502"/>
    <cellStyle name="40% - 강조색4 14 8 3" xfId="8503"/>
    <cellStyle name="40% - 강조색4 14 9" xfId="8504"/>
    <cellStyle name="40% - 강조색4 14 9 2" xfId="8505"/>
    <cellStyle name="40% - 강조색4 14 9 3" xfId="8506"/>
    <cellStyle name="40% - 강조색4 15" xfId="8507"/>
    <cellStyle name="40% - 강조색4 15 10" xfId="8508"/>
    <cellStyle name="40% - 강조색4 15 10 2" xfId="8509"/>
    <cellStyle name="40% - 강조색4 15 10 3" xfId="8510"/>
    <cellStyle name="40% - 강조색4 15 11" xfId="8511"/>
    <cellStyle name="40% - 강조색4 15 11 2" xfId="8512"/>
    <cellStyle name="40% - 강조색4 15 11 3" xfId="8513"/>
    <cellStyle name="40% - 강조색4 15 12" xfId="8514"/>
    <cellStyle name="40% - 강조색4 15 12 2" xfId="8515"/>
    <cellStyle name="40% - 강조색4 15 12 3" xfId="8516"/>
    <cellStyle name="40% - 강조색4 15 13" xfId="8517"/>
    <cellStyle name="40% - 강조색4 15 13 2" xfId="8518"/>
    <cellStyle name="40% - 강조색4 15 13 3" xfId="8519"/>
    <cellStyle name="40% - 강조색4 15 14" xfId="8520"/>
    <cellStyle name="40% - 강조색4 15 14 2" xfId="8521"/>
    <cellStyle name="40% - 강조색4 15 14 3" xfId="8522"/>
    <cellStyle name="40% - 강조색4 15 15" xfId="8523"/>
    <cellStyle name="40% - 강조색4 15 16" xfId="8524"/>
    <cellStyle name="40% - 강조색4 15 2" xfId="8525"/>
    <cellStyle name="40% - 강조색4 15 2 2" xfId="8526"/>
    <cellStyle name="40% - 강조색4 15 2 3" xfId="8527"/>
    <cellStyle name="40% - 강조색4 15 3" xfId="8528"/>
    <cellStyle name="40% - 강조색4 15 3 2" xfId="8529"/>
    <cellStyle name="40% - 강조색4 15 3 3" xfId="8530"/>
    <cellStyle name="40% - 강조색4 15 4" xfId="8531"/>
    <cellStyle name="40% - 강조색4 15 4 2" xfId="8532"/>
    <cellStyle name="40% - 강조색4 15 4 3" xfId="8533"/>
    <cellStyle name="40% - 강조색4 15 5" xfId="8534"/>
    <cellStyle name="40% - 강조색4 15 5 2" xfId="8535"/>
    <cellStyle name="40% - 강조색4 15 5 3" xfId="8536"/>
    <cellStyle name="40% - 강조색4 15 6" xfId="8537"/>
    <cellStyle name="40% - 강조색4 15 6 2" xfId="8538"/>
    <cellStyle name="40% - 강조색4 15 6 3" xfId="8539"/>
    <cellStyle name="40% - 강조색4 15 7" xfId="8540"/>
    <cellStyle name="40% - 강조색4 15 7 2" xfId="8541"/>
    <cellStyle name="40% - 강조색4 15 7 3" xfId="8542"/>
    <cellStyle name="40% - 강조색4 15 8" xfId="8543"/>
    <cellStyle name="40% - 강조색4 15 8 2" xfId="8544"/>
    <cellStyle name="40% - 강조색4 15 8 3" xfId="8545"/>
    <cellStyle name="40% - 강조색4 15 9" xfId="8546"/>
    <cellStyle name="40% - 강조색4 15 9 2" xfId="8547"/>
    <cellStyle name="40% - 강조색4 15 9 3" xfId="8548"/>
    <cellStyle name="40% - 강조색4 16" xfId="8549"/>
    <cellStyle name="40% - 강조색4 16 10" xfId="8550"/>
    <cellStyle name="40% - 강조색4 16 10 2" xfId="8551"/>
    <cellStyle name="40% - 강조색4 16 10 3" xfId="8552"/>
    <cellStyle name="40% - 강조색4 16 11" xfId="8553"/>
    <cellStyle name="40% - 강조색4 16 11 2" xfId="8554"/>
    <cellStyle name="40% - 강조색4 16 11 3" xfId="8555"/>
    <cellStyle name="40% - 강조색4 16 12" xfId="8556"/>
    <cellStyle name="40% - 강조색4 16 12 2" xfId="8557"/>
    <cellStyle name="40% - 강조색4 16 12 3" xfId="8558"/>
    <cellStyle name="40% - 강조색4 16 13" xfId="8559"/>
    <cellStyle name="40% - 강조색4 16 13 2" xfId="8560"/>
    <cellStyle name="40% - 강조색4 16 13 3" xfId="8561"/>
    <cellStyle name="40% - 강조색4 16 14" xfId="8562"/>
    <cellStyle name="40% - 강조색4 16 14 2" xfId="8563"/>
    <cellStyle name="40% - 강조색4 16 14 3" xfId="8564"/>
    <cellStyle name="40% - 강조색4 16 15" xfId="8565"/>
    <cellStyle name="40% - 강조색4 16 16" xfId="8566"/>
    <cellStyle name="40% - 강조색4 16 2" xfId="8567"/>
    <cellStyle name="40% - 강조색4 16 2 2" xfId="8568"/>
    <cellStyle name="40% - 강조색4 16 2 3" xfId="8569"/>
    <cellStyle name="40% - 강조색4 16 3" xfId="8570"/>
    <cellStyle name="40% - 강조색4 16 3 2" xfId="8571"/>
    <cellStyle name="40% - 강조색4 16 3 3" xfId="8572"/>
    <cellStyle name="40% - 강조색4 16 4" xfId="8573"/>
    <cellStyle name="40% - 강조색4 16 4 2" xfId="8574"/>
    <cellStyle name="40% - 강조색4 16 4 3" xfId="8575"/>
    <cellStyle name="40% - 강조색4 16 5" xfId="8576"/>
    <cellStyle name="40% - 강조색4 16 5 2" xfId="8577"/>
    <cellStyle name="40% - 강조색4 16 5 3" xfId="8578"/>
    <cellStyle name="40% - 강조색4 16 6" xfId="8579"/>
    <cellStyle name="40% - 강조색4 16 6 2" xfId="8580"/>
    <cellStyle name="40% - 강조색4 16 6 3" xfId="8581"/>
    <cellStyle name="40% - 강조색4 16 7" xfId="8582"/>
    <cellStyle name="40% - 강조색4 16 7 2" xfId="8583"/>
    <cellStyle name="40% - 강조색4 16 7 3" xfId="8584"/>
    <cellStyle name="40% - 강조색4 16 8" xfId="8585"/>
    <cellStyle name="40% - 강조색4 16 8 2" xfId="8586"/>
    <cellStyle name="40% - 강조색4 16 8 3" xfId="8587"/>
    <cellStyle name="40% - 강조색4 16 9" xfId="8588"/>
    <cellStyle name="40% - 강조색4 16 9 2" xfId="8589"/>
    <cellStyle name="40% - 강조색4 16 9 3" xfId="8590"/>
    <cellStyle name="40% - 강조색4 17" xfId="8591"/>
    <cellStyle name="40% - 강조색4 17 10" xfId="8592"/>
    <cellStyle name="40% - 강조색4 17 10 2" xfId="8593"/>
    <cellStyle name="40% - 강조색4 17 10 3" xfId="8594"/>
    <cellStyle name="40% - 강조색4 17 11" xfId="8595"/>
    <cellStyle name="40% - 강조색4 17 11 2" xfId="8596"/>
    <cellStyle name="40% - 강조색4 17 11 3" xfId="8597"/>
    <cellStyle name="40% - 강조색4 17 12" xfId="8598"/>
    <cellStyle name="40% - 강조색4 17 12 2" xfId="8599"/>
    <cellStyle name="40% - 강조색4 17 12 3" xfId="8600"/>
    <cellStyle name="40% - 강조색4 17 13" xfId="8601"/>
    <cellStyle name="40% - 강조색4 17 13 2" xfId="8602"/>
    <cellStyle name="40% - 강조색4 17 13 3" xfId="8603"/>
    <cellStyle name="40% - 강조색4 17 14" xfId="8604"/>
    <cellStyle name="40% - 강조색4 17 14 2" xfId="8605"/>
    <cellStyle name="40% - 강조색4 17 14 3" xfId="8606"/>
    <cellStyle name="40% - 강조색4 17 15" xfId="8607"/>
    <cellStyle name="40% - 강조색4 17 16" xfId="8608"/>
    <cellStyle name="40% - 강조색4 17 2" xfId="8609"/>
    <cellStyle name="40% - 강조색4 17 2 2" xfId="8610"/>
    <cellStyle name="40% - 강조색4 17 2 3" xfId="8611"/>
    <cellStyle name="40% - 강조색4 17 3" xfId="8612"/>
    <cellStyle name="40% - 강조색4 17 3 2" xfId="8613"/>
    <cellStyle name="40% - 강조색4 17 3 3" xfId="8614"/>
    <cellStyle name="40% - 강조색4 17 4" xfId="8615"/>
    <cellStyle name="40% - 강조색4 17 4 2" xfId="8616"/>
    <cellStyle name="40% - 강조색4 17 4 3" xfId="8617"/>
    <cellStyle name="40% - 강조색4 17 5" xfId="8618"/>
    <cellStyle name="40% - 강조색4 17 5 2" xfId="8619"/>
    <cellStyle name="40% - 강조색4 17 5 3" xfId="8620"/>
    <cellStyle name="40% - 강조색4 17 6" xfId="8621"/>
    <cellStyle name="40% - 강조색4 17 6 2" xfId="8622"/>
    <cellStyle name="40% - 강조색4 17 6 3" xfId="8623"/>
    <cellStyle name="40% - 강조색4 17 7" xfId="8624"/>
    <cellStyle name="40% - 강조색4 17 7 2" xfId="8625"/>
    <cellStyle name="40% - 강조색4 17 7 3" xfId="8626"/>
    <cellStyle name="40% - 강조색4 17 8" xfId="8627"/>
    <cellStyle name="40% - 강조색4 17 8 2" xfId="8628"/>
    <cellStyle name="40% - 강조색4 17 8 3" xfId="8629"/>
    <cellStyle name="40% - 강조색4 17 9" xfId="8630"/>
    <cellStyle name="40% - 강조색4 17 9 2" xfId="8631"/>
    <cellStyle name="40% - 강조색4 17 9 3" xfId="8632"/>
    <cellStyle name="40% - 강조색4 18" xfId="8633"/>
    <cellStyle name="40% - 강조색4 18 10" xfId="8634"/>
    <cellStyle name="40% - 강조색4 18 10 2" xfId="8635"/>
    <cellStyle name="40% - 강조색4 18 10 3" xfId="8636"/>
    <cellStyle name="40% - 강조색4 18 11" xfId="8637"/>
    <cellStyle name="40% - 강조색4 18 11 2" xfId="8638"/>
    <cellStyle name="40% - 강조색4 18 11 3" xfId="8639"/>
    <cellStyle name="40% - 강조색4 18 12" xfId="8640"/>
    <cellStyle name="40% - 강조색4 18 12 2" xfId="8641"/>
    <cellStyle name="40% - 강조색4 18 12 3" xfId="8642"/>
    <cellStyle name="40% - 강조색4 18 13" xfId="8643"/>
    <cellStyle name="40% - 강조색4 18 13 2" xfId="8644"/>
    <cellStyle name="40% - 강조색4 18 13 3" xfId="8645"/>
    <cellStyle name="40% - 강조색4 18 14" xfId="8646"/>
    <cellStyle name="40% - 강조색4 18 14 2" xfId="8647"/>
    <cellStyle name="40% - 강조색4 18 14 3" xfId="8648"/>
    <cellStyle name="40% - 강조색4 18 15" xfId="8649"/>
    <cellStyle name="40% - 강조색4 18 16" xfId="8650"/>
    <cellStyle name="40% - 강조색4 18 2" xfId="8651"/>
    <cellStyle name="40% - 강조색4 18 2 2" xfId="8652"/>
    <cellStyle name="40% - 강조색4 18 2 3" xfId="8653"/>
    <cellStyle name="40% - 강조색4 18 3" xfId="8654"/>
    <cellStyle name="40% - 강조색4 18 3 2" xfId="8655"/>
    <cellStyle name="40% - 강조색4 18 3 3" xfId="8656"/>
    <cellStyle name="40% - 강조색4 18 4" xfId="8657"/>
    <cellStyle name="40% - 강조색4 18 4 2" xfId="8658"/>
    <cellStyle name="40% - 강조색4 18 4 3" xfId="8659"/>
    <cellStyle name="40% - 강조색4 18 5" xfId="8660"/>
    <cellStyle name="40% - 강조색4 18 5 2" xfId="8661"/>
    <cellStyle name="40% - 강조색4 18 5 3" xfId="8662"/>
    <cellStyle name="40% - 강조색4 18 6" xfId="8663"/>
    <cellStyle name="40% - 강조색4 18 6 2" xfId="8664"/>
    <cellStyle name="40% - 강조색4 18 6 3" xfId="8665"/>
    <cellStyle name="40% - 강조색4 18 7" xfId="8666"/>
    <cellStyle name="40% - 강조색4 18 7 2" xfId="8667"/>
    <cellStyle name="40% - 강조색4 18 7 3" xfId="8668"/>
    <cellStyle name="40% - 강조색4 18 8" xfId="8669"/>
    <cellStyle name="40% - 강조색4 18 8 2" xfId="8670"/>
    <cellStyle name="40% - 강조색4 18 8 3" xfId="8671"/>
    <cellStyle name="40% - 강조색4 18 9" xfId="8672"/>
    <cellStyle name="40% - 강조색4 18 9 2" xfId="8673"/>
    <cellStyle name="40% - 강조색4 18 9 3" xfId="8674"/>
    <cellStyle name="40% - 강조색4 19" xfId="8675"/>
    <cellStyle name="40% - 강조색4 19 10" xfId="8676"/>
    <cellStyle name="40% - 강조색4 19 10 2" xfId="8677"/>
    <cellStyle name="40% - 강조색4 19 10 3" xfId="8678"/>
    <cellStyle name="40% - 강조색4 19 11" xfId="8679"/>
    <cellStyle name="40% - 강조색4 19 11 2" xfId="8680"/>
    <cellStyle name="40% - 강조색4 19 11 3" xfId="8681"/>
    <cellStyle name="40% - 강조색4 19 12" xfId="8682"/>
    <cellStyle name="40% - 강조색4 19 12 2" xfId="8683"/>
    <cellStyle name="40% - 강조색4 19 12 3" xfId="8684"/>
    <cellStyle name="40% - 강조색4 19 13" xfId="8685"/>
    <cellStyle name="40% - 강조색4 19 13 2" xfId="8686"/>
    <cellStyle name="40% - 강조색4 19 13 3" xfId="8687"/>
    <cellStyle name="40% - 강조색4 19 14" xfId="8688"/>
    <cellStyle name="40% - 강조색4 19 14 2" xfId="8689"/>
    <cellStyle name="40% - 강조색4 19 14 3" xfId="8690"/>
    <cellStyle name="40% - 강조색4 19 15" xfId="8691"/>
    <cellStyle name="40% - 강조색4 19 16" xfId="8692"/>
    <cellStyle name="40% - 강조색4 19 2" xfId="8693"/>
    <cellStyle name="40% - 강조색4 19 2 2" xfId="8694"/>
    <cellStyle name="40% - 강조색4 19 2 3" xfId="8695"/>
    <cellStyle name="40% - 강조색4 19 3" xfId="8696"/>
    <cellStyle name="40% - 강조색4 19 3 2" xfId="8697"/>
    <cellStyle name="40% - 강조색4 19 3 3" xfId="8698"/>
    <cellStyle name="40% - 강조색4 19 4" xfId="8699"/>
    <cellStyle name="40% - 강조색4 19 4 2" xfId="8700"/>
    <cellStyle name="40% - 강조색4 19 4 3" xfId="8701"/>
    <cellStyle name="40% - 강조색4 19 5" xfId="8702"/>
    <cellStyle name="40% - 강조색4 19 5 2" xfId="8703"/>
    <cellStyle name="40% - 강조색4 19 5 3" xfId="8704"/>
    <cellStyle name="40% - 강조색4 19 6" xfId="8705"/>
    <cellStyle name="40% - 강조색4 19 6 2" xfId="8706"/>
    <cellStyle name="40% - 강조색4 19 6 3" xfId="8707"/>
    <cellStyle name="40% - 강조색4 19 7" xfId="8708"/>
    <cellStyle name="40% - 강조색4 19 7 2" xfId="8709"/>
    <cellStyle name="40% - 강조색4 19 7 3" xfId="8710"/>
    <cellStyle name="40% - 강조색4 19 8" xfId="8711"/>
    <cellStyle name="40% - 강조색4 19 8 2" xfId="8712"/>
    <cellStyle name="40% - 강조색4 19 8 3" xfId="8713"/>
    <cellStyle name="40% - 강조색4 19 9" xfId="8714"/>
    <cellStyle name="40% - 강조색4 19 9 2" xfId="8715"/>
    <cellStyle name="40% - 강조색4 19 9 3" xfId="8716"/>
    <cellStyle name="40% - 강조색4 2" xfId="8717"/>
    <cellStyle name="40% - 강조색4 2 10" xfId="8718"/>
    <cellStyle name="40% - 강조색4 2 10 2" xfId="8719"/>
    <cellStyle name="40% - 강조색4 2 10 3" xfId="8720"/>
    <cellStyle name="40% - 강조색4 2 11" xfId="8721"/>
    <cellStyle name="40% - 강조색4 2 11 2" xfId="8722"/>
    <cellStyle name="40% - 강조색4 2 11 3" xfId="8723"/>
    <cellStyle name="40% - 강조색4 2 12" xfId="8724"/>
    <cellStyle name="40% - 강조색4 2 12 2" xfId="8725"/>
    <cellStyle name="40% - 강조색4 2 12 3" xfId="8726"/>
    <cellStyle name="40% - 강조색4 2 13" xfId="8727"/>
    <cellStyle name="40% - 강조색4 2 13 2" xfId="8728"/>
    <cellStyle name="40% - 강조색4 2 13 3" xfId="8729"/>
    <cellStyle name="40% - 강조색4 2 14" xfId="8730"/>
    <cellStyle name="40% - 강조색4 2 14 2" xfId="8731"/>
    <cellStyle name="40% - 강조색4 2 14 3" xfId="8732"/>
    <cellStyle name="40% - 강조색4 2 15" xfId="8733"/>
    <cellStyle name="40% - 강조색4 2 16" xfId="8734"/>
    <cellStyle name="40% - 강조색4 2 2" xfId="8735"/>
    <cellStyle name="40% - 강조색4 2 2 2" xfId="8736"/>
    <cellStyle name="40% - 강조색4 2 2 3" xfId="8737"/>
    <cellStyle name="40% - 강조색4 2 3" xfId="8738"/>
    <cellStyle name="40% - 강조색4 2 3 2" xfId="8739"/>
    <cellStyle name="40% - 강조색4 2 3 3" xfId="8740"/>
    <cellStyle name="40% - 강조색4 2 4" xfId="8741"/>
    <cellStyle name="40% - 강조색4 2 4 2" xfId="8742"/>
    <cellStyle name="40% - 강조색4 2 4 3" xfId="8743"/>
    <cellStyle name="40% - 강조색4 2 5" xfId="8744"/>
    <cellStyle name="40% - 강조색4 2 5 2" xfId="8745"/>
    <cellStyle name="40% - 강조색4 2 5 3" xfId="8746"/>
    <cellStyle name="40% - 강조색4 2 6" xfId="8747"/>
    <cellStyle name="40% - 강조색4 2 6 2" xfId="8748"/>
    <cellStyle name="40% - 강조색4 2 6 3" xfId="8749"/>
    <cellStyle name="40% - 강조색4 2 7" xfId="8750"/>
    <cellStyle name="40% - 강조색4 2 7 2" xfId="8751"/>
    <cellStyle name="40% - 강조색4 2 7 3" xfId="8752"/>
    <cellStyle name="40% - 강조색4 2 8" xfId="8753"/>
    <cellStyle name="40% - 강조색4 2 8 2" xfId="8754"/>
    <cellStyle name="40% - 강조색4 2 8 3" xfId="8755"/>
    <cellStyle name="40% - 강조색4 2 9" xfId="8756"/>
    <cellStyle name="40% - 강조색4 2 9 2" xfId="8757"/>
    <cellStyle name="40% - 강조색4 2 9 3" xfId="8758"/>
    <cellStyle name="40% - 강조색4 20" xfId="8759"/>
    <cellStyle name="40% - 강조색4 20 10" xfId="8760"/>
    <cellStyle name="40% - 강조색4 20 10 2" xfId="8761"/>
    <cellStyle name="40% - 강조색4 20 10 3" xfId="8762"/>
    <cellStyle name="40% - 강조색4 20 11" xfId="8763"/>
    <cellStyle name="40% - 강조색4 20 11 2" xfId="8764"/>
    <cellStyle name="40% - 강조색4 20 11 3" xfId="8765"/>
    <cellStyle name="40% - 강조색4 20 12" xfId="8766"/>
    <cellStyle name="40% - 강조색4 20 12 2" xfId="8767"/>
    <cellStyle name="40% - 강조색4 20 12 3" xfId="8768"/>
    <cellStyle name="40% - 강조색4 20 13" xfId="8769"/>
    <cellStyle name="40% - 강조색4 20 13 2" xfId="8770"/>
    <cellStyle name="40% - 강조색4 20 13 3" xfId="8771"/>
    <cellStyle name="40% - 강조색4 20 14" xfId="8772"/>
    <cellStyle name="40% - 강조색4 20 14 2" xfId="8773"/>
    <cellStyle name="40% - 강조색4 20 14 3" xfId="8774"/>
    <cellStyle name="40% - 강조색4 20 15" xfId="8775"/>
    <cellStyle name="40% - 강조색4 20 16" xfId="8776"/>
    <cellStyle name="40% - 강조색4 20 2" xfId="8777"/>
    <cellStyle name="40% - 강조색4 20 2 2" xfId="8778"/>
    <cellStyle name="40% - 강조색4 20 2 3" xfId="8779"/>
    <cellStyle name="40% - 강조색4 20 3" xfId="8780"/>
    <cellStyle name="40% - 강조색4 20 3 2" xfId="8781"/>
    <cellStyle name="40% - 강조색4 20 3 3" xfId="8782"/>
    <cellStyle name="40% - 강조색4 20 4" xfId="8783"/>
    <cellStyle name="40% - 강조색4 20 4 2" xfId="8784"/>
    <cellStyle name="40% - 강조색4 20 4 3" xfId="8785"/>
    <cellStyle name="40% - 강조색4 20 5" xfId="8786"/>
    <cellStyle name="40% - 강조색4 20 5 2" xfId="8787"/>
    <cellStyle name="40% - 강조색4 20 5 3" xfId="8788"/>
    <cellStyle name="40% - 강조색4 20 6" xfId="8789"/>
    <cellStyle name="40% - 강조색4 20 6 2" xfId="8790"/>
    <cellStyle name="40% - 강조색4 20 6 3" xfId="8791"/>
    <cellStyle name="40% - 강조색4 20 7" xfId="8792"/>
    <cellStyle name="40% - 강조색4 20 7 2" xfId="8793"/>
    <cellStyle name="40% - 강조색4 20 7 3" xfId="8794"/>
    <cellStyle name="40% - 강조색4 20 8" xfId="8795"/>
    <cellStyle name="40% - 강조색4 20 8 2" xfId="8796"/>
    <cellStyle name="40% - 강조색4 20 8 3" xfId="8797"/>
    <cellStyle name="40% - 강조색4 20 9" xfId="8798"/>
    <cellStyle name="40% - 강조색4 20 9 2" xfId="8799"/>
    <cellStyle name="40% - 강조색4 20 9 3" xfId="8800"/>
    <cellStyle name="40% - 강조색4 21" xfId="8801"/>
    <cellStyle name="40% - 강조색4 21 10" xfId="8802"/>
    <cellStyle name="40% - 강조색4 21 10 2" xfId="8803"/>
    <cellStyle name="40% - 강조색4 21 10 3" xfId="8804"/>
    <cellStyle name="40% - 강조색4 21 11" xfId="8805"/>
    <cellStyle name="40% - 강조색4 21 11 2" xfId="8806"/>
    <cellStyle name="40% - 강조색4 21 11 3" xfId="8807"/>
    <cellStyle name="40% - 강조색4 21 12" xfId="8808"/>
    <cellStyle name="40% - 강조색4 21 12 2" xfId="8809"/>
    <cellStyle name="40% - 강조색4 21 12 3" xfId="8810"/>
    <cellStyle name="40% - 강조색4 21 13" xfId="8811"/>
    <cellStyle name="40% - 강조색4 21 13 2" xfId="8812"/>
    <cellStyle name="40% - 강조색4 21 13 3" xfId="8813"/>
    <cellStyle name="40% - 강조색4 21 14" xfId="8814"/>
    <cellStyle name="40% - 강조색4 21 14 2" xfId="8815"/>
    <cellStyle name="40% - 강조색4 21 14 3" xfId="8816"/>
    <cellStyle name="40% - 강조색4 21 15" xfId="8817"/>
    <cellStyle name="40% - 강조색4 21 16" xfId="8818"/>
    <cellStyle name="40% - 강조색4 21 2" xfId="8819"/>
    <cellStyle name="40% - 강조색4 21 2 2" xfId="8820"/>
    <cellStyle name="40% - 강조색4 21 2 3" xfId="8821"/>
    <cellStyle name="40% - 강조색4 21 3" xfId="8822"/>
    <cellStyle name="40% - 강조색4 21 3 2" xfId="8823"/>
    <cellStyle name="40% - 강조색4 21 3 3" xfId="8824"/>
    <cellStyle name="40% - 강조색4 21 4" xfId="8825"/>
    <cellStyle name="40% - 강조색4 21 4 2" xfId="8826"/>
    <cellStyle name="40% - 강조색4 21 4 3" xfId="8827"/>
    <cellStyle name="40% - 강조색4 21 5" xfId="8828"/>
    <cellStyle name="40% - 강조색4 21 5 2" xfId="8829"/>
    <cellStyle name="40% - 강조색4 21 5 3" xfId="8830"/>
    <cellStyle name="40% - 강조색4 21 6" xfId="8831"/>
    <cellStyle name="40% - 강조색4 21 6 2" xfId="8832"/>
    <cellStyle name="40% - 강조색4 21 6 3" xfId="8833"/>
    <cellStyle name="40% - 강조색4 21 7" xfId="8834"/>
    <cellStyle name="40% - 강조색4 21 7 2" xfId="8835"/>
    <cellStyle name="40% - 강조색4 21 7 3" xfId="8836"/>
    <cellStyle name="40% - 강조색4 21 8" xfId="8837"/>
    <cellStyle name="40% - 강조색4 21 8 2" xfId="8838"/>
    <cellStyle name="40% - 강조색4 21 8 3" xfId="8839"/>
    <cellStyle name="40% - 강조색4 21 9" xfId="8840"/>
    <cellStyle name="40% - 강조색4 21 9 2" xfId="8841"/>
    <cellStyle name="40% - 강조색4 21 9 3" xfId="8842"/>
    <cellStyle name="40% - 강조색4 22" xfId="8843"/>
    <cellStyle name="40% - 강조색4 22 10" xfId="8844"/>
    <cellStyle name="40% - 강조색4 22 10 2" xfId="8845"/>
    <cellStyle name="40% - 강조색4 22 10 3" xfId="8846"/>
    <cellStyle name="40% - 강조색4 22 11" xfId="8847"/>
    <cellStyle name="40% - 강조색4 22 11 2" xfId="8848"/>
    <cellStyle name="40% - 강조색4 22 11 3" xfId="8849"/>
    <cellStyle name="40% - 강조색4 22 12" xfId="8850"/>
    <cellStyle name="40% - 강조색4 22 12 2" xfId="8851"/>
    <cellStyle name="40% - 강조색4 22 12 3" xfId="8852"/>
    <cellStyle name="40% - 강조색4 22 13" xfId="8853"/>
    <cellStyle name="40% - 강조색4 22 13 2" xfId="8854"/>
    <cellStyle name="40% - 강조색4 22 13 3" xfId="8855"/>
    <cellStyle name="40% - 강조색4 22 14" xfId="8856"/>
    <cellStyle name="40% - 강조색4 22 14 2" xfId="8857"/>
    <cellStyle name="40% - 강조색4 22 14 3" xfId="8858"/>
    <cellStyle name="40% - 강조색4 22 15" xfId="8859"/>
    <cellStyle name="40% - 강조색4 22 16" xfId="8860"/>
    <cellStyle name="40% - 강조색4 22 2" xfId="8861"/>
    <cellStyle name="40% - 강조색4 22 2 2" xfId="8862"/>
    <cellStyle name="40% - 강조색4 22 2 3" xfId="8863"/>
    <cellStyle name="40% - 강조색4 22 3" xfId="8864"/>
    <cellStyle name="40% - 강조색4 22 3 2" xfId="8865"/>
    <cellStyle name="40% - 강조색4 22 3 3" xfId="8866"/>
    <cellStyle name="40% - 강조색4 22 4" xfId="8867"/>
    <cellStyle name="40% - 강조색4 22 4 2" xfId="8868"/>
    <cellStyle name="40% - 강조색4 22 4 3" xfId="8869"/>
    <cellStyle name="40% - 강조색4 22 5" xfId="8870"/>
    <cellStyle name="40% - 강조색4 22 5 2" xfId="8871"/>
    <cellStyle name="40% - 강조색4 22 5 3" xfId="8872"/>
    <cellStyle name="40% - 강조색4 22 6" xfId="8873"/>
    <cellStyle name="40% - 강조색4 22 6 2" xfId="8874"/>
    <cellStyle name="40% - 강조색4 22 6 3" xfId="8875"/>
    <cellStyle name="40% - 강조색4 22 7" xfId="8876"/>
    <cellStyle name="40% - 강조색4 22 7 2" xfId="8877"/>
    <cellStyle name="40% - 강조색4 22 7 3" xfId="8878"/>
    <cellStyle name="40% - 강조색4 22 8" xfId="8879"/>
    <cellStyle name="40% - 강조색4 22 8 2" xfId="8880"/>
    <cellStyle name="40% - 강조색4 22 8 3" xfId="8881"/>
    <cellStyle name="40% - 강조색4 22 9" xfId="8882"/>
    <cellStyle name="40% - 강조색4 22 9 2" xfId="8883"/>
    <cellStyle name="40% - 강조색4 22 9 3" xfId="8884"/>
    <cellStyle name="40% - 강조색4 23" xfId="8885"/>
    <cellStyle name="40% - 강조색4 23 2" xfId="8886"/>
    <cellStyle name="40% - 강조색4 23 3" xfId="8887"/>
    <cellStyle name="40% - 강조색4 24" xfId="8888"/>
    <cellStyle name="40% - 강조색4 24 2" xfId="8889"/>
    <cellStyle name="40% - 강조색4 24 3" xfId="8890"/>
    <cellStyle name="40% - 강조색4 25" xfId="8891"/>
    <cellStyle name="40% - 강조색4 25 2" xfId="8892"/>
    <cellStyle name="40% - 강조색4 25 3" xfId="8893"/>
    <cellStyle name="40% - 강조색4 26" xfId="8894"/>
    <cellStyle name="40% - 강조색4 26 2" xfId="8895"/>
    <cellStyle name="40% - 강조색4 26 3" xfId="8896"/>
    <cellStyle name="40% - 강조색4 27" xfId="8897"/>
    <cellStyle name="40% - 강조색4 27 2" xfId="8898"/>
    <cellStyle name="40% - 강조색4 27 3" xfId="8899"/>
    <cellStyle name="40% - 강조색4 28" xfId="8900"/>
    <cellStyle name="40% - 강조색4 28 2" xfId="8901"/>
    <cellStyle name="40% - 강조색4 28 3" xfId="8902"/>
    <cellStyle name="40% - 강조색4 29" xfId="8903"/>
    <cellStyle name="40% - 강조색4 29 2" xfId="8904"/>
    <cellStyle name="40% - 강조색4 29 3" xfId="8905"/>
    <cellStyle name="40% - 강조색4 3" xfId="8906"/>
    <cellStyle name="40% - 강조색4 3 10" xfId="8907"/>
    <cellStyle name="40% - 강조색4 3 10 2" xfId="8908"/>
    <cellStyle name="40% - 강조색4 3 10 3" xfId="8909"/>
    <cellStyle name="40% - 강조색4 3 11" xfId="8910"/>
    <cellStyle name="40% - 강조색4 3 11 2" xfId="8911"/>
    <cellStyle name="40% - 강조색4 3 11 3" xfId="8912"/>
    <cellStyle name="40% - 강조색4 3 12" xfId="8913"/>
    <cellStyle name="40% - 강조색4 3 12 2" xfId="8914"/>
    <cellStyle name="40% - 강조색4 3 12 3" xfId="8915"/>
    <cellStyle name="40% - 강조색4 3 13" xfId="8916"/>
    <cellStyle name="40% - 강조색4 3 13 2" xfId="8917"/>
    <cellStyle name="40% - 강조색4 3 13 3" xfId="8918"/>
    <cellStyle name="40% - 강조색4 3 14" xfId="8919"/>
    <cellStyle name="40% - 강조색4 3 14 2" xfId="8920"/>
    <cellStyle name="40% - 강조색4 3 14 3" xfId="8921"/>
    <cellStyle name="40% - 강조색4 3 15" xfId="8922"/>
    <cellStyle name="40% - 강조색4 3 16" xfId="8923"/>
    <cellStyle name="40% - 강조색4 3 2" xfId="8924"/>
    <cellStyle name="40% - 강조색4 3 2 2" xfId="8925"/>
    <cellStyle name="40% - 강조색4 3 2 3" xfId="8926"/>
    <cellStyle name="40% - 강조색4 3 3" xfId="8927"/>
    <cellStyle name="40% - 강조색4 3 3 2" xfId="8928"/>
    <cellStyle name="40% - 강조색4 3 3 3" xfId="8929"/>
    <cellStyle name="40% - 강조색4 3 4" xfId="8930"/>
    <cellStyle name="40% - 강조색4 3 4 2" xfId="8931"/>
    <cellStyle name="40% - 강조색4 3 4 3" xfId="8932"/>
    <cellStyle name="40% - 강조색4 3 5" xfId="8933"/>
    <cellStyle name="40% - 강조색4 3 5 2" xfId="8934"/>
    <cellStyle name="40% - 강조색4 3 5 3" xfId="8935"/>
    <cellStyle name="40% - 강조색4 3 6" xfId="8936"/>
    <cellStyle name="40% - 강조색4 3 6 2" xfId="8937"/>
    <cellStyle name="40% - 강조색4 3 6 3" xfId="8938"/>
    <cellStyle name="40% - 강조색4 3 7" xfId="8939"/>
    <cellStyle name="40% - 강조색4 3 7 2" xfId="8940"/>
    <cellStyle name="40% - 강조색4 3 7 3" xfId="8941"/>
    <cellStyle name="40% - 강조색4 3 8" xfId="8942"/>
    <cellStyle name="40% - 강조색4 3 8 2" xfId="8943"/>
    <cellStyle name="40% - 강조색4 3 8 3" xfId="8944"/>
    <cellStyle name="40% - 강조색4 3 9" xfId="8945"/>
    <cellStyle name="40% - 강조색4 3 9 2" xfId="8946"/>
    <cellStyle name="40% - 강조색4 3 9 3" xfId="8947"/>
    <cellStyle name="40% - 강조색4 30" xfId="8948"/>
    <cellStyle name="40% - 강조색4 30 2" xfId="8949"/>
    <cellStyle name="40% - 강조색4 30 3" xfId="8950"/>
    <cellStyle name="40% - 강조색4 31" xfId="8951"/>
    <cellStyle name="40% - 강조색4 31 2" xfId="8952"/>
    <cellStyle name="40% - 강조색4 31 3" xfId="8953"/>
    <cellStyle name="40% - 강조색4 32" xfId="8954"/>
    <cellStyle name="40% - 강조색4 32 2" xfId="8955"/>
    <cellStyle name="40% - 강조색4 32 3" xfId="8956"/>
    <cellStyle name="40% - 강조색4 33" xfId="8957"/>
    <cellStyle name="40% - 강조색4 33 2" xfId="8958"/>
    <cellStyle name="40% - 강조색4 33 3" xfId="8959"/>
    <cellStyle name="40% - 강조색4 34" xfId="8960"/>
    <cellStyle name="40% - 강조색4 34 2" xfId="8961"/>
    <cellStyle name="40% - 강조색4 34 3" xfId="8962"/>
    <cellStyle name="40% - 강조색4 35" xfId="8963"/>
    <cellStyle name="40% - 강조색4 35 2" xfId="8964"/>
    <cellStyle name="40% - 강조색4 35 3" xfId="8965"/>
    <cellStyle name="40% - 강조색4 4" xfId="8966"/>
    <cellStyle name="40% - 강조색4 4 10" xfId="8967"/>
    <cellStyle name="40% - 강조색4 4 10 2" xfId="8968"/>
    <cellStyle name="40% - 강조색4 4 10 3" xfId="8969"/>
    <cellStyle name="40% - 강조색4 4 11" xfId="8970"/>
    <cellStyle name="40% - 강조색4 4 11 2" xfId="8971"/>
    <cellStyle name="40% - 강조색4 4 11 3" xfId="8972"/>
    <cellStyle name="40% - 강조색4 4 12" xfId="8973"/>
    <cellStyle name="40% - 강조색4 4 12 2" xfId="8974"/>
    <cellStyle name="40% - 강조색4 4 12 3" xfId="8975"/>
    <cellStyle name="40% - 강조색4 4 13" xfId="8976"/>
    <cellStyle name="40% - 강조색4 4 13 2" xfId="8977"/>
    <cellStyle name="40% - 강조색4 4 13 3" xfId="8978"/>
    <cellStyle name="40% - 강조색4 4 14" xfId="8979"/>
    <cellStyle name="40% - 강조색4 4 14 2" xfId="8980"/>
    <cellStyle name="40% - 강조색4 4 14 3" xfId="8981"/>
    <cellStyle name="40% - 강조색4 4 15" xfId="8982"/>
    <cellStyle name="40% - 강조색4 4 16" xfId="8983"/>
    <cellStyle name="40% - 강조색4 4 2" xfId="8984"/>
    <cellStyle name="40% - 강조색4 4 2 2" xfId="8985"/>
    <cellStyle name="40% - 강조색4 4 2 3" xfId="8986"/>
    <cellStyle name="40% - 강조색4 4 3" xfId="8987"/>
    <cellStyle name="40% - 강조색4 4 3 2" xfId="8988"/>
    <cellStyle name="40% - 강조색4 4 3 3" xfId="8989"/>
    <cellStyle name="40% - 강조색4 4 4" xfId="8990"/>
    <cellStyle name="40% - 강조색4 4 4 2" xfId="8991"/>
    <cellStyle name="40% - 강조색4 4 4 3" xfId="8992"/>
    <cellStyle name="40% - 강조색4 4 5" xfId="8993"/>
    <cellStyle name="40% - 강조색4 4 5 2" xfId="8994"/>
    <cellStyle name="40% - 강조색4 4 5 3" xfId="8995"/>
    <cellStyle name="40% - 강조색4 4 6" xfId="8996"/>
    <cellStyle name="40% - 강조색4 4 6 2" xfId="8997"/>
    <cellStyle name="40% - 강조색4 4 6 3" xfId="8998"/>
    <cellStyle name="40% - 강조색4 4 7" xfId="8999"/>
    <cellStyle name="40% - 강조색4 4 7 2" xfId="9000"/>
    <cellStyle name="40% - 강조색4 4 7 3" xfId="9001"/>
    <cellStyle name="40% - 강조색4 4 8" xfId="9002"/>
    <cellStyle name="40% - 강조색4 4 8 2" xfId="9003"/>
    <cellStyle name="40% - 강조색4 4 8 3" xfId="9004"/>
    <cellStyle name="40% - 강조색4 4 9" xfId="9005"/>
    <cellStyle name="40% - 강조색4 4 9 2" xfId="9006"/>
    <cellStyle name="40% - 강조색4 4 9 3" xfId="9007"/>
    <cellStyle name="40% - 강조색4 5" xfId="9008"/>
    <cellStyle name="40% - 강조색4 5 10" xfId="9009"/>
    <cellStyle name="40% - 강조색4 5 10 2" xfId="9010"/>
    <cellStyle name="40% - 강조색4 5 10 3" xfId="9011"/>
    <cellStyle name="40% - 강조색4 5 11" xfId="9012"/>
    <cellStyle name="40% - 강조색4 5 11 2" xfId="9013"/>
    <cellStyle name="40% - 강조색4 5 11 3" xfId="9014"/>
    <cellStyle name="40% - 강조색4 5 12" xfId="9015"/>
    <cellStyle name="40% - 강조색4 5 12 2" xfId="9016"/>
    <cellStyle name="40% - 강조색4 5 12 3" xfId="9017"/>
    <cellStyle name="40% - 강조색4 5 13" xfId="9018"/>
    <cellStyle name="40% - 강조색4 5 13 2" xfId="9019"/>
    <cellStyle name="40% - 강조색4 5 13 3" xfId="9020"/>
    <cellStyle name="40% - 강조색4 5 14" xfId="9021"/>
    <cellStyle name="40% - 강조색4 5 14 2" xfId="9022"/>
    <cellStyle name="40% - 강조색4 5 14 3" xfId="9023"/>
    <cellStyle name="40% - 강조색4 5 15" xfId="9024"/>
    <cellStyle name="40% - 강조색4 5 16" xfId="9025"/>
    <cellStyle name="40% - 강조색4 5 2" xfId="9026"/>
    <cellStyle name="40% - 강조색4 5 2 2" xfId="9027"/>
    <cellStyle name="40% - 강조색4 5 2 3" xfId="9028"/>
    <cellStyle name="40% - 강조색4 5 3" xfId="9029"/>
    <cellStyle name="40% - 강조색4 5 3 2" xfId="9030"/>
    <cellStyle name="40% - 강조색4 5 3 3" xfId="9031"/>
    <cellStyle name="40% - 강조색4 5 4" xfId="9032"/>
    <cellStyle name="40% - 강조색4 5 4 2" xfId="9033"/>
    <cellStyle name="40% - 강조색4 5 4 3" xfId="9034"/>
    <cellStyle name="40% - 강조색4 5 5" xfId="9035"/>
    <cellStyle name="40% - 강조색4 5 5 2" xfId="9036"/>
    <cellStyle name="40% - 강조색4 5 5 3" xfId="9037"/>
    <cellStyle name="40% - 강조색4 5 6" xfId="9038"/>
    <cellStyle name="40% - 강조색4 5 6 2" xfId="9039"/>
    <cellStyle name="40% - 강조색4 5 6 3" xfId="9040"/>
    <cellStyle name="40% - 강조색4 5 7" xfId="9041"/>
    <cellStyle name="40% - 강조색4 5 7 2" xfId="9042"/>
    <cellStyle name="40% - 강조색4 5 7 3" xfId="9043"/>
    <cellStyle name="40% - 강조색4 5 8" xfId="9044"/>
    <cellStyle name="40% - 강조색4 5 8 2" xfId="9045"/>
    <cellStyle name="40% - 강조색4 5 8 3" xfId="9046"/>
    <cellStyle name="40% - 강조색4 5 9" xfId="9047"/>
    <cellStyle name="40% - 강조색4 5 9 2" xfId="9048"/>
    <cellStyle name="40% - 강조색4 5 9 3" xfId="9049"/>
    <cellStyle name="40% - 강조색4 6" xfId="9050"/>
    <cellStyle name="40% - 강조색4 6 10" xfId="9051"/>
    <cellStyle name="40% - 강조색4 6 10 2" xfId="9052"/>
    <cellStyle name="40% - 강조색4 6 10 3" xfId="9053"/>
    <cellStyle name="40% - 강조색4 6 11" xfId="9054"/>
    <cellStyle name="40% - 강조색4 6 11 2" xfId="9055"/>
    <cellStyle name="40% - 강조색4 6 11 3" xfId="9056"/>
    <cellStyle name="40% - 강조색4 6 12" xfId="9057"/>
    <cellStyle name="40% - 강조색4 6 12 2" xfId="9058"/>
    <cellStyle name="40% - 강조색4 6 12 3" xfId="9059"/>
    <cellStyle name="40% - 강조색4 6 13" xfId="9060"/>
    <cellStyle name="40% - 강조색4 6 13 2" xfId="9061"/>
    <cellStyle name="40% - 강조색4 6 13 3" xfId="9062"/>
    <cellStyle name="40% - 강조색4 6 14" xfId="9063"/>
    <cellStyle name="40% - 강조색4 6 14 2" xfId="9064"/>
    <cellStyle name="40% - 강조색4 6 14 3" xfId="9065"/>
    <cellStyle name="40% - 강조색4 6 15" xfId="9066"/>
    <cellStyle name="40% - 강조색4 6 16" xfId="9067"/>
    <cellStyle name="40% - 강조색4 6 2" xfId="9068"/>
    <cellStyle name="40% - 강조색4 6 2 2" xfId="9069"/>
    <cellStyle name="40% - 강조색4 6 2 3" xfId="9070"/>
    <cellStyle name="40% - 강조색4 6 3" xfId="9071"/>
    <cellStyle name="40% - 강조색4 6 3 2" xfId="9072"/>
    <cellStyle name="40% - 강조색4 6 3 3" xfId="9073"/>
    <cellStyle name="40% - 강조색4 6 4" xfId="9074"/>
    <cellStyle name="40% - 강조색4 6 4 2" xfId="9075"/>
    <cellStyle name="40% - 강조색4 6 4 3" xfId="9076"/>
    <cellStyle name="40% - 강조색4 6 5" xfId="9077"/>
    <cellStyle name="40% - 강조색4 6 5 2" xfId="9078"/>
    <cellStyle name="40% - 강조색4 6 5 3" xfId="9079"/>
    <cellStyle name="40% - 강조색4 6 6" xfId="9080"/>
    <cellStyle name="40% - 강조색4 6 6 2" xfId="9081"/>
    <cellStyle name="40% - 강조색4 6 6 3" xfId="9082"/>
    <cellStyle name="40% - 강조색4 6 7" xfId="9083"/>
    <cellStyle name="40% - 강조색4 6 7 2" xfId="9084"/>
    <cellStyle name="40% - 강조색4 6 7 3" xfId="9085"/>
    <cellStyle name="40% - 강조색4 6 8" xfId="9086"/>
    <cellStyle name="40% - 강조색4 6 8 2" xfId="9087"/>
    <cellStyle name="40% - 강조색4 6 8 3" xfId="9088"/>
    <cellStyle name="40% - 강조색4 6 9" xfId="9089"/>
    <cellStyle name="40% - 강조색4 6 9 2" xfId="9090"/>
    <cellStyle name="40% - 강조색4 6 9 3" xfId="9091"/>
    <cellStyle name="40% - 강조색4 7" xfId="9092"/>
    <cellStyle name="40% - 강조색4 7 10" xfId="9093"/>
    <cellStyle name="40% - 강조색4 7 10 2" xfId="9094"/>
    <cellStyle name="40% - 강조색4 7 10 3" xfId="9095"/>
    <cellStyle name="40% - 강조색4 7 11" xfId="9096"/>
    <cellStyle name="40% - 강조색4 7 11 2" xfId="9097"/>
    <cellStyle name="40% - 강조색4 7 11 3" xfId="9098"/>
    <cellStyle name="40% - 강조색4 7 12" xfId="9099"/>
    <cellStyle name="40% - 강조색4 7 12 2" xfId="9100"/>
    <cellStyle name="40% - 강조색4 7 12 3" xfId="9101"/>
    <cellStyle name="40% - 강조색4 7 13" xfId="9102"/>
    <cellStyle name="40% - 강조색4 7 13 2" xfId="9103"/>
    <cellStyle name="40% - 강조색4 7 13 3" xfId="9104"/>
    <cellStyle name="40% - 강조색4 7 14" xfId="9105"/>
    <cellStyle name="40% - 강조색4 7 14 2" xfId="9106"/>
    <cellStyle name="40% - 강조색4 7 14 3" xfId="9107"/>
    <cellStyle name="40% - 강조색4 7 15" xfId="9108"/>
    <cellStyle name="40% - 강조색4 7 16" xfId="9109"/>
    <cellStyle name="40% - 강조색4 7 2" xfId="9110"/>
    <cellStyle name="40% - 강조색4 7 2 2" xfId="9111"/>
    <cellStyle name="40% - 강조색4 7 2 3" xfId="9112"/>
    <cellStyle name="40% - 강조색4 7 3" xfId="9113"/>
    <cellStyle name="40% - 강조색4 7 3 2" xfId="9114"/>
    <cellStyle name="40% - 강조색4 7 3 3" xfId="9115"/>
    <cellStyle name="40% - 강조색4 7 4" xfId="9116"/>
    <cellStyle name="40% - 강조색4 7 4 2" xfId="9117"/>
    <cellStyle name="40% - 강조색4 7 4 3" xfId="9118"/>
    <cellStyle name="40% - 강조색4 7 5" xfId="9119"/>
    <cellStyle name="40% - 강조색4 7 5 2" xfId="9120"/>
    <cellStyle name="40% - 강조색4 7 5 3" xfId="9121"/>
    <cellStyle name="40% - 강조색4 7 6" xfId="9122"/>
    <cellStyle name="40% - 강조색4 7 6 2" xfId="9123"/>
    <cellStyle name="40% - 강조색4 7 6 3" xfId="9124"/>
    <cellStyle name="40% - 강조색4 7 7" xfId="9125"/>
    <cellStyle name="40% - 강조색4 7 7 2" xfId="9126"/>
    <cellStyle name="40% - 강조색4 7 7 3" xfId="9127"/>
    <cellStyle name="40% - 강조색4 7 8" xfId="9128"/>
    <cellStyle name="40% - 강조색4 7 8 2" xfId="9129"/>
    <cellStyle name="40% - 강조색4 7 8 3" xfId="9130"/>
    <cellStyle name="40% - 강조색4 7 9" xfId="9131"/>
    <cellStyle name="40% - 강조색4 7 9 2" xfId="9132"/>
    <cellStyle name="40% - 강조색4 7 9 3" xfId="9133"/>
    <cellStyle name="40% - 강조색4 8" xfId="9134"/>
    <cellStyle name="40% - 강조색4 8 10" xfId="9135"/>
    <cellStyle name="40% - 강조색4 8 10 2" xfId="9136"/>
    <cellStyle name="40% - 강조색4 8 10 3" xfId="9137"/>
    <cellStyle name="40% - 강조색4 8 11" xfId="9138"/>
    <cellStyle name="40% - 강조색4 8 11 2" xfId="9139"/>
    <cellStyle name="40% - 강조색4 8 11 3" xfId="9140"/>
    <cellStyle name="40% - 강조색4 8 12" xfId="9141"/>
    <cellStyle name="40% - 강조색4 8 12 2" xfId="9142"/>
    <cellStyle name="40% - 강조색4 8 12 3" xfId="9143"/>
    <cellStyle name="40% - 강조색4 8 13" xfId="9144"/>
    <cellStyle name="40% - 강조색4 8 13 2" xfId="9145"/>
    <cellStyle name="40% - 강조색4 8 13 3" xfId="9146"/>
    <cellStyle name="40% - 강조색4 8 14" xfId="9147"/>
    <cellStyle name="40% - 강조색4 8 14 2" xfId="9148"/>
    <cellStyle name="40% - 강조색4 8 14 3" xfId="9149"/>
    <cellStyle name="40% - 강조색4 8 15" xfId="9150"/>
    <cellStyle name="40% - 강조색4 8 16" xfId="9151"/>
    <cellStyle name="40% - 강조색4 8 2" xfId="9152"/>
    <cellStyle name="40% - 강조색4 8 2 2" xfId="9153"/>
    <cellStyle name="40% - 강조색4 8 2 3" xfId="9154"/>
    <cellStyle name="40% - 강조색4 8 3" xfId="9155"/>
    <cellStyle name="40% - 강조색4 8 3 2" xfId="9156"/>
    <cellStyle name="40% - 강조색4 8 3 3" xfId="9157"/>
    <cellStyle name="40% - 강조색4 8 4" xfId="9158"/>
    <cellStyle name="40% - 강조색4 8 4 2" xfId="9159"/>
    <cellStyle name="40% - 강조색4 8 4 3" xfId="9160"/>
    <cellStyle name="40% - 강조색4 8 5" xfId="9161"/>
    <cellStyle name="40% - 강조색4 8 5 2" xfId="9162"/>
    <cellStyle name="40% - 강조색4 8 5 3" xfId="9163"/>
    <cellStyle name="40% - 강조색4 8 6" xfId="9164"/>
    <cellStyle name="40% - 강조색4 8 6 2" xfId="9165"/>
    <cellStyle name="40% - 강조색4 8 6 3" xfId="9166"/>
    <cellStyle name="40% - 강조색4 8 7" xfId="9167"/>
    <cellStyle name="40% - 강조색4 8 7 2" xfId="9168"/>
    <cellStyle name="40% - 강조색4 8 7 3" xfId="9169"/>
    <cellStyle name="40% - 강조색4 8 8" xfId="9170"/>
    <cellStyle name="40% - 강조색4 8 8 2" xfId="9171"/>
    <cellStyle name="40% - 강조색4 8 8 3" xfId="9172"/>
    <cellStyle name="40% - 강조색4 8 9" xfId="9173"/>
    <cellStyle name="40% - 강조색4 8 9 2" xfId="9174"/>
    <cellStyle name="40% - 강조색4 8 9 3" xfId="9175"/>
    <cellStyle name="40% - 강조색4 9" xfId="9176"/>
    <cellStyle name="40% - 강조색4 9 10" xfId="9177"/>
    <cellStyle name="40% - 강조색4 9 10 2" xfId="9178"/>
    <cellStyle name="40% - 강조색4 9 10 3" xfId="9179"/>
    <cellStyle name="40% - 강조색4 9 11" xfId="9180"/>
    <cellStyle name="40% - 강조색4 9 11 2" xfId="9181"/>
    <cellStyle name="40% - 강조색4 9 11 3" xfId="9182"/>
    <cellStyle name="40% - 강조색4 9 12" xfId="9183"/>
    <cellStyle name="40% - 강조색4 9 12 2" xfId="9184"/>
    <cellStyle name="40% - 강조색4 9 12 3" xfId="9185"/>
    <cellStyle name="40% - 강조색4 9 13" xfId="9186"/>
    <cellStyle name="40% - 강조색4 9 13 2" xfId="9187"/>
    <cellStyle name="40% - 강조색4 9 13 3" xfId="9188"/>
    <cellStyle name="40% - 강조색4 9 14" xfId="9189"/>
    <cellStyle name="40% - 강조색4 9 14 2" xfId="9190"/>
    <cellStyle name="40% - 강조색4 9 14 3" xfId="9191"/>
    <cellStyle name="40% - 강조색4 9 15" xfId="9192"/>
    <cellStyle name="40% - 강조색4 9 16" xfId="9193"/>
    <cellStyle name="40% - 강조색4 9 2" xfId="9194"/>
    <cellStyle name="40% - 강조색4 9 2 2" xfId="9195"/>
    <cellStyle name="40% - 강조색4 9 2 3" xfId="9196"/>
    <cellStyle name="40% - 강조색4 9 3" xfId="9197"/>
    <cellStyle name="40% - 강조색4 9 3 2" xfId="9198"/>
    <cellStyle name="40% - 강조색4 9 3 3" xfId="9199"/>
    <cellStyle name="40% - 강조색4 9 4" xfId="9200"/>
    <cellStyle name="40% - 강조색4 9 4 2" xfId="9201"/>
    <cellStyle name="40% - 강조색4 9 4 3" xfId="9202"/>
    <cellStyle name="40% - 강조색4 9 5" xfId="9203"/>
    <cellStyle name="40% - 강조색4 9 5 2" xfId="9204"/>
    <cellStyle name="40% - 강조색4 9 5 3" xfId="9205"/>
    <cellStyle name="40% - 강조색4 9 6" xfId="9206"/>
    <cellStyle name="40% - 강조색4 9 6 2" xfId="9207"/>
    <cellStyle name="40% - 강조색4 9 6 3" xfId="9208"/>
    <cellStyle name="40% - 강조색4 9 7" xfId="9209"/>
    <cellStyle name="40% - 강조색4 9 7 2" xfId="9210"/>
    <cellStyle name="40% - 강조색4 9 7 3" xfId="9211"/>
    <cellStyle name="40% - 강조색4 9 8" xfId="9212"/>
    <cellStyle name="40% - 강조색4 9 8 2" xfId="9213"/>
    <cellStyle name="40% - 강조색4 9 8 3" xfId="9214"/>
    <cellStyle name="40% - 강조색4 9 9" xfId="9215"/>
    <cellStyle name="40% - 강조색4 9 9 2" xfId="9216"/>
    <cellStyle name="40% - 강조색4 9 9 3" xfId="9217"/>
    <cellStyle name="40% - 강조색5 10" xfId="9218"/>
    <cellStyle name="40% - 강조색5 10 10" xfId="9219"/>
    <cellStyle name="40% - 강조색5 10 10 2" xfId="9220"/>
    <cellStyle name="40% - 강조색5 10 10 3" xfId="9221"/>
    <cellStyle name="40% - 강조색5 10 11" xfId="9222"/>
    <cellStyle name="40% - 강조색5 10 11 2" xfId="9223"/>
    <cellStyle name="40% - 강조색5 10 11 3" xfId="9224"/>
    <cellStyle name="40% - 강조색5 10 12" xfId="9225"/>
    <cellStyle name="40% - 강조색5 10 12 2" xfId="9226"/>
    <cellStyle name="40% - 강조색5 10 12 3" xfId="9227"/>
    <cellStyle name="40% - 강조색5 10 13" xfId="9228"/>
    <cellStyle name="40% - 강조색5 10 13 2" xfId="9229"/>
    <cellStyle name="40% - 강조색5 10 13 3" xfId="9230"/>
    <cellStyle name="40% - 강조색5 10 14" xfId="9231"/>
    <cellStyle name="40% - 강조색5 10 14 2" xfId="9232"/>
    <cellStyle name="40% - 강조색5 10 14 3" xfId="9233"/>
    <cellStyle name="40% - 강조색5 10 15" xfId="9234"/>
    <cellStyle name="40% - 강조색5 10 16" xfId="9235"/>
    <cellStyle name="40% - 강조색5 10 2" xfId="9236"/>
    <cellStyle name="40% - 강조색5 10 2 2" xfId="9237"/>
    <cellStyle name="40% - 강조색5 10 2 3" xfId="9238"/>
    <cellStyle name="40% - 강조색5 10 3" xfId="9239"/>
    <cellStyle name="40% - 강조색5 10 3 2" xfId="9240"/>
    <cellStyle name="40% - 강조색5 10 3 3" xfId="9241"/>
    <cellStyle name="40% - 강조색5 10 4" xfId="9242"/>
    <cellStyle name="40% - 강조색5 10 4 2" xfId="9243"/>
    <cellStyle name="40% - 강조색5 10 4 3" xfId="9244"/>
    <cellStyle name="40% - 강조색5 10 5" xfId="9245"/>
    <cellStyle name="40% - 강조색5 10 5 2" xfId="9246"/>
    <cellStyle name="40% - 강조색5 10 5 3" xfId="9247"/>
    <cellStyle name="40% - 강조색5 10 6" xfId="9248"/>
    <cellStyle name="40% - 강조색5 10 6 2" xfId="9249"/>
    <cellStyle name="40% - 강조색5 10 6 3" xfId="9250"/>
    <cellStyle name="40% - 강조색5 10 7" xfId="9251"/>
    <cellStyle name="40% - 강조색5 10 7 2" xfId="9252"/>
    <cellStyle name="40% - 강조색5 10 7 3" xfId="9253"/>
    <cellStyle name="40% - 강조색5 10 8" xfId="9254"/>
    <cellStyle name="40% - 강조색5 10 8 2" xfId="9255"/>
    <cellStyle name="40% - 강조색5 10 8 3" xfId="9256"/>
    <cellStyle name="40% - 강조색5 10 9" xfId="9257"/>
    <cellStyle name="40% - 강조색5 10 9 2" xfId="9258"/>
    <cellStyle name="40% - 강조색5 10 9 3" xfId="9259"/>
    <cellStyle name="40% - 강조색5 11" xfId="9260"/>
    <cellStyle name="40% - 강조색5 11 10" xfId="9261"/>
    <cellStyle name="40% - 강조색5 11 10 2" xfId="9262"/>
    <cellStyle name="40% - 강조색5 11 10 3" xfId="9263"/>
    <cellStyle name="40% - 강조색5 11 11" xfId="9264"/>
    <cellStyle name="40% - 강조색5 11 11 2" xfId="9265"/>
    <cellStyle name="40% - 강조색5 11 11 3" xfId="9266"/>
    <cellStyle name="40% - 강조색5 11 12" xfId="9267"/>
    <cellStyle name="40% - 강조색5 11 12 2" xfId="9268"/>
    <cellStyle name="40% - 강조색5 11 12 3" xfId="9269"/>
    <cellStyle name="40% - 강조색5 11 13" xfId="9270"/>
    <cellStyle name="40% - 강조색5 11 13 2" xfId="9271"/>
    <cellStyle name="40% - 강조색5 11 13 3" xfId="9272"/>
    <cellStyle name="40% - 강조색5 11 14" xfId="9273"/>
    <cellStyle name="40% - 강조색5 11 14 2" xfId="9274"/>
    <cellStyle name="40% - 강조색5 11 14 3" xfId="9275"/>
    <cellStyle name="40% - 강조색5 11 15" xfId="9276"/>
    <cellStyle name="40% - 강조색5 11 16" xfId="9277"/>
    <cellStyle name="40% - 강조색5 11 2" xfId="9278"/>
    <cellStyle name="40% - 강조색5 11 2 2" xfId="9279"/>
    <cellStyle name="40% - 강조색5 11 2 3" xfId="9280"/>
    <cellStyle name="40% - 강조색5 11 3" xfId="9281"/>
    <cellStyle name="40% - 강조색5 11 3 2" xfId="9282"/>
    <cellStyle name="40% - 강조색5 11 3 3" xfId="9283"/>
    <cellStyle name="40% - 강조색5 11 4" xfId="9284"/>
    <cellStyle name="40% - 강조색5 11 4 2" xfId="9285"/>
    <cellStyle name="40% - 강조색5 11 4 3" xfId="9286"/>
    <cellStyle name="40% - 강조색5 11 5" xfId="9287"/>
    <cellStyle name="40% - 강조색5 11 5 2" xfId="9288"/>
    <cellStyle name="40% - 강조색5 11 5 3" xfId="9289"/>
    <cellStyle name="40% - 강조색5 11 6" xfId="9290"/>
    <cellStyle name="40% - 강조색5 11 6 2" xfId="9291"/>
    <cellStyle name="40% - 강조색5 11 6 3" xfId="9292"/>
    <cellStyle name="40% - 강조색5 11 7" xfId="9293"/>
    <cellStyle name="40% - 강조색5 11 7 2" xfId="9294"/>
    <cellStyle name="40% - 강조색5 11 7 3" xfId="9295"/>
    <cellStyle name="40% - 강조색5 11 8" xfId="9296"/>
    <cellStyle name="40% - 강조색5 11 8 2" xfId="9297"/>
    <cellStyle name="40% - 강조색5 11 8 3" xfId="9298"/>
    <cellStyle name="40% - 강조색5 11 9" xfId="9299"/>
    <cellStyle name="40% - 강조색5 11 9 2" xfId="9300"/>
    <cellStyle name="40% - 강조색5 11 9 3" xfId="9301"/>
    <cellStyle name="40% - 강조색5 12" xfId="9302"/>
    <cellStyle name="40% - 강조색5 12 10" xfId="9303"/>
    <cellStyle name="40% - 강조색5 12 10 2" xfId="9304"/>
    <cellStyle name="40% - 강조색5 12 10 3" xfId="9305"/>
    <cellStyle name="40% - 강조색5 12 11" xfId="9306"/>
    <cellStyle name="40% - 강조색5 12 11 2" xfId="9307"/>
    <cellStyle name="40% - 강조색5 12 11 3" xfId="9308"/>
    <cellStyle name="40% - 강조색5 12 12" xfId="9309"/>
    <cellStyle name="40% - 강조색5 12 12 2" xfId="9310"/>
    <cellStyle name="40% - 강조색5 12 12 3" xfId="9311"/>
    <cellStyle name="40% - 강조색5 12 13" xfId="9312"/>
    <cellStyle name="40% - 강조색5 12 13 2" xfId="9313"/>
    <cellStyle name="40% - 강조색5 12 13 3" xfId="9314"/>
    <cellStyle name="40% - 강조색5 12 14" xfId="9315"/>
    <cellStyle name="40% - 강조색5 12 14 2" xfId="9316"/>
    <cellStyle name="40% - 강조색5 12 14 3" xfId="9317"/>
    <cellStyle name="40% - 강조색5 12 15" xfId="9318"/>
    <cellStyle name="40% - 강조색5 12 16" xfId="9319"/>
    <cellStyle name="40% - 강조색5 12 2" xfId="9320"/>
    <cellStyle name="40% - 강조색5 12 2 2" xfId="9321"/>
    <cellStyle name="40% - 강조색5 12 2 3" xfId="9322"/>
    <cellStyle name="40% - 강조색5 12 3" xfId="9323"/>
    <cellStyle name="40% - 강조색5 12 3 2" xfId="9324"/>
    <cellStyle name="40% - 강조색5 12 3 3" xfId="9325"/>
    <cellStyle name="40% - 강조색5 12 4" xfId="9326"/>
    <cellStyle name="40% - 강조색5 12 4 2" xfId="9327"/>
    <cellStyle name="40% - 강조색5 12 4 3" xfId="9328"/>
    <cellStyle name="40% - 강조색5 12 5" xfId="9329"/>
    <cellStyle name="40% - 강조색5 12 5 2" xfId="9330"/>
    <cellStyle name="40% - 강조색5 12 5 3" xfId="9331"/>
    <cellStyle name="40% - 강조색5 12 6" xfId="9332"/>
    <cellStyle name="40% - 강조색5 12 6 2" xfId="9333"/>
    <cellStyle name="40% - 강조색5 12 6 3" xfId="9334"/>
    <cellStyle name="40% - 강조색5 12 7" xfId="9335"/>
    <cellStyle name="40% - 강조색5 12 7 2" xfId="9336"/>
    <cellStyle name="40% - 강조색5 12 7 3" xfId="9337"/>
    <cellStyle name="40% - 강조색5 12 8" xfId="9338"/>
    <cellStyle name="40% - 강조색5 12 8 2" xfId="9339"/>
    <cellStyle name="40% - 강조색5 12 8 3" xfId="9340"/>
    <cellStyle name="40% - 강조색5 12 9" xfId="9341"/>
    <cellStyle name="40% - 강조색5 12 9 2" xfId="9342"/>
    <cellStyle name="40% - 강조색5 12 9 3" xfId="9343"/>
    <cellStyle name="40% - 강조색5 13" xfId="9344"/>
    <cellStyle name="40% - 강조색5 13 10" xfId="9345"/>
    <cellStyle name="40% - 강조색5 13 10 2" xfId="9346"/>
    <cellStyle name="40% - 강조색5 13 10 3" xfId="9347"/>
    <cellStyle name="40% - 강조색5 13 11" xfId="9348"/>
    <cellStyle name="40% - 강조색5 13 11 2" xfId="9349"/>
    <cellStyle name="40% - 강조색5 13 11 3" xfId="9350"/>
    <cellStyle name="40% - 강조색5 13 12" xfId="9351"/>
    <cellStyle name="40% - 강조색5 13 12 2" xfId="9352"/>
    <cellStyle name="40% - 강조색5 13 12 3" xfId="9353"/>
    <cellStyle name="40% - 강조색5 13 13" xfId="9354"/>
    <cellStyle name="40% - 강조색5 13 13 2" xfId="9355"/>
    <cellStyle name="40% - 강조색5 13 13 3" xfId="9356"/>
    <cellStyle name="40% - 강조색5 13 14" xfId="9357"/>
    <cellStyle name="40% - 강조색5 13 14 2" xfId="9358"/>
    <cellStyle name="40% - 강조색5 13 14 3" xfId="9359"/>
    <cellStyle name="40% - 강조색5 13 15" xfId="9360"/>
    <cellStyle name="40% - 강조색5 13 16" xfId="9361"/>
    <cellStyle name="40% - 강조색5 13 2" xfId="9362"/>
    <cellStyle name="40% - 강조색5 13 2 2" xfId="9363"/>
    <cellStyle name="40% - 강조색5 13 2 3" xfId="9364"/>
    <cellStyle name="40% - 강조색5 13 3" xfId="9365"/>
    <cellStyle name="40% - 강조색5 13 3 2" xfId="9366"/>
    <cellStyle name="40% - 강조색5 13 3 3" xfId="9367"/>
    <cellStyle name="40% - 강조색5 13 4" xfId="9368"/>
    <cellStyle name="40% - 강조색5 13 4 2" xfId="9369"/>
    <cellStyle name="40% - 강조색5 13 4 3" xfId="9370"/>
    <cellStyle name="40% - 강조색5 13 5" xfId="9371"/>
    <cellStyle name="40% - 강조색5 13 5 2" xfId="9372"/>
    <cellStyle name="40% - 강조색5 13 5 3" xfId="9373"/>
    <cellStyle name="40% - 강조색5 13 6" xfId="9374"/>
    <cellStyle name="40% - 강조색5 13 6 2" xfId="9375"/>
    <cellStyle name="40% - 강조색5 13 6 3" xfId="9376"/>
    <cellStyle name="40% - 강조색5 13 7" xfId="9377"/>
    <cellStyle name="40% - 강조색5 13 7 2" xfId="9378"/>
    <cellStyle name="40% - 강조색5 13 7 3" xfId="9379"/>
    <cellStyle name="40% - 강조색5 13 8" xfId="9380"/>
    <cellStyle name="40% - 강조색5 13 8 2" xfId="9381"/>
    <cellStyle name="40% - 강조색5 13 8 3" xfId="9382"/>
    <cellStyle name="40% - 강조색5 13 9" xfId="9383"/>
    <cellStyle name="40% - 강조색5 13 9 2" xfId="9384"/>
    <cellStyle name="40% - 강조색5 13 9 3" xfId="9385"/>
    <cellStyle name="40% - 강조색5 14" xfId="9386"/>
    <cellStyle name="40% - 강조색5 14 10" xfId="9387"/>
    <cellStyle name="40% - 강조색5 14 10 2" xfId="9388"/>
    <cellStyle name="40% - 강조색5 14 10 3" xfId="9389"/>
    <cellStyle name="40% - 강조색5 14 11" xfId="9390"/>
    <cellStyle name="40% - 강조색5 14 11 2" xfId="9391"/>
    <cellStyle name="40% - 강조색5 14 11 3" xfId="9392"/>
    <cellStyle name="40% - 강조색5 14 12" xfId="9393"/>
    <cellStyle name="40% - 강조색5 14 12 2" xfId="9394"/>
    <cellStyle name="40% - 강조색5 14 12 3" xfId="9395"/>
    <cellStyle name="40% - 강조색5 14 13" xfId="9396"/>
    <cellStyle name="40% - 강조색5 14 13 2" xfId="9397"/>
    <cellStyle name="40% - 강조색5 14 13 3" xfId="9398"/>
    <cellStyle name="40% - 강조색5 14 14" xfId="9399"/>
    <cellStyle name="40% - 강조색5 14 14 2" xfId="9400"/>
    <cellStyle name="40% - 강조색5 14 14 3" xfId="9401"/>
    <cellStyle name="40% - 강조색5 14 15" xfId="9402"/>
    <cellStyle name="40% - 강조색5 14 16" xfId="9403"/>
    <cellStyle name="40% - 강조색5 14 2" xfId="9404"/>
    <cellStyle name="40% - 강조색5 14 2 2" xfId="9405"/>
    <cellStyle name="40% - 강조색5 14 2 3" xfId="9406"/>
    <cellStyle name="40% - 강조색5 14 3" xfId="9407"/>
    <cellStyle name="40% - 강조색5 14 3 2" xfId="9408"/>
    <cellStyle name="40% - 강조색5 14 3 3" xfId="9409"/>
    <cellStyle name="40% - 강조색5 14 4" xfId="9410"/>
    <cellStyle name="40% - 강조색5 14 4 2" xfId="9411"/>
    <cellStyle name="40% - 강조색5 14 4 3" xfId="9412"/>
    <cellStyle name="40% - 강조색5 14 5" xfId="9413"/>
    <cellStyle name="40% - 강조색5 14 5 2" xfId="9414"/>
    <cellStyle name="40% - 강조색5 14 5 3" xfId="9415"/>
    <cellStyle name="40% - 강조색5 14 6" xfId="9416"/>
    <cellStyle name="40% - 강조색5 14 6 2" xfId="9417"/>
    <cellStyle name="40% - 강조색5 14 6 3" xfId="9418"/>
    <cellStyle name="40% - 강조색5 14 7" xfId="9419"/>
    <cellStyle name="40% - 강조색5 14 7 2" xfId="9420"/>
    <cellStyle name="40% - 강조색5 14 7 3" xfId="9421"/>
    <cellStyle name="40% - 강조색5 14 8" xfId="9422"/>
    <cellStyle name="40% - 강조색5 14 8 2" xfId="9423"/>
    <cellStyle name="40% - 강조색5 14 8 3" xfId="9424"/>
    <cellStyle name="40% - 강조색5 14 9" xfId="9425"/>
    <cellStyle name="40% - 강조색5 14 9 2" xfId="9426"/>
    <cellStyle name="40% - 강조색5 14 9 3" xfId="9427"/>
    <cellStyle name="40% - 강조색5 15" xfId="9428"/>
    <cellStyle name="40% - 강조색5 15 10" xfId="9429"/>
    <cellStyle name="40% - 강조색5 15 10 2" xfId="9430"/>
    <cellStyle name="40% - 강조색5 15 10 3" xfId="9431"/>
    <cellStyle name="40% - 강조색5 15 11" xfId="9432"/>
    <cellStyle name="40% - 강조색5 15 11 2" xfId="9433"/>
    <cellStyle name="40% - 강조색5 15 11 3" xfId="9434"/>
    <cellStyle name="40% - 강조색5 15 12" xfId="9435"/>
    <cellStyle name="40% - 강조색5 15 12 2" xfId="9436"/>
    <cellStyle name="40% - 강조색5 15 12 3" xfId="9437"/>
    <cellStyle name="40% - 강조색5 15 13" xfId="9438"/>
    <cellStyle name="40% - 강조색5 15 13 2" xfId="9439"/>
    <cellStyle name="40% - 강조색5 15 13 3" xfId="9440"/>
    <cellStyle name="40% - 강조색5 15 14" xfId="9441"/>
    <cellStyle name="40% - 강조색5 15 14 2" xfId="9442"/>
    <cellStyle name="40% - 강조색5 15 14 3" xfId="9443"/>
    <cellStyle name="40% - 강조색5 15 15" xfId="9444"/>
    <cellStyle name="40% - 강조색5 15 16" xfId="9445"/>
    <cellStyle name="40% - 강조색5 15 2" xfId="9446"/>
    <cellStyle name="40% - 강조색5 15 2 2" xfId="9447"/>
    <cellStyle name="40% - 강조색5 15 2 3" xfId="9448"/>
    <cellStyle name="40% - 강조색5 15 3" xfId="9449"/>
    <cellStyle name="40% - 강조색5 15 3 2" xfId="9450"/>
    <cellStyle name="40% - 강조색5 15 3 3" xfId="9451"/>
    <cellStyle name="40% - 강조색5 15 4" xfId="9452"/>
    <cellStyle name="40% - 강조색5 15 4 2" xfId="9453"/>
    <cellStyle name="40% - 강조색5 15 4 3" xfId="9454"/>
    <cellStyle name="40% - 강조색5 15 5" xfId="9455"/>
    <cellStyle name="40% - 강조색5 15 5 2" xfId="9456"/>
    <cellStyle name="40% - 강조색5 15 5 3" xfId="9457"/>
    <cellStyle name="40% - 강조색5 15 6" xfId="9458"/>
    <cellStyle name="40% - 강조색5 15 6 2" xfId="9459"/>
    <cellStyle name="40% - 강조색5 15 6 3" xfId="9460"/>
    <cellStyle name="40% - 강조색5 15 7" xfId="9461"/>
    <cellStyle name="40% - 강조색5 15 7 2" xfId="9462"/>
    <cellStyle name="40% - 강조색5 15 7 3" xfId="9463"/>
    <cellStyle name="40% - 강조색5 15 8" xfId="9464"/>
    <cellStyle name="40% - 강조색5 15 8 2" xfId="9465"/>
    <cellStyle name="40% - 강조색5 15 8 3" xfId="9466"/>
    <cellStyle name="40% - 강조색5 15 9" xfId="9467"/>
    <cellStyle name="40% - 강조색5 15 9 2" xfId="9468"/>
    <cellStyle name="40% - 강조색5 15 9 3" xfId="9469"/>
    <cellStyle name="40% - 강조색5 16" xfId="9470"/>
    <cellStyle name="40% - 강조색5 16 10" xfId="9471"/>
    <cellStyle name="40% - 강조색5 16 10 2" xfId="9472"/>
    <cellStyle name="40% - 강조색5 16 10 3" xfId="9473"/>
    <cellStyle name="40% - 강조색5 16 11" xfId="9474"/>
    <cellStyle name="40% - 강조색5 16 11 2" xfId="9475"/>
    <cellStyle name="40% - 강조색5 16 11 3" xfId="9476"/>
    <cellStyle name="40% - 강조색5 16 12" xfId="9477"/>
    <cellStyle name="40% - 강조색5 16 12 2" xfId="9478"/>
    <cellStyle name="40% - 강조색5 16 12 3" xfId="9479"/>
    <cellStyle name="40% - 강조색5 16 13" xfId="9480"/>
    <cellStyle name="40% - 강조색5 16 13 2" xfId="9481"/>
    <cellStyle name="40% - 강조색5 16 13 3" xfId="9482"/>
    <cellStyle name="40% - 강조색5 16 14" xfId="9483"/>
    <cellStyle name="40% - 강조색5 16 14 2" xfId="9484"/>
    <cellStyle name="40% - 강조색5 16 14 3" xfId="9485"/>
    <cellStyle name="40% - 강조색5 16 15" xfId="9486"/>
    <cellStyle name="40% - 강조색5 16 16" xfId="9487"/>
    <cellStyle name="40% - 강조색5 16 2" xfId="9488"/>
    <cellStyle name="40% - 강조색5 16 2 2" xfId="9489"/>
    <cellStyle name="40% - 강조색5 16 2 3" xfId="9490"/>
    <cellStyle name="40% - 강조색5 16 3" xfId="9491"/>
    <cellStyle name="40% - 강조색5 16 3 2" xfId="9492"/>
    <cellStyle name="40% - 강조색5 16 3 3" xfId="9493"/>
    <cellStyle name="40% - 강조색5 16 4" xfId="9494"/>
    <cellStyle name="40% - 강조색5 16 4 2" xfId="9495"/>
    <cellStyle name="40% - 강조색5 16 4 3" xfId="9496"/>
    <cellStyle name="40% - 강조색5 16 5" xfId="9497"/>
    <cellStyle name="40% - 강조색5 16 5 2" xfId="9498"/>
    <cellStyle name="40% - 강조색5 16 5 3" xfId="9499"/>
    <cellStyle name="40% - 강조색5 16 6" xfId="9500"/>
    <cellStyle name="40% - 강조색5 16 6 2" xfId="9501"/>
    <cellStyle name="40% - 강조색5 16 6 3" xfId="9502"/>
    <cellStyle name="40% - 강조색5 16 7" xfId="9503"/>
    <cellStyle name="40% - 강조색5 16 7 2" xfId="9504"/>
    <cellStyle name="40% - 강조색5 16 7 3" xfId="9505"/>
    <cellStyle name="40% - 강조색5 16 8" xfId="9506"/>
    <cellStyle name="40% - 강조색5 16 8 2" xfId="9507"/>
    <cellStyle name="40% - 강조색5 16 8 3" xfId="9508"/>
    <cellStyle name="40% - 강조색5 16 9" xfId="9509"/>
    <cellStyle name="40% - 강조색5 16 9 2" xfId="9510"/>
    <cellStyle name="40% - 강조색5 16 9 3" xfId="9511"/>
    <cellStyle name="40% - 강조색5 17" xfId="9512"/>
    <cellStyle name="40% - 강조색5 17 10" xfId="9513"/>
    <cellStyle name="40% - 강조색5 17 10 2" xfId="9514"/>
    <cellStyle name="40% - 강조색5 17 10 3" xfId="9515"/>
    <cellStyle name="40% - 강조색5 17 11" xfId="9516"/>
    <cellStyle name="40% - 강조색5 17 11 2" xfId="9517"/>
    <cellStyle name="40% - 강조색5 17 11 3" xfId="9518"/>
    <cellStyle name="40% - 강조색5 17 12" xfId="9519"/>
    <cellStyle name="40% - 강조색5 17 12 2" xfId="9520"/>
    <cellStyle name="40% - 강조색5 17 12 3" xfId="9521"/>
    <cellStyle name="40% - 강조색5 17 13" xfId="9522"/>
    <cellStyle name="40% - 강조색5 17 13 2" xfId="9523"/>
    <cellStyle name="40% - 강조색5 17 13 3" xfId="9524"/>
    <cellStyle name="40% - 강조색5 17 14" xfId="9525"/>
    <cellStyle name="40% - 강조색5 17 14 2" xfId="9526"/>
    <cellStyle name="40% - 강조색5 17 14 3" xfId="9527"/>
    <cellStyle name="40% - 강조색5 17 15" xfId="9528"/>
    <cellStyle name="40% - 강조색5 17 16" xfId="9529"/>
    <cellStyle name="40% - 강조색5 17 2" xfId="9530"/>
    <cellStyle name="40% - 강조색5 17 2 2" xfId="9531"/>
    <cellStyle name="40% - 강조색5 17 2 3" xfId="9532"/>
    <cellStyle name="40% - 강조색5 17 3" xfId="9533"/>
    <cellStyle name="40% - 강조색5 17 3 2" xfId="9534"/>
    <cellStyle name="40% - 강조색5 17 3 3" xfId="9535"/>
    <cellStyle name="40% - 강조색5 17 4" xfId="9536"/>
    <cellStyle name="40% - 강조색5 17 4 2" xfId="9537"/>
    <cellStyle name="40% - 강조색5 17 4 3" xfId="9538"/>
    <cellStyle name="40% - 강조색5 17 5" xfId="9539"/>
    <cellStyle name="40% - 강조색5 17 5 2" xfId="9540"/>
    <cellStyle name="40% - 강조색5 17 5 3" xfId="9541"/>
    <cellStyle name="40% - 강조색5 17 6" xfId="9542"/>
    <cellStyle name="40% - 강조색5 17 6 2" xfId="9543"/>
    <cellStyle name="40% - 강조색5 17 6 3" xfId="9544"/>
    <cellStyle name="40% - 강조색5 17 7" xfId="9545"/>
    <cellStyle name="40% - 강조색5 17 7 2" xfId="9546"/>
    <cellStyle name="40% - 강조색5 17 7 3" xfId="9547"/>
    <cellStyle name="40% - 강조색5 17 8" xfId="9548"/>
    <cellStyle name="40% - 강조색5 17 8 2" xfId="9549"/>
    <cellStyle name="40% - 강조색5 17 8 3" xfId="9550"/>
    <cellStyle name="40% - 강조색5 17 9" xfId="9551"/>
    <cellStyle name="40% - 강조색5 17 9 2" xfId="9552"/>
    <cellStyle name="40% - 강조색5 17 9 3" xfId="9553"/>
    <cellStyle name="40% - 강조색5 18" xfId="9554"/>
    <cellStyle name="40% - 강조색5 18 10" xfId="9555"/>
    <cellStyle name="40% - 강조색5 18 10 2" xfId="9556"/>
    <cellStyle name="40% - 강조색5 18 10 3" xfId="9557"/>
    <cellStyle name="40% - 강조색5 18 11" xfId="9558"/>
    <cellStyle name="40% - 강조색5 18 11 2" xfId="9559"/>
    <cellStyle name="40% - 강조색5 18 11 3" xfId="9560"/>
    <cellStyle name="40% - 강조색5 18 12" xfId="9561"/>
    <cellStyle name="40% - 강조색5 18 12 2" xfId="9562"/>
    <cellStyle name="40% - 강조색5 18 12 3" xfId="9563"/>
    <cellStyle name="40% - 강조색5 18 13" xfId="9564"/>
    <cellStyle name="40% - 강조색5 18 13 2" xfId="9565"/>
    <cellStyle name="40% - 강조색5 18 13 3" xfId="9566"/>
    <cellStyle name="40% - 강조색5 18 14" xfId="9567"/>
    <cellStyle name="40% - 강조색5 18 14 2" xfId="9568"/>
    <cellStyle name="40% - 강조색5 18 14 3" xfId="9569"/>
    <cellStyle name="40% - 강조색5 18 15" xfId="9570"/>
    <cellStyle name="40% - 강조색5 18 16" xfId="9571"/>
    <cellStyle name="40% - 강조색5 18 2" xfId="9572"/>
    <cellStyle name="40% - 강조색5 18 2 2" xfId="9573"/>
    <cellStyle name="40% - 강조색5 18 2 3" xfId="9574"/>
    <cellStyle name="40% - 강조색5 18 3" xfId="9575"/>
    <cellStyle name="40% - 강조색5 18 3 2" xfId="9576"/>
    <cellStyle name="40% - 강조색5 18 3 3" xfId="9577"/>
    <cellStyle name="40% - 강조색5 18 4" xfId="9578"/>
    <cellStyle name="40% - 강조색5 18 4 2" xfId="9579"/>
    <cellStyle name="40% - 강조색5 18 4 3" xfId="9580"/>
    <cellStyle name="40% - 강조색5 18 5" xfId="9581"/>
    <cellStyle name="40% - 강조색5 18 5 2" xfId="9582"/>
    <cellStyle name="40% - 강조색5 18 5 3" xfId="9583"/>
    <cellStyle name="40% - 강조색5 18 6" xfId="9584"/>
    <cellStyle name="40% - 강조색5 18 6 2" xfId="9585"/>
    <cellStyle name="40% - 강조색5 18 6 3" xfId="9586"/>
    <cellStyle name="40% - 강조색5 18 7" xfId="9587"/>
    <cellStyle name="40% - 강조색5 18 7 2" xfId="9588"/>
    <cellStyle name="40% - 강조색5 18 7 3" xfId="9589"/>
    <cellStyle name="40% - 강조색5 18 8" xfId="9590"/>
    <cellStyle name="40% - 강조색5 18 8 2" xfId="9591"/>
    <cellStyle name="40% - 강조색5 18 8 3" xfId="9592"/>
    <cellStyle name="40% - 강조색5 18 9" xfId="9593"/>
    <cellStyle name="40% - 강조색5 18 9 2" xfId="9594"/>
    <cellStyle name="40% - 강조색5 18 9 3" xfId="9595"/>
    <cellStyle name="40% - 강조색5 19" xfId="9596"/>
    <cellStyle name="40% - 강조색5 19 10" xfId="9597"/>
    <cellStyle name="40% - 강조색5 19 10 2" xfId="9598"/>
    <cellStyle name="40% - 강조색5 19 10 3" xfId="9599"/>
    <cellStyle name="40% - 강조색5 19 11" xfId="9600"/>
    <cellStyle name="40% - 강조색5 19 11 2" xfId="9601"/>
    <cellStyle name="40% - 강조색5 19 11 3" xfId="9602"/>
    <cellStyle name="40% - 강조색5 19 12" xfId="9603"/>
    <cellStyle name="40% - 강조색5 19 12 2" xfId="9604"/>
    <cellStyle name="40% - 강조색5 19 12 3" xfId="9605"/>
    <cellStyle name="40% - 강조색5 19 13" xfId="9606"/>
    <cellStyle name="40% - 강조색5 19 13 2" xfId="9607"/>
    <cellStyle name="40% - 강조색5 19 13 3" xfId="9608"/>
    <cellStyle name="40% - 강조색5 19 14" xfId="9609"/>
    <cellStyle name="40% - 강조색5 19 14 2" xfId="9610"/>
    <cellStyle name="40% - 강조색5 19 14 3" xfId="9611"/>
    <cellStyle name="40% - 강조색5 19 15" xfId="9612"/>
    <cellStyle name="40% - 강조색5 19 16" xfId="9613"/>
    <cellStyle name="40% - 강조색5 19 2" xfId="9614"/>
    <cellStyle name="40% - 강조색5 19 2 2" xfId="9615"/>
    <cellStyle name="40% - 강조색5 19 2 3" xfId="9616"/>
    <cellStyle name="40% - 강조색5 19 3" xfId="9617"/>
    <cellStyle name="40% - 강조색5 19 3 2" xfId="9618"/>
    <cellStyle name="40% - 강조색5 19 3 3" xfId="9619"/>
    <cellStyle name="40% - 강조색5 19 4" xfId="9620"/>
    <cellStyle name="40% - 강조색5 19 4 2" xfId="9621"/>
    <cellStyle name="40% - 강조색5 19 4 3" xfId="9622"/>
    <cellStyle name="40% - 강조색5 19 5" xfId="9623"/>
    <cellStyle name="40% - 강조색5 19 5 2" xfId="9624"/>
    <cellStyle name="40% - 강조색5 19 5 3" xfId="9625"/>
    <cellStyle name="40% - 강조색5 19 6" xfId="9626"/>
    <cellStyle name="40% - 강조색5 19 6 2" xfId="9627"/>
    <cellStyle name="40% - 강조색5 19 6 3" xfId="9628"/>
    <cellStyle name="40% - 강조색5 19 7" xfId="9629"/>
    <cellStyle name="40% - 강조색5 19 7 2" xfId="9630"/>
    <cellStyle name="40% - 강조색5 19 7 3" xfId="9631"/>
    <cellStyle name="40% - 강조색5 19 8" xfId="9632"/>
    <cellStyle name="40% - 강조색5 19 8 2" xfId="9633"/>
    <cellStyle name="40% - 강조색5 19 8 3" xfId="9634"/>
    <cellStyle name="40% - 강조색5 19 9" xfId="9635"/>
    <cellStyle name="40% - 강조색5 19 9 2" xfId="9636"/>
    <cellStyle name="40% - 강조색5 19 9 3" xfId="9637"/>
    <cellStyle name="40% - 강조색5 2" xfId="9638"/>
    <cellStyle name="40% - 강조색5 2 10" xfId="9639"/>
    <cellStyle name="40% - 강조색5 2 10 2" xfId="9640"/>
    <cellStyle name="40% - 강조색5 2 10 3" xfId="9641"/>
    <cellStyle name="40% - 강조색5 2 11" xfId="9642"/>
    <cellStyle name="40% - 강조색5 2 11 2" xfId="9643"/>
    <cellStyle name="40% - 강조색5 2 11 3" xfId="9644"/>
    <cellStyle name="40% - 강조색5 2 12" xfId="9645"/>
    <cellStyle name="40% - 강조색5 2 12 2" xfId="9646"/>
    <cellStyle name="40% - 강조색5 2 12 3" xfId="9647"/>
    <cellStyle name="40% - 강조색5 2 13" xfId="9648"/>
    <cellStyle name="40% - 강조색5 2 13 2" xfId="9649"/>
    <cellStyle name="40% - 강조색5 2 13 3" xfId="9650"/>
    <cellStyle name="40% - 강조색5 2 14" xfId="9651"/>
    <cellStyle name="40% - 강조색5 2 14 2" xfId="9652"/>
    <cellStyle name="40% - 강조색5 2 14 3" xfId="9653"/>
    <cellStyle name="40% - 강조색5 2 15" xfId="9654"/>
    <cellStyle name="40% - 강조색5 2 16" xfId="9655"/>
    <cellStyle name="40% - 강조색5 2 2" xfId="9656"/>
    <cellStyle name="40% - 강조색5 2 2 2" xfId="9657"/>
    <cellStyle name="40% - 강조색5 2 2 3" xfId="9658"/>
    <cellStyle name="40% - 강조색5 2 3" xfId="9659"/>
    <cellStyle name="40% - 강조색5 2 3 2" xfId="9660"/>
    <cellStyle name="40% - 강조색5 2 3 3" xfId="9661"/>
    <cellStyle name="40% - 강조색5 2 4" xfId="9662"/>
    <cellStyle name="40% - 강조색5 2 4 2" xfId="9663"/>
    <cellStyle name="40% - 강조색5 2 4 3" xfId="9664"/>
    <cellStyle name="40% - 강조색5 2 5" xfId="9665"/>
    <cellStyle name="40% - 강조색5 2 5 2" xfId="9666"/>
    <cellStyle name="40% - 강조색5 2 5 3" xfId="9667"/>
    <cellStyle name="40% - 강조색5 2 6" xfId="9668"/>
    <cellStyle name="40% - 강조색5 2 6 2" xfId="9669"/>
    <cellStyle name="40% - 강조색5 2 6 3" xfId="9670"/>
    <cellStyle name="40% - 강조색5 2 7" xfId="9671"/>
    <cellStyle name="40% - 강조색5 2 7 2" xfId="9672"/>
    <cellStyle name="40% - 강조색5 2 7 3" xfId="9673"/>
    <cellStyle name="40% - 강조색5 2 8" xfId="9674"/>
    <cellStyle name="40% - 강조색5 2 8 2" xfId="9675"/>
    <cellStyle name="40% - 강조색5 2 8 3" xfId="9676"/>
    <cellStyle name="40% - 강조색5 2 9" xfId="9677"/>
    <cellStyle name="40% - 강조색5 2 9 2" xfId="9678"/>
    <cellStyle name="40% - 강조색5 2 9 3" xfId="9679"/>
    <cellStyle name="40% - 강조색5 20" xfId="9680"/>
    <cellStyle name="40% - 강조색5 20 10" xfId="9681"/>
    <cellStyle name="40% - 강조색5 20 10 2" xfId="9682"/>
    <cellStyle name="40% - 강조색5 20 10 3" xfId="9683"/>
    <cellStyle name="40% - 강조색5 20 11" xfId="9684"/>
    <cellStyle name="40% - 강조색5 20 11 2" xfId="9685"/>
    <cellStyle name="40% - 강조색5 20 11 3" xfId="9686"/>
    <cellStyle name="40% - 강조색5 20 12" xfId="9687"/>
    <cellStyle name="40% - 강조색5 20 12 2" xfId="9688"/>
    <cellStyle name="40% - 강조색5 20 12 3" xfId="9689"/>
    <cellStyle name="40% - 강조색5 20 13" xfId="9690"/>
    <cellStyle name="40% - 강조색5 20 13 2" xfId="9691"/>
    <cellStyle name="40% - 강조색5 20 13 3" xfId="9692"/>
    <cellStyle name="40% - 강조색5 20 14" xfId="9693"/>
    <cellStyle name="40% - 강조색5 20 14 2" xfId="9694"/>
    <cellStyle name="40% - 강조색5 20 14 3" xfId="9695"/>
    <cellStyle name="40% - 강조색5 20 15" xfId="9696"/>
    <cellStyle name="40% - 강조색5 20 16" xfId="9697"/>
    <cellStyle name="40% - 강조색5 20 2" xfId="9698"/>
    <cellStyle name="40% - 강조색5 20 2 2" xfId="9699"/>
    <cellStyle name="40% - 강조색5 20 2 3" xfId="9700"/>
    <cellStyle name="40% - 강조색5 20 3" xfId="9701"/>
    <cellStyle name="40% - 강조색5 20 3 2" xfId="9702"/>
    <cellStyle name="40% - 강조색5 20 3 3" xfId="9703"/>
    <cellStyle name="40% - 강조색5 20 4" xfId="9704"/>
    <cellStyle name="40% - 강조색5 20 4 2" xfId="9705"/>
    <cellStyle name="40% - 강조색5 20 4 3" xfId="9706"/>
    <cellStyle name="40% - 강조색5 20 5" xfId="9707"/>
    <cellStyle name="40% - 강조색5 20 5 2" xfId="9708"/>
    <cellStyle name="40% - 강조색5 20 5 3" xfId="9709"/>
    <cellStyle name="40% - 강조색5 20 6" xfId="9710"/>
    <cellStyle name="40% - 강조색5 20 6 2" xfId="9711"/>
    <cellStyle name="40% - 강조색5 20 6 3" xfId="9712"/>
    <cellStyle name="40% - 강조색5 20 7" xfId="9713"/>
    <cellStyle name="40% - 강조색5 20 7 2" xfId="9714"/>
    <cellStyle name="40% - 강조색5 20 7 3" xfId="9715"/>
    <cellStyle name="40% - 강조색5 20 8" xfId="9716"/>
    <cellStyle name="40% - 강조색5 20 8 2" xfId="9717"/>
    <cellStyle name="40% - 강조색5 20 8 3" xfId="9718"/>
    <cellStyle name="40% - 강조색5 20 9" xfId="9719"/>
    <cellStyle name="40% - 강조색5 20 9 2" xfId="9720"/>
    <cellStyle name="40% - 강조색5 20 9 3" xfId="9721"/>
    <cellStyle name="40% - 강조색5 21" xfId="9722"/>
    <cellStyle name="40% - 강조색5 21 10" xfId="9723"/>
    <cellStyle name="40% - 강조색5 21 10 2" xfId="9724"/>
    <cellStyle name="40% - 강조색5 21 10 3" xfId="9725"/>
    <cellStyle name="40% - 강조색5 21 11" xfId="9726"/>
    <cellStyle name="40% - 강조색5 21 11 2" xfId="9727"/>
    <cellStyle name="40% - 강조색5 21 11 3" xfId="9728"/>
    <cellStyle name="40% - 강조색5 21 12" xfId="9729"/>
    <cellStyle name="40% - 강조색5 21 12 2" xfId="9730"/>
    <cellStyle name="40% - 강조색5 21 12 3" xfId="9731"/>
    <cellStyle name="40% - 강조색5 21 13" xfId="9732"/>
    <cellStyle name="40% - 강조색5 21 13 2" xfId="9733"/>
    <cellStyle name="40% - 강조색5 21 13 3" xfId="9734"/>
    <cellStyle name="40% - 강조색5 21 14" xfId="9735"/>
    <cellStyle name="40% - 강조색5 21 14 2" xfId="9736"/>
    <cellStyle name="40% - 강조색5 21 14 3" xfId="9737"/>
    <cellStyle name="40% - 강조색5 21 15" xfId="9738"/>
    <cellStyle name="40% - 강조색5 21 16" xfId="9739"/>
    <cellStyle name="40% - 강조색5 21 2" xfId="9740"/>
    <cellStyle name="40% - 강조색5 21 2 2" xfId="9741"/>
    <cellStyle name="40% - 강조색5 21 2 3" xfId="9742"/>
    <cellStyle name="40% - 강조색5 21 3" xfId="9743"/>
    <cellStyle name="40% - 강조색5 21 3 2" xfId="9744"/>
    <cellStyle name="40% - 강조색5 21 3 3" xfId="9745"/>
    <cellStyle name="40% - 강조색5 21 4" xfId="9746"/>
    <cellStyle name="40% - 강조색5 21 4 2" xfId="9747"/>
    <cellStyle name="40% - 강조색5 21 4 3" xfId="9748"/>
    <cellStyle name="40% - 강조색5 21 5" xfId="9749"/>
    <cellStyle name="40% - 강조색5 21 5 2" xfId="9750"/>
    <cellStyle name="40% - 강조색5 21 5 3" xfId="9751"/>
    <cellStyle name="40% - 강조색5 21 6" xfId="9752"/>
    <cellStyle name="40% - 강조색5 21 6 2" xfId="9753"/>
    <cellStyle name="40% - 강조색5 21 6 3" xfId="9754"/>
    <cellStyle name="40% - 강조색5 21 7" xfId="9755"/>
    <cellStyle name="40% - 강조색5 21 7 2" xfId="9756"/>
    <cellStyle name="40% - 강조색5 21 7 3" xfId="9757"/>
    <cellStyle name="40% - 강조색5 21 8" xfId="9758"/>
    <cellStyle name="40% - 강조색5 21 8 2" xfId="9759"/>
    <cellStyle name="40% - 강조색5 21 8 3" xfId="9760"/>
    <cellStyle name="40% - 강조색5 21 9" xfId="9761"/>
    <cellStyle name="40% - 강조색5 21 9 2" xfId="9762"/>
    <cellStyle name="40% - 강조색5 21 9 3" xfId="9763"/>
    <cellStyle name="40% - 강조색5 22" xfId="9764"/>
    <cellStyle name="40% - 강조색5 22 10" xfId="9765"/>
    <cellStyle name="40% - 강조색5 22 10 2" xfId="9766"/>
    <cellStyle name="40% - 강조색5 22 10 3" xfId="9767"/>
    <cellStyle name="40% - 강조색5 22 11" xfId="9768"/>
    <cellStyle name="40% - 강조색5 22 11 2" xfId="9769"/>
    <cellStyle name="40% - 강조색5 22 11 3" xfId="9770"/>
    <cellStyle name="40% - 강조색5 22 12" xfId="9771"/>
    <cellStyle name="40% - 강조색5 22 12 2" xfId="9772"/>
    <cellStyle name="40% - 강조색5 22 12 3" xfId="9773"/>
    <cellStyle name="40% - 강조색5 22 13" xfId="9774"/>
    <cellStyle name="40% - 강조색5 22 13 2" xfId="9775"/>
    <cellStyle name="40% - 강조색5 22 13 3" xfId="9776"/>
    <cellStyle name="40% - 강조색5 22 14" xfId="9777"/>
    <cellStyle name="40% - 강조색5 22 14 2" xfId="9778"/>
    <cellStyle name="40% - 강조색5 22 14 3" xfId="9779"/>
    <cellStyle name="40% - 강조색5 22 15" xfId="9780"/>
    <cellStyle name="40% - 강조색5 22 16" xfId="9781"/>
    <cellStyle name="40% - 강조색5 22 2" xfId="9782"/>
    <cellStyle name="40% - 강조색5 22 2 2" xfId="9783"/>
    <cellStyle name="40% - 강조색5 22 2 3" xfId="9784"/>
    <cellStyle name="40% - 강조색5 22 3" xfId="9785"/>
    <cellStyle name="40% - 강조색5 22 3 2" xfId="9786"/>
    <cellStyle name="40% - 강조색5 22 3 3" xfId="9787"/>
    <cellStyle name="40% - 강조색5 22 4" xfId="9788"/>
    <cellStyle name="40% - 강조색5 22 4 2" xfId="9789"/>
    <cellStyle name="40% - 강조색5 22 4 3" xfId="9790"/>
    <cellStyle name="40% - 강조색5 22 5" xfId="9791"/>
    <cellStyle name="40% - 강조색5 22 5 2" xfId="9792"/>
    <cellStyle name="40% - 강조색5 22 5 3" xfId="9793"/>
    <cellStyle name="40% - 강조색5 22 6" xfId="9794"/>
    <cellStyle name="40% - 강조색5 22 6 2" xfId="9795"/>
    <cellStyle name="40% - 강조색5 22 6 3" xfId="9796"/>
    <cellStyle name="40% - 강조색5 22 7" xfId="9797"/>
    <cellStyle name="40% - 강조색5 22 7 2" xfId="9798"/>
    <cellStyle name="40% - 강조색5 22 7 3" xfId="9799"/>
    <cellStyle name="40% - 강조색5 22 8" xfId="9800"/>
    <cellStyle name="40% - 강조색5 22 8 2" xfId="9801"/>
    <cellStyle name="40% - 강조색5 22 8 3" xfId="9802"/>
    <cellStyle name="40% - 강조색5 22 9" xfId="9803"/>
    <cellStyle name="40% - 강조색5 22 9 2" xfId="9804"/>
    <cellStyle name="40% - 강조색5 22 9 3" xfId="9805"/>
    <cellStyle name="40% - 강조색5 23" xfId="9806"/>
    <cellStyle name="40% - 강조색5 23 2" xfId="9807"/>
    <cellStyle name="40% - 강조색5 23 3" xfId="9808"/>
    <cellStyle name="40% - 강조색5 24" xfId="9809"/>
    <cellStyle name="40% - 강조색5 24 2" xfId="9810"/>
    <cellStyle name="40% - 강조색5 24 3" xfId="9811"/>
    <cellStyle name="40% - 강조색5 25" xfId="9812"/>
    <cellStyle name="40% - 강조색5 25 2" xfId="9813"/>
    <cellStyle name="40% - 강조색5 25 3" xfId="9814"/>
    <cellStyle name="40% - 강조색5 26" xfId="9815"/>
    <cellStyle name="40% - 강조색5 26 2" xfId="9816"/>
    <cellStyle name="40% - 강조색5 26 3" xfId="9817"/>
    <cellStyle name="40% - 강조색5 27" xfId="9818"/>
    <cellStyle name="40% - 강조색5 27 2" xfId="9819"/>
    <cellStyle name="40% - 강조색5 27 3" xfId="9820"/>
    <cellStyle name="40% - 강조색5 28" xfId="9821"/>
    <cellStyle name="40% - 강조색5 28 2" xfId="9822"/>
    <cellStyle name="40% - 강조색5 28 3" xfId="9823"/>
    <cellStyle name="40% - 강조색5 29" xfId="9824"/>
    <cellStyle name="40% - 강조색5 29 2" xfId="9825"/>
    <cellStyle name="40% - 강조색5 29 3" xfId="9826"/>
    <cellStyle name="40% - 강조색5 3" xfId="9827"/>
    <cellStyle name="40% - 강조색5 3 10" xfId="9828"/>
    <cellStyle name="40% - 강조색5 3 10 2" xfId="9829"/>
    <cellStyle name="40% - 강조색5 3 10 3" xfId="9830"/>
    <cellStyle name="40% - 강조색5 3 11" xfId="9831"/>
    <cellStyle name="40% - 강조색5 3 11 2" xfId="9832"/>
    <cellStyle name="40% - 강조색5 3 11 3" xfId="9833"/>
    <cellStyle name="40% - 강조색5 3 12" xfId="9834"/>
    <cellStyle name="40% - 강조색5 3 12 2" xfId="9835"/>
    <cellStyle name="40% - 강조색5 3 12 3" xfId="9836"/>
    <cellStyle name="40% - 강조색5 3 13" xfId="9837"/>
    <cellStyle name="40% - 강조색5 3 13 2" xfId="9838"/>
    <cellStyle name="40% - 강조색5 3 13 3" xfId="9839"/>
    <cellStyle name="40% - 강조색5 3 14" xfId="9840"/>
    <cellStyle name="40% - 강조색5 3 14 2" xfId="9841"/>
    <cellStyle name="40% - 강조색5 3 14 3" xfId="9842"/>
    <cellStyle name="40% - 강조색5 3 15" xfId="9843"/>
    <cellStyle name="40% - 강조색5 3 16" xfId="9844"/>
    <cellStyle name="40% - 강조색5 3 2" xfId="9845"/>
    <cellStyle name="40% - 강조색5 3 2 2" xfId="9846"/>
    <cellStyle name="40% - 강조색5 3 2 3" xfId="9847"/>
    <cellStyle name="40% - 강조색5 3 3" xfId="9848"/>
    <cellStyle name="40% - 강조색5 3 3 2" xfId="9849"/>
    <cellStyle name="40% - 강조색5 3 3 3" xfId="9850"/>
    <cellStyle name="40% - 강조색5 3 4" xfId="9851"/>
    <cellStyle name="40% - 강조색5 3 4 2" xfId="9852"/>
    <cellStyle name="40% - 강조색5 3 4 3" xfId="9853"/>
    <cellStyle name="40% - 강조색5 3 5" xfId="9854"/>
    <cellStyle name="40% - 강조색5 3 5 2" xfId="9855"/>
    <cellStyle name="40% - 강조색5 3 5 3" xfId="9856"/>
    <cellStyle name="40% - 강조색5 3 6" xfId="9857"/>
    <cellStyle name="40% - 강조색5 3 6 2" xfId="9858"/>
    <cellStyle name="40% - 강조색5 3 6 3" xfId="9859"/>
    <cellStyle name="40% - 강조색5 3 7" xfId="9860"/>
    <cellStyle name="40% - 강조색5 3 7 2" xfId="9861"/>
    <cellStyle name="40% - 강조색5 3 7 3" xfId="9862"/>
    <cellStyle name="40% - 강조색5 3 8" xfId="9863"/>
    <cellStyle name="40% - 강조색5 3 8 2" xfId="9864"/>
    <cellStyle name="40% - 강조색5 3 8 3" xfId="9865"/>
    <cellStyle name="40% - 강조색5 3 9" xfId="9866"/>
    <cellStyle name="40% - 강조색5 3 9 2" xfId="9867"/>
    <cellStyle name="40% - 강조색5 3 9 3" xfId="9868"/>
    <cellStyle name="40% - 강조색5 30" xfId="9869"/>
    <cellStyle name="40% - 강조색5 30 2" xfId="9870"/>
    <cellStyle name="40% - 강조색5 30 3" xfId="9871"/>
    <cellStyle name="40% - 강조색5 31" xfId="9872"/>
    <cellStyle name="40% - 강조색5 31 2" xfId="9873"/>
    <cellStyle name="40% - 강조색5 31 3" xfId="9874"/>
    <cellStyle name="40% - 강조색5 32" xfId="9875"/>
    <cellStyle name="40% - 강조색5 32 2" xfId="9876"/>
    <cellStyle name="40% - 강조색5 32 3" xfId="9877"/>
    <cellStyle name="40% - 강조색5 33" xfId="9878"/>
    <cellStyle name="40% - 강조색5 33 2" xfId="9879"/>
    <cellStyle name="40% - 강조색5 33 3" xfId="9880"/>
    <cellStyle name="40% - 강조색5 34" xfId="9881"/>
    <cellStyle name="40% - 강조색5 34 2" xfId="9882"/>
    <cellStyle name="40% - 강조색5 34 3" xfId="9883"/>
    <cellStyle name="40% - 강조색5 35" xfId="9884"/>
    <cellStyle name="40% - 강조색5 35 2" xfId="9885"/>
    <cellStyle name="40% - 강조색5 35 3" xfId="9886"/>
    <cellStyle name="40% - 강조색5 4" xfId="9887"/>
    <cellStyle name="40% - 강조색5 4 10" xfId="9888"/>
    <cellStyle name="40% - 강조색5 4 10 2" xfId="9889"/>
    <cellStyle name="40% - 강조색5 4 10 3" xfId="9890"/>
    <cellStyle name="40% - 강조색5 4 11" xfId="9891"/>
    <cellStyle name="40% - 강조색5 4 11 2" xfId="9892"/>
    <cellStyle name="40% - 강조색5 4 11 3" xfId="9893"/>
    <cellStyle name="40% - 강조색5 4 12" xfId="9894"/>
    <cellStyle name="40% - 강조색5 4 12 2" xfId="9895"/>
    <cellStyle name="40% - 강조색5 4 12 3" xfId="9896"/>
    <cellStyle name="40% - 강조색5 4 13" xfId="9897"/>
    <cellStyle name="40% - 강조색5 4 13 2" xfId="9898"/>
    <cellStyle name="40% - 강조색5 4 13 3" xfId="9899"/>
    <cellStyle name="40% - 강조색5 4 14" xfId="9900"/>
    <cellStyle name="40% - 강조색5 4 14 2" xfId="9901"/>
    <cellStyle name="40% - 강조색5 4 14 3" xfId="9902"/>
    <cellStyle name="40% - 강조색5 4 15" xfId="9903"/>
    <cellStyle name="40% - 강조색5 4 16" xfId="9904"/>
    <cellStyle name="40% - 강조색5 4 2" xfId="9905"/>
    <cellStyle name="40% - 강조색5 4 2 2" xfId="9906"/>
    <cellStyle name="40% - 강조색5 4 2 3" xfId="9907"/>
    <cellStyle name="40% - 강조색5 4 3" xfId="9908"/>
    <cellStyle name="40% - 강조색5 4 3 2" xfId="9909"/>
    <cellStyle name="40% - 강조색5 4 3 3" xfId="9910"/>
    <cellStyle name="40% - 강조색5 4 4" xfId="9911"/>
    <cellStyle name="40% - 강조색5 4 4 2" xfId="9912"/>
    <cellStyle name="40% - 강조색5 4 4 3" xfId="9913"/>
    <cellStyle name="40% - 강조색5 4 5" xfId="9914"/>
    <cellStyle name="40% - 강조색5 4 5 2" xfId="9915"/>
    <cellStyle name="40% - 강조색5 4 5 3" xfId="9916"/>
    <cellStyle name="40% - 강조색5 4 6" xfId="9917"/>
    <cellStyle name="40% - 강조색5 4 6 2" xfId="9918"/>
    <cellStyle name="40% - 강조색5 4 6 3" xfId="9919"/>
    <cellStyle name="40% - 강조색5 4 7" xfId="9920"/>
    <cellStyle name="40% - 강조색5 4 7 2" xfId="9921"/>
    <cellStyle name="40% - 강조색5 4 7 3" xfId="9922"/>
    <cellStyle name="40% - 강조색5 4 8" xfId="9923"/>
    <cellStyle name="40% - 강조색5 4 8 2" xfId="9924"/>
    <cellStyle name="40% - 강조색5 4 8 3" xfId="9925"/>
    <cellStyle name="40% - 강조색5 4 9" xfId="9926"/>
    <cellStyle name="40% - 강조색5 4 9 2" xfId="9927"/>
    <cellStyle name="40% - 강조색5 4 9 3" xfId="9928"/>
    <cellStyle name="40% - 강조색5 5" xfId="9929"/>
    <cellStyle name="40% - 강조색5 5 10" xfId="9930"/>
    <cellStyle name="40% - 강조색5 5 10 2" xfId="9931"/>
    <cellStyle name="40% - 강조색5 5 10 3" xfId="9932"/>
    <cellStyle name="40% - 강조색5 5 11" xfId="9933"/>
    <cellStyle name="40% - 강조색5 5 11 2" xfId="9934"/>
    <cellStyle name="40% - 강조색5 5 11 3" xfId="9935"/>
    <cellStyle name="40% - 강조색5 5 12" xfId="9936"/>
    <cellStyle name="40% - 강조색5 5 12 2" xfId="9937"/>
    <cellStyle name="40% - 강조색5 5 12 3" xfId="9938"/>
    <cellStyle name="40% - 강조색5 5 13" xfId="9939"/>
    <cellStyle name="40% - 강조색5 5 13 2" xfId="9940"/>
    <cellStyle name="40% - 강조색5 5 13 3" xfId="9941"/>
    <cellStyle name="40% - 강조색5 5 14" xfId="9942"/>
    <cellStyle name="40% - 강조색5 5 14 2" xfId="9943"/>
    <cellStyle name="40% - 강조색5 5 14 3" xfId="9944"/>
    <cellStyle name="40% - 강조색5 5 15" xfId="9945"/>
    <cellStyle name="40% - 강조색5 5 16" xfId="9946"/>
    <cellStyle name="40% - 강조색5 5 2" xfId="9947"/>
    <cellStyle name="40% - 강조색5 5 2 2" xfId="9948"/>
    <cellStyle name="40% - 강조색5 5 2 3" xfId="9949"/>
    <cellStyle name="40% - 강조색5 5 3" xfId="9950"/>
    <cellStyle name="40% - 강조색5 5 3 2" xfId="9951"/>
    <cellStyle name="40% - 강조색5 5 3 3" xfId="9952"/>
    <cellStyle name="40% - 강조색5 5 4" xfId="9953"/>
    <cellStyle name="40% - 강조색5 5 4 2" xfId="9954"/>
    <cellStyle name="40% - 강조색5 5 4 3" xfId="9955"/>
    <cellStyle name="40% - 강조색5 5 5" xfId="9956"/>
    <cellStyle name="40% - 강조색5 5 5 2" xfId="9957"/>
    <cellStyle name="40% - 강조색5 5 5 3" xfId="9958"/>
    <cellStyle name="40% - 강조색5 5 6" xfId="9959"/>
    <cellStyle name="40% - 강조색5 5 6 2" xfId="9960"/>
    <cellStyle name="40% - 강조색5 5 6 3" xfId="9961"/>
    <cellStyle name="40% - 강조색5 5 7" xfId="9962"/>
    <cellStyle name="40% - 강조색5 5 7 2" xfId="9963"/>
    <cellStyle name="40% - 강조색5 5 7 3" xfId="9964"/>
    <cellStyle name="40% - 강조색5 5 8" xfId="9965"/>
    <cellStyle name="40% - 강조색5 5 8 2" xfId="9966"/>
    <cellStyle name="40% - 강조색5 5 8 3" xfId="9967"/>
    <cellStyle name="40% - 강조색5 5 9" xfId="9968"/>
    <cellStyle name="40% - 강조색5 5 9 2" xfId="9969"/>
    <cellStyle name="40% - 강조색5 5 9 3" xfId="9970"/>
    <cellStyle name="40% - 강조색5 6" xfId="9971"/>
    <cellStyle name="40% - 강조색5 6 10" xfId="9972"/>
    <cellStyle name="40% - 강조색5 6 10 2" xfId="9973"/>
    <cellStyle name="40% - 강조색5 6 10 3" xfId="9974"/>
    <cellStyle name="40% - 강조색5 6 11" xfId="9975"/>
    <cellStyle name="40% - 강조색5 6 11 2" xfId="9976"/>
    <cellStyle name="40% - 강조색5 6 11 3" xfId="9977"/>
    <cellStyle name="40% - 강조색5 6 12" xfId="9978"/>
    <cellStyle name="40% - 강조색5 6 12 2" xfId="9979"/>
    <cellStyle name="40% - 강조색5 6 12 3" xfId="9980"/>
    <cellStyle name="40% - 강조색5 6 13" xfId="9981"/>
    <cellStyle name="40% - 강조색5 6 13 2" xfId="9982"/>
    <cellStyle name="40% - 강조색5 6 13 3" xfId="9983"/>
    <cellStyle name="40% - 강조색5 6 14" xfId="9984"/>
    <cellStyle name="40% - 강조색5 6 14 2" xfId="9985"/>
    <cellStyle name="40% - 강조색5 6 14 3" xfId="9986"/>
    <cellStyle name="40% - 강조색5 6 15" xfId="9987"/>
    <cellStyle name="40% - 강조색5 6 16" xfId="9988"/>
    <cellStyle name="40% - 강조색5 6 2" xfId="9989"/>
    <cellStyle name="40% - 강조색5 6 2 2" xfId="9990"/>
    <cellStyle name="40% - 강조색5 6 2 3" xfId="9991"/>
    <cellStyle name="40% - 강조색5 6 3" xfId="9992"/>
    <cellStyle name="40% - 강조색5 6 3 2" xfId="9993"/>
    <cellStyle name="40% - 강조색5 6 3 3" xfId="9994"/>
    <cellStyle name="40% - 강조색5 6 4" xfId="9995"/>
    <cellStyle name="40% - 강조색5 6 4 2" xfId="9996"/>
    <cellStyle name="40% - 강조색5 6 4 3" xfId="9997"/>
    <cellStyle name="40% - 강조색5 6 5" xfId="9998"/>
    <cellStyle name="40% - 강조색5 6 5 2" xfId="9999"/>
    <cellStyle name="40% - 강조색5 6 5 3" xfId="10000"/>
    <cellStyle name="40% - 강조색5 6 6" xfId="10001"/>
    <cellStyle name="40% - 강조색5 6 6 2" xfId="10002"/>
    <cellStyle name="40% - 강조색5 6 6 3" xfId="10003"/>
    <cellStyle name="40% - 강조색5 6 7" xfId="10004"/>
    <cellStyle name="40% - 강조색5 6 7 2" xfId="10005"/>
    <cellStyle name="40% - 강조색5 6 7 3" xfId="10006"/>
    <cellStyle name="40% - 강조색5 6 8" xfId="10007"/>
    <cellStyle name="40% - 강조색5 6 8 2" xfId="10008"/>
    <cellStyle name="40% - 강조색5 6 8 3" xfId="10009"/>
    <cellStyle name="40% - 강조색5 6 9" xfId="10010"/>
    <cellStyle name="40% - 강조색5 6 9 2" xfId="10011"/>
    <cellStyle name="40% - 강조색5 6 9 3" xfId="10012"/>
    <cellStyle name="40% - 강조색5 7" xfId="10013"/>
    <cellStyle name="40% - 강조색5 7 10" xfId="10014"/>
    <cellStyle name="40% - 강조색5 7 10 2" xfId="10015"/>
    <cellStyle name="40% - 강조색5 7 10 3" xfId="10016"/>
    <cellStyle name="40% - 강조색5 7 11" xfId="10017"/>
    <cellStyle name="40% - 강조색5 7 11 2" xfId="10018"/>
    <cellStyle name="40% - 강조색5 7 11 3" xfId="10019"/>
    <cellStyle name="40% - 강조색5 7 12" xfId="10020"/>
    <cellStyle name="40% - 강조색5 7 12 2" xfId="10021"/>
    <cellStyle name="40% - 강조색5 7 12 3" xfId="10022"/>
    <cellStyle name="40% - 강조색5 7 13" xfId="10023"/>
    <cellStyle name="40% - 강조색5 7 13 2" xfId="10024"/>
    <cellStyle name="40% - 강조색5 7 13 3" xfId="10025"/>
    <cellStyle name="40% - 강조색5 7 14" xfId="10026"/>
    <cellStyle name="40% - 강조색5 7 14 2" xfId="10027"/>
    <cellStyle name="40% - 강조색5 7 14 3" xfId="10028"/>
    <cellStyle name="40% - 강조색5 7 15" xfId="10029"/>
    <cellStyle name="40% - 강조색5 7 16" xfId="10030"/>
    <cellStyle name="40% - 강조색5 7 2" xfId="10031"/>
    <cellStyle name="40% - 강조색5 7 2 2" xfId="10032"/>
    <cellStyle name="40% - 강조색5 7 2 3" xfId="10033"/>
    <cellStyle name="40% - 강조색5 7 3" xfId="10034"/>
    <cellStyle name="40% - 강조색5 7 3 2" xfId="10035"/>
    <cellStyle name="40% - 강조색5 7 3 3" xfId="10036"/>
    <cellStyle name="40% - 강조색5 7 4" xfId="10037"/>
    <cellStyle name="40% - 강조색5 7 4 2" xfId="10038"/>
    <cellStyle name="40% - 강조색5 7 4 3" xfId="10039"/>
    <cellStyle name="40% - 강조색5 7 5" xfId="10040"/>
    <cellStyle name="40% - 강조색5 7 5 2" xfId="10041"/>
    <cellStyle name="40% - 강조색5 7 5 3" xfId="10042"/>
    <cellStyle name="40% - 강조색5 7 6" xfId="10043"/>
    <cellStyle name="40% - 강조색5 7 6 2" xfId="10044"/>
    <cellStyle name="40% - 강조색5 7 6 3" xfId="10045"/>
    <cellStyle name="40% - 강조색5 7 7" xfId="10046"/>
    <cellStyle name="40% - 강조색5 7 7 2" xfId="10047"/>
    <cellStyle name="40% - 강조색5 7 7 3" xfId="10048"/>
    <cellStyle name="40% - 강조색5 7 8" xfId="10049"/>
    <cellStyle name="40% - 강조색5 7 8 2" xfId="10050"/>
    <cellStyle name="40% - 강조색5 7 8 3" xfId="10051"/>
    <cellStyle name="40% - 강조색5 7 9" xfId="10052"/>
    <cellStyle name="40% - 강조색5 7 9 2" xfId="10053"/>
    <cellStyle name="40% - 강조색5 7 9 3" xfId="10054"/>
    <cellStyle name="40% - 강조색5 8" xfId="10055"/>
    <cellStyle name="40% - 강조색5 8 10" xfId="10056"/>
    <cellStyle name="40% - 강조색5 8 10 2" xfId="10057"/>
    <cellStyle name="40% - 강조색5 8 10 3" xfId="10058"/>
    <cellStyle name="40% - 강조색5 8 11" xfId="10059"/>
    <cellStyle name="40% - 강조색5 8 11 2" xfId="10060"/>
    <cellStyle name="40% - 강조색5 8 11 3" xfId="10061"/>
    <cellStyle name="40% - 강조색5 8 12" xfId="10062"/>
    <cellStyle name="40% - 강조색5 8 12 2" xfId="10063"/>
    <cellStyle name="40% - 강조색5 8 12 3" xfId="10064"/>
    <cellStyle name="40% - 강조색5 8 13" xfId="10065"/>
    <cellStyle name="40% - 강조색5 8 13 2" xfId="10066"/>
    <cellStyle name="40% - 강조색5 8 13 3" xfId="10067"/>
    <cellStyle name="40% - 강조색5 8 14" xfId="10068"/>
    <cellStyle name="40% - 강조색5 8 14 2" xfId="10069"/>
    <cellStyle name="40% - 강조색5 8 14 3" xfId="10070"/>
    <cellStyle name="40% - 강조색5 8 15" xfId="10071"/>
    <cellStyle name="40% - 강조색5 8 16" xfId="10072"/>
    <cellStyle name="40% - 강조색5 8 2" xfId="10073"/>
    <cellStyle name="40% - 강조색5 8 2 2" xfId="10074"/>
    <cellStyle name="40% - 강조색5 8 2 3" xfId="10075"/>
    <cellStyle name="40% - 강조색5 8 3" xfId="10076"/>
    <cellStyle name="40% - 강조색5 8 3 2" xfId="10077"/>
    <cellStyle name="40% - 강조색5 8 3 3" xfId="10078"/>
    <cellStyle name="40% - 강조색5 8 4" xfId="10079"/>
    <cellStyle name="40% - 강조색5 8 4 2" xfId="10080"/>
    <cellStyle name="40% - 강조색5 8 4 3" xfId="10081"/>
    <cellStyle name="40% - 강조색5 8 5" xfId="10082"/>
    <cellStyle name="40% - 강조색5 8 5 2" xfId="10083"/>
    <cellStyle name="40% - 강조색5 8 5 3" xfId="10084"/>
    <cellStyle name="40% - 강조색5 8 6" xfId="10085"/>
    <cellStyle name="40% - 강조색5 8 6 2" xfId="10086"/>
    <cellStyle name="40% - 강조색5 8 6 3" xfId="10087"/>
    <cellStyle name="40% - 강조색5 8 7" xfId="10088"/>
    <cellStyle name="40% - 강조색5 8 7 2" xfId="10089"/>
    <cellStyle name="40% - 강조색5 8 7 3" xfId="10090"/>
    <cellStyle name="40% - 강조색5 8 8" xfId="10091"/>
    <cellStyle name="40% - 강조색5 8 8 2" xfId="10092"/>
    <cellStyle name="40% - 강조색5 8 8 3" xfId="10093"/>
    <cellStyle name="40% - 강조색5 8 9" xfId="10094"/>
    <cellStyle name="40% - 강조색5 8 9 2" xfId="10095"/>
    <cellStyle name="40% - 강조색5 8 9 3" xfId="10096"/>
    <cellStyle name="40% - 강조색5 9" xfId="10097"/>
    <cellStyle name="40% - 강조색5 9 10" xfId="10098"/>
    <cellStyle name="40% - 강조색5 9 10 2" xfId="10099"/>
    <cellStyle name="40% - 강조색5 9 10 3" xfId="10100"/>
    <cellStyle name="40% - 강조색5 9 11" xfId="10101"/>
    <cellStyle name="40% - 강조색5 9 11 2" xfId="10102"/>
    <cellStyle name="40% - 강조색5 9 11 3" xfId="10103"/>
    <cellStyle name="40% - 강조색5 9 12" xfId="10104"/>
    <cellStyle name="40% - 강조색5 9 12 2" xfId="10105"/>
    <cellStyle name="40% - 강조색5 9 12 3" xfId="10106"/>
    <cellStyle name="40% - 강조색5 9 13" xfId="10107"/>
    <cellStyle name="40% - 강조색5 9 13 2" xfId="10108"/>
    <cellStyle name="40% - 강조색5 9 13 3" xfId="10109"/>
    <cellStyle name="40% - 강조색5 9 14" xfId="10110"/>
    <cellStyle name="40% - 강조색5 9 14 2" xfId="10111"/>
    <cellStyle name="40% - 강조색5 9 14 3" xfId="10112"/>
    <cellStyle name="40% - 강조색5 9 15" xfId="10113"/>
    <cellStyle name="40% - 강조색5 9 16" xfId="10114"/>
    <cellStyle name="40% - 강조색5 9 2" xfId="10115"/>
    <cellStyle name="40% - 강조색5 9 2 2" xfId="10116"/>
    <cellStyle name="40% - 강조색5 9 2 3" xfId="10117"/>
    <cellStyle name="40% - 강조색5 9 3" xfId="10118"/>
    <cellStyle name="40% - 강조색5 9 3 2" xfId="10119"/>
    <cellStyle name="40% - 강조색5 9 3 3" xfId="10120"/>
    <cellStyle name="40% - 강조색5 9 4" xfId="10121"/>
    <cellStyle name="40% - 강조색5 9 4 2" xfId="10122"/>
    <cellStyle name="40% - 강조색5 9 4 3" xfId="10123"/>
    <cellStyle name="40% - 강조색5 9 5" xfId="10124"/>
    <cellStyle name="40% - 강조색5 9 5 2" xfId="10125"/>
    <cellStyle name="40% - 강조색5 9 5 3" xfId="10126"/>
    <cellStyle name="40% - 강조색5 9 6" xfId="10127"/>
    <cellStyle name="40% - 강조색5 9 6 2" xfId="10128"/>
    <cellStyle name="40% - 강조색5 9 6 3" xfId="10129"/>
    <cellStyle name="40% - 강조색5 9 7" xfId="10130"/>
    <cellStyle name="40% - 강조색5 9 7 2" xfId="10131"/>
    <cellStyle name="40% - 강조색5 9 7 3" xfId="10132"/>
    <cellStyle name="40% - 강조색5 9 8" xfId="10133"/>
    <cellStyle name="40% - 강조색5 9 8 2" xfId="10134"/>
    <cellStyle name="40% - 강조색5 9 8 3" xfId="10135"/>
    <cellStyle name="40% - 강조색5 9 9" xfId="10136"/>
    <cellStyle name="40% - 강조색5 9 9 2" xfId="10137"/>
    <cellStyle name="40% - 강조색5 9 9 3" xfId="10138"/>
    <cellStyle name="40% - 강조색6 10" xfId="10139"/>
    <cellStyle name="40% - 강조색6 10 10" xfId="10140"/>
    <cellStyle name="40% - 강조색6 10 10 2" xfId="10141"/>
    <cellStyle name="40% - 강조색6 10 10 3" xfId="10142"/>
    <cellStyle name="40% - 강조색6 10 11" xfId="10143"/>
    <cellStyle name="40% - 강조색6 10 11 2" xfId="10144"/>
    <cellStyle name="40% - 강조색6 10 11 3" xfId="10145"/>
    <cellStyle name="40% - 강조색6 10 12" xfId="10146"/>
    <cellStyle name="40% - 강조색6 10 12 2" xfId="10147"/>
    <cellStyle name="40% - 강조색6 10 12 3" xfId="10148"/>
    <cellStyle name="40% - 강조색6 10 13" xfId="10149"/>
    <cellStyle name="40% - 강조색6 10 13 2" xfId="10150"/>
    <cellStyle name="40% - 강조색6 10 13 3" xfId="10151"/>
    <cellStyle name="40% - 강조색6 10 14" xfId="10152"/>
    <cellStyle name="40% - 강조색6 10 14 2" xfId="10153"/>
    <cellStyle name="40% - 강조색6 10 14 3" xfId="10154"/>
    <cellStyle name="40% - 강조색6 10 15" xfId="10155"/>
    <cellStyle name="40% - 강조색6 10 16" xfId="10156"/>
    <cellStyle name="40% - 강조색6 10 2" xfId="10157"/>
    <cellStyle name="40% - 강조색6 10 2 2" xfId="10158"/>
    <cellStyle name="40% - 강조색6 10 2 3" xfId="10159"/>
    <cellStyle name="40% - 강조색6 10 3" xfId="10160"/>
    <cellStyle name="40% - 강조색6 10 3 2" xfId="10161"/>
    <cellStyle name="40% - 강조색6 10 3 3" xfId="10162"/>
    <cellStyle name="40% - 강조색6 10 4" xfId="10163"/>
    <cellStyle name="40% - 강조색6 10 4 2" xfId="10164"/>
    <cellStyle name="40% - 강조색6 10 4 3" xfId="10165"/>
    <cellStyle name="40% - 강조색6 10 5" xfId="10166"/>
    <cellStyle name="40% - 강조색6 10 5 2" xfId="10167"/>
    <cellStyle name="40% - 강조색6 10 5 3" xfId="10168"/>
    <cellStyle name="40% - 강조색6 10 6" xfId="10169"/>
    <cellStyle name="40% - 강조색6 10 6 2" xfId="10170"/>
    <cellStyle name="40% - 강조색6 10 6 3" xfId="10171"/>
    <cellStyle name="40% - 강조색6 10 7" xfId="10172"/>
    <cellStyle name="40% - 강조색6 10 7 2" xfId="10173"/>
    <cellStyle name="40% - 강조색6 10 7 3" xfId="10174"/>
    <cellStyle name="40% - 강조색6 10 8" xfId="10175"/>
    <cellStyle name="40% - 강조색6 10 8 2" xfId="10176"/>
    <cellStyle name="40% - 강조색6 10 8 3" xfId="10177"/>
    <cellStyle name="40% - 강조색6 10 9" xfId="10178"/>
    <cellStyle name="40% - 강조색6 10 9 2" xfId="10179"/>
    <cellStyle name="40% - 강조색6 10 9 3" xfId="10180"/>
    <cellStyle name="40% - 강조색6 11" xfId="10181"/>
    <cellStyle name="40% - 강조색6 11 10" xfId="10182"/>
    <cellStyle name="40% - 강조색6 11 10 2" xfId="10183"/>
    <cellStyle name="40% - 강조색6 11 10 3" xfId="10184"/>
    <cellStyle name="40% - 강조색6 11 11" xfId="10185"/>
    <cellStyle name="40% - 강조색6 11 11 2" xfId="10186"/>
    <cellStyle name="40% - 강조색6 11 11 3" xfId="10187"/>
    <cellStyle name="40% - 강조색6 11 12" xfId="10188"/>
    <cellStyle name="40% - 강조색6 11 12 2" xfId="10189"/>
    <cellStyle name="40% - 강조색6 11 12 3" xfId="10190"/>
    <cellStyle name="40% - 강조색6 11 13" xfId="10191"/>
    <cellStyle name="40% - 강조색6 11 13 2" xfId="10192"/>
    <cellStyle name="40% - 강조색6 11 13 3" xfId="10193"/>
    <cellStyle name="40% - 강조색6 11 14" xfId="10194"/>
    <cellStyle name="40% - 강조색6 11 14 2" xfId="10195"/>
    <cellStyle name="40% - 강조색6 11 14 3" xfId="10196"/>
    <cellStyle name="40% - 강조색6 11 15" xfId="10197"/>
    <cellStyle name="40% - 강조색6 11 16" xfId="10198"/>
    <cellStyle name="40% - 강조색6 11 2" xfId="10199"/>
    <cellStyle name="40% - 강조색6 11 2 2" xfId="10200"/>
    <cellStyle name="40% - 강조색6 11 2 3" xfId="10201"/>
    <cellStyle name="40% - 강조색6 11 3" xfId="10202"/>
    <cellStyle name="40% - 강조색6 11 3 2" xfId="10203"/>
    <cellStyle name="40% - 강조색6 11 3 3" xfId="10204"/>
    <cellStyle name="40% - 강조색6 11 4" xfId="10205"/>
    <cellStyle name="40% - 강조색6 11 4 2" xfId="10206"/>
    <cellStyle name="40% - 강조색6 11 4 3" xfId="10207"/>
    <cellStyle name="40% - 강조색6 11 5" xfId="10208"/>
    <cellStyle name="40% - 강조색6 11 5 2" xfId="10209"/>
    <cellStyle name="40% - 강조색6 11 5 3" xfId="10210"/>
    <cellStyle name="40% - 강조색6 11 6" xfId="10211"/>
    <cellStyle name="40% - 강조색6 11 6 2" xfId="10212"/>
    <cellStyle name="40% - 강조색6 11 6 3" xfId="10213"/>
    <cellStyle name="40% - 강조색6 11 7" xfId="10214"/>
    <cellStyle name="40% - 강조색6 11 7 2" xfId="10215"/>
    <cellStyle name="40% - 강조색6 11 7 3" xfId="10216"/>
    <cellStyle name="40% - 강조색6 11 8" xfId="10217"/>
    <cellStyle name="40% - 강조색6 11 8 2" xfId="10218"/>
    <cellStyle name="40% - 강조색6 11 8 3" xfId="10219"/>
    <cellStyle name="40% - 강조색6 11 9" xfId="10220"/>
    <cellStyle name="40% - 강조색6 11 9 2" xfId="10221"/>
    <cellStyle name="40% - 강조색6 11 9 3" xfId="10222"/>
    <cellStyle name="40% - 강조색6 12" xfId="10223"/>
    <cellStyle name="40% - 강조색6 12 10" xfId="10224"/>
    <cellStyle name="40% - 강조색6 12 10 2" xfId="10225"/>
    <cellStyle name="40% - 강조색6 12 10 3" xfId="10226"/>
    <cellStyle name="40% - 강조색6 12 11" xfId="10227"/>
    <cellStyle name="40% - 강조색6 12 11 2" xfId="10228"/>
    <cellStyle name="40% - 강조색6 12 11 3" xfId="10229"/>
    <cellStyle name="40% - 강조색6 12 12" xfId="10230"/>
    <cellStyle name="40% - 강조색6 12 12 2" xfId="10231"/>
    <cellStyle name="40% - 강조색6 12 12 3" xfId="10232"/>
    <cellStyle name="40% - 강조색6 12 13" xfId="10233"/>
    <cellStyle name="40% - 강조색6 12 13 2" xfId="10234"/>
    <cellStyle name="40% - 강조색6 12 13 3" xfId="10235"/>
    <cellStyle name="40% - 강조색6 12 14" xfId="10236"/>
    <cellStyle name="40% - 강조색6 12 14 2" xfId="10237"/>
    <cellStyle name="40% - 강조색6 12 14 3" xfId="10238"/>
    <cellStyle name="40% - 강조색6 12 15" xfId="10239"/>
    <cellStyle name="40% - 강조색6 12 16" xfId="10240"/>
    <cellStyle name="40% - 강조색6 12 2" xfId="10241"/>
    <cellStyle name="40% - 강조색6 12 2 2" xfId="10242"/>
    <cellStyle name="40% - 강조색6 12 2 3" xfId="10243"/>
    <cellStyle name="40% - 강조색6 12 3" xfId="10244"/>
    <cellStyle name="40% - 강조색6 12 3 2" xfId="10245"/>
    <cellStyle name="40% - 강조색6 12 3 3" xfId="10246"/>
    <cellStyle name="40% - 강조색6 12 4" xfId="10247"/>
    <cellStyle name="40% - 강조색6 12 4 2" xfId="10248"/>
    <cellStyle name="40% - 강조색6 12 4 3" xfId="10249"/>
    <cellStyle name="40% - 강조색6 12 5" xfId="10250"/>
    <cellStyle name="40% - 강조색6 12 5 2" xfId="10251"/>
    <cellStyle name="40% - 강조색6 12 5 3" xfId="10252"/>
    <cellStyle name="40% - 강조색6 12 6" xfId="10253"/>
    <cellStyle name="40% - 강조색6 12 6 2" xfId="10254"/>
    <cellStyle name="40% - 강조색6 12 6 3" xfId="10255"/>
    <cellStyle name="40% - 강조색6 12 7" xfId="10256"/>
    <cellStyle name="40% - 강조색6 12 7 2" xfId="10257"/>
    <cellStyle name="40% - 강조색6 12 7 3" xfId="10258"/>
    <cellStyle name="40% - 강조색6 12 8" xfId="10259"/>
    <cellStyle name="40% - 강조색6 12 8 2" xfId="10260"/>
    <cellStyle name="40% - 강조색6 12 8 3" xfId="10261"/>
    <cellStyle name="40% - 강조색6 12 9" xfId="10262"/>
    <cellStyle name="40% - 강조색6 12 9 2" xfId="10263"/>
    <cellStyle name="40% - 강조색6 12 9 3" xfId="10264"/>
    <cellStyle name="40% - 강조색6 13" xfId="10265"/>
    <cellStyle name="40% - 강조색6 13 10" xfId="10266"/>
    <cellStyle name="40% - 강조색6 13 10 2" xfId="10267"/>
    <cellStyle name="40% - 강조색6 13 10 3" xfId="10268"/>
    <cellStyle name="40% - 강조색6 13 11" xfId="10269"/>
    <cellStyle name="40% - 강조색6 13 11 2" xfId="10270"/>
    <cellStyle name="40% - 강조색6 13 11 3" xfId="10271"/>
    <cellStyle name="40% - 강조색6 13 12" xfId="10272"/>
    <cellStyle name="40% - 강조색6 13 12 2" xfId="10273"/>
    <cellStyle name="40% - 강조색6 13 12 3" xfId="10274"/>
    <cellStyle name="40% - 강조색6 13 13" xfId="10275"/>
    <cellStyle name="40% - 강조색6 13 13 2" xfId="10276"/>
    <cellStyle name="40% - 강조색6 13 13 3" xfId="10277"/>
    <cellStyle name="40% - 강조색6 13 14" xfId="10278"/>
    <cellStyle name="40% - 강조색6 13 14 2" xfId="10279"/>
    <cellStyle name="40% - 강조색6 13 14 3" xfId="10280"/>
    <cellStyle name="40% - 강조색6 13 15" xfId="10281"/>
    <cellStyle name="40% - 강조색6 13 16" xfId="10282"/>
    <cellStyle name="40% - 강조색6 13 2" xfId="10283"/>
    <cellStyle name="40% - 강조색6 13 2 2" xfId="10284"/>
    <cellStyle name="40% - 강조색6 13 2 3" xfId="10285"/>
    <cellStyle name="40% - 강조색6 13 3" xfId="10286"/>
    <cellStyle name="40% - 강조색6 13 3 2" xfId="10287"/>
    <cellStyle name="40% - 강조색6 13 3 3" xfId="10288"/>
    <cellStyle name="40% - 강조색6 13 4" xfId="10289"/>
    <cellStyle name="40% - 강조색6 13 4 2" xfId="10290"/>
    <cellStyle name="40% - 강조색6 13 4 3" xfId="10291"/>
    <cellStyle name="40% - 강조색6 13 5" xfId="10292"/>
    <cellStyle name="40% - 강조색6 13 5 2" xfId="10293"/>
    <cellStyle name="40% - 강조색6 13 5 3" xfId="10294"/>
    <cellStyle name="40% - 강조색6 13 6" xfId="10295"/>
    <cellStyle name="40% - 강조색6 13 6 2" xfId="10296"/>
    <cellStyle name="40% - 강조색6 13 6 3" xfId="10297"/>
    <cellStyle name="40% - 강조색6 13 7" xfId="10298"/>
    <cellStyle name="40% - 강조색6 13 7 2" xfId="10299"/>
    <cellStyle name="40% - 강조색6 13 7 3" xfId="10300"/>
    <cellStyle name="40% - 강조색6 13 8" xfId="10301"/>
    <cellStyle name="40% - 강조색6 13 8 2" xfId="10302"/>
    <cellStyle name="40% - 강조색6 13 8 3" xfId="10303"/>
    <cellStyle name="40% - 강조색6 13 9" xfId="10304"/>
    <cellStyle name="40% - 강조색6 13 9 2" xfId="10305"/>
    <cellStyle name="40% - 강조색6 13 9 3" xfId="10306"/>
    <cellStyle name="40% - 강조색6 14" xfId="10307"/>
    <cellStyle name="40% - 강조색6 14 10" xfId="10308"/>
    <cellStyle name="40% - 강조색6 14 10 2" xfId="10309"/>
    <cellStyle name="40% - 강조색6 14 10 3" xfId="10310"/>
    <cellStyle name="40% - 강조색6 14 11" xfId="10311"/>
    <cellStyle name="40% - 강조색6 14 11 2" xfId="10312"/>
    <cellStyle name="40% - 강조색6 14 11 3" xfId="10313"/>
    <cellStyle name="40% - 강조색6 14 12" xfId="10314"/>
    <cellStyle name="40% - 강조색6 14 12 2" xfId="10315"/>
    <cellStyle name="40% - 강조색6 14 12 3" xfId="10316"/>
    <cellStyle name="40% - 강조색6 14 13" xfId="10317"/>
    <cellStyle name="40% - 강조색6 14 13 2" xfId="10318"/>
    <cellStyle name="40% - 강조색6 14 13 3" xfId="10319"/>
    <cellStyle name="40% - 강조색6 14 14" xfId="10320"/>
    <cellStyle name="40% - 강조색6 14 14 2" xfId="10321"/>
    <cellStyle name="40% - 강조색6 14 14 3" xfId="10322"/>
    <cellStyle name="40% - 강조색6 14 15" xfId="10323"/>
    <cellStyle name="40% - 강조색6 14 16" xfId="10324"/>
    <cellStyle name="40% - 강조색6 14 2" xfId="10325"/>
    <cellStyle name="40% - 강조색6 14 2 2" xfId="10326"/>
    <cellStyle name="40% - 강조색6 14 2 3" xfId="10327"/>
    <cellStyle name="40% - 강조색6 14 3" xfId="10328"/>
    <cellStyle name="40% - 강조색6 14 3 2" xfId="10329"/>
    <cellStyle name="40% - 강조색6 14 3 3" xfId="10330"/>
    <cellStyle name="40% - 강조색6 14 4" xfId="10331"/>
    <cellStyle name="40% - 강조색6 14 4 2" xfId="10332"/>
    <cellStyle name="40% - 강조색6 14 4 3" xfId="10333"/>
    <cellStyle name="40% - 강조색6 14 5" xfId="10334"/>
    <cellStyle name="40% - 강조색6 14 5 2" xfId="10335"/>
    <cellStyle name="40% - 강조색6 14 5 3" xfId="10336"/>
    <cellStyle name="40% - 강조색6 14 6" xfId="10337"/>
    <cellStyle name="40% - 강조색6 14 6 2" xfId="10338"/>
    <cellStyle name="40% - 강조색6 14 6 3" xfId="10339"/>
    <cellStyle name="40% - 강조색6 14 7" xfId="10340"/>
    <cellStyle name="40% - 강조색6 14 7 2" xfId="10341"/>
    <cellStyle name="40% - 강조색6 14 7 3" xfId="10342"/>
    <cellStyle name="40% - 강조색6 14 8" xfId="10343"/>
    <cellStyle name="40% - 강조색6 14 8 2" xfId="10344"/>
    <cellStyle name="40% - 강조색6 14 8 3" xfId="10345"/>
    <cellStyle name="40% - 강조색6 14 9" xfId="10346"/>
    <cellStyle name="40% - 강조색6 14 9 2" xfId="10347"/>
    <cellStyle name="40% - 강조색6 14 9 3" xfId="10348"/>
    <cellStyle name="40% - 강조색6 15" xfId="10349"/>
    <cellStyle name="40% - 강조색6 15 10" xfId="10350"/>
    <cellStyle name="40% - 강조색6 15 10 2" xfId="10351"/>
    <cellStyle name="40% - 강조색6 15 10 3" xfId="10352"/>
    <cellStyle name="40% - 강조색6 15 11" xfId="10353"/>
    <cellStyle name="40% - 강조색6 15 11 2" xfId="10354"/>
    <cellStyle name="40% - 강조색6 15 11 3" xfId="10355"/>
    <cellStyle name="40% - 강조색6 15 12" xfId="10356"/>
    <cellStyle name="40% - 강조색6 15 12 2" xfId="10357"/>
    <cellStyle name="40% - 강조색6 15 12 3" xfId="10358"/>
    <cellStyle name="40% - 강조색6 15 13" xfId="10359"/>
    <cellStyle name="40% - 강조색6 15 13 2" xfId="10360"/>
    <cellStyle name="40% - 강조색6 15 13 3" xfId="10361"/>
    <cellStyle name="40% - 강조색6 15 14" xfId="10362"/>
    <cellStyle name="40% - 강조색6 15 14 2" xfId="10363"/>
    <cellStyle name="40% - 강조색6 15 14 3" xfId="10364"/>
    <cellStyle name="40% - 강조색6 15 15" xfId="10365"/>
    <cellStyle name="40% - 강조색6 15 16" xfId="10366"/>
    <cellStyle name="40% - 강조색6 15 2" xfId="10367"/>
    <cellStyle name="40% - 강조색6 15 2 2" xfId="10368"/>
    <cellStyle name="40% - 강조색6 15 2 3" xfId="10369"/>
    <cellStyle name="40% - 강조색6 15 3" xfId="10370"/>
    <cellStyle name="40% - 강조색6 15 3 2" xfId="10371"/>
    <cellStyle name="40% - 강조색6 15 3 3" xfId="10372"/>
    <cellStyle name="40% - 강조색6 15 4" xfId="10373"/>
    <cellStyle name="40% - 강조색6 15 4 2" xfId="10374"/>
    <cellStyle name="40% - 강조색6 15 4 3" xfId="10375"/>
    <cellStyle name="40% - 강조색6 15 5" xfId="10376"/>
    <cellStyle name="40% - 강조색6 15 5 2" xfId="10377"/>
    <cellStyle name="40% - 강조색6 15 5 3" xfId="10378"/>
    <cellStyle name="40% - 강조색6 15 6" xfId="10379"/>
    <cellStyle name="40% - 강조색6 15 6 2" xfId="10380"/>
    <cellStyle name="40% - 강조색6 15 6 3" xfId="10381"/>
    <cellStyle name="40% - 강조색6 15 7" xfId="10382"/>
    <cellStyle name="40% - 강조색6 15 7 2" xfId="10383"/>
    <cellStyle name="40% - 강조색6 15 7 3" xfId="10384"/>
    <cellStyle name="40% - 강조색6 15 8" xfId="10385"/>
    <cellStyle name="40% - 강조색6 15 8 2" xfId="10386"/>
    <cellStyle name="40% - 강조색6 15 8 3" xfId="10387"/>
    <cellStyle name="40% - 강조색6 15 9" xfId="10388"/>
    <cellStyle name="40% - 강조색6 15 9 2" xfId="10389"/>
    <cellStyle name="40% - 강조색6 15 9 3" xfId="10390"/>
    <cellStyle name="40% - 강조색6 16" xfId="10391"/>
    <cellStyle name="40% - 강조색6 16 10" xfId="10392"/>
    <cellStyle name="40% - 강조색6 16 10 2" xfId="10393"/>
    <cellStyle name="40% - 강조색6 16 10 3" xfId="10394"/>
    <cellStyle name="40% - 강조색6 16 11" xfId="10395"/>
    <cellStyle name="40% - 강조색6 16 11 2" xfId="10396"/>
    <cellStyle name="40% - 강조색6 16 11 3" xfId="10397"/>
    <cellStyle name="40% - 강조색6 16 12" xfId="10398"/>
    <cellStyle name="40% - 강조색6 16 12 2" xfId="10399"/>
    <cellStyle name="40% - 강조색6 16 12 3" xfId="10400"/>
    <cellStyle name="40% - 강조색6 16 13" xfId="10401"/>
    <cellStyle name="40% - 강조색6 16 13 2" xfId="10402"/>
    <cellStyle name="40% - 강조색6 16 13 3" xfId="10403"/>
    <cellStyle name="40% - 강조색6 16 14" xfId="10404"/>
    <cellStyle name="40% - 강조색6 16 14 2" xfId="10405"/>
    <cellStyle name="40% - 강조색6 16 14 3" xfId="10406"/>
    <cellStyle name="40% - 강조색6 16 15" xfId="10407"/>
    <cellStyle name="40% - 강조색6 16 16" xfId="10408"/>
    <cellStyle name="40% - 강조색6 16 2" xfId="10409"/>
    <cellStyle name="40% - 강조색6 16 2 2" xfId="10410"/>
    <cellStyle name="40% - 강조색6 16 2 3" xfId="10411"/>
    <cellStyle name="40% - 강조색6 16 3" xfId="10412"/>
    <cellStyle name="40% - 강조색6 16 3 2" xfId="10413"/>
    <cellStyle name="40% - 강조색6 16 3 3" xfId="10414"/>
    <cellStyle name="40% - 강조색6 16 4" xfId="10415"/>
    <cellStyle name="40% - 강조색6 16 4 2" xfId="10416"/>
    <cellStyle name="40% - 강조색6 16 4 3" xfId="10417"/>
    <cellStyle name="40% - 강조색6 16 5" xfId="10418"/>
    <cellStyle name="40% - 강조색6 16 5 2" xfId="10419"/>
    <cellStyle name="40% - 강조색6 16 5 3" xfId="10420"/>
    <cellStyle name="40% - 강조색6 16 6" xfId="10421"/>
    <cellStyle name="40% - 강조색6 16 6 2" xfId="10422"/>
    <cellStyle name="40% - 강조색6 16 6 3" xfId="10423"/>
    <cellStyle name="40% - 강조색6 16 7" xfId="10424"/>
    <cellStyle name="40% - 강조색6 16 7 2" xfId="10425"/>
    <cellStyle name="40% - 강조색6 16 7 3" xfId="10426"/>
    <cellStyle name="40% - 강조색6 16 8" xfId="10427"/>
    <cellStyle name="40% - 강조색6 16 8 2" xfId="10428"/>
    <cellStyle name="40% - 강조색6 16 8 3" xfId="10429"/>
    <cellStyle name="40% - 강조색6 16 9" xfId="10430"/>
    <cellStyle name="40% - 강조색6 16 9 2" xfId="10431"/>
    <cellStyle name="40% - 강조색6 16 9 3" xfId="10432"/>
    <cellStyle name="40% - 강조색6 17" xfId="10433"/>
    <cellStyle name="40% - 강조색6 17 10" xfId="10434"/>
    <cellStyle name="40% - 강조색6 17 10 2" xfId="10435"/>
    <cellStyle name="40% - 강조색6 17 10 3" xfId="10436"/>
    <cellStyle name="40% - 강조색6 17 11" xfId="10437"/>
    <cellStyle name="40% - 강조색6 17 11 2" xfId="10438"/>
    <cellStyle name="40% - 강조색6 17 11 3" xfId="10439"/>
    <cellStyle name="40% - 강조색6 17 12" xfId="10440"/>
    <cellStyle name="40% - 강조색6 17 12 2" xfId="10441"/>
    <cellStyle name="40% - 강조색6 17 12 3" xfId="10442"/>
    <cellStyle name="40% - 강조색6 17 13" xfId="10443"/>
    <cellStyle name="40% - 강조색6 17 13 2" xfId="10444"/>
    <cellStyle name="40% - 강조색6 17 13 3" xfId="10445"/>
    <cellStyle name="40% - 강조색6 17 14" xfId="10446"/>
    <cellStyle name="40% - 강조색6 17 14 2" xfId="10447"/>
    <cellStyle name="40% - 강조색6 17 14 3" xfId="10448"/>
    <cellStyle name="40% - 강조색6 17 15" xfId="10449"/>
    <cellStyle name="40% - 강조색6 17 16" xfId="10450"/>
    <cellStyle name="40% - 강조색6 17 2" xfId="10451"/>
    <cellStyle name="40% - 강조색6 17 2 2" xfId="10452"/>
    <cellStyle name="40% - 강조색6 17 2 3" xfId="10453"/>
    <cellStyle name="40% - 강조색6 17 3" xfId="10454"/>
    <cellStyle name="40% - 강조색6 17 3 2" xfId="10455"/>
    <cellStyle name="40% - 강조색6 17 3 3" xfId="10456"/>
    <cellStyle name="40% - 강조색6 17 4" xfId="10457"/>
    <cellStyle name="40% - 강조색6 17 4 2" xfId="10458"/>
    <cellStyle name="40% - 강조색6 17 4 3" xfId="10459"/>
    <cellStyle name="40% - 강조색6 17 5" xfId="10460"/>
    <cellStyle name="40% - 강조색6 17 5 2" xfId="10461"/>
    <cellStyle name="40% - 강조색6 17 5 3" xfId="10462"/>
    <cellStyle name="40% - 강조색6 17 6" xfId="10463"/>
    <cellStyle name="40% - 강조색6 17 6 2" xfId="10464"/>
    <cellStyle name="40% - 강조색6 17 6 3" xfId="10465"/>
    <cellStyle name="40% - 강조색6 17 7" xfId="10466"/>
    <cellStyle name="40% - 강조색6 17 7 2" xfId="10467"/>
    <cellStyle name="40% - 강조색6 17 7 3" xfId="10468"/>
    <cellStyle name="40% - 강조색6 17 8" xfId="10469"/>
    <cellStyle name="40% - 강조색6 17 8 2" xfId="10470"/>
    <cellStyle name="40% - 강조색6 17 8 3" xfId="10471"/>
    <cellStyle name="40% - 강조색6 17 9" xfId="10472"/>
    <cellStyle name="40% - 강조색6 17 9 2" xfId="10473"/>
    <cellStyle name="40% - 강조색6 17 9 3" xfId="10474"/>
    <cellStyle name="40% - 강조색6 18" xfId="10475"/>
    <cellStyle name="40% - 강조색6 18 10" xfId="10476"/>
    <cellStyle name="40% - 강조색6 18 10 2" xfId="10477"/>
    <cellStyle name="40% - 강조색6 18 10 3" xfId="10478"/>
    <cellStyle name="40% - 강조색6 18 11" xfId="10479"/>
    <cellStyle name="40% - 강조색6 18 11 2" xfId="10480"/>
    <cellStyle name="40% - 강조색6 18 11 3" xfId="10481"/>
    <cellStyle name="40% - 강조색6 18 12" xfId="10482"/>
    <cellStyle name="40% - 강조색6 18 12 2" xfId="10483"/>
    <cellStyle name="40% - 강조색6 18 12 3" xfId="10484"/>
    <cellStyle name="40% - 강조색6 18 13" xfId="10485"/>
    <cellStyle name="40% - 강조색6 18 13 2" xfId="10486"/>
    <cellStyle name="40% - 강조색6 18 13 3" xfId="10487"/>
    <cellStyle name="40% - 강조색6 18 14" xfId="10488"/>
    <cellStyle name="40% - 강조색6 18 14 2" xfId="10489"/>
    <cellStyle name="40% - 강조색6 18 14 3" xfId="10490"/>
    <cellStyle name="40% - 강조색6 18 15" xfId="10491"/>
    <cellStyle name="40% - 강조색6 18 16" xfId="10492"/>
    <cellStyle name="40% - 강조색6 18 2" xfId="10493"/>
    <cellStyle name="40% - 강조색6 18 2 2" xfId="10494"/>
    <cellStyle name="40% - 강조색6 18 2 3" xfId="10495"/>
    <cellStyle name="40% - 강조색6 18 3" xfId="10496"/>
    <cellStyle name="40% - 강조색6 18 3 2" xfId="10497"/>
    <cellStyle name="40% - 강조색6 18 3 3" xfId="10498"/>
    <cellStyle name="40% - 강조색6 18 4" xfId="10499"/>
    <cellStyle name="40% - 강조색6 18 4 2" xfId="10500"/>
    <cellStyle name="40% - 강조색6 18 4 3" xfId="10501"/>
    <cellStyle name="40% - 강조색6 18 5" xfId="10502"/>
    <cellStyle name="40% - 강조색6 18 5 2" xfId="10503"/>
    <cellStyle name="40% - 강조색6 18 5 3" xfId="10504"/>
    <cellStyle name="40% - 강조색6 18 6" xfId="10505"/>
    <cellStyle name="40% - 강조색6 18 6 2" xfId="10506"/>
    <cellStyle name="40% - 강조색6 18 6 3" xfId="10507"/>
    <cellStyle name="40% - 강조색6 18 7" xfId="10508"/>
    <cellStyle name="40% - 강조색6 18 7 2" xfId="10509"/>
    <cellStyle name="40% - 강조색6 18 7 3" xfId="10510"/>
    <cellStyle name="40% - 강조색6 18 8" xfId="10511"/>
    <cellStyle name="40% - 강조색6 18 8 2" xfId="10512"/>
    <cellStyle name="40% - 강조색6 18 8 3" xfId="10513"/>
    <cellStyle name="40% - 강조색6 18 9" xfId="10514"/>
    <cellStyle name="40% - 강조색6 18 9 2" xfId="10515"/>
    <cellStyle name="40% - 강조색6 18 9 3" xfId="10516"/>
    <cellStyle name="40% - 강조색6 19" xfId="10517"/>
    <cellStyle name="40% - 강조색6 19 10" xfId="10518"/>
    <cellStyle name="40% - 강조색6 19 10 2" xfId="10519"/>
    <cellStyle name="40% - 강조색6 19 10 3" xfId="10520"/>
    <cellStyle name="40% - 강조색6 19 11" xfId="10521"/>
    <cellStyle name="40% - 강조색6 19 11 2" xfId="10522"/>
    <cellStyle name="40% - 강조색6 19 11 3" xfId="10523"/>
    <cellStyle name="40% - 강조색6 19 12" xfId="10524"/>
    <cellStyle name="40% - 강조색6 19 12 2" xfId="10525"/>
    <cellStyle name="40% - 강조색6 19 12 3" xfId="10526"/>
    <cellStyle name="40% - 강조색6 19 13" xfId="10527"/>
    <cellStyle name="40% - 강조색6 19 13 2" xfId="10528"/>
    <cellStyle name="40% - 강조색6 19 13 3" xfId="10529"/>
    <cellStyle name="40% - 강조색6 19 14" xfId="10530"/>
    <cellStyle name="40% - 강조색6 19 14 2" xfId="10531"/>
    <cellStyle name="40% - 강조색6 19 14 3" xfId="10532"/>
    <cellStyle name="40% - 강조색6 19 15" xfId="10533"/>
    <cellStyle name="40% - 강조색6 19 16" xfId="10534"/>
    <cellStyle name="40% - 강조색6 19 2" xfId="10535"/>
    <cellStyle name="40% - 강조색6 19 2 2" xfId="10536"/>
    <cellStyle name="40% - 강조색6 19 2 3" xfId="10537"/>
    <cellStyle name="40% - 강조색6 19 3" xfId="10538"/>
    <cellStyle name="40% - 강조색6 19 3 2" xfId="10539"/>
    <cellStyle name="40% - 강조색6 19 3 3" xfId="10540"/>
    <cellStyle name="40% - 강조색6 19 4" xfId="10541"/>
    <cellStyle name="40% - 강조색6 19 4 2" xfId="10542"/>
    <cellStyle name="40% - 강조색6 19 4 3" xfId="10543"/>
    <cellStyle name="40% - 강조색6 19 5" xfId="10544"/>
    <cellStyle name="40% - 강조색6 19 5 2" xfId="10545"/>
    <cellStyle name="40% - 강조색6 19 5 3" xfId="10546"/>
    <cellStyle name="40% - 강조색6 19 6" xfId="10547"/>
    <cellStyle name="40% - 강조색6 19 6 2" xfId="10548"/>
    <cellStyle name="40% - 강조색6 19 6 3" xfId="10549"/>
    <cellStyle name="40% - 강조색6 19 7" xfId="10550"/>
    <cellStyle name="40% - 강조색6 19 7 2" xfId="10551"/>
    <cellStyle name="40% - 강조색6 19 7 3" xfId="10552"/>
    <cellStyle name="40% - 강조색6 19 8" xfId="10553"/>
    <cellStyle name="40% - 강조색6 19 8 2" xfId="10554"/>
    <cellStyle name="40% - 강조색6 19 8 3" xfId="10555"/>
    <cellStyle name="40% - 강조색6 19 9" xfId="10556"/>
    <cellStyle name="40% - 강조색6 19 9 2" xfId="10557"/>
    <cellStyle name="40% - 강조색6 19 9 3" xfId="10558"/>
    <cellStyle name="40% - 강조색6 2" xfId="10559"/>
    <cellStyle name="40% - 강조색6 2 10" xfId="10560"/>
    <cellStyle name="40% - 강조색6 2 10 2" xfId="10561"/>
    <cellStyle name="40% - 강조색6 2 10 3" xfId="10562"/>
    <cellStyle name="40% - 강조색6 2 11" xfId="10563"/>
    <cellStyle name="40% - 강조색6 2 11 2" xfId="10564"/>
    <cellStyle name="40% - 강조색6 2 11 3" xfId="10565"/>
    <cellStyle name="40% - 강조색6 2 12" xfId="10566"/>
    <cellStyle name="40% - 강조색6 2 12 2" xfId="10567"/>
    <cellStyle name="40% - 강조색6 2 12 3" xfId="10568"/>
    <cellStyle name="40% - 강조색6 2 13" xfId="10569"/>
    <cellStyle name="40% - 강조색6 2 13 2" xfId="10570"/>
    <cellStyle name="40% - 강조색6 2 13 3" xfId="10571"/>
    <cellStyle name="40% - 강조색6 2 14" xfId="10572"/>
    <cellStyle name="40% - 강조색6 2 14 2" xfId="10573"/>
    <cellStyle name="40% - 강조색6 2 14 3" xfId="10574"/>
    <cellStyle name="40% - 강조색6 2 15" xfId="10575"/>
    <cellStyle name="40% - 강조색6 2 16" xfId="10576"/>
    <cellStyle name="40% - 강조색6 2 2" xfId="10577"/>
    <cellStyle name="40% - 강조색6 2 2 2" xfId="10578"/>
    <cellStyle name="40% - 강조색6 2 2 3" xfId="10579"/>
    <cellStyle name="40% - 강조색6 2 3" xfId="10580"/>
    <cellStyle name="40% - 강조색6 2 3 2" xfId="10581"/>
    <cellStyle name="40% - 강조색6 2 3 3" xfId="10582"/>
    <cellStyle name="40% - 강조색6 2 4" xfId="10583"/>
    <cellStyle name="40% - 강조색6 2 4 2" xfId="10584"/>
    <cellStyle name="40% - 강조색6 2 4 3" xfId="10585"/>
    <cellStyle name="40% - 강조색6 2 5" xfId="10586"/>
    <cellStyle name="40% - 강조색6 2 5 2" xfId="10587"/>
    <cellStyle name="40% - 강조색6 2 5 3" xfId="10588"/>
    <cellStyle name="40% - 강조색6 2 6" xfId="10589"/>
    <cellStyle name="40% - 강조색6 2 6 2" xfId="10590"/>
    <cellStyle name="40% - 강조색6 2 6 3" xfId="10591"/>
    <cellStyle name="40% - 강조색6 2 7" xfId="10592"/>
    <cellStyle name="40% - 강조색6 2 7 2" xfId="10593"/>
    <cellStyle name="40% - 강조색6 2 7 3" xfId="10594"/>
    <cellStyle name="40% - 강조색6 2 8" xfId="10595"/>
    <cellStyle name="40% - 강조색6 2 8 2" xfId="10596"/>
    <cellStyle name="40% - 강조색6 2 8 3" xfId="10597"/>
    <cellStyle name="40% - 강조색6 2 9" xfId="10598"/>
    <cellStyle name="40% - 강조색6 2 9 2" xfId="10599"/>
    <cellStyle name="40% - 강조색6 2 9 3" xfId="10600"/>
    <cellStyle name="40% - 강조색6 20" xfId="10601"/>
    <cellStyle name="40% - 강조색6 20 10" xfId="10602"/>
    <cellStyle name="40% - 강조색6 20 10 2" xfId="10603"/>
    <cellStyle name="40% - 강조색6 20 10 3" xfId="10604"/>
    <cellStyle name="40% - 강조색6 20 11" xfId="10605"/>
    <cellStyle name="40% - 강조색6 20 11 2" xfId="10606"/>
    <cellStyle name="40% - 강조색6 20 11 3" xfId="10607"/>
    <cellStyle name="40% - 강조색6 20 12" xfId="10608"/>
    <cellStyle name="40% - 강조색6 20 12 2" xfId="10609"/>
    <cellStyle name="40% - 강조색6 20 12 3" xfId="10610"/>
    <cellStyle name="40% - 강조색6 20 13" xfId="10611"/>
    <cellStyle name="40% - 강조색6 20 13 2" xfId="10612"/>
    <cellStyle name="40% - 강조색6 20 13 3" xfId="10613"/>
    <cellStyle name="40% - 강조색6 20 14" xfId="10614"/>
    <cellStyle name="40% - 강조색6 20 14 2" xfId="10615"/>
    <cellStyle name="40% - 강조색6 20 14 3" xfId="10616"/>
    <cellStyle name="40% - 강조색6 20 15" xfId="10617"/>
    <cellStyle name="40% - 강조색6 20 16" xfId="10618"/>
    <cellStyle name="40% - 강조색6 20 2" xfId="10619"/>
    <cellStyle name="40% - 강조색6 20 2 2" xfId="10620"/>
    <cellStyle name="40% - 강조색6 20 2 3" xfId="10621"/>
    <cellStyle name="40% - 강조색6 20 3" xfId="10622"/>
    <cellStyle name="40% - 강조색6 20 3 2" xfId="10623"/>
    <cellStyle name="40% - 강조색6 20 3 3" xfId="10624"/>
    <cellStyle name="40% - 강조색6 20 4" xfId="10625"/>
    <cellStyle name="40% - 강조색6 20 4 2" xfId="10626"/>
    <cellStyle name="40% - 강조색6 20 4 3" xfId="10627"/>
    <cellStyle name="40% - 강조색6 20 5" xfId="10628"/>
    <cellStyle name="40% - 강조색6 20 5 2" xfId="10629"/>
    <cellStyle name="40% - 강조색6 20 5 3" xfId="10630"/>
    <cellStyle name="40% - 강조색6 20 6" xfId="10631"/>
    <cellStyle name="40% - 강조색6 20 6 2" xfId="10632"/>
    <cellStyle name="40% - 강조색6 20 6 3" xfId="10633"/>
    <cellStyle name="40% - 강조색6 20 7" xfId="10634"/>
    <cellStyle name="40% - 강조색6 20 7 2" xfId="10635"/>
    <cellStyle name="40% - 강조색6 20 7 3" xfId="10636"/>
    <cellStyle name="40% - 강조색6 20 8" xfId="10637"/>
    <cellStyle name="40% - 강조색6 20 8 2" xfId="10638"/>
    <cellStyle name="40% - 강조색6 20 8 3" xfId="10639"/>
    <cellStyle name="40% - 강조색6 20 9" xfId="10640"/>
    <cellStyle name="40% - 강조색6 20 9 2" xfId="10641"/>
    <cellStyle name="40% - 강조색6 20 9 3" xfId="10642"/>
    <cellStyle name="40% - 강조색6 21" xfId="10643"/>
    <cellStyle name="40% - 강조색6 21 10" xfId="10644"/>
    <cellStyle name="40% - 강조색6 21 10 2" xfId="10645"/>
    <cellStyle name="40% - 강조색6 21 10 3" xfId="10646"/>
    <cellStyle name="40% - 강조색6 21 11" xfId="10647"/>
    <cellStyle name="40% - 강조색6 21 11 2" xfId="10648"/>
    <cellStyle name="40% - 강조색6 21 11 3" xfId="10649"/>
    <cellStyle name="40% - 강조색6 21 12" xfId="10650"/>
    <cellStyle name="40% - 강조색6 21 12 2" xfId="10651"/>
    <cellStyle name="40% - 강조색6 21 12 3" xfId="10652"/>
    <cellStyle name="40% - 강조색6 21 13" xfId="10653"/>
    <cellStyle name="40% - 강조색6 21 13 2" xfId="10654"/>
    <cellStyle name="40% - 강조색6 21 13 3" xfId="10655"/>
    <cellStyle name="40% - 강조색6 21 14" xfId="10656"/>
    <cellStyle name="40% - 강조색6 21 14 2" xfId="10657"/>
    <cellStyle name="40% - 강조색6 21 14 3" xfId="10658"/>
    <cellStyle name="40% - 강조색6 21 15" xfId="10659"/>
    <cellStyle name="40% - 강조색6 21 16" xfId="10660"/>
    <cellStyle name="40% - 강조색6 21 2" xfId="10661"/>
    <cellStyle name="40% - 강조색6 21 2 2" xfId="10662"/>
    <cellStyle name="40% - 강조색6 21 2 3" xfId="10663"/>
    <cellStyle name="40% - 강조색6 21 3" xfId="10664"/>
    <cellStyle name="40% - 강조색6 21 3 2" xfId="10665"/>
    <cellStyle name="40% - 강조색6 21 3 3" xfId="10666"/>
    <cellStyle name="40% - 강조색6 21 4" xfId="10667"/>
    <cellStyle name="40% - 강조색6 21 4 2" xfId="10668"/>
    <cellStyle name="40% - 강조색6 21 4 3" xfId="10669"/>
    <cellStyle name="40% - 강조색6 21 5" xfId="10670"/>
    <cellStyle name="40% - 강조색6 21 5 2" xfId="10671"/>
    <cellStyle name="40% - 강조색6 21 5 3" xfId="10672"/>
    <cellStyle name="40% - 강조색6 21 6" xfId="10673"/>
    <cellStyle name="40% - 강조색6 21 6 2" xfId="10674"/>
    <cellStyle name="40% - 강조색6 21 6 3" xfId="10675"/>
    <cellStyle name="40% - 강조색6 21 7" xfId="10676"/>
    <cellStyle name="40% - 강조색6 21 7 2" xfId="10677"/>
    <cellStyle name="40% - 강조색6 21 7 3" xfId="10678"/>
    <cellStyle name="40% - 강조색6 21 8" xfId="10679"/>
    <cellStyle name="40% - 강조색6 21 8 2" xfId="10680"/>
    <cellStyle name="40% - 강조색6 21 8 3" xfId="10681"/>
    <cellStyle name="40% - 강조색6 21 9" xfId="10682"/>
    <cellStyle name="40% - 강조색6 21 9 2" xfId="10683"/>
    <cellStyle name="40% - 강조색6 21 9 3" xfId="10684"/>
    <cellStyle name="40% - 강조색6 22" xfId="10685"/>
    <cellStyle name="40% - 강조색6 22 10" xfId="10686"/>
    <cellStyle name="40% - 강조색6 22 10 2" xfId="10687"/>
    <cellStyle name="40% - 강조색6 22 10 3" xfId="10688"/>
    <cellStyle name="40% - 강조색6 22 11" xfId="10689"/>
    <cellStyle name="40% - 강조색6 22 11 2" xfId="10690"/>
    <cellStyle name="40% - 강조색6 22 11 3" xfId="10691"/>
    <cellStyle name="40% - 강조색6 22 12" xfId="10692"/>
    <cellStyle name="40% - 강조색6 22 12 2" xfId="10693"/>
    <cellStyle name="40% - 강조색6 22 12 3" xfId="10694"/>
    <cellStyle name="40% - 강조색6 22 13" xfId="10695"/>
    <cellStyle name="40% - 강조색6 22 13 2" xfId="10696"/>
    <cellStyle name="40% - 강조색6 22 13 3" xfId="10697"/>
    <cellStyle name="40% - 강조색6 22 14" xfId="10698"/>
    <cellStyle name="40% - 강조색6 22 14 2" xfId="10699"/>
    <cellStyle name="40% - 강조색6 22 14 3" xfId="10700"/>
    <cellStyle name="40% - 강조색6 22 15" xfId="10701"/>
    <cellStyle name="40% - 강조색6 22 16" xfId="10702"/>
    <cellStyle name="40% - 강조색6 22 2" xfId="10703"/>
    <cellStyle name="40% - 강조색6 22 2 2" xfId="10704"/>
    <cellStyle name="40% - 강조색6 22 2 3" xfId="10705"/>
    <cellStyle name="40% - 강조색6 22 3" xfId="10706"/>
    <cellStyle name="40% - 강조색6 22 3 2" xfId="10707"/>
    <cellStyle name="40% - 강조색6 22 3 3" xfId="10708"/>
    <cellStyle name="40% - 강조색6 22 4" xfId="10709"/>
    <cellStyle name="40% - 강조색6 22 4 2" xfId="10710"/>
    <cellStyle name="40% - 강조색6 22 4 3" xfId="10711"/>
    <cellStyle name="40% - 강조색6 22 5" xfId="10712"/>
    <cellStyle name="40% - 강조색6 22 5 2" xfId="10713"/>
    <cellStyle name="40% - 강조색6 22 5 3" xfId="10714"/>
    <cellStyle name="40% - 강조색6 22 6" xfId="10715"/>
    <cellStyle name="40% - 강조색6 22 6 2" xfId="10716"/>
    <cellStyle name="40% - 강조색6 22 6 3" xfId="10717"/>
    <cellStyle name="40% - 강조색6 22 7" xfId="10718"/>
    <cellStyle name="40% - 강조색6 22 7 2" xfId="10719"/>
    <cellStyle name="40% - 강조색6 22 7 3" xfId="10720"/>
    <cellStyle name="40% - 강조색6 22 8" xfId="10721"/>
    <cellStyle name="40% - 강조색6 22 8 2" xfId="10722"/>
    <cellStyle name="40% - 강조색6 22 8 3" xfId="10723"/>
    <cellStyle name="40% - 강조색6 22 9" xfId="10724"/>
    <cellStyle name="40% - 강조색6 22 9 2" xfId="10725"/>
    <cellStyle name="40% - 강조색6 22 9 3" xfId="10726"/>
    <cellStyle name="40% - 강조색6 23" xfId="10727"/>
    <cellStyle name="40% - 강조색6 23 2" xfId="10728"/>
    <cellStyle name="40% - 강조색6 23 3" xfId="10729"/>
    <cellStyle name="40% - 강조색6 24" xfId="10730"/>
    <cellStyle name="40% - 강조색6 24 2" xfId="10731"/>
    <cellStyle name="40% - 강조색6 24 3" xfId="10732"/>
    <cellStyle name="40% - 강조색6 25" xfId="10733"/>
    <cellStyle name="40% - 강조색6 25 2" xfId="10734"/>
    <cellStyle name="40% - 강조색6 25 3" xfId="10735"/>
    <cellStyle name="40% - 강조색6 26" xfId="10736"/>
    <cellStyle name="40% - 강조색6 26 2" xfId="10737"/>
    <cellStyle name="40% - 강조색6 26 3" xfId="10738"/>
    <cellStyle name="40% - 강조색6 27" xfId="10739"/>
    <cellStyle name="40% - 강조색6 27 2" xfId="10740"/>
    <cellStyle name="40% - 강조색6 27 3" xfId="10741"/>
    <cellStyle name="40% - 강조색6 28" xfId="10742"/>
    <cellStyle name="40% - 강조색6 28 2" xfId="10743"/>
    <cellStyle name="40% - 강조색6 28 3" xfId="10744"/>
    <cellStyle name="40% - 강조색6 29" xfId="10745"/>
    <cellStyle name="40% - 강조색6 29 2" xfId="10746"/>
    <cellStyle name="40% - 강조색6 29 3" xfId="10747"/>
    <cellStyle name="40% - 강조색6 3" xfId="10748"/>
    <cellStyle name="40% - 강조색6 3 10" xfId="10749"/>
    <cellStyle name="40% - 강조색6 3 10 2" xfId="10750"/>
    <cellStyle name="40% - 강조색6 3 10 3" xfId="10751"/>
    <cellStyle name="40% - 강조색6 3 11" xfId="10752"/>
    <cellStyle name="40% - 강조색6 3 11 2" xfId="10753"/>
    <cellStyle name="40% - 강조색6 3 11 3" xfId="10754"/>
    <cellStyle name="40% - 강조색6 3 12" xfId="10755"/>
    <cellStyle name="40% - 강조색6 3 12 2" xfId="10756"/>
    <cellStyle name="40% - 강조색6 3 12 3" xfId="10757"/>
    <cellStyle name="40% - 강조색6 3 13" xfId="10758"/>
    <cellStyle name="40% - 강조색6 3 13 2" xfId="10759"/>
    <cellStyle name="40% - 강조색6 3 13 3" xfId="10760"/>
    <cellStyle name="40% - 강조색6 3 14" xfId="10761"/>
    <cellStyle name="40% - 강조색6 3 14 2" xfId="10762"/>
    <cellStyle name="40% - 강조색6 3 14 3" xfId="10763"/>
    <cellStyle name="40% - 강조색6 3 15" xfId="10764"/>
    <cellStyle name="40% - 강조색6 3 16" xfId="10765"/>
    <cellStyle name="40% - 강조색6 3 2" xfId="10766"/>
    <cellStyle name="40% - 강조색6 3 2 2" xfId="10767"/>
    <cellStyle name="40% - 강조색6 3 2 3" xfId="10768"/>
    <cellStyle name="40% - 강조색6 3 3" xfId="10769"/>
    <cellStyle name="40% - 강조색6 3 3 2" xfId="10770"/>
    <cellStyle name="40% - 강조색6 3 3 3" xfId="10771"/>
    <cellStyle name="40% - 강조색6 3 4" xfId="10772"/>
    <cellStyle name="40% - 강조색6 3 4 2" xfId="10773"/>
    <cellStyle name="40% - 강조색6 3 4 3" xfId="10774"/>
    <cellStyle name="40% - 강조색6 3 5" xfId="10775"/>
    <cellStyle name="40% - 강조색6 3 5 2" xfId="10776"/>
    <cellStyle name="40% - 강조색6 3 5 3" xfId="10777"/>
    <cellStyle name="40% - 강조색6 3 6" xfId="10778"/>
    <cellStyle name="40% - 강조색6 3 6 2" xfId="10779"/>
    <cellStyle name="40% - 강조색6 3 6 3" xfId="10780"/>
    <cellStyle name="40% - 강조색6 3 7" xfId="10781"/>
    <cellStyle name="40% - 강조색6 3 7 2" xfId="10782"/>
    <cellStyle name="40% - 강조색6 3 7 3" xfId="10783"/>
    <cellStyle name="40% - 강조색6 3 8" xfId="10784"/>
    <cellStyle name="40% - 강조색6 3 8 2" xfId="10785"/>
    <cellStyle name="40% - 강조색6 3 8 3" xfId="10786"/>
    <cellStyle name="40% - 강조색6 3 9" xfId="10787"/>
    <cellStyle name="40% - 강조색6 3 9 2" xfId="10788"/>
    <cellStyle name="40% - 강조색6 3 9 3" xfId="10789"/>
    <cellStyle name="40% - 강조색6 30" xfId="10790"/>
    <cellStyle name="40% - 강조색6 30 2" xfId="10791"/>
    <cellStyle name="40% - 강조색6 30 3" xfId="10792"/>
    <cellStyle name="40% - 강조색6 31" xfId="10793"/>
    <cellStyle name="40% - 강조색6 31 2" xfId="10794"/>
    <cellStyle name="40% - 강조색6 31 3" xfId="10795"/>
    <cellStyle name="40% - 강조색6 32" xfId="10796"/>
    <cellStyle name="40% - 강조색6 32 2" xfId="10797"/>
    <cellStyle name="40% - 강조색6 32 3" xfId="10798"/>
    <cellStyle name="40% - 강조색6 33" xfId="10799"/>
    <cellStyle name="40% - 강조색6 33 2" xfId="10800"/>
    <cellStyle name="40% - 강조색6 33 3" xfId="10801"/>
    <cellStyle name="40% - 강조색6 34" xfId="10802"/>
    <cellStyle name="40% - 강조색6 34 2" xfId="10803"/>
    <cellStyle name="40% - 강조색6 34 3" xfId="10804"/>
    <cellStyle name="40% - 강조색6 35" xfId="10805"/>
    <cellStyle name="40% - 강조색6 35 2" xfId="10806"/>
    <cellStyle name="40% - 강조색6 35 3" xfId="10807"/>
    <cellStyle name="40% - 강조색6 4" xfId="10808"/>
    <cellStyle name="40% - 강조색6 4 10" xfId="10809"/>
    <cellStyle name="40% - 강조색6 4 10 2" xfId="10810"/>
    <cellStyle name="40% - 강조색6 4 10 3" xfId="10811"/>
    <cellStyle name="40% - 강조색6 4 11" xfId="10812"/>
    <cellStyle name="40% - 강조색6 4 11 2" xfId="10813"/>
    <cellStyle name="40% - 강조색6 4 11 3" xfId="10814"/>
    <cellStyle name="40% - 강조색6 4 12" xfId="10815"/>
    <cellStyle name="40% - 강조색6 4 12 2" xfId="10816"/>
    <cellStyle name="40% - 강조색6 4 12 3" xfId="10817"/>
    <cellStyle name="40% - 강조색6 4 13" xfId="10818"/>
    <cellStyle name="40% - 강조색6 4 13 2" xfId="10819"/>
    <cellStyle name="40% - 강조색6 4 13 3" xfId="10820"/>
    <cellStyle name="40% - 강조색6 4 14" xfId="10821"/>
    <cellStyle name="40% - 강조색6 4 14 2" xfId="10822"/>
    <cellStyle name="40% - 강조색6 4 14 3" xfId="10823"/>
    <cellStyle name="40% - 강조색6 4 15" xfId="10824"/>
    <cellStyle name="40% - 강조색6 4 16" xfId="10825"/>
    <cellStyle name="40% - 강조색6 4 2" xfId="10826"/>
    <cellStyle name="40% - 강조색6 4 2 2" xfId="10827"/>
    <cellStyle name="40% - 강조색6 4 2 3" xfId="10828"/>
    <cellStyle name="40% - 강조색6 4 3" xfId="10829"/>
    <cellStyle name="40% - 강조색6 4 3 2" xfId="10830"/>
    <cellStyle name="40% - 강조색6 4 3 3" xfId="10831"/>
    <cellStyle name="40% - 강조색6 4 4" xfId="10832"/>
    <cellStyle name="40% - 강조색6 4 4 2" xfId="10833"/>
    <cellStyle name="40% - 강조색6 4 4 3" xfId="10834"/>
    <cellStyle name="40% - 강조색6 4 5" xfId="10835"/>
    <cellStyle name="40% - 강조색6 4 5 2" xfId="10836"/>
    <cellStyle name="40% - 강조색6 4 5 3" xfId="10837"/>
    <cellStyle name="40% - 강조색6 4 6" xfId="10838"/>
    <cellStyle name="40% - 강조색6 4 6 2" xfId="10839"/>
    <cellStyle name="40% - 강조색6 4 6 3" xfId="10840"/>
    <cellStyle name="40% - 강조색6 4 7" xfId="10841"/>
    <cellStyle name="40% - 강조색6 4 7 2" xfId="10842"/>
    <cellStyle name="40% - 강조색6 4 7 3" xfId="10843"/>
    <cellStyle name="40% - 강조색6 4 8" xfId="10844"/>
    <cellStyle name="40% - 강조색6 4 8 2" xfId="10845"/>
    <cellStyle name="40% - 강조색6 4 8 3" xfId="10846"/>
    <cellStyle name="40% - 강조색6 4 9" xfId="10847"/>
    <cellStyle name="40% - 강조색6 4 9 2" xfId="10848"/>
    <cellStyle name="40% - 강조색6 4 9 3" xfId="10849"/>
    <cellStyle name="40% - 강조색6 5" xfId="10850"/>
    <cellStyle name="40% - 강조색6 5 10" xfId="10851"/>
    <cellStyle name="40% - 강조색6 5 10 2" xfId="10852"/>
    <cellStyle name="40% - 강조색6 5 10 3" xfId="10853"/>
    <cellStyle name="40% - 강조색6 5 11" xfId="10854"/>
    <cellStyle name="40% - 강조색6 5 11 2" xfId="10855"/>
    <cellStyle name="40% - 강조색6 5 11 3" xfId="10856"/>
    <cellStyle name="40% - 강조색6 5 12" xfId="10857"/>
    <cellStyle name="40% - 강조색6 5 12 2" xfId="10858"/>
    <cellStyle name="40% - 강조색6 5 12 3" xfId="10859"/>
    <cellStyle name="40% - 강조색6 5 13" xfId="10860"/>
    <cellStyle name="40% - 강조색6 5 13 2" xfId="10861"/>
    <cellStyle name="40% - 강조색6 5 13 3" xfId="10862"/>
    <cellStyle name="40% - 강조색6 5 14" xfId="10863"/>
    <cellStyle name="40% - 강조색6 5 14 2" xfId="10864"/>
    <cellStyle name="40% - 강조색6 5 14 3" xfId="10865"/>
    <cellStyle name="40% - 강조색6 5 15" xfId="10866"/>
    <cellStyle name="40% - 강조색6 5 16" xfId="10867"/>
    <cellStyle name="40% - 강조색6 5 2" xfId="10868"/>
    <cellStyle name="40% - 강조색6 5 2 2" xfId="10869"/>
    <cellStyle name="40% - 강조색6 5 2 3" xfId="10870"/>
    <cellStyle name="40% - 강조색6 5 3" xfId="10871"/>
    <cellStyle name="40% - 강조색6 5 3 2" xfId="10872"/>
    <cellStyle name="40% - 강조색6 5 3 3" xfId="10873"/>
    <cellStyle name="40% - 강조색6 5 4" xfId="10874"/>
    <cellStyle name="40% - 강조색6 5 4 2" xfId="10875"/>
    <cellStyle name="40% - 강조색6 5 4 3" xfId="10876"/>
    <cellStyle name="40% - 강조색6 5 5" xfId="10877"/>
    <cellStyle name="40% - 강조색6 5 5 2" xfId="10878"/>
    <cellStyle name="40% - 강조색6 5 5 3" xfId="10879"/>
    <cellStyle name="40% - 강조색6 5 6" xfId="10880"/>
    <cellStyle name="40% - 강조색6 5 6 2" xfId="10881"/>
    <cellStyle name="40% - 강조색6 5 6 3" xfId="10882"/>
    <cellStyle name="40% - 강조색6 5 7" xfId="10883"/>
    <cellStyle name="40% - 강조색6 5 7 2" xfId="10884"/>
    <cellStyle name="40% - 강조색6 5 7 3" xfId="10885"/>
    <cellStyle name="40% - 강조색6 5 8" xfId="10886"/>
    <cellStyle name="40% - 강조색6 5 8 2" xfId="10887"/>
    <cellStyle name="40% - 강조색6 5 8 3" xfId="10888"/>
    <cellStyle name="40% - 강조색6 5 9" xfId="10889"/>
    <cellStyle name="40% - 강조색6 5 9 2" xfId="10890"/>
    <cellStyle name="40% - 강조색6 5 9 3" xfId="10891"/>
    <cellStyle name="40% - 강조색6 6" xfId="10892"/>
    <cellStyle name="40% - 강조색6 6 10" xfId="10893"/>
    <cellStyle name="40% - 강조색6 6 10 2" xfId="10894"/>
    <cellStyle name="40% - 강조색6 6 10 3" xfId="10895"/>
    <cellStyle name="40% - 강조색6 6 11" xfId="10896"/>
    <cellStyle name="40% - 강조색6 6 11 2" xfId="10897"/>
    <cellStyle name="40% - 강조색6 6 11 3" xfId="10898"/>
    <cellStyle name="40% - 강조색6 6 12" xfId="10899"/>
    <cellStyle name="40% - 강조색6 6 12 2" xfId="10900"/>
    <cellStyle name="40% - 강조색6 6 12 3" xfId="10901"/>
    <cellStyle name="40% - 강조색6 6 13" xfId="10902"/>
    <cellStyle name="40% - 강조색6 6 13 2" xfId="10903"/>
    <cellStyle name="40% - 강조색6 6 13 3" xfId="10904"/>
    <cellStyle name="40% - 강조색6 6 14" xfId="10905"/>
    <cellStyle name="40% - 강조색6 6 14 2" xfId="10906"/>
    <cellStyle name="40% - 강조색6 6 14 3" xfId="10907"/>
    <cellStyle name="40% - 강조색6 6 15" xfId="10908"/>
    <cellStyle name="40% - 강조색6 6 16" xfId="10909"/>
    <cellStyle name="40% - 강조색6 6 2" xfId="10910"/>
    <cellStyle name="40% - 강조색6 6 2 2" xfId="10911"/>
    <cellStyle name="40% - 강조색6 6 2 3" xfId="10912"/>
    <cellStyle name="40% - 강조색6 6 3" xfId="10913"/>
    <cellStyle name="40% - 강조색6 6 3 2" xfId="10914"/>
    <cellStyle name="40% - 강조색6 6 3 3" xfId="10915"/>
    <cellStyle name="40% - 강조색6 6 4" xfId="10916"/>
    <cellStyle name="40% - 강조색6 6 4 2" xfId="10917"/>
    <cellStyle name="40% - 강조색6 6 4 3" xfId="10918"/>
    <cellStyle name="40% - 강조색6 6 5" xfId="10919"/>
    <cellStyle name="40% - 강조색6 6 5 2" xfId="10920"/>
    <cellStyle name="40% - 강조색6 6 5 3" xfId="10921"/>
    <cellStyle name="40% - 강조색6 6 6" xfId="10922"/>
    <cellStyle name="40% - 강조색6 6 6 2" xfId="10923"/>
    <cellStyle name="40% - 강조색6 6 6 3" xfId="10924"/>
    <cellStyle name="40% - 강조색6 6 7" xfId="10925"/>
    <cellStyle name="40% - 강조색6 6 7 2" xfId="10926"/>
    <cellStyle name="40% - 강조색6 6 7 3" xfId="10927"/>
    <cellStyle name="40% - 강조색6 6 8" xfId="10928"/>
    <cellStyle name="40% - 강조색6 6 8 2" xfId="10929"/>
    <cellStyle name="40% - 강조색6 6 8 3" xfId="10930"/>
    <cellStyle name="40% - 강조색6 6 9" xfId="10931"/>
    <cellStyle name="40% - 강조색6 6 9 2" xfId="10932"/>
    <cellStyle name="40% - 강조색6 6 9 3" xfId="10933"/>
    <cellStyle name="40% - 강조색6 7" xfId="10934"/>
    <cellStyle name="40% - 강조색6 7 10" xfId="10935"/>
    <cellStyle name="40% - 강조색6 7 10 2" xfId="10936"/>
    <cellStyle name="40% - 강조색6 7 10 3" xfId="10937"/>
    <cellStyle name="40% - 강조색6 7 11" xfId="10938"/>
    <cellStyle name="40% - 강조색6 7 11 2" xfId="10939"/>
    <cellStyle name="40% - 강조색6 7 11 3" xfId="10940"/>
    <cellStyle name="40% - 강조색6 7 12" xfId="10941"/>
    <cellStyle name="40% - 강조색6 7 12 2" xfId="10942"/>
    <cellStyle name="40% - 강조색6 7 12 3" xfId="10943"/>
    <cellStyle name="40% - 강조색6 7 13" xfId="10944"/>
    <cellStyle name="40% - 강조색6 7 13 2" xfId="10945"/>
    <cellStyle name="40% - 강조색6 7 13 3" xfId="10946"/>
    <cellStyle name="40% - 강조색6 7 14" xfId="10947"/>
    <cellStyle name="40% - 강조색6 7 14 2" xfId="10948"/>
    <cellStyle name="40% - 강조색6 7 14 3" xfId="10949"/>
    <cellStyle name="40% - 강조색6 7 15" xfId="10950"/>
    <cellStyle name="40% - 강조색6 7 16" xfId="10951"/>
    <cellStyle name="40% - 강조색6 7 2" xfId="10952"/>
    <cellStyle name="40% - 강조색6 7 2 2" xfId="10953"/>
    <cellStyle name="40% - 강조색6 7 2 3" xfId="10954"/>
    <cellStyle name="40% - 강조색6 7 3" xfId="10955"/>
    <cellStyle name="40% - 강조색6 7 3 2" xfId="10956"/>
    <cellStyle name="40% - 강조색6 7 3 3" xfId="10957"/>
    <cellStyle name="40% - 강조색6 7 4" xfId="10958"/>
    <cellStyle name="40% - 강조색6 7 4 2" xfId="10959"/>
    <cellStyle name="40% - 강조색6 7 4 3" xfId="10960"/>
    <cellStyle name="40% - 강조색6 7 5" xfId="10961"/>
    <cellStyle name="40% - 강조색6 7 5 2" xfId="10962"/>
    <cellStyle name="40% - 강조색6 7 5 3" xfId="10963"/>
    <cellStyle name="40% - 강조색6 7 6" xfId="10964"/>
    <cellStyle name="40% - 강조색6 7 6 2" xfId="10965"/>
    <cellStyle name="40% - 강조색6 7 6 3" xfId="10966"/>
    <cellStyle name="40% - 강조색6 7 7" xfId="10967"/>
    <cellStyle name="40% - 강조색6 7 7 2" xfId="10968"/>
    <cellStyle name="40% - 강조색6 7 7 3" xfId="10969"/>
    <cellStyle name="40% - 강조색6 7 8" xfId="10970"/>
    <cellStyle name="40% - 강조색6 7 8 2" xfId="10971"/>
    <cellStyle name="40% - 강조색6 7 8 3" xfId="10972"/>
    <cellStyle name="40% - 강조색6 7 9" xfId="10973"/>
    <cellStyle name="40% - 강조색6 7 9 2" xfId="10974"/>
    <cellStyle name="40% - 강조색6 7 9 3" xfId="10975"/>
    <cellStyle name="40% - 강조색6 8" xfId="10976"/>
    <cellStyle name="40% - 강조색6 8 10" xfId="10977"/>
    <cellStyle name="40% - 강조색6 8 10 2" xfId="10978"/>
    <cellStyle name="40% - 강조색6 8 10 3" xfId="10979"/>
    <cellStyle name="40% - 강조색6 8 11" xfId="10980"/>
    <cellStyle name="40% - 강조색6 8 11 2" xfId="10981"/>
    <cellStyle name="40% - 강조색6 8 11 3" xfId="10982"/>
    <cellStyle name="40% - 강조색6 8 12" xfId="10983"/>
    <cellStyle name="40% - 강조색6 8 12 2" xfId="10984"/>
    <cellStyle name="40% - 강조색6 8 12 3" xfId="10985"/>
    <cellStyle name="40% - 강조색6 8 13" xfId="10986"/>
    <cellStyle name="40% - 강조색6 8 13 2" xfId="10987"/>
    <cellStyle name="40% - 강조색6 8 13 3" xfId="10988"/>
    <cellStyle name="40% - 강조색6 8 14" xfId="10989"/>
    <cellStyle name="40% - 강조색6 8 14 2" xfId="10990"/>
    <cellStyle name="40% - 강조색6 8 14 3" xfId="10991"/>
    <cellStyle name="40% - 강조색6 8 15" xfId="10992"/>
    <cellStyle name="40% - 강조색6 8 16" xfId="10993"/>
    <cellStyle name="40% - 강조색6 8 2" xfId="10994"/>
    <cellStyle name="40% - 강조색6 8 2 2" xfId="10995"/>
    <cellStyle name="40% - 강조색6 8 2 3" xfId="10996"/>
    <cellStyle name="40% - 강조색6 8 3" xfId="10997"/>
    <cellStyle name="40% - 강조색6 8 3 2" xfId="10998"/>
    <cellStyle name="40% - 강조색6 8 3 3" xfId="10999"/>
    <cellStyle name="40% - 강조색6 8 4" xfId="11000"/>
    <cellStyle name="40% - 강조색6 8 4 2" xfId="11001"/>
    <cellStyle name="40% - 강조색6 8 4 3" xfId="11002"/>
    <cellStyle name="40% - 강조색6 8 5" xfId="11003"/>
    <cellStyle name="40% - 강조색6 8 5 2" xfId="11004"/>
    <cellStyle name="40% - 강조색6 8 5 3" xfId="11005"/>
    <cellStyle name="40% - 강조색6 8 6" xfId="11006"/>
    <cellStyle name="40% - 강조색6 8 6 2" xfId="11007"/>
    <cellStyle name="40% - 강조색6 8 6 3" xfId="11008"/>
    <cellStyle name="40% - 강조색6 8 7" xfId="11009"/>
    <cellStyle name="40% - 강조색6 8 7 2" xfId="11010"/>
    <cellStyle name="40% - 강조색6 8 7 3" xfId="11011"/>
    <cellStyle name="40% - 강조색6 8 8" xfId="11012"/>
    <cellStyle name="40% - 강조색6 8 8 2" xfId="11013"/>
    <cellStyle name="40% - 강조색6 8 8 3" xfId="11014"/>
    <cellStyle name="40% - 강조색6 8 9" xfId="11015"/>
    <cellStyle name="40% - 강조색6 8 9 2" xfId="11016"/>
    <cellStyle name="40% - 강조색6 8 9 3" xfId="11017"/>
    <cellStyle name="40% - 강조색6 9" xfId="11018"/>
    <cellStyle name="40% - 강조색6 9 10" xfId="11019"/>
    <cellStyle name="40% - 강조색6 9 10 2" xfId="11020"/>
    <cellStyle name="40% - 강조색6 9 10 3" xfId="11021"/>
    <cellStyle name="40% - 강조색6 9 11" xfId="11022"/>
    <cellStyle name="40% - 강조색6 9 11 2" xfId="11023"/>
    <cellStyle name="40% - 강조색6 9 11 3" xfId="11024"/>
    <cellStyle name="40% - 강조색6 9 12" xfId="11025"/>
    <cellStyle name="40% - 강조색6 9 12 2" xfId="11026"/>
    <cellStyle name="40% - 강조색6 9 12 3" xfId="11027"/>
    <cellStyle name="40% - 강조색6 9 13" xfId="11028"/>
    <cellStyle name="40% - 강조색6 9 13 2" xfId="11029"/>
    <cellStyle name="40% - 강조색6 9 13 3" xfId="11030"/>
    <cellStyle name="40% - 강조색6 9 14" xfId="11031"/>
    <cellStyle name="40% - 강조색6 9 14 2" xfId="11032"/>
    <cellStyle name="40% - 강조색6 9 14 3" xfId="11033"/>
    <cellStyle name="40% - 강조색6 9 15" xfId="11034"/>
    <cellStyle name="40% - 강조색6 9 16" xfId="11035"/>
    <cellStyle name="40% - 강조색6 9 2" xfId="11036"/>
    <cellStyle name="40% - 강조색6 9 2 2" xfId="11037"/>
    <cellStyle name="40% - 강조색6 9 2 3" xfId="11038"/>
    <cellStyle name="40% - 강조색6 9 3" xfId="11039"/>
    <cellStyle name="40% - 강조색6 9 3 2" xfId="11040"/>
    <cellStyle name="40% - 강조색6 9 3 3" xfId="11041"/>
    <cellStyle name="40% - 강조색6 9 4" xfId="11042"/>
    <cellStyle name="40% - 강조색6 9 4 2" xfId="11043"/>
    <cellStyle name="40% - 강조색6 9 4 3" xfId="11044"/>
    <cellStyle name="40% - 강조색6 9 5" xfId="11045"/>
    <cellStyle name="40% - 강조색6 9 5 2" xfId="11046"/>
    <cellStyle name="40% - 강조색6 9 5 3" xfId="11047"/>
    <cellStyle name="40% - 강조색6 9 6" xfId="11048"/>
    <cellStyle name="40% - 강조색6 9 6 2" xfId="11049"/>
    <cellStyle name="40% - 강조색6 9 6 3" xfId="11050"/>
    <cellStyle name="40% - 강조색6 9 7" xfId="11051"/>
    <cellStyle name="40% - 강조색6 9 7 2" xfId="11052"/>
    <cellStyle name="40% - 강조색6 9 7 3" xfId="11053"/>
    <cellStyle name="40% - 강조색6 9 8" xfId="11054"/>
    <cellStyle name="40% - 강조색6 9 8 2" xfId="11055"/>
    <cellStyle name="40% - 강조색6 9 8 3" xfId="11056"/>
    <cellStyle name="40% - 강조색6 9 9" xfId="11057"/>
    <cellStyle name="40% - 강조색6 9 9 2" xfId="11058"/>
    <cellStyle name="40% - 강조색6 9 9 3" xfId="11059"/>
    <cellStyle name="category" xfId="11060"/>
    <cellStyle name="Comma [0]_견적" xfId="11061"/>
    <cellStyle name="comma zerodec" xfId="11062"/>
    <cellStyle name="comma zerodec 2" xfId="11063"/>
    <cellStyle name="Comma_5 Series SW" xfId="11064"/>
    <cellStyle name="Currency [0]_견적" xfId="11065"/>
    <cellStyle name="Currency_견적" xfId="11066"/>
    <cellStyle name="Currency1" xfId="11067"/>
    <cellStyle name="Currency1 2" xfId="11068"/>
    <cellStyle name="Dollar (zero dec)" xfId="11069"/>
    <cellStyle name="Dollar (zero dec) 2" xfId="11070"/>
    <cellStyle name="Grey" xfId="11071"/>
    <cellStyle name="HEADER" xfId="11072"/>
    <cellStyle name="Input [yellow]" xfId="11073"/>
    <cellStyle name="Input [yellow] 10" xfId="11074"/>
    <cellStyle name="Input [yellow] 10 10" xfId="11075"/>
    <cellStyle name="Input [yellow] 10 10 2" xfId="11076"/>
    <cellStyle name="Input [yellow] 10 10 3" xfId="11077"/>
    <cellStyle name="Input [yellow] 10 11" xfId="11078"/>
    <cellStyle name="Input [yellow] 10 11 2" xfId="11079"/>
    <cellStyle name="Input [yellow] 10 11 3" xfId="11080"/>
    <cellStyle name="Input [yellow] 10 12" xfId="11081"/>
    <cellStyle name="Input [yellow] 10 12 2" xfId="11082"/>
    <cellStyle name="Input [yellow] 10 12 3" xfId="11083"/>
    <cellStyle name="Input [yellow] 10 13" xfId="11084"/>
    <cellStyle name="Input [yellow] 10 13 2" xfId="11085"/>
    <cellStyle name="Input [yellow] 10 13 3" xfId="11086"/>
    <cellStyle name="Input [yellow] 10 14" xfId="11087"/>
    <cellStyle name="Input [yellow] 10 15" xfId="11088"/>
    <cellStyle name="Input [yellow] 10 16" xfId="11089"/>
    <cellStyle name="Input [yellow] 10 2" xfId="11090"/>
    <cellStyle name="Input [yellow] 10 2 2" xfId="11091"/>
    <cellStyle name="Input [yellow] 10 2 3" xfId="11092"/>
    <cellStyle name="Input [yellow] 10 3" xfId="11093"/>
    <cellStyle name="Input [yellow] 10 3 2" xfId="11094"/>
    <cellStyle name="Input [yellow] 10 3 3" xfId="11095"/>
    <cellStyle name="Input [yellow] 10 4" xfId="11096"/>
    <cellStyle name="Input [yellow] 10 4 2" xfId="11097"/>
    <cellStyle name="Input [yellow] 10 4 3" xfId="11098"/>
    <cellStyle name="Input [yellow] 10 5" xfId="11099"/>
    <cellStyle name="Input [yellow] 10 5 2" xfId="11100"/>
    <cellStyle name="Input [yellow] 10 5 3" xfId="11101"/>
    <cellStyle name="Input [yellow] 10 6" xfId="11102"/>
    <cellStyle name="Input [yellow] 10 6 2" xfId="11103"/>
    <cellStyle name="Input [yellow] 10 6 3" xfId="11104"/>
    <cellStyle name="Input [yellow] 10 7" xfId="11105"/>
    <cellStyle name="Input [yellow] 10 7 2" xfId="11106"/>
    <cellStyle name="Input [yellow] 10 7 3" xfId="11107"/>
    <cellStyle name="Input [yellow] 10 8" xfId="11108"/>
    <cellStyle name="Input [yellow] 10 8 2" xfId="11109"/>
    <cellStyle name="Input [yellow] 10 8 3" xfId="11110"/>
    <cellStyle name="Input [yellow] 10 9" xfId="11111"/>
    <cellStyle name="Input [yellow] 10 9 2" xfId="11112"/>
    <cellStyle name="Input [yellow] 10 9 3" xfId="11113"/>
    <cellStyle name="Input [yellow] 11" xfId="11114"/>
    <cellStyle name="Input [yellow] 11 10" xfId="11115"/>
    <cellStyle name="Input [yellow] 11 10 2" xfId="11116"/>
    <cellStyle name="Input [yellow] 11 10 3" xfId="11117"/>
    <cellStyle name="Input [yellow] 11 11" xfId="11118"/>
    <cellStyle name="Input [yellow] 11 11 2" xfId="11119"/>
    <cellStyle name="Input [yellow] 11 11 3" xfId="11120"/>
    <cellStyle name="Input [yellow] 11 12" xfId="11121"/>
    <cellStyle name="Input [yellow] 11 12 2" xfId="11122"/>
    <cellStyle name="Input [yellow] 11 12 3" xfId="11123"/>
    <cellStyle name="Input [yellow] 11 13" xfId="11124"/>
    <cellStyle name="Input [yellow] 11 13 2" xfId="11125"/>
    <cellStyle name="Input [yellow] 11 13 3" xfId="11126"/>
    <cellStyle name="Input [yellow] 11 14" xfId="11127"/>
    <cellStyle name="Input [yellow] 11 15" xfId="11128"/>
    <cellStyle name="Input [yellow] 11 16" xfId="11129"/>
    <cellStyle name="Input [yellow] 11 2" xfId="11130"/>
    <cellStyle name="Input [yellow] 11 2 2" xfId="11131"/>
    <cellStyle name="Input [yellow] 11 2 3" xfId="11132"/>
    <cellStyle name="Input [yellow] 11 3" xfId="11133"/>
    <cellStyle name="Input [yellow] 11 3 2" xfId="11134"/>
    <cellStyle name="Input [yellow] 11 3 3" xfId="11135"/>
    <cellStyle name="Input [yellow] 11 4" xfId="11136"/>
    <cellStyle name="Input [yellow] 11 4 2" xfId="11137"/>
    <cellStyle name="Input [yellow] 11 4 3" xfId="11138"/>
    <cellStyle name="Input [yellow] 11 5" xfId="11139"/>
    <cellStyle name="Input [yellow] 11 5 2" xfId="11140"/>
    <cellStyle name="Input [yellow] 11 5 3" xfId="11141"/>
    <cellStyle name="Input [yellow] 11 6" xfId="11142"/>
    <cellStyle name="Input [yellow] 11 6 2" xfId="11143"/>
    <cellStyle name="Input [yellow] 11 6 3" xfId="11144"/>
    <cellStyle name="Input [yellow] 11 7" xfId="11145"/>
    <cellStyle name="Input [yellow] 11 7 2" xfId="11146"/>
    <cellStyle name="Input [yellow] 11 7 3" xfId="11147"/>
    <cellStyle name="Input [yellow] 11 8" xfId="11148"/>
    <cellStyle name="Input [yellow] 11 8 2" xfId="11149"/>
    <cellStyle name="Input [yellow] 11 8 3" xfId="11150"/>
    <cellStyle name="Input [yellow] 11 9" xfId="11151"/>
    <cellStyle name="Input [yellow] 11 9 2" xfId="11152"/>
    <cellStyle name="Input [yellow] 11 9 3" xfId="11153"/>
    <cellStyle name="Input [yellow] 12" xfId="11154"/>
    <cellStyle name="Input [yellow] 12 10" xfId="11155"/>
    <cellStyle name="Input [yellow] 12 10 2" xfId="11156"/>
    <cellStyle name="Input [yellow] 12 10 3" xfId="11157"/>
    <cellStyle name="Input [yellow] 12 11" xfId="11158"/>
    <cellStyle name="Input [yellow] 12 11 2" xfId="11159"/>
    <cellStyle name="Input [yellow] 12 11 3" xfId="11160"/>
    <cellStyle name="Input [yellow] 12 12" xfId="11161"/>
    <cellStyle name="Input [yellow] 12 12 2" xfId="11162"/>
    <cellStyle name="Input [yellow] 12 12 3" xfId="11163"/>
    <cellStyle name="Input [yellow] 12 13" xfId="11164"/>
    <cellStyle name="Input [yellow] 12 13 2" xfId="11165"/>
    <cellStyle name="Input [yellow] 12 13 3" xfId="11166"/>
    <cellStyle name="Input [yellow] 12 14" xfId="11167"/>
    <cellStyle name="Input [yellow] 12 15" xfId="11168"/>
    <cellStyle name="Input [yellow] 12 16" xfId="11169"/>
    <cellStyle name="Input [yellow] 12 2" xfId="11170"/>
    <cellStyle name="Input [yellow] 12 2 2" xfId="11171"/>
    <cellStyle name="Input [yellow] 12 2 3" xfId="11172"/>
    <cellStyle name="Input [yellow] 12 3" xfId="11173"/>
    <cellStyle name="Input [yellow] 12 3 2" xfId="11174"/>
    <cellStyle name="Input [yellow] 12 3 3" xfId="11175"/>
    <cellStyle name="Input [yellow] 12 4" xfId="11176"/>
    <cellStyle name="Input [yellow] 12 4 2" xfId="11177"/>
    <cellStyle name="Input [yellow] 12 4 3" xfId="11178"/>
    <cellStyle name="Input [yellow] 12 5" xfId="11179"/>
    <cellStyle name="Input [yellow] 12 5 2" xfId="11180"/>
    <cellStyle name="Input [yellow] 12 5 3" xfId="11181"/>
    <cellStyle name="Input [yellow] 12 6" xfId="11182"/>
    <cellStyle name="Input [yellow] 12 6 2" xfId="11183"/>
    <cellStyle name="Input [yellow] 12 6 3" xfId="11184"/>
    <cellStyle name="Input [yellow] 12 7" xfId="11185"/>
    <cellStyle name="Input [yellow] 12 7 2" xfId="11186"/>
    <cellStyle name="Input [yellow] 12 7 3" xfId="11187"/>
    <cellStyle name="Input [yellow] 12 8" xfId="11188"/>
    <cellStyle name="Input [yellow] 12 8 2" xfId="11189"/>
    <cellStyle name="Input [yellow] 12 8 3" xfId="11190"/>
    <cellStyle name="Input [yellow] 12 9" xfId="11191"/>
    <cellStyle name="Input [yellow] 12 9 2" xfId="11192"/>
    <cellStyle name="Input [yellow] 12 9 3" xfId="11193"/>
    <cellStyle name="Input [yellow] 13" xfId="11194"/>
    <cellStyle name="Input [yellow] 13 10" xfId="11195"/>
    <cellStyle name="Input [yellow] 13 10 2" xfId="11196"/>
    <cellStyle name="Input [yellow] 13 10 3" xfId="11197"/>
    <cellStyle name="Input [yellow] 13 11" xfId="11198"/>
    <cellStyle name="Input [yellow] 13 11 2" xfId="11199"/>
    <cellStyle name="Input [yellow] 13 11 3" xfId="11200"/>
    <cellStyle name="Input [yellow] 13 12" xfId="11201"/>
    <cellStyle name="Input [yellow] 13 12 2" xfId="11202"/>
    <cellStyle name="Input [yellow] 13 12 3" xfId="11203"/>
    <cellStyle name="Input [yellow] 13 13" xfId="11204"/>
    <cellStyle name="Input [yellow] 13 13 2" xfId="11205"/>
    <cellStyle name="Input [yellow] 13 13 3" xfId="11206"/>
    <cellStyle name="Input [yellow] 13 14" xfId="11207"/>
    <cellStyle name="Input [yellow] 13 15" xfId="11208"/>
    <cellStyle name="Input [yellow] 13 16" xfId="11209"/>
    <cellStyle name="Input [yellow] 13 2" xfId="11210"/>
    <cellStyle name="Input [yellow] 13 2 2" xfId="11211"/>
    <cellStyle name="Input [yellow] 13 2 3" xfId="11212"/>
    <cellStyle name="Input [yellow] 13 3" xfId="11213"/>
    <cellStyle name="Input [yellow] 13 3 2" xfId="11214"/>
    <cellStyle name="Input [yellow] 13 3 3" xfId="11215"/>
    <cellStyle name="Input [yellow] 13 4" xfId="11216"/>
    <cellStyle name="Input [yellow] 13 4 2" xfId="11217"/>
    <cellStyle name="Input [yellow] 13 4 3" xfId="11218"/>
    <cellStyle name="Input [yellow] 13 5" xfId="11219"/>
    <cellStyle name="Input [yellow] 13 5 2" xfId="11220"/>
    <cellStyle name="Input [yellow] 13 5 3" xfId="11221"/>
    <cellStyle name="Input [yellow] 13 6" xfId="11222"/>
    <cellStyle name="Input [yellow] 13 6 2" xfId="11223"/>
    <cellStyle name="Input [yellow] 13 6 3" xfId="11224"/>
    <cellStyle name="Input [yellow] 13 7" xfId="11225"/>
    <cellStyle name="Input [yellow] 13 7 2" xfId="11226"/>
    <cellStyle name="Input [yellow] 13 7 3" xfId="11227"/>
    <cellStyle name="Input [yellow] 13 8" xfId="11228"/>
    <cellStyle name="Input [yellow] 13 8 2" xfId="11229"/>
    <cellStyle name="Input [yellow] 13 8 3" xfId="11230"/>
    <cellStyle name="Input [yellow] 13 9" xfId="11231"/>
    <cellStyle name="Input [yellow] 13 9 2" xfId="11232"/>
    <cellStyle name="Input [yellow] 13 9 3" xfId="11233"/>
    <cellStyle name="Input [yellow] 14" xfId="11234"/>
    <cellStyle name="Input [yellow] 14 10" xfId="11235"/>
    <cellStyle name="Input [yellow] 14 10 2" xfId="11236"/>
    <cellStyle name="Input [yellow] 14 10 3" xfId="11237"/>
    <cellStyle name="Input [yellow] 14 11" xfId="11238"/>
    <cellStyle name="Input [yellow] 14 11 2" xfId="11239"/>
    <cellStyle name="Input [yellow] 14 11 3" xfId="11240"/>
    <cellStyle name="Input [yellow] 14 12" xfId="11241"/>
    <cellStyle name="Input [yellow] 14 12 2" xfId="11242"/>
    <cellStyle name="Input [yellow] 14 12 3" xfId="11243"/>
    <cellStyle name="Input [yellow] 14 13" xfId="11244"/>
    <cellStyle name="Input [yellow] 14 13 2" xfId="11245"/>
    <cellStyle name="Input [yellow] 14 13 3" xfId="11246"/>
    <cellStyle name="Input [yellow] 14 14" xfId="11247"/>
    <cellStyle name="Input [yellow] 14 15" xfId="11248"/>
    <cellStyle name="Input [yellow] 14 16" xfId="11249"/>
    <cellStyle name="Input [yellow] 14 2" xfId="11250"/>
    <cellStyle name="Input [yellow] 14 2 2" xfId="11251"/>
    <cellStyle name="Input [yellow] 14 2 3" xfId="11252"/>
    <cellStyle name="Input [yellow] 14 3" xfId="11253"/>
    <cellStyle name="Input [yellow] 14 3 2" xfId="11254"/>
    <cellStyle name="Input [yellow] 14 3 3" xfId="11255"/>
    <cellStyle name="Input [yellow] 14 4" xfId="11256"/>
    <cellStyle name="Input [yellow] 14 4 2" xfId="11257"/>
    <cellStyle name="Input [yellow] 14 4 3" xfId="11258"/>
    <cellStyle name="Input [yellow] 14 5" xfId="11259"/>
    <cellStyle name="Input [yellow] 14 5 2" xfId="11260"/>
    <cellStyle name="Input [yellow] 14 5 3" xfId="11261"/>
    <cellStyle name="Input [yellow] 14 6" xfId="11262"/>
    <cellStyle name="Input [yellow] 14 6 2" xfId="11263"/>
    <cellStyle name="Input [yellow] 14 6 3" xfId="11264"/>
    <cellStyle name="Input [yellow] 14 7" xfId="11265"/>
    <cellStyle name="Input [yellow] 14 7 2" xfId="11266"/>
    <cellStyle name="Input [yellow] 14 7 3" xfId="11267"/>
    <cellStyle name="Input [yellow] 14 8" xfId="11268"/>
    <cellStyle name="Input [yellow] 14 8 2" xfId="11269"/>
    <cellStyle name="Input [yellow] 14 8 3" xfId="11270"/>
    <cellStyle name="Input [yellow] 14 9" xfId="11271"/>
    <cellStyle name="Input [yellow] 14 9 2" xfId="11272"/>
    <cellStyle name="Input [yellow] 14 9 3" xfId="11273"/>
    <cellStyle name="Input [yellow] 15" xfId="11274"/>
    <cellStyle name="Input [yellow] 15 10" xfId="11275"/>
    <cellStyle name="Input [yellow] 15 10 2" xfId="11276"/>
    <cellStyle name="Input [yellow] 15 10 3" xfId="11277"/>
    <cellStyle name="Input [yellow] 15 11" xfId="11278"/>
    <cellStyle name="Input [yellow] 15 11 2" xfId="11279"/>
    <cellStyle name="Input [yellow] 15 11 3" xfId="11280"/>
    <cellStyle name="Input [yellow] 15 12" xfId="11281"/>
    <cellStyle name="Input [yellow] 15 12 2" xfId="11282"/>
    <cellStyle name="Input [yellow] 15 12 3" xfId="11283"/>
    <cellStyle name="Input [yellow] 15 13" xfId="11284"/>
    <cellStyle name="Input [yellow] 15 13 2" xfId="11285"/>
    <cellStyle name="Input [yellow] 15 13 3" xfId="11286"/>
    <cellStyle name="Input [yellow] 15 14" xfId="11287"/>
    <cellStyle name="Input [yellow] 15 15" xfId="11288"/>
    <cellStyle name="Input [yellow] 15 16" xfId="11289"/>
    <cellStyle name="Input [yellow] 15 2" xfId="11290"/>
    <cellStyle name="Input [yellow] 15 2 2" xfId="11291"/>
    <cellStyle name="Input [yellow] 15 2 3" xfId="11292"/>
    <cellStyle name="Input [yellow] 15 3" xfId="11293"/>
    <cellStyle name="Input [yellow] 15 3 2" xfId="11294"/>
    <cellStyle name="Input [yellow] 15 3 3" xfId="11295"/>
    <cellStyle name="Input [yellow] 15 4" xfId="11296"/>
    <cellStyle name="Input [yellow] 15 4 2" xfId="11297"/>
    <cellStyle name="Input [yellow] 15 4 3" xfId="11298"/>
    <cellStyle name="Input [yellow] 15 5" xfId="11299"/>
    <cellStyle name="Input [yellow] 15 5 2" xfId="11300"/>
    <cellStyle name="Input [yellow] 15 5 3" xfId="11301"/>
    <cellStyle name="Input [yellow] 15 6" xfId="11302"/>
    <cellStyle name="Input [yellow] 15 6 2" xfId="11303"/>
    <cellStyle name="Input [yellow] 15 6 3" xfId="11304"/>
    <cellStyle name="Input [yellow] 15 7" xfId="11305"/>
    <cellStyle name="Input [yellow] 15 7 2" xfId="11306"/>
    <cellStyle name="Input [yellow] 15 7 3" xfId="11307"/>
    <cellStyle name="Input [yellow] 15 8" xfId="11308"/>
    <cellStyle name="Input [yellow] 15 8 2" xfId="11309"/>
    <cellStyle name="Input [yellow] 15 8 3" xfId="11310"/>
    <cellStyle name="Input [yellow] 15 9" xfId="11311"/>
    <cellStyle name="Input [yellow] 15 9 2" xfId="11312"/>
    <cellStyle name="Input [yellow] 15 9 3" xfId="11313"/>
    <cellStyle name="Input [yellow] 16" xfId="11314"/>
    <cellStyle name="Input [yellow] 16 10" xfId="11315"/>
    <cellStyle name="Input [yellow] 16 10 2" xfId="11316"/>
    <cellStyle name="Input [yellow] 16 10 3" xfId="11317"/>
    <cellStyle name="Input [yellow] 16 11" xfId="11318"/>
    <cellStyle name="Input [yellow] 16 11 2" xfId="11319"/>
    <cellStyle name="Input [yellow] 16 11 3" xfId="11320"/>
    <cellStyle name="Input [yellow] 16 12" xfId="11321"/>
    <cellStyle name="Input [yellow] 16 12 2" xfId="11322"/>
    <cellStyle name="Input [yellow] 16 12 3" xfId="11323"/>
    <cellStyle name="Input [yellow] 16 13" xfId="11324"/>
    <cellStyle name="Input [yellow] 16 13 2" xfId="11325"/>
    <cellStyle name="Input [yellow] 16 13 3" xfId="11326"/>
    <cellStyle name="Input [yellow] 16 14" xfId="11327"/>
    <cellStyle name="Input [yellow] 16 15" xfId="11328"/>
    <cellStyle name="Input [yellow] 16 16" xfId="11329"/>
    <cellStyle name="Input [yellow] 16 2" xfId="11330"/>
    <cellStyle name="Input [yellow] 16 2 2" xfId="11331"/>
    <cellStyle name="Input [yellow] 16 2 3" xfId="11332"/>
    <cellStyle name="Input [yellow] 16 3" xfId="11333"/>
    <cellStyle name="Input [yellow] 16 3 2" xfId="11334"/>
    <cellStyle name="Input [yellow] 16 3 3" xfId="11335"/>
    <cellStyle name="Input [yellow] 16 4" xfId="11336"/>
    <cellStyle name="Input [yellow] 16 4 2" xfId="11337"/>
    <cellStyle name="Input [yellow] 16 4 3" xfId="11338"/>
    <cellStyle name="Input [yellow] 16 5" xfId="11339"/>
    <cellStyle name="Input [yellow] 16 5 2" xfId="11340"/>
    <cellStyle name="Input [yellow] 16 5 3" xfId="11341"/>
    <cellStyle name="Input [yellow] 16 6" xfId="11342"/>
    <cellStyle name="Input [yellow] 16 6 2" xfId="11343"/>
    <cellStyle name="Input [yellow] 16 6 3" xfId="11344"/>
    <cellStyle name="Input [yellow] 16 7" xfId="11345"/>
    <cellStyle name="Input [yellow] 16 7 2" xfId="11346"/>
    <cellStyle name="Input [yellow] 16 7 3" xfId="11347"/>
    <cellStyle name="Input [yellow] 16 8" xfId="11348"/>
    <cellStyle name="Input [yellow] 16 8 2" xfId="11349"/>
    <cellStyle name="Input [yellow] 16 8 3" xfId="11350"/>
    <cellStyle name="Input [yellow] 16 9" xfId="11351"/>
    <cellStyle name="Input [yellow] 16 9 2" xfId="11352"/>
    <cellStyle name="Input [yellow] 16 9 3" xfId="11353"/>
    <cellStyle name="Input [yellow] 17" xfId="11354"/>
    <cellStyle name="Input [yellow] 17 10" xfId="11355"/>
    <cellStyle name="Input [yellow] 17 10 2" xfId="11356"/>
    <cellStyle name="Input [yellow] 17 10 3" xfId="11357"/>
    <cellStyle name="Input [yellow] 17 11" xfId="11358"/>
    <cellStyle name="Input [yellow] 17 11 2" xfId="11359"/>
    <cellStyle name="Input [yellow] 17 11 3" xfId="11360"/>
    <cellStyle name="Input [yellow] 17 12" xfId="11361"/>
    <cellStyle name="Input [yellow] 17 12 2" xfId="11362"/>
    <cellStyle name="Input [yellow] 17 12 3" xfId="11363"/>
    <cellStyle name="Input [yellow] 17 13" xfId="11364"/>
    <cellStyle name="Input [yellow] 17 13 2" xfId="11365"/>
    <cellStyle name="Input [yellow] 17 13 3" xfId="11366"/>
    <cellStyle name="Input [yellow] 17 14" xfId="11367"/>
    <cellStyle name="Input [yellow] 17 15" xfId="11368"/>
    <cellStyle name="Input [yellow] 17 16" xfId="11369"/>
    <cellStyle name="Input [yellow] 17 2" xfId="11370"/>
    <cellStyle name="Input [yellow] 17 2 2" xfId="11371"/>
    <cellStyle name="Input [yellow] 17 2 3" xfId="11372"/>
    <cellStyle name="Input [yellow] 17 3" xfId="11373"/>
    <cellStyle name="Input [yellow] 17 3 2" xfId="11374"/>
    <cellStyle name="Input [yellow] 17 3 3" xfId="11375"/>
    <cellStyle name="Input [yellow] 17 4" xfId="11376"/>
    <cellStyle name="Input [yellow] 17 4 2" xfId="11377"/>
    <cellStyle name="Input [yellow] 17 4 3" xfId="11378"/>
    <cellStyle name="Input [yellow] 17 5" xfId="11379"/>
    <cellStyle name="Input [yellow] 17 5 2" xfId="11380"/>
    <cellStyle name="Input [yellow] 17 5 3" xfId="11381"/>
    <cellStyle name="Input [yellow] 17 6" xfId="11382"/>
    <cellStyle name="Input [yellow] 17 6 2" xfId="11383"/>
    <cellStyle name="Input [yellow] 17 6 3" xfId="11384"/>
    <cellStyle name="Input [yellow] 17 7" xfId="11385"/>
    <cellStyle name="Input [yellow] 17 7 2" xfId="11386"/>
    <cellStyle name="Input [yellow] 17 7 3" xfId="11387"/>
    <cellStyle name="Input [yellow] 17 8" xfId="11388"/>
    <cellStyle name="Input [yellow] 17 8 2" xfId="11389"/>
    <cellStyle name="Input [yellow] 17 8 3" xfId="11390"/>
    <cellStyle name="Input [yellow] 17 9" xfId="11391"/>
    <cellStyle name="Input [yellow] 17 9 2" xfId="11392"/>
    <cellStyle name="Input [yellow] 17 9 3" xfId="11393"/>
    <cellStyle name="Input [yellow] 18" xfId="11394"/>
    <cellStyle name="Input [yellow] 18 10" xfId="11395"/>
    <cellStyle name="Input [yellow] 18 10 2" xfId="11396"/>
    <cellStyle name="Input [yellow] 18 10 3" xfId="11397"/>
    <cellStyle name="Input [yellow] 18 11" xfId="11398"/>
    <cellStyle name="Input [yellow] 18 11 2" xfId="11399"/>
    <cellStyle name="Input [yellow] 18 11 3" xfId="11400"/>
    <cellStyle name="Input [yellow] 18 12" xfId="11401"/>
    <cellStyle name="Input [yellow] 18 12 2" xfId="11402"/>
    <cellStyle name="Input [yellow] 18 12 3" xfId="11403"/>
    <cellStyle name="Input [yellow] 18 13" xfId="11404"/>
    <cellStyle name="Input [yellow] 18 13 2" xfId="11405"/>
    <cellStyle name="Input [yellow] 18 13 3" xfId="11406"/>
    <cellStyle name="Input [yellow] 18 14" xfId="11407"/>
    <cellStyle name="Input [yellow] 18 15" xfId="11408"/>
    <cellStyle name="Input [yellow] 18 16" xfId="11409"/>
    <cellStyle name="Input [yellow] 18 2" xfId="11410"/>
    <cellStyle name="Input [yellow] 18 2 2" xfId="11411"/>
    <cellStyle name="Input [yellow] 18 2 3" xfId="11412"/>
    <cellStyle name="Input [yellow] 18 3" xfId="11413"/>
    <cellStyle name="Input [yellow] 18 3 2" xfId="11414"/>
    <cellStyle name="Input [yellow] 18 3 3" xfId="11415"/>
    <cellStyle name="Input [yellow] 18 4" xfId="11416"/>
    <cellStyle name="Input [yellow] 18 4 2" xfId="11417"/>
    <cellStyle name="Input [yellow] 18 4 3" xfId="11418"/>
    <cellStyle name="Input [yellow] 18 5" xfId="11419"/>
    <cellStyle name="Input [yellow] 18 5 2" xfId="11420"/>
    <cellStyle name="Input [yellow] 18 5 3" xfId="11421"/>
    <cellStyle name="Input [yellow] 18 6" xfId="11422"/>
    <cellStyle name="Input [yellow] 18 6 2" xfId="11423"/>
    <cellStyle name="Input [yellow] 18 6 3" xfId="11424"/>
    <cellStyle name="Input [yellow] 18 7" xfId="11425"/>
    <cellStyle name="Input [yellow] 18 7 2" xfId="11426"/>
    <cellStyle name="Input [yellow] 18 7 3" xfId="11427"/>
    <cellStyle name="Input [yellow] 18 8" xfId="11428"/>
    <cellStyle name="Input [yellow] 18 8 2" xfId="11429"/>
    <cellStyle name="Input [yellow] 18 8 3" xfId="11430"/>
    <cellStyle name="Input [yellow] 18 9" xfId="11431"/>
    <cellStyle name="Input [yellow] 18 9 2" xfId="11432"/>
    <cellStyle name="Input [yellow] 18 9 3" xfId="11433"/>
    <cellStyle name="Input [yellow] 19" xfId="11434"/>
    <cellStyle name="Input [yellow] 19 10" xfId="11435"/>
    <cellStyle name="Input [yellow] 19 10 2" xfId="11436"/>
    <cellStyle name="Input [yellow] 19 10 3" xfId="11437"/>
    <cellStyle name="Input [yellow] 19 11" xfId="11438"/>
    <cellStyle name="Input [yellow] 19 11 2" xfId="11439"/>
    <cellStyle name="Input [yellow] 19 11 3" xfId="11440"/>
    <cellStyle name="Input [yellow] 19 12" xfId="11441"/>
    <cellStyle name="Input [yellow] 19 12 2" xfId="11442"/>
    <cellStyle name="Input [yellow] 19 12 3" xfId="11443"/>
    <cellStyle name="Input [yellow] 19 13" xfId="11444"/>
    <cellStyle name="Input [yellow] 19 13 2" xfId="11445"/>
    <cellStyle name="Input [yellow] 19 13 3" xfId="11446"/>
    <cellStyle name="Input [yellow] 19 14" xfId="11447"/>
    <cellStyle name="Input [yellow] 19 15" xfId="11448"/>
    <cellStyle name="Input [yellow] 19 16" xfId="11449"/>
    <cellStyle name="Input [yellow] 19 2" xfId="11450"/>
    <cellStyle name="Input [yellow] 19 2 2" xfId="11451"/>
    <cellStyle name="Input [yellow] 19 2 3" xfId="11452"/>
    <cellStyle name="Input [yellow] 19 3" xfId="11453"/>
    <cellStyle name="Input [yellow] 19 3 2" xfId="11454"/>
    <cellStyle name="Input [yellow] 19 3 3" xfId="11455"/>
    <cellStyle name="Input [yellow] 19 4" xfId="11456"/>
    <cellStyle name="Input [yellow] 19 4 2" xfId="11457"/>
    <cellStyle name="Input [yellow] 19 4 3" xfId="11458"/>
    <cellStyle name="Input [yellow] 19 5" xfId="11459"/>
    <cellStyle name="Input [yellow] 19 5 2" xfId="11460"/>
    <cellStyle name="Input [yellow] 19 5 3" xfId="11461"/>
    <cellStyle name="Input [yellow] 19 6" xfId="11462"/>
    <cellStyle name="Input [yellow] 19 6 2" xfId="11463"/>
    <cellStyle name="Input [yellow] 19 6 3" xfId="11464"/>
    <cellStyle name="Input [yellow] 19 7" xfId="11465"/>
    <cellStyle name="Input [yellow] 19 7 2" xfId="11466"/>
    <cellStyle name="Input [yellow] 19 7 3" xfId="11467"/>
    <cellStyle name="Input [yellow] 19 8" xfId="11468"/>
    <cellStyle name="Input [yellow] 19 8 2" xfId="11469"/>
    <cellStyle name="Input [yellow] 19 8 3" xfId="11470"/>
    <cellStyle name="Input [yellow] 19 9" xfId="11471"/>
    <cellStyle name="Input [yellow] 19 9 2" xfId="11472"/>
    <cellStyle name="Input [yellow] 19 9 3" xfId="11473"/>
    <cellStyle name="Input [yellow] 2" xfId="11474"/>
    <cellStyle name="Input [yellow] 2 10" xfId="11475"/>
    <cellStyle name="Input [yellow] 2 10 10" xfId="11476"/>
    <cellStyle name="Input [yellow] 2 10 10 2" xfId="11477"/>
    <cellStyle name="Input [yellow] 2 10 10 3" xfId="11478"/>
    <cellStyle name="Input [yellow] 2 10 11" xfId="11479"/>
    <cellStyle name="Input [yellow] 2 10 11 2" xfId="11480"/>
    <cellStyle name="Input [yellow] 2 10 11 3" xfId="11481"/>
    <cellStyle name="Input [yellow] 2 10 12" xfId="11482"/>
    <cellStyle name="Input [yellow] 2 10 12 2" xfId="11483"/>
    <cellStyle name="Input [yellow] 2 10 12 3" xfId="11484"/>
    <cellStyle name="Input [yellow] 2 10 13" xfId="11485"/>
    <cellStyle name="Input [yellow] 2 10 13 2" xfId="11486"/>
    <cellStyle name="Input [yellow] 2 10 13 3" xfId="11487"/>
    <cellStyle name="Input [yellow] 2 10 14" xfId="11488"/>
    <cellStyle name="Input [yellow] 2 10 15" xfId="11489"/>
    <cellStyle name="Input [yellow] 2 10 16" xfId="11490"/>
    <cellStyle name="Input [yellow] 2 10 2" xfId="11491"/>
    <cellStyle name="Input [yellow] 2 10 2 2" xfId="11492"/>
    <cellStyle name="Input [yellow] 2 10 2 3" xfId="11493"/>
    <cellStyle name="Input [yellow] 2 10 3" xfId="11494"/>
    <cellStyle name="Input [yellow] 2 10 3 2" xfId="11495"/>
    <cellStyle name="Input [yellow] 2 10 3 3" xfId="11496"/>
    <cellStyle name="Input [yellow] 2 10 4" xfId="11497"/>
    <cellStyle name="Input [yellow] 2 10 4 2" xfId="11498"/>
    <cellStyle name="Input [yellow] 2 10 4 3" xfId="11499"/>
    <cellStyle name="Input [yellow] 2 10 5" xfId="11500"/>
    <cellStyle name="Input [yellow] 2 10 5 2" xfId="11501"/>
    <cellStyle name="Input [yellow] 2 10 5 3" xfId="11502"/>
    <cellStyle name="Input [yellow] 2 10 6" xfId="11503"/>
    <cellStyle name="Input [yellow] 2 10 6 2" xfId="11504"/>
    <cellStyle name="Input [yellow] 2 10 6 3" xfId="11505"/>
    <cellStyle name="Input [yellow] 2 10 7" xfId="11506"/>
    <cellStyle name="Input [yellow] 2 10 7 2" xfId="11507"/>
    <cellStyle name="Input [yellow] 2 10 7 3" xfId="11508"/>
    <cellStyle name="Input [yellow] 2 10 8" xfId="11509"/>
    <cellStyle name="Input [yellow] 2 10 8 2" xfId="11510"/>
    <cellStyle name="Input [yellow] 2 10 8 3" xfId="11511"/>
    <cellStyle name="Input [yellow] 2 10 9" xfId="11512"/>
    <cellStyle name="Input [yellow] 2 10 9 2" xfId="11513"/>
    <cellStyle name="Input [yellow] 2 10 9 3" xfId="11514"/>
    <cellStyle name="Input [yellow] 2 11" xfId="11515"/>
    <cellStyle name="Input [yellow] 2 11 10" xfId="11516"/>
    <cellStyle name="Input [yellow] 2 11 10 2" xfId="11517"/>
    <cellStyle name="Input [yellow] 2 11 10 3" xfId="11518"/>
    <cellStyle name="Input [yellow] 2 11 11" xfId="11519"/>
    <cellStyle name="Input [yellow] 2 11 11 2" xfId="11520"/>
    <cellStyle name="Input [yellow] 2 11 11 3" xfId="11521"/>
    <cellStyle name="Input [yellow] 2 11 12" xfId="11522"/>
    <cellStyle name="Input [yellow] 2 11 12 2" xfId="11523"/>
    <cellStyle name="Input [yellow] 2 11 12 3" xfId="11524"/>
    <cellStyle name="Input [yellow] 2 11 13" xfId="11525"/>
    <cellStyle name="Input [yellow] 2 11 13 2" xfId="11526"/>
    <cellStyle name="Input [yellow] 2 11 13 3" xfId="11527"/>
    <cellStyle name="Input [yellow] 2 11 14" xfId="11528"/>
    <cellStyle name="Input [yellow] 2 11 15" xfId="11529"/>
    <cellStyle name="Input [yellow] 2 11 16" xfId="11530"/>
    <cellStyle name="Input [yellow] 2 11 2" xfId="11531"/>
    <cellStyle name="Input [yellow] 2 11 2 2" xfId="11532"/>
    <cellStyle name="Input [yellow] 2 11 2 3" xfId="11533"/>
    <cellStyle name="Input [yellow] 2 11 3" xfId="11534"/>
    <cellStyle name="Input [yellow] 2 11 3 2" xfId="11535"/>
    <cellStyle name="Input [yellow] 2 11 3 3" xfId="11536"/>
    <cellStyle name="Input [yellow] 2 11 4" xfId="11537"/>
    <cellStyle name="Input [yellow] 2 11 4 2" xfId="11538"/>
    <cellStyle name="Input [yellow] 2 11 4 3" xfId="11539"/>
    <cellStyle name="Input [yellow] 2 11 5" xfId="11540"/>
    <cellStyle name="Input [yellow] 2 11 5 2" xfId="11541"/>
    <cellStyle name="Input [yellow] 2 11 5 3" xfId="11542"/>
    <cellStyle name="Input [yellow] 2 11 6" xfId="11543"/>
    <cellStyle name="Input [yellow] 2 11 6 2" xfId="11544"/>
    <cellStyle name="Input [yellow] 2 11 6 3" xfId="11545"/>
    <cellStyle name="Input [yellow] 2 11 7" xfId="11546"/>
    <cellStyle name="Input [yellow] 2 11 7 2" xfId="11547"/>
    <cellStyle name="Input [yellow] 2 11 7 3" xfId="11548"/>
    <cellStyle name="Input [yellow] 2 11 8" xfId="11549"/>
    <cellStyle name="Input [yellow] 2 11 8 2" xfId="11550"/>
    <cellStyle name="Input [yellow] 2 11 8 3" xfId="11551"/>
    <cellStyle name="Input [yellow] 2 11 9" xfId="11552"/>
    <cellStyle name="Input [yellow] 2 11 9 2" xfId="11553"/>
    <cellStyle name="Input [yellow] 2 11 9 3" xfId="11554"/>
    <cellStyle name="Input [yellow] 2 12" xfId="11555"/>
    <cellStyle name="Input [yellow] 2 12 10" xfId="11556"/>
    <cellStyle name="Input [yellow] 2 12 10 2" xfId="11557"/>
    <cellStyle name="Input [yellow] 2 12 10 3" xfId="11558"/>
    <cellStyle name="Input [yellow] 2 12 11" xfId="11559"/>
    <cellStyle name="Input [yellow] 2 12 11 2" xfId="11560"/>
    <cellStyle name="Input [yellow] 2 12 11 3" xfId="11561"/>
    <cellStyle name="Input [yellow] 2 12 12" xfId="11562"/>
    <cellStyle name="Input [yellow] 2 12 12 2" xfId="11563"/>
    <cellStyle name="Input [yellow] 2 12 12 3" xfId="11564"/>
    <cellStyle name="Input [yellow] 2 12 13" xfId="11565"/>
    <cellStyle name="Input [yellow] 2 12 13 2" xfId="11566"/>
    <cellStyle name="Input [yellow] 2 12 13 3" xfId="11567"/>
    <cellStyle name="Input [yellow] 2 12 14" xfId="11568"/>
    <cellStyle name="Input [yellow] 2 12 15" xfId="11569"/>
    <cellStyle name="Input [yellow] 2 12 16" xfId="11570"/>
    <cellStyle name="Input [yellow] 2 12 2" xfId="11571"/>
    <cellStyle name="Input [yellow] 2 12 2 2" xfId="11572"/>
    <cellStyle name="Input [yellow] 2 12 2 3" xfId="11573"/>
    <cellStyle name="Input [yellow] 2 12 3" xfId="11574"/>
    <cellStyle name="Input [yellow] 2 12 3 2" xfId="11575"/>
    <cellStyle name="Input [yellow] 2 12 3 3" xfId="11576"/>
    <cellStyle name="Input [yellow] 2 12 4" xfId="11577"/>
    <cellStyle name="Input [yellow] 2 12 4 2" xfId="11578"/>
    <cellStyle name="Input [yellow] 2 12 4 3" xfId="11579"/>
    <cellStyle name="Input [yellow] 2 12 5" xfId="11580"/>
    <cellStyle name="Input [yellow] 2 12 5 2" xfId="11581"/>
    <cellStyle name="Input [yellow] 2 12 5 3" xfId="11582"/>
    <cellStyle name="Input [yellow] 2 12 6" xfId="11583"/>
    <cellStyle name="Input [yellow] 2 12 6 2" xfId="11584"/>
    <cellStyle name="Input [yellow] 2 12 6 3" xfId="11585"/>
    <cellStyle name="Input [yellow] 2 12 7" xfId="11586"/>
    <cellStyle name="Input [yellow] 2 12 7 2" xfId="11587"/>
    <cellStyle name="Input [yellow] 2 12 7 3" xfId="11588"/>
    <cellStyle name="Input [yellow] 2 12 8" xfId="11589"/>
    <cellStyle name="Input [yellow] 2 12 8 2" xfId="11590"/>
    <cellStyle name="Input [yellow] 2 12 8 3" xfId="11591"/>
    <cellStyle name="Input [yellow] 2 12 9" xfId="11592"/>
    <cellStyle name="Input [yellow] 2 12 9 2" xfId="11593"/>
    <cellStyle name="Input [yellow] 2 12 9 3" xfId="11594"/>
    <cellStyle name="Input [yellow] 2 13" xfId="11595"/>
    <cellStyle name="Input [yellow] 2 13 10" xfId="11596"/>
    <cellStyle name="Input [yellow] 2 13 10 2" xfId="11597"/>
    <cellStyle name="Input [yellow] 2 13 10 3" xfId="11598"/>
    <cellStyle name="Input [yellow] 2 13 11" xfId="11599"/>
    <cellStyle name="Input [yellow] 2 13 11 2" xfId="11600"/>
    <cellStyle name="Input [yellow] 2 13 11 3" xfId="11601"/>
    <cellStyle name="Input [yellow] 2 13 12" xfId="11602"/>
    <cellStyle name="Input [yellow] 2 13 12 2" xfId="11603"/>
    <cellStyle name="Input [yellow] 2 13 12 3" xfId="11604"/>
    <cellStyle name="Input [yellow] 2 13 13" xfId="11605"/>
    <cellStyle name="Input [yellow] 2 13 13 2" xfId="11606"/>
    <cellStyle name="Input [yellow] 2 13 13 3" xfId="11607"/>
    <cellStyle name="Input [yellow] 2 13 14" xfId="11608"/>
    <cellStyle name="Input [yellow] 2 13 15" xfId="11609"/>
    <cellStyle name="Input [yellow] 2 13 16" xfId="11610"/>
    <cellStyle name="Input [yellow] 2 13 2" xfId="11611"/>
    <cellStyle name="Input [yellow] 2 13 2 2" xfId="11612"/>
    <cellStyle name="Input [yellow] 2 13 2 3" xfId="11613"/>
    <cellStyle name="Input [yellow] 2 13 3" xfId="11614"/>
    <cellStyle name="Input [yellow] 2 13 3 2" xfId="11615"/>
    <cellStyle name="Input [yellow] 2 13 3 3" xfId="11616"/>
    <cellStyle name="Input [yellow] 2 13 4" xfId="11617"/>
    <cellStyle name="Input [yellow] 2 13 4 2" xfId="11618"/>
    <cellStyle name="Input [yellow] 2 13 4 3" xfId="11619"/>
    <cellStyle name="Input [yellow] 2 13 5" xfId="11620"/>
    <cellStyle name="Input [yellow] 2 13 5 2" xfId="11621"/>
    <cellStyle name="Input [yellow] 2 13 5 3" xfId="11622"/>
    <cellStyle name="Input [yellow] 2 13 6" xfId="11623"/>
    <cellStyle name="Input [yellow] 2 13 6 2" xfId="11624"/>
    <cellStyle name="Input [yellow] 2 13 6 3" xfId="11625"/>
    <cellStyle name="Input [yellow] 2 13 7" xfId="11626"/>
    <cellStyle name="Input [yellow] 2 13 7 2" xfId="11627"/>
    <cellStyle name="Input [yellow] 2 13 7 3" xfId="11628"/>
    <cellStyle name="Input [yellow] 2 13 8" xfId="11629"/>
    <cellStyle name="Input [yellow] 2 13 8 2" xfId="11630"/>
    <cellStyle name="Input [yellow] 2 13 8 3" xfId="11631"/>
    <cellStyle name="Input [yellow] 2 13 9" xfId="11632"/>
    <cellStyle name="Input [yellow] 2 13 9 2" xfId="11633"/>
    <cellStyle name="Input [yellow] 2 13 9 3" xfId="11634"/>
    <cellStyle name="Input [yellow] 2 14" xfId="11635"/>
    <cellStyle name="Input [yellow] 2 14 10" xfId="11636"/>
    <cellStyle name="Input [yellow] 2 14 10 2" xfId="11637"/>
    <cellStyle name="Input [yellow] 2 14 10 3" xfId="11638"/>
    <cellStyle name="Input [yellow] 2 14 11" xfId="11639"/>
    <cellStyle name="Input [yellow] 2 14 11 2" xfId="11640"/>
    <cellStyle name="Input [yellow] 2 14 11 3" xfId="11641"/>
    <cellStyle name="Input [yellow] 2 14 12" xfId="11642"/>
    <cellStyle name="Input [yellow] 2 14 12 2" xfId="11643"/>
    <cellStyle name="Input [yellow] 2 14 12 3" xfId="11644"/>
    <cellStyle name="Input [yellow] 2 14 13" xfId="11645"/>
    <cellStyle name="Input [yellow] 2 14 13 2" xfId="11646"/>
    <cellStyle name="Input [yellow] 2 14 13 3" xfId="11647"/>
    <cellStyle name="Input [yellow] 2 14 14" xfId="11648"/>
    <cellStyle name="Input [yellow] 2 14 15" xfId="11649"/>
    <cellStyle name="Input [yellow] 2 14 16" xfId="11650"/>
    <cellStyle name="Input [yellow] 2 14 2" xfId="11651"/>
    <cellStyle name="Input [yellow] 2 14 2 2" xfId="11652"/>
    <cellStyle name="Input [yellow] 2 14 2 3" xfId="11653"/>
    <cellStyle name="Input [yellow] 2 14 3" xfId="11654"/>
    <cellStyle name="Input [yellow] 2 14 3 2" xfId="11655"/>
    <cellStyle name="Input [yellow] 2 14 3 3" xfId="11656"/>
    <cellStyle name="Input [yellow] 2 14 4" xfId="11657"/>
    <cellStyle name="Input [yellow] 2 14 4 2" xfId="11658"/>
    <cellStyle name="Input [yellow] 2 14 4 3" xfId="11659"/>
    <cellStyle name="Input [yellow] 2 14 5" xfId="11660"/>
    <cellStyle name="Input [yellow] 2 14 5 2" xfId="11661"/>
    <cellStyle name="Input [yellow] 2 14 5 3" xfId="11662"/>
    <cellStyle name="Input [yellow] 2 14 6" xfId="11663"/>
    <cellStyle name="Input [yellow] 2 14 6 2" xfId="11664"/>
    <cellStyle name="Input [yellow] 2 14 6 3" xfId="11665"/>
    <cellStyle name="Input [yellow] 2 14 7" xfId="11666"/>
    <cellStyle name="Input [yellow] 2 14 7 2" xfId="11667"/>
    <cellStyle name="Input [yellow] 2 14 7 3" xfId="11668"/>
    <cellStyle name="Input [yellow] 2 14 8" xfId="11669"/>
    <cellStyle name="Input [yellow] 2 14 8 2" xfId="11670"/>
    <cellStyle name="Input [yellow] 2 14 8 3" xfId="11671"/>
    <cellStyle name="Input [yellow] 2 14 9" xfId="11672"/>
    <cellStyle name="Input [yellow] 2 14 9 2" xfId="11673"/>
    <cellStyle name="Input [yellow] 2 14 9 3" xfId="11674"/>
    <cellStyle name="Input [yellow] 2 15" xfId="11675"/>
    <cellStyle name="Input [yellow] 2 15 10" xfId="11676"/>
    <cellStyle name="Input [yellow] 2 15 10 2" xfId="11677"/>
    <cellStyle name="Input [yellow] 2 15 10 3" xfId="11678"/>
    <cellStyle name="Input [yellow] 2 15 11" xfId="11679"/>
    <cellStyle name="Input [yellow] 2 15 11 2" xfId="11680"/>
    <cellStyle name="Input [yellow] 2 15 11 3" xfId="11681"/>
    <cellStyle name="Input [yellow] 2 15 12" xfId="11682"/>
    <cellStyle name="Input [yellow] 2 15 12 2" xfId="11683"/>
    <cellStyle name="Input [yellow] 2 15 12 3" xfId="11684"/>
    <cellStyle name="Input [yellow] 2 15 13" xfId="11685"/>
    <cellStyle name="Input [yellow] 2 15 13 2" xfId="11686"/>
    <cellStyle name="Input [yellow] 2 15 13 3" xfId="11687"/>
    <cellStyle name="Input [yellow] 2 15 14" xfId="11688"/>
    <cellStyle name="Input [yellow] 2 15 15" xfId="11689"/>
    <cellStyle name="Input [yellow] 2 15 16" xfId="11690"/>
    <cellStyle name="Input [yellow] 2 15 2" xfId="11691"/>
    <cellStyle name="Input [yellow] 2 15 2 2" xfId="11692"/>
    <cellStyle name="Input [yellow] 2 15 2 3" xfId="11693"/>
    <cellStyle name="Input [yellow] 2 15 3" xfId="11694"/>
    <cellStyle name="Input [yellow] 2 15 3 2" xfId="11695"/>
    <cellStyle name="Input [yellow] 2 15 3 3" xfId="11696"/>
    <cellStyle name="Input [yellow] 2 15 4" xfId="11697"/>
    <cellStyle name="Input [yellow] 2 15 4 2" xfId="11698"/>
    <cellStyle name="Input [yellow] 2 15 4 3" xfId="11699"/>
    <cellStyle name="Input [yellow] 2 15 5" xfId="11700"/>
    <cellStyle name="Input [yellow] 2 15 5 2" xfId="11701"/>
    <cellStyle name="Input [yellow] 2 15 5 3" xfId="11702"/>
    <cellStyle name="Input [yellow] 2 15 6" xfId="11703"/>
    <cellStyle name="Input [yellow] 2 15 6 2" xfId="11704"/>
    <cellStyle name="Input [yellow] 2 15 6 3" xfId="11705"/>
    <cellStyle name="Input [yellow] 2 15 7" xfId="11706"/>
    <cellStyle name="Input [yellow] 2 15 7 2" xfId="11707"/>
    <cellStyle name="Input [yellow] 2 15 7 3" xfId="11708"/>
    <cellStyle name="Input [yellow] 2 15 8" xfId="11709"/>
    <cellStyle name="Input [yellow] 2 15 8 2" xfId="11710"/>
    <cellStyle name="Input [yellow] 2 15 8 3" xfId="11711"/>
    <cellStyle name="Input [yellow] 2 15 9" xfId="11712"/>
    <cellStyle name="Input [yellow] 2 15 9 2" xfId="11713"/>
    <cellStyle name="Input [yellow] 2 15 9 3" xfId="11714"/>
    <cellStyle name="Input [yellow] 2 16" xfId="11715"/>
    <cellStyle name="Input [yellow] 2 16 10" xfId="11716"/>
    <cellStyle name="Input [yellow] 2 16 10 2" xfId="11717"/>
    <cellStyle name="Input [yellow] 2 16 10 3" xfId="11718"/>
    <cellStyle name="Input [yellow] 2 16 11" xfId="11719"/>
    <cellStyle name="Input [yellow] 2 16 11 2" xfId="11720"/>
    <cellStyle name="Input [yellow] 2 16 11 3" xfId="11721"/>
    <cellStyle name="Input [yellow] 2 16 12" xfId="11722"/>
    <cellStyle name="Input [yellow] 2 16 12 2" xfId="11723"/>
    <cellStyle name="Input [yellow] 2 16 12 3" xfId="11724"/>
    <cellStyle name="Input [yellow] 2 16 13" xfId="11725"/>
    <cellStyle name="Input [yellow] 2 16 13 2" xfId="11726"/>
    <cellStyle name="Input [yellow] 2 16 13 3" xfId="11727"/>
    <cellStyle name="Input [yellow] 2 16 14" xfId="11728"/>
    <cellStyle name="Input [yellow] 2 16 15" xfId="11729"/>
    <cellStyle name="Input [yellow] 2 16 16" xfId="11730"/>
    <cellStyle name="Input [yellow] 2 16 2" xfId="11731"/>
    <cellStyle name="Input [yellow] 2 16 2 2" xfId="11732"/>
    <cellStyle name="Input [yellow] 2 16 2 3" xfId="11733"/>
    <cellStyle name="Input [yellow] 2 16 3" xfId="11734"/>
    <cellStyle name="Input [yellow] 2 16 3 2" xfId="11735"/>
    <cellStyle name="Input [yellow] 2 16 3 3" xfId="11736"/>
    <cellStyle name="Input [yellow] 2 16 4" xfId="11737"/>
    <cellStyle name="Input [yellow] 2 16 4 2" xfId="11738"/>
    <cellStyle name="Input [yellow] 2 16 4 3" xfId="11739"/>
    <cellStyle name="Input [yellow] 2 16 5" xfId="11740"/>
    <cellStyle name="Input [yellow] 2 16 5 2" xfId="11741"/>
    <cellStyle name="Input [yellow] 2 16 5 3" xfId="11742"/>
    <cellStyle name="Input [yellow] 2 16 6" xfId="11743"/>
    <cellStyle name="Input [yellow] 2 16 6 2" xfId="11744"/>
    <cellStyle name="Input [yellow] 2 16 6 3" xfId="11745"/>
    <cellStyle name="Input [yellow] 2 16 7" xfId="11746"/>
    <cellStyle name="Input [yellow] 2 16 7 2" xfId="11747"/>
    <cellStyle name="Input [yellow] 2 16 7 3" xfId="11748"/>
    <cellStyle name="Input [yellow] 2 16 8" xfId="11749"/>
    <cellStyle name="Input [yellow] 2 16 8 2" xfId="11750"/>
    <cellStyle name="Input [yellow] 2 16 8 3" xfId="11751"/>
    <cellStyle name="Input [yellow] 2 16 9" xfId="11752"/>
    <cellStyle name="Input [yellow] 2 16 9 2" xfId="11753"/>
    <cellStyle name="Input [yellow] 2 16 9 3" xfId="11754"/>
    <cellStyle name="Input [yellow] 2 17" xfId="11755"/>
    <cellStyle name="Input [yellow] 2 17 10" xfId="11756"/>
    <cellStyle name="Input [yellow] 2 17 10 2" xfId="11757"/>
    <cellStyle name="Input [yellow] 2 17 10 3" xfId="11758"/>
    <cellStyle name="Input [yellow] 2 17 11" xfId="11759"/>
    <cellStyle name="Input [yellow] 2 17 11 2" xfId="11760"/>
    <cellStyle name="Input [yellow] 2 17 11 3" xfId="11761"/>
    <cellStyle name="Input [yellow] 2 17 12" xfId="11762"/>
    <cellStyle name="Input [yellow] 2 17 12 2" xfId="11763"/>
    <cellStyle name="Input [yellow] 2 17 12 3" xfId="11764"/>
    <cellStyle name="Input [yellow] 2 17 13" xfId="11765"/>
    <cellStyle name="Input [yellow] 2 17 13 2" xfId="11766"/>
    <cellStyle name="Input [yellow] 2 17 13 3" xfId="11767"/>
    <cellStyle name="Input [yellow] 2 17 14" xfId="11768"/>
    <cellStyle name="Input [yellow] 2 17 15" xfId="11769"/>
    <cellStyle name="Input [yellow] 2 17 16" xfId="11770"/>
    <cellStyle name="Input [yellow] 2 17 2" xfId="11771"/>
    <cellStyle name="Input [yellow] 2 17 2 2" xfId="11772"/>
    <cellStyle name="Input [yellow] 2 17 2 3" xfId="11773"/>
    <cellStyle name="Input [yellow] 2 17 3" xfId="11774"/>
    <cellStyle name="Input [yellow] 2 17 3 2" xfId="11775"/>
    <cellStyle name="Input [yellow] 2 17 3 3" xfId="11776"/>
    <cellStyle name="Input [yellow] 2 17 4" xfId="11777"/>
    <cellStyle name="Input [yellow] 2 17 4 2" xfId="11778"/>
    <cellStyle name="Input [yellow] 2 17 4 3" xfId="11779"/>
    <cellStyle name="Input [yellow] 2 17 5" xfId="11780"/>
    <cellStyle name="Input [yellow] 2 17 5 2" xfId="11781"/>
    <cellStyle name="Input [yellow] 2 17 5 3" xfId="11782"/>
    <cellStyle name="Input [yellow] 2 17 6" xfId="11783"/>
    <cellStyle name="Input [yellow] 2 17 6 2" xfId="11784"/>
    <cellStyle name="Input [yellow] 2 17 6 3" xfId="11785"/>
    <cellStyle name="Input [yellow] 2 17 7" xfId="11786"/>
    <cellStyle name="Input [yellow] 2 17 7 2" xfId="11787"/>
    <cellStyle name="Input [yellow] 2 17 7 3" xfId="11788"/>
    <cellStyle name="Input [yellow] 2 17 8" xfId="11789"/>
    <cellStyle name="Input [yellow] 2 17 8 2" xfId="11790"/>
    <cellStyle name="Input [yellow] 2 17 8 3" xfId="11791"/>
    <cellStyle name="Input [yellow] 2 17 9" xfId="11792"/>
    <cellStyle name="Input [yellow] 2 17 9 2" xfId="11793"/>
    <cellStyle name="Input [yellow] 2 17 9 3" xfId="11794"/>
    <cellStyle name="Input [yellow] 2 18" xfId="11795"/>
    <cellStyle name="Input [yellow] 2 18 10" xfId="11796"/>
    <cellStyle name="Input [yellow] 2 18 10 2" xfId="11797"/>
    <cellStyle name="Input [yellow] 2 18 10 3" xfId="11798"/>
    <cellStyle name="Input [yellow] 2 18 11" xfId="11799"/>
    <cellStyle name="Input [yellow] 2 18 11 2" xfId="11800"/>
    <cellStyle name="Input [yellow] 2 18 11 3" xfId="11801"/>
    <cellStyle name="Input [yellow] 2 18 12" xfId="11802"/>
    <cellStyle name="Input [yellow] 2 18 12 2" xfId="11803"/>
    <cellStyle name="Input [yellow] 2 18 12 3" xfId="11804"/>
    <cellStyle name="Input [yellow] 2 18 13" xfId="11805"/>
    <cellStyle name="Input [yellow] 2 18 13 2" xfId="11806"/>
    <cellStyle name="Input [yellow] 2 18 13 3" xfId="11807"/>
    <cellStyle name="Input [yellow] 2 18 14" xfId="11808"/>
    <cellStyle name="Input [yellow] 2 18 15" xfId="11809"/>
    <cellStyle name="Input [yellow] 2 18 16" xfId="11810"/>
    <cellStyle name="Input [yellow] 2 18 2" xfId="11811"/>
    <cellStyle name="Input [yellow] 2 18 2 2" xfId="11812"/>
    <cellStyle name="Input [yellow] 2 18 2 3" xfId="11813"/>
    <cellStyle name="Input [yellow] 2 18 3" xfId="11814"/>
    <cellStyle name="Input [yellow] 2 18 3 2" xfId="11815"/>
    <cellStyle name="Input [yellow] 2 18 3 3" xfId="11816"/>
    <cellStyle name="Input [yellow] 2 18 4" xfId="11817"/>
    <cellStyle name="Input [yellow] 2 18 4 2" xfId="11818"/>
    <cellStyle name="Input [yellow] 2 18 4 3" xfId="11819"/>
    <cellStyle name="Input [yellow] 2 18 5" xfId="11820"/>
    <cellStyle name="Input [yellow] 2 18 5 2" xfId="11821"/>
    <cellStyle name="Input [yellow] 2 18 5 3" xfId="11822"/>
    <cellStyle name="Input [yellow] 2 18 6" xfId="11823"/>
    <cellStyle name="Input [yellow] 2 18 6 2" xfId="11824"/>
    <cellStyle name="Input [yellow] 2 18 6 3" xfId="11825"/>
    <cellStyle name="Input [yellow] 2 18 7" xfId="11826"/>
    <cellStyle name="Input [yellow] 2 18 7 2" xfId="11827"/>
    <cellStyle name="Input [yellow] 2 18 7 3" xfId="11828"/>
    <cellStyle name="Input [yellow] 2 18 8" xfId="11829"/>
    <cellStyle name="Input [yellow] 2 18 8 2" xfId="11830"/>
    <cellStyle name="Input [yellow] 2 18 8 3" xfId="11831"/>
    <cellStyle name="Input [yellow] 2 18 9" xfId="11832"/>
    <cellStyle name="Input [yellow] 2 18 9 2" xfId="11833"/>
    <cellStyle name="Input [yellow] 2 18 9 3" xfId="11834"/>
    <cellStyle name="Input [yellow] 2 19" xfId="11835"/>
    <cellStyle name="Input [yellow] 2 19 10" xfId="11836"/>
    <cellStyle name="Input [yellow] 2 19 10 2" xfId="11837"/>
    <cellStyle name="Input [yellow] 2 19 10 3" xfId="11838"/>
    <cellStyle name="Input [yellow] 2 19 11" xfId="11839"/>
    <cellStyle name="Input [yellow] 2 19 11 2" xfId="11840"/>
    <cellStyle name="Input [yellow] 2 19 11 3" xfId="11841"/>
    <cellStyle name="Input [yellow] 2 19 12" xfId="11842"/>
    <cellStyle name="Input [yellow] 2 19 12 2" xfId="11843"/>
    <cellStyle name="Input [yellow] 2 19 12 3" xfId="11844"/>
    <cellStyle name="Input [yellow] 2 19 13" xfId="11845"/>
    <cellStyle name="Input [yellow] 2 19 13 2" xfId="11846"/>
    <cellStyle name="Input [yellow] 2 19 13 3" xfId="11847"/>
    <cellStyle name="Input [yellow] 2 19 14" xfId="11848"/>
    <cellStyle name="Input [yellow] 2 19 15" xfId="11849"/>
    <cellStyle name="Input [yellow] 2 19 16" xfId="11850"/>
    <cellStyle name="Input [yellow] 2 19 2" xfId="11851"/>
    <cellStyle name="Input [yellow] 2 19 2 2" xfId="11852"/>
    <cellStyle name="Input [yellow] 2 19 2 3" xfId="11853"/>
    <cellStyle name="Input [yellow] 2 19 3" xfId="11854"/>
    <cellStyle name="Input [yellow] 2 19 3 2" xfId="11855"/>
    <cellStyle name="Input [yellow] 2 19 3 3" xfId="11856"/>
    <cellStyle name="Input [yellow] 2 19 4" xfId="11857"/>
    <cellStyle name="Input [yellow] 2 19 4 2" xfId="11858"/>
    <cellStyle name="Input [yellow] 2 19 4 3" xfId="11859"/>
    <cellStyle name="Input [yellow] 2 19 5" xfId="11860"/>
    <cellStyle name="Input [yellow] 2 19 5 2" xfId="11861"/>
    <cellStyle name="Input [yellow] 2 19 5 3" xfId="11862"/>
    <cellStyle name="Input [yellow] 2 19 6" xfId="11863"/>
    <cellStyle name="Input [yellow] 2 19 6 2" xfId="11864"/>
    <cellStyle name="Input [yellow] 2 19 6 3" xfId="11865"/>
    <cellStyle name="Input [yellow] 2 19 7" xfId="11866"/>
    <cellStyle name="Input [yellow] 2 19 7 2" xfId="11867"/>
    <cellStyle name="Input [yellow] 2 19 7 3" xfId="11868"/>
    <cellStyle name="Input [yellow] 2 19 8" xfId="11869"/>
    <cellStyle name="Input [yellow] 2 19 8 2" xfId="11870"/>
    <cellStyle name="Input [yellow] 2 19 8 3" xfId="11871"/>
    <cellStyle name="Input [yellow] 2 19 9" xfId="11872"/>
    <cellStyle name="Input [yellow] 2 19 9 2" xfId="11873"/>
    <cellStyle name="Input [yellow] 2 19 9 3" xfId="11874"/>
    <cellStyle name="Input [yellow] 2 2" xfId="11875"/>
    <cellStyle name="Input [yellow] 2 2 10" xfId="11876"/>
    <cellStyle name="Input [yellow] 2 2 10 2" xfId="11877"/>
    <cellStyle name="Input [yellow] 2 2 10 3" xfId="11878"/>
    <cellStyle name="Input [yellow] 2 2 11" xfId="11879"/>
    <cellStyle name="Input [yellow] 2 2 11 2" xfId="11880"/>
    <cellStyle name="Input [yellow] 2 2 11 3" xfId="11881"/>
    <cellStyle name="Input [yellow] 2 2 12" xfId="11882"/>
    <cellStyle name="Input [yellow] 2 2 12 2" xfId="11883"/>
    <cellStyle name="Input [yellow] 2 2 12 3" xfId="11884"/>
    <cellStyle name="Input [yellow] 2 2 13" xfId="11885"/>
    <cellStyle name="Input [yellow] 2 2 13 2" xfId="11886"/>
    <cellStyle name="Input [yellow] 2 2 13 3" xfId="11887"/>
    <cellStyle name="Input [yellow] 2 2 14" xfId="11888"/>
    <cellStyle name="Input [yellow] 2 2 15" xfId="11889"/>
    <cellStyle name="Input [yellow] 2 2 16" xfId="11890"/>
    <cellStyle name="Input [yellow] 2 2 2" xfId="11891"/>
    <cellStyle name="Input [yellow] 2 2 2 2" xfId="11892"/>
    <cellStyle name="Input [yellow] 2 2 2 3" xfId="11893"/>
    <cellStyle name="Input [yellow] 2 2 3" xfId="11894"/>
    <cellStyle name="Input [yellow] 2 2 3 2" xfId="11895"/>
    <cellStyle name="Input [yellow] 2 2 3 3" xfId="11896"/>
    <cellStyle name="Input [yellow] 2 2 4" xfId="11897"/>
    <cellStyle name="Input [yellow] 2 2 4 2" xfId="11898"/>
    <cellStyle name="Input [yellow] 2 2 4 3" xfId="11899"/>
    <cellStyle name="Input [yellow] 2 2 5" xfId="11900"/>
    <cellStyle name="Input [yellow] 2 2 5 2" xfId="11901"/>
    <cellStyle name="Input [yellow] 2 2 5 3" xfId="11902"/>
    <cellStyle name="Input [yellow] 2 2 6" xfId="11903"/>
    <cellStyle name="Input [yellow] 2 2 6 2" xfId="11904"/>
    <cellStyle name="Input [yellow] 2 2 6 3" xfId="11905"/>
    <cellStyle name="Input [yellow] 2 2 7" xfId="11906"/>
    <cellStyle name="Input [yellow] 2 2 7 2" xfId="11907"/>
    <cellStyle name="Input [yellow] 2 2 7 3" xfId="11908"/>
    <cellStyle name="Input [yellow] 2 2 8" xfId="11909"/>
    <cellStyle name="Input [yellow] 2 2 8 2" xfId="11910"/>
    <cellStyle name="Input [yellow] 2 2 8 3" xfId="11911"/>
    <cellStyle name="Input [yellow] 2 2 9" xfId="11912"/>
    <cellStyle name="Input [yellow] 2 2 9 2" xfId="11913"/>
    <cellStyle name="Input [yellow] 2 2 9 3" xfId="11914"/>
    <cellStyle name="Input [yellow] 2 20" xfId="11915"/>
    <cellStyle name="Input [yellow] 2 20 10" xfId="11916"/>
    <cellStyle name="Input [yellow] 2 20 10 2" xfId="11917"/>
    <cellStyle name="Input [yellow] 2 20 10 3" xfId="11918"/>
    <cellStyle name="Input [yellow] 2 20 11" xfId="11919"/>
    <cellStyle name="Input [yellow] 2 20 11 2" xfId="11920"/>
    <cellStyle name="Input [yellow] 2 20 11 3" xfId="11921"/>
    <cellStyle name="Input [yellow] 2 20 12" xfId="11922"/>
    <cellStyle name="Input [yellow] 2 20 12 2" xfId="11923"/>
    <cellStyle name="Input [yellow] 2 20 12 3" xfId="11924"/>
    <cellStyle name="Input [yellow] 2 20 13" xfId="11925"/>
    <cellStyle name="Input [yellow] 2 20 13 2" xfId="11926"/>
    <cellStyle name="Input [yellow] 2 20 13 3" xfId="11927"/>
    <cellStyle name="Input [yellow] 2 20 14" xfId="11928"/>
    <cellStyle name="Input [yellow] 2 20 15" xfId="11929"/>
    <cellStyle name="Input [yellow] 2 20 16" xfId="11930"/>
    <cellStyle name="Input [yellow] 2 20 2" xfId="11931"/>
    <cellStyle name="Input [yellow] 2 20 2 2" xfId="11932"/>
    <cellStyle name="Input [yellow] 2 20 2 3" xfId="11933"/>
    <cellStyle name="Input [yellow] 2 20 3" xfId="11934"/>
    <cellStyle name="Input [yellow] 2 20 3 2" xfId="11935"/>
    <cellStyle name="Input [yellow] 2 20 3 3" xfId="11936"/>
    <cellStyle name="Input [yellow] 2 20 4" xfId="11937"/>
    <cellStyle name="Input [yellow] 2 20 4 2" xfId="11938"/>
    <cellStyle name="Input [yellow] 2 20 4 3" xfId="11939"/>
    <cellStyle name="Input [yellow] 2 20 5" xfId="11940"/>
    <cellStyle name="Input [yellow] 2 20 5 2" xfId="11941"/>
    <cellStyle name="Input [yellow] 2 20 5 3" xfId="11942"/>
    <cellStyle name="Input [yellow] 2 20 6" xfId="11943"/>
    <cellStyle name="Input [yellow] 2 20 6 2" xfId="11944"/>
    <cellStyle name="Input [yellow] 2 20 6 3" xfId="11945"/>
    <cellStyle name="Input [yellow] 2 20 7" xfId="11946"/>
    <cellStyle name="Input [yellow] 2 20 7 2" xfId="11947"/>
    <cellStyle name="Input [yellow] 2 20 7 3" xfId="11948"/>
    <cellStyle name="Input [yellow] 2 20 8" xfId="11949"/>
    <cellStyle name="Input [yellow] 2 20 8 2" xfId="11950"/>
    <cellStyle name="Input [yellow] 2 20 8 3" xfId="11951"/>
    <cellStyle name="Input [yellow] 2 20 9" xfId="11952"/>
    <cellStyle name="Input [yellow] 2 20 9 2" xfId="11953"/>
    <cellStyle name="Input [yellow] 2 20 9 3" xfId="11954"/>
    <cellStyle name="Input [yellow] 2 21" xfId="11955"/>
    <cellStyle name="Input [yellow] 2 21 10" xfId="11956"/>
    <cellStyle name="Input [yellow] 2 21 10 2" xfId="11957"/>
    <cellStyle name="Input [yellow] 2 21 10 3" xfId="11958"/>
    <cellStyle name="Input [yellow] 2 21 11" xfId="11959"/>
    <cellStyle name="Input [yellow] 2 21 11 2" xfId="11960"/>
    <cellStyle name="Input [yellow] 2 21 11 3" xfId="11961"/>
    <cellStyle name="Input [yellow] 2 21 12" xfId="11962"/>
    <cellStyle name="Input [yellow] 2 21 12 2" xfId="11963"/>
    <cellStyle name="Input [yellow] 2 21 12 3" xfId="11964"/>
    <cellStyle name="Input [yellow] 2 21 13" xfId="11965"/>
    <cellStyle name="Input [yellow] 2 21 13 2" xfId="11966"/>
    <cellStyle name="Input [yellow] 2 21 13 3" xfId="11967"/>
    <cellStyle name="Input [yellow] 2 21 14" xfId="11968"/>
    <cellStyle name="Input [yellow] 2 21 15" xfId="11969"/>
    <cellStyle name="Input [yellow] 2 21 16" xfId="11970"/>
    <cellStyle name="Input [yellow] 2 21 2" xfId="11971"/>
    <cellStyle name="Input [yellow] 2 21 2 2" xfId="11972"/>
    <cellStyle name="Input [yellow] 2 21 2 3" xfId="11973"/>
    <cellStyle name="Input [yellow] 2 21 3" xfId="11974"/>
    <cellStyle name="Input [yellow] 2 21 3 2" xfId="11975"/>
    <cellStyle name="Input [yellow] 2 21 3 3" xfId="11976"/>
    <cellStyle name="Input [yellow] 2 21 4" xfId="11977"/>
    <cellStyle name="Input [yellow] 2 21 4 2" xfId="11978"/>
    <cellStyle name="Input [yellow] 2 21 4 3" xfId="11979"/>
    <cellStyle name="Input [yellow] 2 21 5" xfId="11980"/>
    <cellStyle name="Input [yellow] 2 21 5 2" xfId="11981"/>
    <cellStyle name="Input [yellow] 2 21 5 3" xfId="11982"/>
    <cellStyle name="Input [yellow] 2 21 6" xfId="11983"/>
    <cellStyle name="Input [yellow] 2 21 6 2" xfId="11984"/>
    <cellStyle name="Input [yellow] 2 21 6 3" xfId="11985"/>
    <cellStyle name="Input [yellow] 2 21 7" xfId="11986"/>
    <cellStyle name="Input [yellow] 2 21 7 2" xfId="11987"/>
    <cellStyle name="Input [yellow] 2 21 7 3" xfId="11988"/>
    <cellStyle name="Input [yellow] 2 21 8" xfId="11989"/>
    <cellStyle name="Input [yellow] 2 21 8 2" xfId="11990"/>
    <cellStyle name="Input [yellow] 2 21 8 3" xfId="11991"/>
    <cellStyle name="Input [yellow] 2 21 9" xfId="11992"/>
    <cellStyle name="Input [yellow] 2 21 9 2" xfId="11993"/>
    <cellStyle name="Input [yellow] 2 21 9 3" xfId="11994"/>
    <cellStyle name="Input [yellow] 2 22" xfId="11995"/>
    <cellStyle name="Input [yellow] 2 22 10" xfId="11996"/>
    <cellStyle name="Input [yellow] 2 22 10 2" xfId="11997"/>
    <cellStyle name="Input [yellow] 2 22 10 3" xfId="11998"/>
    <cellStyle name="Input [yellow] 2 22 11" xfId="11999"/>
    <cellStyle name="Input [yellow] 2 22 11 2" xfId="12000"/>
    <cellStyle name="Input [yellow] 2 22 11 3" xfId="12001"/>
    <cellStyle name="Input [yellow] 2 22 12" xfId="12002"/>
    <cellStyle name="Input [yellow] 2 22 12 2" xfId="12003"/>
    <cellStyle name="Input [yellow] 2 22 12 3" xfId="12004"/>
    <cellStyle name="Input [yellow] 2 22 13" xfId="12005"/>
    <cellStyle name="Input [yellow] 2 22 13 2" xfId="12006"/>
    <cellStyle name="Input [yellow] 2 22 13 3" xfId="12007"/>
    <cellStyle name="Input [yellow] 2 22 14" xfId="12008"/>
    <cellStyle name="Input [yellow] 2 22 15" xfId="12009"/>
    <cellStyle name="Input [yellow] 2 22 16" xfId="12010"/>
    <cellStyle name="Input [yellow] 2 22 2" xfId="12011"/>
    <cellStyle name="Input [yellow] 2 22 2 2" xfId="12012"/>
    <cellStyle name="Input [yellow] 2 22 2 3" xfId="12013"/>
    <cellStyle name="Input [yellow] 2 22 3" xfId="12014"/>
    <cellStyle name="Input [yellow] 2 22 3 2" xfId="12015"/>
    <cellStyle name="Input [yellow] 2 22 3 3" xfId="12016"/>
    <cellStyle name="Input [yellow] 2 22 4" xfId="12017"/>
    <cellStyle name="Input [yellow] 2 22 4 2" xfId="12018"/>
    <cellStyle name="Input [yellow] 2 22 4 3" xfId="12019"/>
    <cellStyle name="Input [yellow] 2 22 5" xfId="12020"/>
    <cellStyle name="Input [yellow] 2 22 5 2" xfId="12021"/>
    <cellStyle name="Input [yellow] 2 22 5 3" xfId="12022"/>
    <cellStyle name="Input [yellow] 2 22 6" xfId="12023"/>
    <cellStyle name="Input [yellow] 2 22 6 2" xfId="12024"/>
    <cellStyle name="Input [yellow] 2 22 6 3" xfId="12025"/>
    <cellStyle name="Input [yellow] 2 22 7" xfId="12026"/>
    <cellStyle name="Input [yellow] 2 22 7 2" xfId="12027"/>
    <cellStyle name="Input [yellow] 2 22 7 3" xfId="12028"/>
    <cellStyle name="Input [yellow] 2 22 8" xfId="12029"/>
    <cellStyle name="Input [yellow] 2 22 8 2" xfId="12030"/>
    <cellStyle name="Input [yellow] 2 22 8 3" xfId="12031"/>
    <cellStyle name="Input [yellow] 2 22 9" xfId="12032"/>
    <cellStyle name="Input [yellow] 2 22 9 2" xfId="12033"/>
    <cellStyle name="Input [yellow] 2 22 9 3" xfId="12034"/>
    <cellStyle name="Input [yellow] 2 23" xfId="12035"/>
    <cellStyle name="Input [yellow] 2 23 2" xfId="12036"/>
    <cellStyle name="Input [yellow] 2 23 3" xfId="12037"/>
    <cellStyle name="Input [yellow] 2 24" xfId="12038"/>
    <cellStyle name="Input [yellow] 2 24 2" xfId="12039"/>
    <cellStyle name="Input [yellow] 2 24 3" xfId="12040"/>
    <cellStyle name="Input [yellow] 2 25" xfId="12041"/>
    <cellStyle name="Input [yellow] 2 25 2" xfId="12042"/>
    <cellStyle name="Input [yellow] 2 25 3" xfId="12043"/>
    <cellStyle name="Input [yellow] 2 26" xfId="12044"/>
    <cellStyle name="Input [yellow] 2 26 2" xfId="12045"/>
    <cellStyle name="Input [yellow] 2 26 3" xfId="12046"/>
    <cellStyle name="Input [yellow] 2 27" xfId="12047"/>
    <cellStyle name="Input [yellow] 2 27 2" xfId="12048"/>
    <cellStyle name="Input [yellow] 2 27 3" xfId="12049"/>
    <cellStyle name="Input [yellow] 2 28" xfId="12050"/>
    <cellStyle name="Input [yellow] 2 28 2" xfId="12051"/>
    <cellStyle name="Input [yellow] 2 28 3" xfId="12052"/>
    <cellStyle name="Input [yellow] 2 29" xfId="12053"/>
    <cellStyle name="Input [yellow] 2 29 2" xfId="12054"/>
    <cellStyle name="Input [yellow] 2 29 3" xfId="12055"/>
    <cellStyle name="Input [yellow] 2 3" xfId="12056"/>
    <cellStyle name="Input [yellow] 2 3 10" xfId="12057"/>
    <cellStyle name="Input [yellow] 2 3 10 2" xfId="12058"/>
    <cellStyle name="Input [yellow] 2 3 10 3" xfId="12059"/>
    <cellStyle name="Input [yellow] 2 3 11" xfId="12060"/>
    <cellStyle name="Input [yellow] 2 3 11 2" xfId="12061"/>
    <cellStyle name="Input [yellow] 2 3 11 3" xfId="12062"/>
    <cellStyle name="Input [yellow] 2 3 12" xfId="12063"/>
    <cellStyle name="Input [yellow] 2 3 12 2" xfId="12064"/>
    <cellStyle name="Input [yellow] 2 3 12 3" xfId="12065"/>
    <cellStyle name="Input [yellow] 2 3 13" xfId="12066"/>
    <cellStyle name="Input [yellow] 2 3 13 2" xfId="12067"/>
    <cellStyle name="Input [yellow] 2 3 13 3" xfId="12068"/>
    <cellStyle name="Input [yellow] 2 3 14" xfId="12069"/>
    <cellStyle name="Input [yellow] 2 3 15" xfId="12070"/>
    <cellStyle name="Input [yellow] 2 3 16" xfId="12071"/>
    <cellStyle name="Input [yellow] 2 3 2" xfId="12072"/>
    <cellStyle name="Input [yellow] 2 3 2 2" xfId="12073"/>
    <cellStyle name="Input [yellow] 2 3 2 3" xfId="12074"/>
    <cellStyle name="Input [yellow] 2 3 3" xfId="12075"/>
    <cellStyle name="Input [yellow] 2 3 3 2" xfId="12076"/>
    <cellStyle name="Input [yellow] 2 3 3 3" xfId="12077"/>
    <cellStyle name="Input [yellow] 2 3 4" xfId="12078"/>
    <cellStyle name="Input [yellow] 2 3 4 2" xfId="12079"/>
    <cellStyle name="Input [yellow] 2 3 4 3" xfId="12080"/>
    <cellStyle name="Input [yellow] 2 3 5" xfId="12081"/>
    <cellStyle name="Input [yellow] 2 3 5 2" xfId="12082"/>
    <cellStyle name="Input [yellow] 2 3 5 3" xfId="12083"/>
    <cellStyle name="Input [yellow] 2 3 6" xfId="12084"/>
    <cellStyle name="Input [yellow] 2 3 6 2" xfId="12085"/>
    <cellStyle name="Input [yellow] 2 3 6 3" xfId="12086"/>
    <cellStyle name="Input [yellow] 2 3 7" xfId="12087"/>
    <cellStyle name="Input [yellow] 2 3 7 2" xfId="12088"/>
    <cellStyle name="Input [yellow] 2 3 7 3" xfId="12089"/>
    <cellStyle name="Input [yellow] 2 3 8" xfId="12090"/>
    <cellStyle name="Input [yellow] 2 3 8 2" xfId="12091"/>
    <cellStyle name="Input [yellow] 2 3 8 3" xfId="12092"/>
    <cellStyle name="Input [yellow] 2 3 9" xfId="12093"/>
    <cellStyle name="Input [yellow] 2 3 9 2" xfId="12094"/>
    <cellStyle name="Input [yellow] 2 3 9 3" xfId="12095"/>
    <cellStyle name="Input [yellow] 2 30" xfId="12096"/>
    <cellStyle name="Input [yellow] 2 30 2" xfId="12097"/>
    <cellStyle name="Input [yellow] 2 30 3" xfId="12098"/>
    <cellStyle name="Input [yellow] 2 31" xfId="12099"/>
    <cellStyle name="Input [yellow] 2 31 2" xfId="12100"/>
    <cellStyle name="Input [yellow] 2 31 3" xfId="12101"/>
    <cellStyle name="Input [yellow] 2 32" xfId="12102"/>
    <cellStyle name="Input [yellow] 2 32 2" xfId="12103"/>
    <cellStyle name="Input [yellow] 2 32 3" xfId="12104"/>
    <cellStyle name="Input [yellow] 2 33" xfId="12105"/>
    <cellStyle name="Input [yellow] 2 33 2" xfId="12106"/>
    <cellStyle name="Input [yellow] 2 33 3" xfId="12107"/>
    <cellStyle name="Input [yellow] 2 34" xfId="12108"/>
    <cellStyle name="Input [yellow] 2 34 2" xfId="12109"/>
    <cellStyle name="Input [yellow] 2 34 3" xfId="12110"/>
    <cellStyle name="Input [yellow] 2 35" xfId="12111"/>
    <cellStyle name="Input [yellow] 2 36" xfId="12112"/>
    <cellStyle name="Input [yellow] 2 37" xfId="12113"/>
    <cellStyle name="Input [yellow] 2 4" xfId="12114"/>
    <cellStyle name="Input [yellow] 2 4 10" xfId="12115"/>
    <cellStyle name="Input [yellow] 2 4 10 2" xfId="12116"/>
    <cellStyle name="Input [yellow] 2 4 10 3" xfId="12117"/>
    <cellStyle name="Input [yellow] 2 4 11" xfId="12118"/>
    <cellStyle name="Input [yellow] 2 4 11 2" xfId="12119"/>
    <cellStyle name="Input [yellow] 2 4 11 3" xfId="12120"/>
    <cellStyle name="Input [yellow] 2 4 12" xfId="12121"/>
    <cellStyle name="Input [yellow] 2 4 12 2" xfId="12122"/>
    <cellStyle name="Input [yellow] 2 4 12 3" xfId="12123"/>
    <cellStyle name="Input [yellow] 2 4 13" xfId="12124"/>
    <cellStyle name="Input [yellow] 2 4 13 2" xfId="12125"/>
    <cellStyle name="Input [yellow] 2 4 13 3" xfId="12126"/>
    <cellStyle name="Input [yellow] 2 4 14" xfId="12127"/>
    <cellStyle name="Input [yellow] 2 4 15" xfId="12128"/>
    <cellStyle name="Input [yellow] 2 4 16" xfId="12129"/>
    <cellStyle name="Input [yellow] 2 4 2" xfId="12130"/>
    <cellStyle name="Input [yellow] 2 4 2 2" xfId="12131"/>
    <cellStyle name="Input [yellow] 2 4 2 3" xfId="12132"/>
    <cellStyle name="Input [yellow] 2 4 3" xfId="12133"/>
    <cellStyle name="Input [yellow] 2 4 3 2" xfId="12134"/>
    <cellStyle name="Input [yellow] 2 4 3 3" xfId="12135"/>
    <cellStyle name="Input [yellow] 2 4 4" xfId="12136"/>
    <cellStyle name="Input [yellow] 2 4 4 2" xfId="12137"/>
    <cellStyle name="Input [yellow] 2 4 4 3" xfId="12138"/>
    <cellStyle name="Input [yellow] 2 4 5" xfId="12139"/>
    <cellStyle name="Input [yellow] 2 4 5 2" xfId="12140"/>
    <cellStyle name="Input [yellow] 2 4 5 3" xfId="12141"/>
    <cellStyle name="Input [yellow] 2 4 6" xfId="12142"/>
    <cellStyle name="Input [yellow] 2 4 6 2" xfId="12143"/>
    <cellStyle name="Input [yellow] 2 4 6 3" xfId="12144"/>
    <cellStyle name="Input [yellow] 2 4 7" xfId="12145"/>
    <cellStyle name="Input [yellow] 2 4 7 2" xfId="12146"/>
    <cellStyle name="Input [yellow] 2 4 7 3" xfId="12147"/>
    <cellStyle name="Input [yellow] 2 4 8" xfId="12148"/>
    <cellStyle name="Input [yellow] 2 4 8 2" xfId="12149"/>
    <cellStyle name="Input [yellow] 2 4 8 3" xfId="12150"/>
    <cellStyle name="Input [yellow] 2 4 9" xfId="12151"/>
    <cellStyle name="Input [yellow] 2 4 9 2" xfId="12152"/>
    <cellStyle name="Input [yellow] 2 4 9 3" xfId="12153"/>
    <cellStyle name="Input [yellow] 2 5" xfId="12154"/>
    <cellStyle name="Input [yellow] 2 5 10" xfId="12155"/>
    <cellStyle name="Input [yellow] 2 5 10 2" xfId="12156"/>
    <cellStyle name="Input [yellow] 2 5 10 3" xfId="12157"/>
    <cellStyle name="Input [yellow] 2 5 11" xfId="12158"/>
    <cellStyle name="Input [yellow] 2 5 11 2" xfId="12159"/>
    <cellStyle name="Input [yellow] 2 5 11 3" xfId="12160"/>
    <cellStyle name="Input [yellow] 2 5 12" xfId="12161"/>
    <cellStyle name="Input [yellow] 2 5 12 2" xfId="12162"/>
    <cellStyle name="Input [yellow] 2 5 12 3" xfId="12163"/>
    <cellStyle name="Input [yellow] 2 5 13" xfId="12164"/>
    <cellStyle name="Input [yellow] 2 5 13 2" xfId="12165"/>
    <cellStyle name="Input [yellow] 2 5 13 3" xfId="12166"/>
    <cellStyle name="Input [yellow] 2 5 14" xfId="12167"/>
    <cellStyle name="Input [yellow] 2 5 15" xfId="12168"/>
    <cellStyle name="Input [yellow] 2 5 16" xfId="12169"/>
    <cellStyle name="Input [yellow] 2 5 2" xfId="12170"/>
    <cellStyle name="Input [yellow] 2 5 2 2" xfId="12171"/>
    <cellStyle name="Input [yellow] 2 5 2 3" xfId="12172"/>
    <cellStyle name="Input [yellow] 2 5 3" xfId="12173"/>
    <cellStyle name="Input [yellow] 2 5 3 2" xfId="12174"/>
    <cellStyle name="Input [yellow] 2 5 3 3" xfId="12175"/>
    <cellStyle name="Input [yellow] 2 5 4" xfId="12176"/>
    <cellStyle name="Input [yellow] 2 5 4 2" xfId="12177"/>
    <cellStyle name="Input [yellow] 2 5 4 3" xfId="12178"/>
    <cellStyle name="Input [yellow] 2 5 5" xfId="12179"/>
    <cellStyle name="Input [yellow] 2 5 5 2" xfId="12180"/>
    <cellStyle name="Input [yellow] 2 5 5 3" xfId="12181"/>
    <cellStyle name="Input [yellow] 2 5 6" xfId="12182"/>
    <cellStyle name="Input [yellow] 2 5 6 2" xfId="12183"/>
    <cellStyle name="Input [yellow] 2 5 6 3" xfId="12184"/>
    <cellStyle name="Input [yellow] 2 5 7" xfId="12185"/>
    <cellStyle name="Input [yellow] 2 5 7 2" xfId="12186"/>
    <cellStyle name="Input [yellow] 2 5 7 3" xfId="12187"/>
    <cellStyle name="Input [yellow] 2 5 8" xfId="12188"/>
    <cellStyle name="Input [yellow] 2 5 8 2" xfId="12189"/>
    <cellStyle name="Input [yellow] 2 5 8 3" xfId="12190"/>
    <cellStyle name="Input [yellow] 2 5 9" xfId="12191"/>
    <cellStyle name="Input [yellow] 2 5 9 2" xfId="12192"/>
    <cellStyle name="Input [yellow] 2 5 9 3" xfId="12193"/>
    <cellStyle name="Input [yellow] 2 6" xfId="12194"/>
    <cellStyle name="Input [yellow] 2 6 10" xfId="12195"/>
    <cellStyle name="Input [yellow] 2 6 10 2" xfId="12196"/>
    <cellStyle name="Input [yellow] 2 6 10 3" xfId="12197"/>
    <cellStyle name="Input [yellow] 2 6 11" xfId="12198"/>
    <cellStyle name="Input [yellow] 2 6 11 2" xfId="12199"/>
    <cellStyle name="Input [yellow] 2 6 11 3" xfId="12200"/>
    <cellStyle name="Input [yellow] 2 6 12" xfId="12201"/>
    <cellStyle name="Input [yellow] 2 6 12 2" xfId="12202"/>
    <cellStyle name="Input [yellow] 2 6 12 3" xfId="12203"/>
    <cellStyle name="Input [yellow] 2 6 13" xfId="12204"/>
    <cellStyle name="Input [yellow] 2 6 13 2" xfId="12205"/>
    <cellStyle name="Input [yellow] 2 6 13 3" xfId="12206"/>
    <cellStyle name="Input [yellow] 2 6 14" xfId="12207"/>
    <cellStyle name="Input [yellow] 2 6 15" xfId="12208"/>
    <cellStyle name="Input [yellow] 2 6 16" xfId="12209"/>
    <cellStyle name="Input [yellow] 2 6 2" xfId="12210"/>
    <cellStyle name="Input [yellow] 2 6 2 2" xfId="12211"/>
    <cellStyle name="Input [yellow] 2 6 2 3" xfId="12212"/>
    <cellStyle name="Input [yellow] 2 6 3" xfId="12213"/>
    <cellStyle name="Input [yellow] 2 6 3 2" xfId="12214"/>
    <cellStyle name="Input [yellow] 2 6 3 3" xfId="12215"/>
    <cellStyle name="Input [yellow] 2 6 4" xfId="12216"/>
    <cellStyle name="Input [yellow] 2 6 4 2" xfId="12217"/>
    <cellStyle name="Input [yellow] 2 6 4 3" xfId="12218"/>
    <cellStyle name="Input [yellow] 2 6 5" xfId="12219"/>
    <cellStyle name="Input [yellow] 2 6 5 2" xfId="12220"/>
    <cellStyle name="Input [yellow] 2 6 5 3" xfId="12221"/>
    <cellStyle name="Input [yellow] 2 6 6" xfId="12222"/>
    <cellStyle name="Input [yellow] 2 6 6 2" xfId="12223"/>
    <cellStyle name="Input [yellow] 2 6 6 3" xfId="12224"/>
    <cellStyle name="Input [yellow] 2 6 7" xfId="12225"/>
    <cellStyle name="Input [yellow] 2 6 7 2" xfId="12226"/>
    <cellStyle name="Input [yellow] 2 6 7 3" xfId="12227"/>
    <cellStyle name="Input [yellow] 2 6 8" xfId="12228"/>
    <cellStyle name="Input [yellow] 2 6 8 2" xfId="12229"/>
    <cellStyle name="Input [yellow] 2 6 8 3" xfId="12230"/>
    <cellStyle name="Input [yellow] 2 6 9" xfId="12231"/>
    <cellStyle name="Input [yellow] 2 6 9 2" xfId="12232"/>
    <cellStyle name="Input [yellow] 2 6 9 3" xfId="12233"/>
    <cellStyle name="Input [yellow] 2 7" xfId="12234"/>
    <cellStyle name="Input [yellow] 2 7 10" xfId="12235"/>
    <cellStyle name="Input [yellow] 2 7 10 2" xfId="12236"/>
    <cellStyle name="Input [yellow] 2 7 10 3" xfId="12237"/>
    <cellStyle name="Input [yellow] 2 7 11" xfId="12238"/>
    <cellStyle name="Input [yellow] 2 7 11 2" xfId="12239"/>
    <cellStyle name="Input [yellow] 2 7 11 3" xfId="12240"/>
    <cellStyle name="Input [yellow] 2 7 12" xfId="12241"/>
    <cellStyle name="Input [yellow] 2 7 12 2" xfId="12242"/>
    <cellStyle name="Input [yellow] 2 7 12 3" xfId="12243"/>
    <cellStyle name="Input [yellow] 2 7 13" xfId="12244"/>
    <cellStyle name="Input [yellow] 2 7 13 2" xfId="12245"/>
    <cellStyle name="Input [yellow] 2 7 13 3" xfId="12246"/>
    <cellStyle name="Input [yellow] 2 7 14" xfId="12247"/>
    <cellStyle name="Input [yellow] 2 7 15" xfId="12248"/>
    <cellStyle name="Input [yellow] 2 7 16" xfId="12249"/>
    <cellStyle name="Input [yellow] 2 7 2" xfId="12250"/>
    <cellStyle name="Input [yellow] 2 7 2 2" xfId="12251"/>
    <cellStyle name="Input [yellow] 2 7 2 3" xfId="12252"/>
    <cellStyle name="Input [yellow] 2 7 3" xfId="12253"/>
    <cellStyle name="Input [yellow] 2 7 3 2" xfId="12254"/>
    <cellStyle name="Input [yellow] 2 7 3 3" xfId="12255"/>
    <cellStyle name="Input [yellow] 2 7 4" xfId="12256"/>
    <cellStyle name="Input [yellow] 2 7 4 2" xfId="12257"/>
    <cellStyle name="Input [yellow] 2 7 4 3" xfId="12258"/>
    <cellStyle name="Input [yellow] 2 7 5" xfId="12259"/>
    <cellStyle name="Input [yellow] 2 7 5 2" xfId="12260"/>
    <cellStyle name="Input [yellow] 2 7 5 3" xfId="12261"/>
    <cellStyle name="Input [yellow] 2 7 6" xfId="12262"/>
    <cellStyle name="Input [yellow] 2 7 6 2" xfId="12263"/>
    <cellStyle name="Input [yellow] 2 7 6 3" xfId="12264"/>
    <cellStyle name="Input [yellow] 2 7 7" xfId="12265"/>
    <cellStyle name="Input [yellow] 2 7 7 2" xfId="12266"/>
    <cellStyle name="Input [yellow] 2 7 7 3" xfId="12267"/>
    <cellStyle name="Input [yellow] 2 7 8" xfId="12268"/>
    <cellStyle name="Input [yellow] 2 7 8 2" xfId="12269"/>
    <cellStyle name="Input [yellow] 2 7 8 3" xfId="12270"/>
    <cellStyle name="Input [yellow] 2 7 9" xfId="12271"/>
    <cellStyle name="Input [yellow] 2 7 9 2" xfId="12272"/>
    <cellStyle name="Input [yellow] 2 7 9 3" xfId="12273"/>
    <cellStyle name="Input [yellow] 2 8" xfId="12274"/>
    <cellStyle name="Input [yellow] 2 8 10" xfId="12275"/>
    <cellStyle name="Input [yellow] 2 8 10 2" xfId="12276"/>
    <cellStyle name="Input [yellow] 2 8 10 3" xfId="12277"/>
    <cellStyle name="Input [yellow] 2 8 11" xfId="12278"/>
    <cellStyle name="Input [yellow] 2 8 11 2" xfId="12279"/>
    <cellStyle name="Input [yellow] 2 8 11 3" xfId="12280"/>
    <cellStyle name="Input [yellow] 2 8 12" xfId="12281"/>
    <cellStyle name="Input [yellow] 2 8 12 2" xfId="12282"/>
    <cellStyle name="Input [yellow] 2 8 12 3" xfId="12283"/>
    <cellStyle name="Input [yellow] 2 8 13" xfId="12284"/>
    <cellStyle name="Input [yellow] 2 8 13 2" xfId="12285"/>
    <cellStyle name="Input [yellow] 2 8 13 3" xfId="12286"/>
    <cellStyle name="Input [yellow] 2 8 14" xfId="12287"/>
    <cellStyle name="Input [yellow] 2 8 15" xfId="12288"/>
    <cellStyle name="Input [yellow] 2 8 16" xfId="12289"/>
    <cellStyle name="Input [yellow] 2 8 2" xfId="12290"/>
    <cellStyle name="Input [yellow] 2 8 2 2" xfId="12291"/>
    <cellStyle name="Input [yellow] 2 8 2 3" xfId="12292"/>
    <cellStyle name="Input [yellow] 2 8 3" xfId="12293"/>
    <cellStyle name="Input [yellow] 2 8 3 2" xfId="12294"/>
    <cellStyle name="Input [yellow] 2 8 3 3" xfId="12295"/>
    <cellStyle name="Input [yellow] 2 8 4" xfId="12296"/>
    <cellStyle name="Input [yellow] 2 8 4 2" xfId="12297"/>
    <cellStyle name="Input [yellow] 2 8 4 3" xfId="12298"/>
    <cellStyle name="Input [yellow] 2 8 5" xfId="12299"/>
    <cellStyle name="Input [yellow] 2 8 5 2" xfId="12300"/>
    <cellStyle name="Input [yellow] 2 8 5 3" xfId="12301"/>
    <cellStyle name="Input [yellow] 2 8 6" xfId="12302"/>
    <cellStyle name="Input [yellow] 2 8 6 2" xfId="12303"/>
    <cellStyle name="Input [yellow] 2 8 6 3" xfId="12304"/>
    <cellStyle name="Input [yellow] 2 8 7" xfId="12305"/>
    <cellStyle name="Input [yellow] 2 8 7 2" xfId="12306"/>
    <cellStyle name="Input [yellow] 2 8 7 3" xfId="12307"/>
    <cellStyle name="Input [yellow] 2 8 8" xfId="12308"/>
    <cellStyle name="Input [yellow] 2 8 8 2" xfId="12309"/>
    <cellStyle name="Input [yellow] 2 8 8 3" xfId="12310"/>
    <cellStyle name="Input [yellow] 2 8 9" xfId="12311"/>
    <cellStyle name="Input [yellow] 2 8 9 2" xfId="12312"/>
    <cellStyle name="Input [yellow] 2 8 9 3" xfId="12313"/>
    <cellStyle name="Input [yellow] 2 9" xfId="12314"/>
    <cellStyle name="Input [yellow] 2 9 10" xfId="12315"/>
    <cellStyle name="Input [yellow] 2 9 10 2" xfId="12316"/>
    <cellStyle name="Input [yellow] 2 9 10 3" xfId="12317"/>
    <cellStyle name="Input [yellow] 2 9 11" xfId="12318"/>
    <cellStyle name="Input [yellow] 2 9 11 2" xfId="12319"/>
    <cellStyle name="Input [yellow] 2 9 11 3" xfId="12320"/>
    <cellStyle name="Input [yellow] 2 9 12" xfId="12321"/>
    <cellStyle name="Input [yellow] 2 9 12 2" xfId="12322"/>
    <cellStyle name="Input [yellow] 2 9 12 3" xfId="12323"/>
    <cellStyle name="Input [yellow] 2 9 13" xfId="12324"/>
    <cellStyle name="Input [yellow] 2 9 13 2" xfId="12325"/>
    <cellStyle name="Input [yellow] 2 9 13 3" xfId="12326"/>
    <cellStyle name="Input [yellow] 2 9 14" xfId="12327"/>
    <cellStyle name="Input [yellow] 2 9 15" xfId="12328"/>
    <cellStyle name="Input [yellow] 2 9 16" xfId="12329"/>
    <cellStyle name="Input [yellow] 2 9 2" xfId="12330"/>
    <cellStyle name="Input [yellow] 2 9 2 2" xfId="12331"/>
    <cellStyle name="Input [yellow] 2 9 2 3" xfId="12332"/>
    <cellStyle name="Input [yellow] 2 9 3" xfId="12333"/>
    <cellStyle name="Input [yellow] 2 9 3 2" xfId="12334"/>
    <cellStyle name="Input [yellow] 2 9 3 3" xfId="12335"/>
    <cellStyle name="Input [yellow] 2 9 4" xfId="12336"/>
    <cellStyle name="Input [yellow] 2 9 4 2" xfId="12337"/>
    <cellStyle name="Input [yellow] 2 9 4 3" xfId="12338"/>
    <cellStyle name="Input [yellow] 2 9 5" xfId="12339"/>
    <cellStyle name="Input [yellow] 2 9 5 2" xfId="12340"/>
    <cellStyle name="Input [yellow] 2 9 5 3" xfId="12341"/>
    <cellStyle name="Input [yellow] 2 9 6" xfId="12342"/>
    <cellStyle name="Input [yellow] 2 9 6 2" xfId="12343"/>
    <cellStyle name="Input [yellow] 2 9 6 3" xfId="12344"/>
    <cellStyle name="Input [yellow] 2 9 7" xfId="12345"/>
    <cellStyle name="Input [yellow] 2 9 7 2" xfId="12346"/>
    <cellStyle name="Input [yellow] 2 9 7 3" xfId="12347"/>
    <cellStyle name="Input [yellow] 2 9 8" xfId="12348"/>
    <cellStyle name="Input [yellow] 2 9 8 2" xfId="12349"/>
    <cellStyle name="Input [yellow] 2 9 8 3" xfId="12350"/>
    <cellStyle name="Input [yellow] 2 9 9" xfId="12351"/>
    <cellStyle name="Input [yellow] 2 9 9 2" xfId="12352"/>
    <cellStyle name="Input [yellow] 2 9 9 3" xfId="12353"/>
    <cellStyle name="Input [yellow] 20" xfId="12354"/>
    <cellStyle name="Input [yellow] 20 10" xfId="12355"/>
    <cellStyle name="Input [yellow] 20 10 2" xfId="12356"/>
    <cellStyle name="Input [yellow] 20 10 3" xfId="12357"/>
    <cellStyle name="Input [yellow] 20 11" xfId="12358"/>
    <cellStyle name="Input [yellow] 20 11 2" xfId="12359"/>
    <cellStyle name="Input [yellow] 20 11 3" xfId="12360"/>
    <cellStyle name="Input [yellow] 20 12" xfId="12361"/>
    <cellStyle name="Input [yellow] 20 12 2" xfId="12362"/>
    <cellStyle name="Input [yellow] 20 12 3" xfId="12363"/>
    <cellStyle name="Input [yellow] 20 13" xfId="12364"/>
    <cellStyle name="Input [yellow] 20 13 2" xfId="12365"/>
    <cellStyle name="Input [yellow] 20 13 3" xfId="12366"/>
    <cellStyle name="Input [yellow] 20 14" xfId="12367"/>
    <cellStyle name="Input [yellow] 20 15" xfId="12368"/>
    <cellStyle name="Input [yellow] 20 16" xfId="12369"/>
    <cellStyle name="Input [yellow] 20 2" xfId="12370"/>
    <cellStyle name="Input [yellow] 20 2 2" xfId="12371"/>
    <cellStyle name="Input [yellow] 20 2 3" xfId="12372"/>
    <cellStyle name="Input [yellow] 20 3" xfId="12373"/>
    <cellStyle name="Input [yellow] 20 3 2" xfId="12374"/>
    <cellStyle name="Input [yellow] 20 3 3" xfId="12375"/>
    <cellStyle name="Input [yellow] 20 4" xfId="12376"/>
    <cellStyle name="Input [yellow] 20 4 2" xfId="12377"/>
    <cellStyle name="Input [yellow] 20 4 3" xfId="12378"/>
    <cellStyle name="Input [yellow] 20 5" xfId="12379"/>
    <cellStyle name="Input [yellow] 20 5 2" xfId="12380"/>
    <cellStyle name="Input [yellow] 20 5 3" xfId="12381"/>
    <cellStyle name="Input [yellow] 20 6" xfId="12382"/>
    <cellStyle name="Input [yellow] 20 6 2" xfId="12383"/>
    <cellStyle name="Input [yellow] 20 6 3" xfId="12384"/>
    <cellStyle name="Input [yellow] 20 7" xfId="12385"/>
    <cellStyle name="Input [yellow] 20 7 2" xfId="12386"/>
    <cellStyle name="Input [yellow] 20 7 3" xfId="12387"/>
    <cellStyle name="Input [yellow] 20 8" xfId="12388"/>
    <cellStyle name="Input [yellow] 20 8 2" xfId="12389"/>
    <cellStyle name="Input [yellow] 20 8 3" xfId="12390"/>
    <cellStyle name="Input [yellow] 20 9" xfId="12391"/>
    <cellStyle name="Input [yellow] 20 9 2" xfId="12392"/>
    <cellStyle name="Input [yellow] 20 9 3" xfId="12393"/>
    <cellStyle name="Input [yellow] 21" xfId="12394"/>
    <cellStyle name="Input [yellow] 21 10" xfId="12395"/>
    <cellStyle name="Input [yellow] 21 10 2" xfId="12396"/>
    <cellStyle name="Input [yellow] 21 10 3" xfId="12397"/>
    <cellStyle name="Input [yellow] 21 11" xfId="12398"/>
    <cellStyle name="Input [yellow] 21 11 2" xfId="12399"/>
    <cellStyle name="Input [yellow] 21 11 3" xfId="12400"/>
    <cellStyle name="Input [yellow] 21 12" xfId="12401"/>
    <cellStyle name="Input [yellow] 21 12 2" xfId="12402"/>
    <cellStyle name="Input [yellow] 21 12 3" xfId="12403"/>
    <cellStyle name="Input [yellow] 21 13" xfId="12404"/>
    <cellStyle name="Input [yellow] 21 13 2" xfId="12405"/>
    <cellStyle name="Input [yellow] 21 13 3" xfId="12406"/>
    <cellStyle name="Input [yellow] 21 14" xfId="12407"/>
    <cellStyle name="Input [yellow] 21 15" xfId="12408"/>
    <cellStyle name="Input [yellow] 21 16" xfId="12409"/>
    <cellStyle name="Input [yellow] 21 2" xfId="12410"/>
    <cellStyle name="Input [yellow] 21 2 2" xfId="12411"/>
    <cellStyle name="Input [yellow] 21 2 3" xfId="12412"/>
    <cellStyle name="Input [yellow] 21 3" xfId="12413"/>
    <cellStyle name="Input [yellow] 21 3 2" xfId="12414"/>
    <cellStyle name="Input [yellow] 21 3 3" xfId="12415"/>
    <cellStyle name="Input [yellow] 21 4" xfId="12416"/>
    <cellStyle name="Input [yellow] 21 4 2" xfId="12417"/>
    <cellStyle name="Input [yellow] 21 4 3" xfId="12418"/>
    <cellStyle name="Input [yellow] 21 5" xfId="12419"/>
    <cellStyle name="Input [yellow] 21 5 2" xfId="12420"/>
    <cellStyle name="Input [yellow] 21 5 3" xfId="12421"/>
    <cellStyle name="Input [yellow] 21 6" xfId="12422"/>
    <cellStyle name="Input [yellow] 21 6 2" xfId="12423"/>
    <cellStyle name="Input [yellow] 21 6 3" xfId="12424"/>
    <cellStyle name="Input [yellow] 21 7" xfId="12425"/>
    <cellStyle name="Input [yellow] 21 7 2" xfId="12426"/>
    <cellStyle name="Input [yellow] 21 7 3" xfId="12427"/>
    <cellStyle name="Input [yellow] 21 8" xfId="12428"/>
    <cellStyle name="Input [yellow] 21 8 2" xfId="12429"/>
    <cellStyle name="Input [yellow] 21 8 3" xfId="12430"/>
    <cellStyle name="Input [yellow] 21 9" xfId="12431"/>
    <cellStyle name="Input [yellow] 21 9 2" xfId="12432"/>
    <cellStyle name="Input [yellow] 21 9 3" xfId="12433"/>
    <cellStyle name="Input [yellow] 22" xfId="12434"/>
    <cellStyle name="Input [yellow] 22 10" xfId="12435"/>
    <cellStyle name="Input [yellow] 22 10 2" xfId="12436"/>
    <cellStyle name="Input [yellow] 22 10 3" xfId="12437"/>
    <cellStyle name="Input [yellow] 22 11" xfId="12438"/>
    <cellStyle name="Input [yellow] 22 11 2" xfId="12439"/>
    <cellStyle name="Input [yellow] 22 11 3" xfId="12440"/>
    <cellStyle name="Input [yellow] 22 12" xfId="12441"/>
    <cellStyle name="Input [yellow] 22 12 2" xfId="12442"/>
    <cellStyle name="Input [yellow] 22 12 3" xfId="12443"/>
    <cellStyle name="Input [yellow] 22 13" xfId="12444"/>
    <cellStyle name="Input [yellow] 22 13 2" xfId="12445"/>
    <cellStyle name="Input [yellow] 22 13 3" xfId="12446"/>
    <cellStyle name="Input [yellow] 22 14" xfId="12447"/>
    <cellStyle name="Input [yellow] 22 15" xfId="12448"/>
    <cellStyle name="Input [yellow] 22 16" xfId="12449"/>
    <cellStyle name="Input [yellow] 22 2" xfId="12450"/>
    <cellStyle name="Input [yellow] 22 2 2" xfId="12451"/>
    <cellStyle name="Input [yellow] 22 2 3" xfId="12452"/>
    <cellStyle name="Input [yellow] 22 3" xfId="12453"/>
    <cellStyle name="Input [yellow] 22 3 2" xfId="12454"/>
    <cellStyle name="Input [yellow] 22 3 3" xfId="12455"/>
    <cellStyle name="Input [yellow] 22 4" xfId="12456"/>
    <cellStyle name="Input [yellow] 22 4 2" xfId="12457"/>
    <cellStyle name="Input [yellow] 22 4 3" xfId="12458"/>
    <cellStyle name="Input [yellow] 22 5" xfId="12459"/>
    <cellStyle name="Input [yellow] 22 5 2" xfId="12460"/>
    <cellStyle name="Input [yellow] 22 5 3" xfId="12461"/>
    <cellStyle name="Input [yellow] 22 6" xfId="12462"/>
    <cellStyle name="Input [yellow] 22 6 2" xfId="12463"/>
    <cellStyle name="Input [yellow] 22 6 3" xfId="12464"/>
    <cellStyle name="Input [yellow] 22 7" xfId="12465"/>
    <cellStyle name="Input [yellow] 22 7 2" xfId="12466"/>
    <cellStyle name="Input [yellow] 22 7 3" xfId="12467"/>
    <cellStyle name="Input [yellow] 22 8" xfId="12468"/>
    <cellStyle name="Input [yellow] 22 8 2" xfId="12469"/>
    <cellStyle name="Input [yellow] 22 8 3" xfId="12470"/>
    <cellStyle name="Input [yellow] 22 9" xfId="12471"/>
    <cellStyle name="Input [yellow] 22 9 2" xfId="12472"/>
    <cellStyle name="Input [yellow] 22 9 3" xfId="12473"/>
    <cellStyle name="Input [yellow] 23" xfId="12474"/>
    <cellStyle name="Input [yellow] 23 10" xfId="12475"/>
    <cellStyle name="Input [yellow] 23 10 2" xfId="12476"/>
    <cellStyle name="Input [yellow] 23 10 3" xfId="12477"/>
    <cellStyle name="Input [yellow] 23 11" xfId="12478"/>
    <cellStyle name="Input [yellow] 23 11 2" xfId="12479"/>
    <cellStyle name="Input [yellow] 23 11 3" xfId="12480"/>
    <cellStyle name="Input [yellow] 23 12" xfId="12481"/>
    <cellStyle name="Input [yellow] 23 12 2" xfId="12482"/>
    <cellStyle name="Input [yellow] 23 12 3" xfId="12483"/>
    <cellStyle name="Input [yellow] 23 13" xfId="12484"/>
    <cellStyle name="Input [yellow] 23 13 2" xfId="12485"/>
    <cellStyle name="Input [yellow] 23 13 3" xfId="12486"/>
    <cellStyle name="Input [yellow] 23 14" xfId="12487"/>
    <cellStyle name="Input [yellow] 23 15" xfId="12488"/>
    <cellStyle name="Input [yellow] 23 16" xfId="12489"/>
    <cellStyle name="Input [yellow] 23 2" xfId="12490"/>
    <cellStyle name="Input [yellow] 23 2 2" xfId="12491"/>
    <cellStyle name="Input [yellow] 23 2 3" xfId="12492"/>
    <cellStyle name="Input [yellow] 23 3" xfId="12493"/>
    <cellStyle name="Input [yellow] 23 3 2" xfId="12494"/>
    <cellStyle name="Input [yellow] 23 3 3" xfId="12495"/>
    <cellStyle name="Input [yellow] 23 4" xfId="12496"/>
    <cellStyle name="Input [yellow] 23 4 2" xfId="12497"/>
    <cellStyle name="Input [yellow] 23 4 3" xfId="12498"/>
    <cellStyle name="Input [yellow] 23 5" xfId="12499"/>
    <cellStyle name="Input [yellow] 23 5 2" xfId="12500"/>
    <cellStyle name="Input [yellow] 23 5 3" xfId="12501"/>
    <cellStyle name="Input [yellow] 23 6" xfId="12502"/>
    <cellStyle name="Input [yellow] 23 6 2" xfId="12503"/>
    <cellStyle name="Input [yellow] 23 6 3" xfId="12504"/>
    <cellStyle name="Input [yellow] 23 7" xfId="12505"/>
    <cellStyle name="Input [yellow] 23 7 2" xfId="12506"/>
    <cellStyle name="Input [yellow] 23 7 3" xfId="12507"/>
    <cellStyle name="Input [yellow] 23 8" xfId="12508"/>
    <cellStyle name="Input [yellow] 23 8 2" xfId="12509"/>
    <cellStyle name="Input [yellow] 23 8 3" xfId="12510"/>
    <cellStyle name="Input [yellow] 23 9" xfId="12511"/>
    <cellStyle name="Input [yellow] 23 9 2" xfId="12512"/>
    <cellStyle name="Input [yellow] 23 9 3" xfId="12513"/>
    <cellStyle name="Input [yellow] 24" xfId="12514"/>
    <cellStyle name="Input [yellow] 24 10" xfId="12515"/>
    <cellStyle name="Input [yellow] 24 10 2" xfId="12516"/>
    <cellStyle name="Input [yellow] 24 10 3" xfId="12517"/>
    <cellStyle name="Input [yellow] 24 11" xfId="12518"/>
    <cellStyle name="Input [yellow] 24 11 2" xfId="12519"/>
    <cellStyle name="Input [yellow] 24 11 3" xfId="12520"/>
    <cellStyle name="Input [yellow] 24 12" xfId="12521"/>
    <cellStyle name="Input [yellow] 24 12 2" xfId="12522"/>
    <cellStyle name="Input [yellow] 24 12 3" xfId="12523"/>
    <cellStyle name="Input [yellow] 24 13" xfId="12524"/>
    <cellStyle name="Input [yellow] 24 13 2" xfId="12525"/>
    <cellStyle name="Input [yellow] 24 13 3" xfId="12526"/>
    <cellStyle name="Input [yellow] 24 14" xfId="12527"/>
    <cellStyle name="Input [yellow] 24 15" xfId="12528"/>
    <cellStyle name="Input [yellow] 24 16" xfId="12529"/>
    <cellStyle name="Input [yellow] 24 2" xfId="12530"/>
    <cellStyle name="Input [yellow] 24 2 2" xfId="12531"/>
    <cellStyle name="Input [yellow] 24 2 3" xfId="12532"/>
    <cellStyle name="Input [yellow] 24 3" xfId="12533"/>
    <cellStyle name="Input [yellow] 24 3 2" xfId="12534"/>
    <cellStyle name="Input [yellow] 24 3 3" xfId="12535"/>
    <cellStyle name="Input [yellow] 24 4" xfId="12536"/>
    <cellStyle name="Input [yellow] 24 4 2" xfId="12537"/>
    <cellStyle name="Input [yellow] 24 4 3" xfId="12538"/>
    <cellStyle name="Input [yellow] 24 5" xfId="12539"/>
    <cellStyle name="Input [yellow] 24 5 2" xfId="12540"/>
    <cellStyle name="Input [yellow] 24 5 3" xfId="12541"/>
    <cellStyle name="Input [yellow] 24 6" xfId="12542"/>
    <cellStyle name="Input [yellow] 24 6 2" xfId="12543"/>
    <cellStyle name="Input [yellow] 24 6 3" xfId="12544"/>
    <cellStyle name="Input [yellow] 24 7" xfId="12545"/>
    <cellStyle name="Input [yellow] 24 7 2" xfId="12546"/>
    <cellStyle name="Input [yellow] 24 7 3" xfId="12547"/>
    <cellStyle name="Input [yellow] 24 8" xfId="12548"/>
    <cellStyle name="Input [yellow] 24 8 2" xfId="12549"/>
    <cellStyle name="Input [yellow] 24 8 3" xfId="12550"/>
    <cellStyle name="Input [yellow] 24 9" xfId="12551"/>
    <cellStyle name="Input [yellow] 24 9 2" xfId="12552"/>
    <cellStyle name="Input [yellow] 24 9 3" xfId="12553"/>
    <cellStyle name="Input [yellow] 25" xfId="12554"/>
    <cellStyle name="Input [yellow] 25 10" xfId="12555"/>
    <cellStyle name="Input [yellow] 25 10 2" xfId="12556"/>
    <cellStyle name="Input [yellow] 25 10 3" xfId="12557"/>
    <cellStyle name="Input [yellow] 25 11" xfId="12558"/>
    <cellStyle name="Input [yellow] 25 11 2" xfId="12559"/>
    <cellStyle name="Input [yellow] 25 11 3" xfId="12560"/>
    <cellStyle name="Input [yellow] 25 12" xfId="12561"/>
    <cellStyle name="Input [yellow] 25 12 2" xfId="12562"/>
    <cellStyle name="Input [yellow] 25 12 3" xfId="12563"/>
    <cellStyle name="Input [yellow] 25 13" xfId="12564"/>
    <cellStyle name="Input [yellow] 25 13 2" xfId="12565"/>
    <cellStyle name="Input [yellow] 25 13 3" xfId="12566"/>
    <cellStyle name="Input [yellow] 25 14" xfId="12567"/>
    <cellStyle name="Input [yellow] 25 15" xfId="12568"/>
    <cellStyle name="Input [yellow] 25 16" xfId="12569"/>
    <cellStyle name="Input [yellow] 25 2" xfId="12570"/>
    <cellStyle name="Input [yellow] 25 2 2" xfId="12571"/>
    <cellStyle name="Input [yellow] 25 2 3" xfId="12572"/>
    <cellStyle name="Input [yellow] 25 3" xfId="12573"/>
    <cellStyle name="Input [yellow] 25 3 2" xfId="12574"/>
    <cellStyle name="Input [yellow] 25 3 3" xfId="12575"/>
    <cellStyle name="Input [yellow] 25 4" xfId="12576"/>
    <cellStyle name="Input [yellow] 25 4 2" xfId="12577"/>
    <cellStyle name="Input [yellow] 25 4 3" xfId="12578"/>
    <cellStyle name="Input [yellow] 25 5" xfId="12579"/>
    <cellStyle name="Input [yellow] 25 5 2" xfId="12580"/>
    <cellStyle name="Input [yellow] 25 5 3" xfId="12581"/>
    <cellStyle name="Input [yellow] 25 6" xfId="12582"/>
    <cellStyle name="Input [yellow] 25 6 2" xfId="12583"/>
    <cellStyle name="Input [yellow] 25 6 3" xfId="12584"/>
    <cellStyle name="Input [yellow] 25 7" xfId="12585"/>
    <cellStyle name="Input [yellow] 25 7 2" xfId="12586"/>
    <cellStyle name="Input [yellow] 25 7 3" xfId="12587"/>
    <cellStyle name="Input [yellow] 25 8" xfId="12588"/>
    <cellStyle name="Input [yellow] 25 8 2" xfId="12589"/>
    <cellStyle name="Input [yellow] 25 8 3" xfId="12590"/>
    <cellStyle name="Input [yellow] 25 9" xfId="12591"/>
    <cellStyle name="Input [yellow] 25 9 2" xfId="12592"/>
    <cellStyle name="Input [yellow] 25 9 3" xfId="12593"/>
    <cellStyle name="Input [yellow] 26" xfId="12594"/>
    <cellStyle name="Input [yellow] 26 10" xfId="12595"/>
    <cellStyle name="Input [yellow] 26 10 2" xfId="12596"/>
    <cellStyle name="Input [yellow] 26 10 3" xfId="12597"/>
    <cellStyle name="Input [yellow] 26 11" xfId="12598"/>
    <cellStyle name="Input [yellow] 26 11 2" xfId="12599"/>
    <cellStyle name="Input [yellow] 26 11 3" xfId="12600"/>
    <cellStyle name="Input [yellow] 26 12" xfId="12601"/>
    <cellStyle name="Input [yellow] 26 12 2" xfId="12602"/>
    <cellStyle name="Input [yellow] 26 12 3" xfId="12603"/>
    <cellStyle name="Input [yellow] 26 13" xfId="12604"/>
    <cellStyle name="Input [yellow] 26 13 2" xfId="12605"/>
    <cellStyle name="Input [yellow] 26 13 3" xfId="12606"/>
    <cellStyle name="Input [yellow] 26 14" xfId="12607"/>
    <cellStyle name="Input [yellow] 26 15" xfId="12608"/>
    <cellStyle name="Input [yellow] 26 16" xfId="12609"/>
    <cellStyle name="Input [yellow] 26 2" xfId="12610"/>
    <cellStyle name="Input [yellow] 26 2 2" xfId="12611"/>
    <cellStyle name="Input [yellow] 26 2 3" xfId="12612"/>
    <cellStyle name="Input [yellow] 26 3" xfId="12613"/>
    <cellStyle name="Input [yellow] 26 3 2" xfId="12614"/>
    <cellStyle name="Input [yellow] 26 3 3" xfId="12615"/>
    <cellStyle name="Input [yellow] 26 4" xfId="12616"/>
    <cellStyle name="Input [yellow] 26 4 2" xfId="12617"/>
    <cellStyle name="Input [yellow] 26 4 3" xfId="12618"/>
    <cellStyle name="Input [yellow] 26 5" xfId="12619"/>
    <cellStyle name="Input [yellow] 26 5 2" xfId="12620"/>
    <cellStyle name="Input [yellow] 26 5 3" xfId="12621"/>
    <cellStyle name="Input [yellow] 26 6" xfId="12622"/>
    <cellStyle name="Input [yellow] 26 6 2" xfId="12623"/>
    <cellStyle name="Input [yellow] 26 6 3" xfId="12624"/>
    <cellStyle name="Input [yellow] 26 7" xfId="12625"/>
    <cellStyle name="Input [yellow] 26 7 2" xfId="12626"/>
    <cellStyle name="Input [yellow] 26 7 3" xfId="12627"/>
    <cellStyle name="Input [yellow] 26 8" xfId="12628"/>
    <cellStyle name="Input [yellow] 26 8 2" xfId="12629"/>
    <cellStyle name="Input [yellow] 26 8 3" xfId="12630"/>
    <cellStyle name="Input [yellow] 26 9" xfId="12631"/>
    <cellStyle name="Input [yellow] 26 9 2" xfId="12632"/>
    <cellStyle name="Input [yellow] 26 9 3" xfId="12633"/>
    <cellStyle name="Input [yellow] 27" xfId="12634"/>
    <cellStyle name="Input [yellow] 27 10" xfId="12635"/>
    <cellStyle name="Input [yellow] 27 10 2" xfId="12636"/>
    <cellStyle name="Input [yellow] 27 10 3" xfId="12637"/>
    <cellStyle name="Input [yellow] 27 11" xfId="12638"/>
    <cellStyle name="Input [yellow] 27 11 2" xfId="12639"/>
    <cellStyle name="Input [yellow] 27 11 3" xfId="12640"/>
    <cellStyle name="Input [yellow] 27 12" xfId="12641"/>
    <cellStyle name="Input [yellow] 27 12 2" xfId="12642"/>
    <cellStyle name="Input [yellow] 27 12 3" xfId="12643"/>
    <cellStyle name="Input [yellow] 27 13" xfId="12644"/>
    <cellStyle name="Input [yellow] 27 13 2" xfId="12645"/>
    <cellStyle name="Input [yellow] 27 13 3" xfId="12646"/>
    <cellStyle name="Input [yellow] 27 14" xfId="12647"/>
    <cellStyle name="Input [yellow] 27 15" xfId="12648"/>
    <cellStyle name="Input [yellow] 27 16" xfId="12649"/>
    <cellStyle name="Input [yellow] 27 2" xfId="12650"/>
    <cellStyle name="Input [yellow] 27 2 2" xfId="12651"/>
    <cellStyle name="Input [yellow] 27 2 3" xfId="12652"/>
    <cellStyle name="Input [yellow] 27 3" xfId="12653"/>
    <cellStyle name="Input [yellow] 27 3 2" xfId="12654"/>
    <cellStyle name="Input [yellow] 27 3 3" xfId="12655"/>
    <cellStyle name="Input [yellow] 27 4" xfId="12656"/>
    <cellStyle name="Input [yellow] 27 4 2" xfId="12657"/>
    <cellStyle name="Input [yellow] 27 4 3" xfId="12658"/>
    <cellStyle name="Input [yellow] 27 5" xfId="12659"/>
    <cellStyle name="Input [yellow] 27 5 2" xfId="12660"/>
    <cellStyle name="Input [yellow] 27 5 3" xfId="12661"/>
    <cellStyle name="Input [yellow] 27 6" xfId="12662"/>
    <cellStyle name="Input [yellow] 27 6 2" xfId="12663"/>
    <cellStyle name="Input [yellow] 27 6 3" xfId="12664"/>
    <cellStyle name="Input [yellow] 27 7" xfId="12665"/>
    <cellStyle name="Input [yellow] 27 7 2" xfId="12666"/>
    <cellStyle name="Input [yellow] 27 7 3" xfId="12667"/>
    <cellStyle name="Input [yellow] 27 8" xfId="12668"/>
    <cellStyle name="Input [yellow] 27 8 2" xfId="12669"/>
    <cellStyle name="Input [yellow] 27 8 3" xfId="12670"/>
    <cellStyle name="Input [yellow] 27 9" xfId="12671"/>
    <cellStyle name="Input [yellow] 27 9 2" xfId="12672"/>
    <cellStyle name="Input [yellow] 27 9 3" xfId="12673"/>
    <cellStyle name="Input [yellow] 28" xfId="12674"/>
    <cellStyle name="Input [yellow] 28 10" xfId="12675"/>
    <cellStyle name="Input [yellow] 28 10 2" xfId="12676"/>
    <cellStyle name="Input [yellow] 28 10 3" xfId="12677"/>
    <cellStyle name="Input [yellow] 28 11" xfId="12678"/>
    <cellStyle name="Input [yellow] 28 11 2" xfId="12679"/>
    <cellStyle name="Input [yellow] 28 11 3" xfId="12680"/>
    <cellStyle name="Input [yellow] 28 12" xfId="12681"/>
    <cellStyle name="Input [yellow] 28 12 2" xfId="12682"/>
    <cellStyle name="Input [yellow] 28 12 3" xfId="12683"/>
    <cellStyle name="Input [yellow] 28 13" xfId="12684"/>
    <cellStyle name="Input [yellow] 28 13 2" xfId="12685"/>
    <cellStyle name="Input [yellow] 28 13 3" xfId="12686"/>
    <cellStyle name="Input [yellow] 28 14" xfId="12687"/>
    <cellStyle name="Input [yellow] 28 15" xfId="12688"/>
    <cellStyle name="Input [yellow] 28 16" xfId="12689"/>
    <cellStyle name="Input [yellow] 28 2" xfId="12690"/>
    <cellStyle name="Input [yellow] 28 2 2" xfId="12691"/>
    <cellStyle name="Input [yellow] 28 2 3" xfId="12692"/>
    <cellStyle name="Input [yellow] 28 3" xfId="12693"/>
    <cellStyle name="Input [yellow] 28 3 2" xfId="12694"/>
    <cellStyle name="Input [yellow] 28 3 3" xfId="12695"/>
    <cellStyle name="Input [yellow] 28 4" xfId="12696"/>
    <cellStyle name="Input [yellow] 28 4 2" xfId="12697"/>
    <cellStyle name="Input [yellow] 28 4 3" xfId="12698"/>
    <cellStyle name="Input [yellow] 28 5" xfId="12699"/>
    <cellStyle name="Input [yellow] 28 5 2" xfId="12700"/>
    <cellStyle name="Input [yellow] 28 5 3" xfId="12701"/>
    <cellStyle name="Input [yellow] 28 6" xfId="12702"/>
    <cellStyle name="Input [yellow] 28 6 2" xfId="12703"/>
    <cellStyle name="Input [yellow] 28 6 3" xfId="12704"/>
    <cellStyle name="Input [yellow] 28 7" xfId="12705"/>
    <cellStyle name="Input [yellow] 28 7 2" xfId="12706"/>
    <cellStyle name="Input [yellow] 28 7 3" xfId="12707"/>
    <cellStyle name="Input [yellow] 28 8" xfId="12708"/>
    <cellStyle name="Input [yellow] 28 8 2" xfId="12709"/>
    <cellStyle name="Input [yellow] 28 8 3" xfId="12710"/>
    <cellStyle name="Input [yellow] 28 9" xfId="12711"/>
    <cellStyle name="Input [yellow] 28 9 2" xfId="12712"/>
    <cellStyle name="Input [yellow] 28 9 3" xfId="12713"/>
    <cellStyle name="Input [yellow] 29" xfId="12714"/>
    <cellStyle name="Input [yellow] 29 2" xfId="12715"/>
    <cellStyle name="Input [yellow] 29 3" xfId="12716"/>
    <cellStyle name="Input [yellow] 3" xfId="12717"/>
    <cellStyle name="Input [yellow] 3 10" xfId="12718"/>
    <cellStyle name="Input [yellow] 3 10 10" xfId="12719"/>
    <cellStyle name="Input [yellow] 3 10 10 2" xfId="12720"/>
    <cellStyle name="Input [yellow] 3 10 10 3" xfId="12721"/>
    <cellStyle name="Input [yellow] 3 10 11" xfId="12722"/>
    <cellStyle name="Input [yellow] 3 10 11 2" xfId="12723"/>
    <cellStyle name="Input [yellow] 3 10 11 3" xfId="12724"/>
    <cellStyle name="Input [yellow] 3 10 12" xfId="12725"/>
    <cellStyle name="Input [yellow] 3 10 12 2" xfId="12726"/>
    <cellStyle name="Input [yellow] 3 10 12 3" xfId="12727"/>
    <cellStyle name="Input [yellow] 3 10 13" xfId="12728"/>
    <cellStyle name="Input [yellow] 3 10 13 2" xfId="12729"/>
    <cellStyle name="Input [yellow] 3 10 13 3" xfId="12730"/>
    <cellStyle name="Input [yellow] 3 10 14" xfId="12731"/>
    <cellStyle name="Input [yellow] 3 10 15" xfId="12732"/>
    <cellStyle name="Input [yellow] 3 10 16" xfId="12733"/>
    <cellStyle name="Input [yellow] 3 10 2" xfId="12734"/>
    <cellStyle name="Input [yellow] 3 10 2 2" xfId="12735"/>
    <cellStyle name="Input [yellow] 3 10 2 3" xfId="12736"/>
    <cellStyle name="Input [yellow] 3 10 3" xfId="12737"/>
    <cellStyle name="Input [yellow] 3 10 3 2" xfId="12738"/>
    <cellStyle name="Input [yellow] 3 10 3 3" xfId="12739"/>
    <cellStyle name="Input [yellow] 3 10 4" xfId="12740"/>
    <cellStyle name="Input [yellow] 3 10 4 2" xfId="12741"/>
    <cellStyle name="Input [yellow] 3 10 4 3" xfId="12742"/>
    <cellStyle name="Input [yellow] 3 10 5" xfId="12743"/>
    <cellStyle name="Input [yellow] 3 10 5 2" xfId="12744"/>
    <cellStyle name="Input [yellow] 3 10 5 3" xfId="12745"/>
    <cellStyle name="Input [yellow] 3 10 6" xfId="12746"/>
    <cellStyle name="Input [yellow] 3 10 6 2" xfId="12747"/>
    <cellStyle name="Input [yellow] 3 10 6 3" xfId="12748"/>
    <cellStyle name="Input [yellow] 3 10 7" xfId="12749"/>
    <cellStyle name="Input [yellow] 3 10 7 2" xfId="12750"/>
    <cellStyle name="Input [yellow] 3 10 7 3" xfId="12751"/>
    <cellStyle name="Input [yellow] 3 10 8" xfId="12752"/>
    <cellStyle name="Input [yellow] 3 10 8 2" xfId="12753"/>
    <cellStyle name="Input [yellow] 3 10 8 3" xfId="12754"/>
    <cellStyle name="Input [yellow] 3 10 9" xfId="12755"/>
    <cellStyle name="Input [yellow] 3 10 9 2" xfId="12756"/>
    <cellStyle name="Input [yellow] 3 10 9 3" xfId="12757"/>
    <cellStyle name="Input [yellow] 3 11" xfId="12758"/>
    <cellStyle name="Input [yellow] 3 11 10" xfId="12759"/>
    <cellStyle name="Input [yellow] 3 11 10 2" xfId="12760"/>
    <cellStyle name="Input [yellow] 3 11 10 3" xfId="12761"/>
    <cellStyle name="Input [yellow] 3 11 11" xfId="12762"/>
    <cellStyle name="Input [yellow] 3 11 11 2" xfId="12763"/>
    <cellStyle name="Input [yellow] 3 11 11 3" xfId="12764"/>
    <cellStyle name="Input [yellow] 3 11 12" xfId="12765"/>
    <cellStyle name="Input [yellow] 3 11 12 2" xfId="12766"/>
    <cellStyle name="Input [yellow] 3 11 12 3" xfId="12767"/>
    <cellStyle name="Input [yellow] 3 11 13" xfId="12768"/>
    <cellStyle name="Input [yellow] 3 11 13 2" xfId="12769"/>
    <cellStyle name="Input [yellow] 3 11 13 3" xfId="12770"/>
    <cellStyle name="Input [yellow] 3 11 14" xfId="12771"/>
    <cellStyle name="Input [yellow] 3 11 15" xfId="12772"/>
    <cellStyle name="Input [yellow] 3 11 16" xfId="12773"/>
    <cellStyle name="Input [yellow] 3 11 2" xfId="12774"/>
    <cellStyle name="Input [yellow] 3 11 2 2" xfId="12775"/>
    <cellStyle name="Input [yellow] 3 11 2 3" xfId="12776"/>
    <cellStyle name="Input [yellow] 3 11 3" xfId="12777"/>
    <cellStyle name="Input [yellow] 3 11 3 2" xfId="12778"/>
    <cellStyle name="Input [yellow] 3 11 3 3" xfId="12779"/>
    <cellStyle name="Input [yellow] 3 11 4" xfId="12780"/>
    <cellStyle name="Input [yellow] 3 11 4 2" xfId="12781"/>
    <cellStyle name="Input [yellow] 3 11 4 3" xfId="12782"/>
    <cellStyle name="Input [yellow] 3 11 5" xfId="12783"/>
    <cellStyle name="Input [yellow] 3 11 5 2" xfId="12784"/>
    <cellStyle name="Input [yellow] 3 11 5 3" xfId="12785"/>
    <cellStyle name="Input [yellow] 3 11 6" xfId="12786"/>
    <cellStyle name="Input [yellow] 3 11 6 2" xfId="12787"/>
    <cellStyle name="Input [yellow] 3 11 6 3" xfId="12788"/>
    <cellStyle name="Input [yellow] 3 11 7" xfId="12789"/>
    <cellStyle name="Input [yellow] 3 11 7 2" xfId="12790"/>
    <cellStyle name="Input [yellow] 3 11 7 3" xfId="12791"/>
    <cellStyle name="Input [yellow] 3 11 8" xfId="12792"/>
    <cellStyle name="Input [yellow] 3 11 8 2" xfId="12793"/>
    <cellStyle name="Input [yellow] 3 11 8 3" xfId="12794"/>
    <cellStyle name="Input [yellow] 3 11 9" xfId="12795"/>
    <cellStyle name="Input [yellow] 3 11 9 2" xfId="12796"/>
    <cellStyle name="Input [yellow] 3 11 9 3" xfId="12797"/>
    <cellStyle name="Input [yellow] 3 12" xfId="12798"/>
    <cellStyle name="Input [yellow] 3 12 10" xfId="12799"/>
    <cellStyle name="Input [yellow] 3 12 10 2" xfId="12800"/>
    <cellStyle name="Input [yellow] 3 12 10 3" xfId="12801"/>
    <cellStyle name="Input [yellow] 3 12 11" xfId="12802"/>
    <cellStyle name="Input [yellow] 3 12 11 2" xfId="12803"/>
    <cellStyle name="Input [yellow] 3 12 11 3" xfId="12804"/>
    <cellStyle name="Input [yellow] 3 12 12" xfId="12805"/>
    <cellStyle name="Input [yellow] 3 12 12 2" xfId="12806"/>
    <cellStyle name="Input [yellow] 3 12 12 3" xfId="12807"/>
    <cellStyle name="Input [yellow] 3 12 13" xfId="12808"/>
    <cellStyle name="Input [yellow] 3 12 13 2" xfId="12809"/>
    <cellStyle name="Input [yellow] 3 12 13 3" xfId="12810"/>
    <cellStyle name="Input [yellow] 3 12 14" xfId="12811"/>
    <cellStyle name="Input [yellow] 3 12 15" xfId="12812"/>
    <cellStyle name="Input [yellow] 3 12 16" xfId="12813"/>
    <cellStyle name="Input [yellow] 3 12 2" xfId="12814"/>
    <cellStyle name="Input [yellow] 3 12 2 2" xfId="12815"/>
    <cellStyle name="Input [yellow] 3 12 2 3" xfId="12816"/>
    <cellStyle name="Input [yellow] 3 12 3" xfId="12817"/>
    <cellStyle name="Input [yellow] 3 12 3 2" xfId="12818"/>
    <cellStyle name="Input [yellow] 3 12 3 3" xfId="12819"/>
    <cellStyle name="Input [yellow] 3 12 4" xfId="12820"/>
    <cellStyle name="Input [yellow] 3 12 4 2" xfId="12821"/>
    <cellStyle name="Input [yellow] 3 12 4 3" xfId="12822"/>
    <cellStyle name="Input [yellow] 3 12 5" xfId="12823"/>
    <cellStyle name="Input [yellow] 3 12 5 2" xfId="12824"/>
    <cellStyle name="Input [yellow] 3 12 5 3" xfId="12825"/>
    <cellStyle name="Input [yellow] 3 12 6" xfId="12826"/>
    <cellStyle name="Input [yellow] 3 12 6 2" xfId="12827"/>
    <cellStyle name="Input [yellow] 3 12 6 3" xfId="12828"/>
    <cellStyle name="Input [yellow] 3 12 7" xfId="12829"/>
    <cellStyle name="Input [yellow] 3 12 7 2" xfId="12830"/>
    <cellStyle name="Input [yellow] 3 12 7 3" xfId="12831"/>
    <cellStyle name="Input [yellow] 3 12 8" xfId="12832"/>
    <cellStyle name="Input [yellow] 3 12 8 2" xfId="12833"/>
    <cellStyle name="Input [yellow] 3 12 8 3" xfId="12834"/>
    <cellStyle name="Input [yellow] 3 12 9" xfId="12835"/>
    <cellStyle name="Input [yellow] 3 12 9 2" xfId="12836"/>
    <cellStyle name="Input [yellow] 3 12 9 3" xfId="12837"/>
    <cellStyle name="Input [yellow] 3 13" xfId="12838"/>
    <cellStyle name="Input [yellow] 3 13 10" xfId="12839"/>
    <cellStyle name="Input [yellow] 3 13 10 2" xfId="12840"/>
    <cellStyle name="Input [yellow] 3 13 10 3" xfId="12841"/>
    <cellStyle name="Input [yellow] 3 13 11" xfId="12842"/>
    <cellStyle name="Input [yellow] 3 13 11 2" xfId="12843"/>
    <cellStyle name="Input [yellow] 3 13 11 3" xfId="12844"/>
    <cellStyle name="Input [yellow] 3 13 12" xfId="12845"/>
    <cellStyle name="Input [yellow] 3 13 12 2" xfId="12846"/>
    <cellStyle name="Input [yellow] 3 13 12 3" xfId="12847"/>
    <cellStyle name="Input [yellow] 3 13 13" xfId="12848"/>
    <cellStyle name="Input [yellow] 3 13 13 2" xfId="12849"/>
    <cellStyle name="Input [yellow] 3 13 13 3" xfId="12850"/>
    <cellStyle name="Input [yellow] 3 13 14" xfId="12851"/>
    <cellStyle name="Input [yellow] 3 13 15" xfId="12852"/>
    <cellStyle name="Input [yellow] 3 13 16" xfId="12853"/>
    <cellStyle name="Input [yellow] 3 13 2" xfId="12854"/>
    <cellStyle name="Input [yellow] 3 13 2 2" xfId="12855"/>
    <cellStyle name="Input [yellow] 3 13 2 3" xfId="12856"/>
    <cellStyle name="Input [yellow] 3 13 3" xfId="12857"/>
    <cellStyle name="Input [yellow] 3 13 3 2" xfId="12858"/>
    <cellStyle name="Input [yellow] 3 13 3 3" xfId="12859"/>
    <cellStyle name="Input [yellow] 3 13 4" xfId="12860"/>
    <cellStyle name="Input [yellow] 3 13 4 2" xfId="12861"/>
    <cellStyle name="Input [yellow] 3 13 4 3" xfId="12862"/>
    <cellStyle name="Input [yellow] 3 13 5" xfId="12863"/>
    <cellStyle name="Input [yellow] 3 13 5 2" xfId="12864"/>
    <cellStyle name="Input [yellow] 3 13 5 3" xfId="12865"/>
    <cellStyle name="Input [yellow] 3 13 6" xfId="12866"/>
    <cellStyle name="Input [yellow] 3 13 6 2" xfId="12867"/>
    <cellStyle name="Input [yellow] 3 13 6 3" xfId="12868"/>
    <cellStyle name="Input [yellow] 3 13 7" xfId="12869"/>
    <cellStyle name="Input [yellow] 3 13 7 2" xfId="12870"/>
    <cellStyle name="Input [yellow] 3 13 7 3" xfId="12871"/>
    <cellStyle name="Input [yellow] 3 13 8" xfId="12872"/>
    <cellStyle name="Input [yellow] 3 13 8 2" xfId="12873"/>
    <cellStyle name="Input [yellow] 3 13 8 3" xfId="12874"/>
    <cellStyle name="Input [yellow] 3 13 9" xfId="12875"/>
    <cellStyle name="Input [yellow] 3 13 9 2" xfId="12876"/>
    <cellStyle name="Input [yellow] 3 13 9 3" xfId="12877"/>
    <cellStyle name="Input [yellow] 3 14" xfId="12878"/>
    <cellStyle name="Input [yellow] 3 14 10" xfId="12879"/>
    <cellStyle name="Input [yellow] 3 14 10 2" xfId="12880"/>
    <cellStyle name="Input [yellow] 3 14 10 3" xfId="12881"/>
    <cellStyle name="Input [yellow] 3 14 11" xfId="12882"/>
    <cellStyle name="Input [yellow] 3 14 11 2" xfId="12883"/>
    <cellStyle name="Input [yellow] 3 14 11 3" xfId="12884"/>
    <cellStyle name="Input [yellow] 3 14 12" xfId="12885"/>
    <cellStyle name="Input [yellow] 3 14 12 2" xfId="12886"/>
    <cellStyle name="Input [yellow] 3 14 12 3" xfId="12887"/>
    <cellStyle name="Input [yellow] 3 14 13" xfId="12888"/>
    <cellStyle name="Input [yellow] 3 14 13 2" xfId="12889"/>
    <cellStyle name="Input [yellow] 3 14 13 3" xfId="12890"/>
    <cellStyle name="Input [yellow] 3 14 14" xfId="12891"/>
    <cellStyle name="Input [yellow] 3 14 15" xfId="12892"/>
    <cellStyle name="Input [yellow] 3 14 16" xfId="12893"/>
    <cellStyle name="Input [yellow] 3 14 2" xfId="12894"/>
    <cellStyle name="Input [yellow] 3 14 2 2" xfId="12895"/>
    <cellStyle name="Input [yellow] 3 14 2 3" xfId="12896"/>
    <cellStyle name="Input [yellow] 3 14 3" xfId="12897"/>
    <cellStyle name="Input [yellow] 3 14 3 2" xfId="12898"/>
    <cellStyle name="Input [yellow] 3 14 3 3" xfId="12899"/>
    <cellStyle name="Input [yellow] 3 14 4" xfId="12900"/>
    <cellStyle name="Input [yellow] 3 14 4 2" xfId="12901"/>
    <cellStyle name="Input [yellow] 3 14 4 3" xfId="12902"/>
    <cellStyle name="Input [yellow] 3 14 5" xfId="12903"/>
    <cellStyle name="Input [yellow] 3 14 5 2" xfId="12904"/>
    <cellStyle name="Input [yellow] 3 14 5 3" xfId="12905"/>
    <cellStyle name="Input [yellow] 3 14 6" xfId="12906"/>
    <cellStyle name="Input [yellow] 3 14 6 2" xfId="12907"/>
    <cellStyle name="Input [yellow] 3 14 6 3" xfId="12908"/>
    <cellStyle name="Input [yellow] 3 14 7" xfId="12909"/>
    <cellStyle name="Input [yellow] 3 14 7 2" xfId="12910"/>
    <cellStyle name="Input [yellow] 3 14 7 3" xfId="12911"/>
    <cellStyle name="Input [yellow] 3 14 8" xfId="12912"/>
    <cellStyle name="Input [yellow] 3 14 8 2" xfId="12913"/>
    <cellStyle name="Input [yellow] 3 14 8 3" xfId="12914"/>
    <cellStyle name="Input [yellow] 3 14 9" xfId="12915"/>
    <cellStyle name="Input [yellow] 3 14 9 2" xfId="12916"/>
    <cellStyle name="Input [yellow] 3 14 9 3" xfId="12917"/>
    <cellStyle name="Input [yellow] 3 15" xfId="12918"/>
    <cellStyle name="Input [yellow] 3 15 10" xfId="12919"/>
    <cellStyle name="Input [yellow] 3 15 10 2" xfId="12920"/>
    <cellStyle name="Input [yellow] 3 15 10 3" xfId="12921"/>
    <cellStyle name="Input [yellow] 3 15 11" xfId="12922"/>
    <cellStyle name="Input [yellow] 3 15 11 2" xfId="12923"/>
    <cellStyle name="Input [yellow] 3 15 11 3" xfId="12924"/>
    <cellStyle name="Input [yellow] 3 15 12" xfId="12925"/>
    <cellStyle name="Input [yellow] 3 15 12 2" xfId="12926"/>
    <cellStyle name="Input [yellow] 3 15 12 3" xfId="12927"/>
    <cellStyle name="Input [yellow] 3 15 13" xfId="12928"/>
    <cellStyle name="Input [yellow] 3 15 13 2" xfId="12929"/>
    <cellStyle name="Input [yellow] 3 15 13 3" xfId="12930"/>
    <cellStyle name="Input [yellow] 3 15 14" xfId="12931"/>
    <cellStyle name="Input [yellow] 3 15 15" xfId="12932"/>
    <cellStyle name="Input [yellow] 3 15 16" xfId="12933"/>
    <cellStyle name="Input [yellow] 3 15 2" xfId="12934"/>
    <cellStyle name="Input [yellow] 3 15 2 2" xfId="12935"/>
    <cellStyle name="Input [yellow] 3 15 2 3" xfId="12936"/>
    <cellStyle name="Input [yellow] 3 15 3" xfId="12937"/>
    <cellStyle name="Input [yellow] 3 15 3 2" xfId="12938"/>
    <cellStyle name="Input [yellow] 3 15 3 3" xfId="12939"/>
    <cellStyle name="Input [yellow] 3 15 4" xfId="12940"/>
    <cellStyle name="Input [yellow] 3 15 4 2" xfId="12941"/>
    <cellStyle name="Input [yellow] 3 15 4 3" xfId="12942"/>
    <cellStyle name="Input [yellow] 3 15 5" xfId="12943"/>
    <cellStyle name="Input [yellow] 3 15 5 2" xfId="12944"/>
    <cellStyle name="Input [yellow] 3 15 5 3" xfId="12945"/>
    <cellStyle name="Input [yellow] 3 15 6" xfId="12946"/>
    <cellStyle name="Input [yellow] 3 15 6 2" xfId="12947"/>
    <cellStyle name="Input [yellow] 3 15 6 3" xfId="12948"/>
    <cellStyle name="Input [yellow] 3 15 7" xfId="12949"/>
    <cellStyle name="Input [yellow] 3 15 7 2" xfId="12950"/>
    <cellStyle name="Input [yellow] 3 15 7 3" xfId="12951"/>
    <cellStyle name="Input [yellow] 3 15 8" xfId="12952"/>
    <cellStyle name="Input [yellow] 3 15 8 2" xfId="12953"/>
    <cellStyle name="Input [yellow] 3 15 8 3" xfId="12954"/>
    <cellStyle name="Input [yellow] 3 15 9" xfId="12955"/>
    <cellStyle name="Input [yellow] 3 15 9 2" xfId="12956"/>
    <cellStyle name="Input [yellow] 3 15 9 3" xfId="12957"/>
    <cellStyle name="Input [yellow] 3 16" xfId="12958"/>
    <cellStyle name="Input [yellow] 3 16 10" xfId="12959"/>
    <cellStyle name="Input [yellow] 3 16 10 2" xfId="12960"/>
    <cellStyle name="Input [yellow] 3 16 10 3" xfId="12961"/>
    <cellStyle name="Input [yellow] 3 16 11" xfId="12962"/>
    <cellStyle name="Input [yellow] 3 16 11 2" xfId="12963"/>
    <cellStyle name="Input [yellow] 3 16 11 3" xfId="12964"/>
    <cellStyle name="Input [yellow] 3 16 12" xfId="12965"/>
    <cellStyle name="Input [yellow] 3 16 12 2" xfId="12966"/>
    <cellStyle name="Input [yellow] 3 16 12 3" xfId="12967"/>
    <cellStyle name="Input [yellow] 3 16 13" xfId="12968"/>
    <cellStyle name="Input [yellow] 3 16 13 2" xfId="12969"/>
    <cellStyle name="Input [yellow] 3 16 13 3" xfId="12970"/>
    <cellStyle name="Input [yellow] 3 16 14" xfId="12971"/>
    <cellStyle name="Input [yellow] 3 16 15" xfId="12972"/>
    <cellStyle name="Input [yellow] 3 16 16" xfId="12973"/>
    <cellStyle name="Input [yellow] 3 16 2" xfId="12974"/>
    <cellStyle name="Input [yellow] 3 16 2 2" xfId="12975"/>
    <cellStyle name="Input [yellow] 3 16 2 3" xfId="12976"/>
    <cellStyle name="Input [yellow] 3 16 3" xfId="12977"/>
    <cellStyle name="Input [yellow] 3 16 3 2" xfId="12978"/>
    <cellStyle name="Input [yellow] 3 16 3 3" xfId="12979"/>
    <cellStyle name="Input [yellow] 3 16 4" xfId="12980"/>
    <cellStyle name="Input [yellow] 3 16 4 2" xfId="12981"/>
    <cellStyle name="Input [yellow] 3 16 4 3" xfId="12982"/>
    <cellStyle name="Input [yellow] 3 16 5" xfId="12983"/>
    <cellStyle name="Input [yellow] 3 16 5 2" xfId="12984"/>
    <cellStyle name="Input [yellow] 3 16 5 3" xfId="12985"/>
    <cellStyle name="Input [yellow] 3 16 6" xfId="12986"/>
    <cellStyle name="Input [yellow] 3 16 6 2" xfId="12987"/>
    <cellStyle name="Input [yellow] 3 16 6 3" xfId="12988"/>
    <cellStyle name="Input [yellow] 3 16 7" xfId="12989"/>
    <cellStyle name="Input [yellow] 3 16 7 2" xfId="12990"/>
    <cellStyle name="Input [yellow] 3 16 7 3" xfId="12991"/>
    <cellStyle name="Input [yellow] 3 16 8" xfId="12992"/>
    <cellStyle name="Input [yellow] 3 16 8 2" xfId="12993"/>
    <cellStyle name="Input [yellow] 3 16 8 3" xfId="12994"/>
    <cellStyle name="Input [yellow] 3 16 9" xfId="12995"/>
    <cellStyle name="Input [yellow] 3 16 9 2" xfId="12996"/>
    <cellStyle name="Input [yellow] 3 16 9 3" xfId="12997"/>
    <cellStyle name="Input [yellow] 3 17" xfId="12998"/>
    <cellStyle name="Input [yellow] 3 17 10" xfId="12999"/>
    <cellStyle name="Input [yellow] 3 17 10 2" xfId="13000"/>
    <cellStyle name="Input [yellow] 3 17 10 3" xfId="13001"/>
    <cellStyle name="Input [yellow] 3 17 11" xfId="13002"/>
    <cellStyle name="Input [yellow] 3 17 11 2" xfId="13003"/>
    <cellStyle name="Input [yellow] 3 17 11 3" xfId="13004"/>
    <cellStyle name="Input [yellow] 3 17 12" xfId="13005"/>
    <cellStyle name="Input [yellow] 3 17 12 2" xfId="13006"/>
    <cellStyle name="Input [yellow] 3 17 12 3" xfId="13007"/>
    <cellStyle name="Input [yellow] 3 17 13" xfId="13008"/>
    <cellStyle name="Input [yellow] 3 17 13 2" xfId="13009"/>
    <cellStyle name="Input [yellow] 3 17 13 3" xfId="13010"/>
    <cellStyle name="Input [yellow] 3 17 14" xfId="13011"/>
    <cellStyle name="Input [yellow] 3 17 15" xfId="13012"/>
    <cellStyle name="Input [yellow] 3 17 16" xfId="13013"/>
    <cellStyle name="Input [yellow] 3 17 2" xfId="13014"/>
    <cellStyle name="Input [yellow] 3 17 2 2" xfId="13015"/>
    <cellStyle name="Input [yellow] 3 17 2 3" xfId="13016"/>
    <cellStyle name="Input [yellow] 3 17 3" xfId="13017"/>
    <cellStyle name="Input [yellow] 3 17 3 2" xfId="13018"/>
    <cellStyle name="Input [yellow] 3 17 3 3" xfId="13019"/>
    <cellStyle name="Input [yellow] 3 17 4" xfId="13020"/>
    <cellStyle name="Input [yellow] 3 17 4 2" xfId="13021"/>
    <cellStyle name="Input [yellow] 3 17 4 3" xfId="13022"/>
    <cellStyle name="Input [yellow] 3 17 5" xfId="13023"/>
    <cellStyle name="Input [yellow] 3 17 5 2" xfId="13024"/>
    <cellStyle name="Input [yellow] 3 17 5 3" xfId="13025"/>
    <cellStyle name="Input [yellow] 3 17 6" xfId="13026"/>
    <cellStyle name="Input [yellow] 3 17 6 2" xfId="13027"/>
    <cellStyle name="Input [yellow] 3 17 6 3" xfId="13028"/>
    <cellStyle name="Input [yellow] 3 17 7" xfId="13029"/>
    <cellStyle name="Input [yellow] 3 17 7 2" xfId="13030"/>
    <cellStyle name="Input [yellow] 3 17 7 3" xfId="13031"/>
    <cellStyle name="Input [yellow] 3 17 8" xfId="13032"/>
    <cellStyle name="Input [yellow] 3 17 8 2" xfId="13033"/>
    <cellStyle name="Input [yellow] 3 17 8 3" xfId="13034"/>
    <cellStyle name="Input [yellow] 3 17 9" xfId="13035"/>
    <cellStyle name="Input [yellow] 3 17 9 2" xfId="13036"/>
    <cellStyle name="Input [yellow] 3 17 9 3" xfId="13037"/>
    <cellStyle name="Input [yellow] 3 18" xfId="13038"/>
    <cellStyle name="Input [yellow] 3 18 10" xfId="13039"/>
    <cellStyle name="Input [yellow] 3 18 10 2" xfId="13040"/>
    <cellStyle name="Input [yellow] 3 18 10 3" xfId="13041"/>
    <cellStyle name="Input [yellow] 3 18 11" xfId="13042"/>
    <cellStyle name="Input [yellow] 3 18 11 2" xfId="13043"/>
    <cellStyle name="Input [yellow] 3 18 11 3" xfId="13044"/>
    <cellStyle name="Input [yellow] 3 18 12" xfId="13045"/>
    <cellStyle name="Input [yellow] 3 18 12 2" xfId="13046"/>
    <cellStyle name="Input [yellow] 3 18 12 3" xfId="13047"/>
    <cellStyle name="Input [yellow] 3 18 13" xfId="13048"/>
    <cellStyle name="Input [yellow] 3 18 13 2" xfId="13049"/>
    <cellStyle name="Input [yellow] 3 18 13 3" xfId="13050"/>
    <cellStyle name="Input [yellow] 3 18 14" xfId="13051"/>
    <cellStyle name="Input [yellow] 3 18 15" xfId="13052"/>
    <cellStyle name="Input [yellow] 3 18 16" xfId="13053"/>
    <cellStyle name="Input [yellow] 3 18 2" xfId="13054"/>
    <cellStyle name="Input [yellow] 3 18 2 2" xfId="13055"/>
    <cellStyle name="Input [yellow] 3 18 2 3" xfId="13056"/>
    <cellStyle name="Input [yellow] 3 18 3" xfId="13057"/>
    <cellStyle name="Input [yellow] 3 18 3 2" xfId="13058"/>
    <cellStyle name="Input [yellow] 3 18 3 3" xfId="13059"/>
    <cellStyle name="Input [yellow] 3 18 4" xfId="13060"/>
    <cellStyle name="Input [yellow] 3 18 4 2" xfId="13061"/>
    <cellStyle name="Input [yellow] 3 18 4 3" xfId="13062"/>
    <cellStyle name="Input [yellow] 3 18 5" xfId="13063"/>
    <cellStyle name="Input [yellow] 3 18 5 2" xfId="13064"/>
    <cellStyle name="Input [yellow] 3 18 5 3" xfId="13065"/>
    <cellStyle name="Input [yellow] 3 18 6" xfId="13066"/>
    <cellStyle name="Input [yellow] 3 18 6 2" xfId="13067"/>
    <cellStyle name="Input [yellow] 3 18 6 3" xfId="13068"/>
    <cellStyle name="Input [yellow] 3 18 7" xfId="13069"/>
    <cellStyle name="Input [yellow] 3 18 7 2" xfId="13070"/>
    <cellStyle name="Input [yellow] 3 18 7 3" xfId="13071"/>
    <cellStyle name="Input [yellow] 3 18 8" xfId="13072"/>
    <cellStyle name="Input [yellow] 3 18 8 2" xfId="13073"/>
    <cellStyle name="Input [yellow] 3 18 8 3" xfId="13074"/>
    <cellStyle name="Input [yellow] 3 18 9" xfId="13075"/>
    <cellStyle name="Input [yellow] 3 18 9 2" xfId="13076"/>
    <cellStyle name="Input [yellow] 3 18 9 3" xfId="13077"/>
    <cellStyle name="Input [yellow] 3 19" xfId="13078"/>
    <cellStyle name="Input [yellow] 3 19 10" xfId="13079"/>
    <cellStyle name="Input [yellow] 3 19 10 2" xfId="13080"/>
    <cellStyle name="Input [yellow] 3 19 10 3" xfId="13081"/>
    <cellStyle name="Input [yellow] 3 19 11" xfId="13082"/>
    <cellStyle name="Input [yellow] 3 19 11 2" xfId="13083"/>
    <cellStyle name="Input [yellow] 3 19 11 3" xfId="13084"/>
    <cellStyle name="Input [yellow] 3 19 12" xfId="13085"/>
    <cellStyle name="Input [yellow] 3 19 12 2" xfId="13086"/>
    <cellStyle name="Input [yellow] 3 19 12 3" xfId="13087"/>
    <cellStyle name="Input [yellow] 3 19 13" xfId="13088"/>
    <cellStyle name="Input [yellow] 3 19 13 2" xfId="13089"/>
    <cellStyle name="Input [yellow] 3 19 13 3" xfId="13090"/>
    <cellStyle name="Input [yellow] 3 19 14" xfId="13091"/>
    <cellStyle name="Input [yellow] 3 19 15" xfId="13092"/>
    <cellStyle name="Input [yellow] 3 19 16" xfId="13093"/>
    <cellStyle name="Input [yellow] 3 19 2" xfId="13094"/>
    <cellStyle name="Input [yellow] 3 19 2 2" xfId="13095"/>
    <cellStyle name="Input [yellow] 3 19 2 3" xfId="13096"/>
    <cellStyle name="Input [yellow] 3 19 3" xfId="13097"/>
    <cellStyle name="Input [yellow] 3 19 3 2" xfId="13098"/>
    <cellStyle name="Input [yellow] 3 19 3 3" xfId="13099"/>
    <cellStyle name="Input [yellow] 3 19 4" xfId="13100"/>
    <cellStyle name="Input [yellow] 3 19 4 2" xfId="13101"/>
    <cellStyle name="Input [yellow] 3 19 4 3" xfId="13102"/>
    <cellStyle name="Input [yellow] 3 19 5" xfId="13103"/>
    <cellStyle name="Input [yellow] 3 19 5 2" xfId="13104"/>
    <cellStyle name="Input [yellow] 3 19 5 3" xfId="13105"/>
    <cellStyle name="Input [yellow] 3 19 6" xfId="13106"/>
    <cellStyle name="Input [yellow] 3 19 6 2" xfId="13107"/>
    <cellStyle name="Input [yellow] 3 19 6 3" xfId="13108"/>
    <cellStyle name="Input [yellow] 3 19 7" xfId="13109"/>
    <cellStyle name="Input [yellow] 3 19 7 2" xfId="13110"/>
    <cellStyle name="Input [yellow] 3 19 7 3" xfId="13111"/>
    <cellStyle name="Input [yellow] 3 19 8" xfId="13112"/>
    <cellStyle name="Input [yellow] 3 19 8 2" xfId="13113"/>
    <cellStyle name="Input [yellow] 3 19 8 3" xfId="13114"/>
    <cellStyle name="Input [yellow] 3 19 9" xfId="13115"/>
    <cellStyle name="Input [yellow] 3 19 9 2" xfId="13116"/>
    <cellStyle name="Input [yellow] 3 19 9 3" xfId="13117"/>
    <cellStyle name="Input [yellow] 3 2" xfId="13118"/>
    <cellStyle name="Input [yellow] 3 2 10" xfId="13119"/>
    <cellStyle name="Input [yellow] 3 2 10 2" xfId="13120"/>
    <cellStyle name="Input [yellow] 3 2 10 3" xfId="13121"/>
    <cellStyle name="Input [yellow] 3 2 11" xfId="13122"/>
    <cellStyle name="Input [yellow] 3 2 11 2" xfId="13123"/>
    <cellStyle name="Input [yellow] 3 2 11 3" xfId="13124"/>
    <cellStyle name="Input [yellow] 3 2 12" xfId="13125"/>
    <cellStyle name="Input [yellow] 3 2 12 2" xfId="13126"/>
    <cellStyle name="Input [yellow] 3 2 12 3" xfId="13127"/>
    <cellStyle name="Input [yellow] 3 2 13" xfId="13128"/>
    <cellStyle name="Input [yellow] 3 2 13 2" xfId="13129"/>
    <cellStyle name="Input [yellow] 3 2 13 3" xfId="13130"/>
    <cellStyle name="Input [yellow] 3 2 14" xfId="13131"/>
    <cellStyle name="Input [yellow] 3 2 15" xfId="13132"/>
    <cellStyle name="Input [yellow] 3 2 16" xfId="13133"/>
    <cellStyle name="Input [yellow] 3 2 2" xfId="13134"/>
    <cellStyle name="Input [yellow] 3 2 2 2" xfId="13135"/>
    <cellStyle name="Input [yellow] 3 2 2 3" xfId="13136"/>
    <cellStyle name="Input [yellow] 3 2 3" xfId="13137"/>
    <cellStyle name="Input [yellow] 3 2 3 2" xfId="13138"/>
    <cellStyle name="Input [yellow] 3 2 3 3" xfId="13139"/>
    <cellStyle name="Input [yellow] 3 2 4" xfId="13140"/>
    <cellStyle name="Input [yellow] 3 2 4 2" xfId="13141"/>
    <cellStyle name="Input [yellow] 3 2 4 3" xfId="13142"/>
    <cellStyle name="Input [yellow] 3 2 5" xfId="13143"/>
    <cellStyle name="Input [yellow] 3 2 5 2" xfId="13144"/>
    <cellStyle name="Input [yellow] 3 2 5 3" xfId="13145"/>
    <cellStyle name="Input [yellow] 3 2 6" xfId="13146"/>
    <cellStyle name="Input [yellow] 3 2 6 2" xfId="13147"/>
    <cellStyle name="Input [yellow] 3 2 6 3" xfId="13148"/>
    <cellStyle name="Input [yellow] 3 2 7" xfId="13149"/>
    <cellStyle name="Input [yellow] 3 2 7 2" xfId="13150"/>
    <cellStyle name="Input [yellow] 3 2 7 3" xfId="13151"/>
    <cellStyle name="Input [yellow] 3 2 8" xfId="13152"/>
    <cellStyle name="Input [yellow] 3 2 8 2" xfId="13153"/>
    <cellStyle name="Input [yellow] 3 2 8 3" xfId="13154"/>
    <cellStyle name="Input [yellow] 3 2 9" xfId="13155"/>
    <cellStyle name="Input [yellow] 3 2 9 2" xfId="13156"/>
    <cellStyle name="Input [yellow] 3 2 9 3" xfId="13157"/>
    <cellStyle name="Input [yellow] 3 20" xfId="13158"/>
    <cellStyle name="Input [yellow] 3 20 10" xfId="13159"/>
    <cellStyle name="Input [yellow] 3 20 10 2" xfId="13160"/>
    <cellStyle name="Input [yellow] 3 20 10 3" xfId="13161"/>
    <cellStyle name="Input [yellow] 3 20 11" xfId="13162"/>
    <cellStyle name="Input [yellow] 3 20 11 2" xfId="13163"/>
    <cellStyle name="Input [yellow] 3 20 11 3" xfId="13164"/>
    <cellStyle name="Input [yellow] 3 20 12" xfId="13165"/>
    <cellStyle name="Input [yellow] 3 20 12 2" xfId="13166"/>
    <cellStyle name="Input [yellow] 3 20 12 3" xfId="13167"/>
    <cellStyle name="Input [yellow] 3 20 13" xfId="13168"/>
    <cellStyle name="Input [yellow] 3 20 13 2" xfId="13169"/>
    <cellStyle name="Input [yellow] 3 20 13 3" xfId="13170"/>
    <cellStyle name="Input [yellow] 3 20 14" xfId="13171"/>
    <cellStyle name="Input [yellow] 3 20 15" xfId="13172"/>
    <cellStyle name="Input [yellow] 3 20 16" xfId="13173"/>
    <cellStyle name="Input [yellow] 3 20 2" xfId="13174"/>
    <cellStyle name="Input [yellow] 3 20 2 2" xfId="13175"/>
    <cellStyle name="Input [yellow] 3 20 2 3" xfId="13176"/>
    <cellStyle name="Input [yellow] 3 20 3" xfId="13177"/>
    <cellStyle name="Input [yellow] 3 20 3 2" xfId="13178"/>
    <cellStyle name="Input [yellow] 3 20 3 3" xfId="13179"/>
    <cellStyle name="Input [yellow] 3 20 4" xfId="13180"/>
    <cellStyle name="Input [yellow] 3 20 4 2" xfId="13181"/>
    <cellStyle name="Input [yellow] 3 20 4 3" xfId="13182"/>
    <cellStyle name="Input [yellow] 3 20 5" xfId="13183"/>
    <cellStyle name="Input [yellow] 3 20 5 2" xfId="13184"/>
    <cellStyle name="Input [yellow] 3 20 5 3" xfId="13185"/>
    <cellStyle name="Input [yellow] 3 20 6" xfId="13186"/>
    <cellStyle name="Input [yellow] 3 20 6 2" xfId="13187"/>
    <cellStyle name="Input [yellow] 3 20 6 3" xfId="13188"/>
    <cellStyle name="Input [yellow] 3 20 7" xfId="13189"/>
    <cellStyle name="Input [yellow] 3 20 7 2" xfId="13190"/>
    <cellStyle name="Input [yellow] 3 20 7 3" xfId="13191"/>
    <cellStyle name="Input [yellow] 3 20 8" xfId="13192"/>
    <cellStyle name="Input [yellow] 3 20 8 2" xfId="13193"/>
    <cellStyle name="Input [yellow] 3 20 8 3" xfId="13194"/>
    <cellStyle name="Input [yellow] 3 20 9" xfId="13195"/>
    <cellStyle name="Input [yellow] 3 20 9 2" xfId="13196"/>
    <cellStyle name="Input [yellow] 3 20 9 3" xfId="13197"/>
    <cellStyle name="Input [yellow] 3 21" xfId="13198"/>
    <cellStyle name="Input [yellow] 3 21 10" xfId="13199"/>
    <cellStyle name="Input [yellow] 3 21 10 2" xfId="13200"/>
    <cellStyle name="Input [yellow] 3 21 10 3" xfId="13201"/>
    <cellStyle name="Input [yellow] 3 21 11" xfId="13202"/>
    <cellStyle name="Input [yellow] 3 21 11 2" xfId="13203"/>
    <cellStyle name="Input [yellow] 3 21 11 3" xfId="13204"/>
    <cellStyle name="Input [yellow] 3 21 12" xfId="13205"/>
    <cellStyle name="Input [yellow] 3 21 12 2" xfId="13206"/>
    <cellStyle name="Input [yellow] 3 21 12 3" xfId="13207"/>
    <cellStyle name="Input [yellow] 3 21 13" xfId="13208"/>
    <cellStyle name="Input [yellow] 3 21 13 2" xfId="13209"/>
    <cellStyle name="Input [yellow] 3 21 13 3" xfId="13210"/>
    <cellStyle name="Input [yellow] 3 21 14" xfId="13211"/>
    <cellStyle name="Input [yellow] 3 21 15" xfId="13212"/>
    <cellStyle name="Input [yellow] 3 21 16" xfId="13213"/>
    <cellStyle name="Input [yellow] 3 21 2" xfId="13214"/>
    <cellStyle name="Input [yellow] 3 21 2 2" xfId="13215"/>
    <cellStyle name="Input [yellow] 3 21 2 3" xfId="13216"/>
    <cellStyle name="Input [yellow] 3 21 3" xfId="13217"/>
    <cellStyle name="Input [yellow] 3 21 3 2" xfId="13218"/>
    <cellStyle name="Input [yellow] 3 21 3 3" xfId="13219"/>
    <cellStyle name="Input [yellow] 3 21 4" xfId="13220"/>
    <cellStyle name="Input [yellow] 3 21 4 2" xfId="13221"/>
    <cellStyle name="Input [yellow] 3 21 4 3" xfId="13222"/>
    <cellStyle name="Input [yellow] 3 21 5" xfId="13223"/>
    <cellStyle name="Input [yellow] 3 21 5 2" xfId="13224"/>
    <cellStyle name="Input [yellow] 3 21 5 3" xfId="13225"/>
    <cellStyle name="Input [yellow] 3 21 6" xfId="13226"/>
    <cellStyle name="Input [yellow] 3 21 6 2" xfId="13227"/>
    <cellStyle name="Input [yellow] 3 21 6 3" xfId="13228"/>
    <cellStyle name="Input [yellow] 3 21 7" xfId="13229"/>
    <cellStyle name="Input [yellow] 3 21 7 2" xfId="13230"/>
    <cellStyle name="Input [yellow] 3 21 7 3" xfId="13231"/>
    <cellStyle name="Input [yellow] 3 21 8" xfId="13232"/>
    <cellStyle name="Input [yellow] 3 21 8 2" xfId="13233"/>
    <cellStyle name="Input [yellow] 3 21 8 3" xfId="13234"/>
    <cellStyle name="Input [yellow] 3 21 9" xfId="13235"/>
    <cellStyle name="Input [yellow] 3 21 9 2" xfId="13236"/>
    <cellStyle name="Input [yellow] 3 21 9 3" xfId="13237"/>
    <cellStyle name="Input [yellow] 3 22" xfId="13238"/>
    <cellStyle name="Input [yellow] 3 22 10" xfId="13239"/>
    <cellStyle name="Input [yellow] 3 22 10 2" xfId="13240"/>
    <cellStyle name="Input [yellow] 3 22 10 3" xfId="13241"/>
    <cellStyle name="Input [yellow] 3 22 11" xfId="13242"/>
    <cellStyle name="Input [yellow] 3 22 11 2" xfId="13243"/>
    <cellStyle name="Input [yellow] 3 22 11 3" xfId="13244"/>
    <cellStyle name="Input [yellow] 3 22 12" xfId="13245"/>
    <cellStyle name="Input [yellow] 3 22 12 2" xfId="13246"/>
    <cellStyle name="Input [yellow] 3 22 12 3" xfId="13247"/>
    <cellStyle name="Input [yellow] 3 22 13" xfId="13248"/>
    <cellStyle name="Input [yellow] 3 22 13 2" xfId="13249"/>
    <cellStyle name="Input [yellow] 3 22 13 3" xfId="13250"/>
    <cellStyle name="Input [yellow] 3 22 14" xfId="13251"/>
    <cellStyle name="Input [yellow] 3 22 15" xfId="13252"/>
    <cellStyle name="Input [yellow] 3 22 16" xfId="13253"/>
    <cellStyle name="Input [yellow] 3 22 2" xfId="13254"/>
    <cellStyle name="Input [yellow] 3 22 2 2" xfId="13255"/>
    <cellStyle name="Input [yellow] 3 22 2 3" xfId="13256"/>
    <cellStyle name="Input [yellow] 3 22 3" xfId="13257"/>
    <cellStyle name="Input [yellow] 3 22 3 2" xfId="13258"/>
    <cellStyle name="Input [yellow] 3 22 3 3" xfId="13259"/>
    <cellStyle name="Input [yellow] 3 22 4" xfId="13260"/>
    <cellStyle name="Input [yellow] 3 22 4 2" xfId="13261"/>
    <cellStyle name="Input [yellow] 3 22 4 3" xfId="13262"/>
    <cellStyle name="Input [yellow] 3 22 5" xfId="13263"/>
    <cellStyle name="Input [yellow] 3 22 5 2" xfId="13264"/>
    <cellStyle name="Input [yellow] 3 22 5 3" xfId="13265"/>
    <cellStyle name="Input [yellow] 3 22 6" xfId="13266"/>
    <cellStyle name="Input [yellow] 3 22 6 2" xfId="13267"/>
    <cellStyle name="Input [yellow] 3 22 6 3" xfId="13268"/>
    <cellStyle name="Input [yellow] 3 22 7" xfId="13269"/>
    <cellStyle name="Input [yellow] 3 22 7 2" xfId="13270"/>
    <cellStyle name="Input [yellow] 3 22 7 3" xfId="13271"/>
    <cellStyle name="Input [yellow] 3 22 8" xfId="13272"/>
    <cellStyle name="Input [yellow] 3 22 8 2" xfId="13273"/>
    <cellStyle name="Input [yellow] 3 22 8 3" xfId="13274"/>
    <cellStyle name="Input [yellow] 3 22 9" xfId="13275"/>
    <cellStyle name="Input [yellow] 3 22 9 2" xfId="13276"/>
    <cellStyle name="Input [yellow] 3 22 9 3" xfId="13277"/>
    <cellStyle name="Input [yellow] 3 23" xfId="13278"/>
    <cellStyle name="Input [yellow] 3 23 2" xfId="13279"/>
    <cellStyle name="Input [yellow] 3 23 3" xfId="13280"/>
    <cellStyle name="Input [yellow] 3 24" xfId="13281"/>
    <cellStyle name="Input [yellow] 3 24 2" xfId="13282"/>
    <cellStyle name="Input [yellow] 3 24 3" xfId="13283"/>
    <cellStyle name="Input [yellow] 3 25" xfId="13284"/>
    <cellStyle name="Input [yellow] 3 25 2" xfId="13285"/>
    <cellStyle name="Input [yellow] 3 25 3" xfId="13286"/>
    <cellStyle name="Input [yellow] 3 26" xfId="13287"/>
    <cellStyle name="Input [yellow] 3 26 2" xfId="13288"/>
    <cellStyle name="Input [yellow] 3 26 3" xfId="13289"/>
    <cellStyle name="Input [yellow] 3 27" xfId="13290"/>
    <cellStyle name="Input [yellow] 3 27 2" xfId="13291"/>
    <cellStyle name="Input [yellow] 3 27 3" xfId="13292"/>
    <cellStyle name="Input [yellow] 3 28" xfId="13293"/>
    <cellStyle name="Input [yellow] 3 28 2" xfId="13294"/>
    <cellStyle name="Input [yellow] 3 28 3" xfId="13295"/>
    <cellStyle name="Input [yellow] 3 29" xfId="13296"/>
    <cellStyle name="Input [yellow] 3 29 2" xfId="13297"/>
    <cellStyle name="Input [yellow] 3 29 3" xfId="13298"/>
    <cellStyle name="Input [yellow] 3 3" xfId="13299"/>
    <cellStyle name="Input [yellow] 3 3 10" xfId="13300"/>
    <cellStyle name="Input [yellow] 3 3 10 2" xfId="13301"/>
    <cellStyle name="Input [yellow] 3 3 10 3" xfId="13302"/>
    <cellStyle name="Input [yellow] 3 3 11" xfId="13303"/>
    <cellStyle name="Input [yellow] 3 3 11 2" xfId="13304"/>
    <cellStyle name="Input [yellow] 3 3 11 3" xfId="13305"/>
    <cellStyle name="Input [yellow] 3 3 12" xfId="13306"/>
    <cellStyle name="Input [yellow] 3 3 12 2" xfId="13307"/>
    <cellStyle name="Input [yellow] 3 3 12 3" xfId="13308"/>
    <cellStyle name="Input [yellow] 3 3 13" xfId="13309"/>
    <cellStyle name="Input [yellow] 3 3 13 2" xfId="13310"/>
    <cellStyle name="Input [yellow] 3 3 13 3" xfId="13311"/>
    <cellStyle name="Input [yellow] 3 3 14" xfId="13312"/>
    <cellStyle name="Input [yellow] 3 3 15" xfId="13313"/>
    <cellStyle name="Input [yellow] 3 3 16" xfId="13314"/>
    <cellStyle name="Input [yellow] 3 3 2" xfId="13315"/>
    <cellStyle name="Input [yellow] 3 3 2 2" xfId="13316"/>
    <cellStyle name="Input [yellow] 3 3 2 3" xfId="13317"/>
    <cellStyle name="Input [yellow] 3 3 3" xfId="13318"/>
    <cellStyle name="Input [yellow] 3 3 3 2" xfId="13319"/>
    <cellStyle name="Input [yellow] 3 3 3 3" xfId="13320"/>
    <cellStyle name="Input [yellow] 3 3 4" xfId="13321"/>
    <cellStyle name="Input [yellow] 3 3 4 2" xfId="13322"/>
    <cellStyle name="Input [yellow] 3 3 4 3" xfId="13323"/>
    <cellStyle name="Input [yellow] 3 3 5" xfId="13324"/>
    <cellStyle name="Input [yellow] 3 3 5 2" xfId="13325"/>
    <cellStyle name="Input [yellow] 3 3 5 3" xfId="13326"/>
    <cellStyle name="Input [yellow] 3 3 6" xfId="13327"/>
    <cellStyle name="Input [yellow] 3 3 6 2" xfId="13328"/>
    <cellStyle name="Input [yellow] 3 3 6 3" xfId="13329"/>
    <cellStyle name="Input [yellow] 3 3 7" xfId="13330"/>
    <cellStyle name="Input [yellow] 3 3 7 2" xfId="13331"/>
    <cellStyle name="Input [yellow] 3 3 7 3" xfId="13332"/>
    <cellStyle name="Input [yellow] 3 3 8" xfId="13333"/>
    <cellStyle name="Input [yellow] 3 3 8 2" xfId="13334"/>
    <cellStyle name="Input [yellow] 3 3 8 3" xfId="13335"/>
    <cellStyle name="Input [yellow] 3 3 9" xfId="13336"/>
    <cellStyle name="Input [yellow] 3 3 9 2" xfId="13337"/>
    <cellStyle name="Input [yellow] 3 3 9 3" xfId="13338"/>
    <cellStyle name="Input [yellow] 3 30" xfId="13339"/>
    <cellStyle name="Input [yellow] 3 30 2" xfId="13340"/>
    <cellStyle name="Input [yellow] 3 30 3" xfId="13341"/>
    <cellStyle name="Input [yellow] 3 31" xfId="13342"/>
    <cellStyle name="Input [yellow] 3 31 2" xfId="13343"/>
    <cellStyle name="Input [yellow] 3 31 3" xfId="13344"/>
    <cellStyle name="Input [yellow] 3 32" xfId="13345"/>
    <cellStyle name="Input [yellow] 3 32 2" xfId="13346"/>
    <cellStyle name="Input [yellow] 3 32 3" xfId="13347"/>
    <cellStyle name="Input [yellow] 3 33" xfId="13348"/>
    <cellStyle name="Input [yellow] 3 33 2" xfId="13349"/>
    <cellStyle name="Input [yellow] 3 33 3" xfId="13350"/>
    <cellStyle name="Input [yellow] 3 34" xfId="13351"/>
    <cellStyle name="Input [yellow] 3 34 2" xfId="13352"/>
    <cellStyle name="Input [yellow] 3 34 3" xfId="13353"/>
    <cellStyle name="Input [yellow] 3 35" xfId="13354"/>
    <cellStyle name="Input [yellow] 3 36" xfId="13355"/>
    <cellStyle name="Input [yellow] 3 37" xfId="13356"/>
    <cellStyle name="Input [yellow] 3 4" xfId="13357"/>
    <cellStyle name="Input [yellow] 3 4 10" xfId="13358"/>
    <cellStyle name="Input [yellow] 3 4 10 2" xfId="13359"/>
    <cellStyle name="Input [yellow] 3 4 10 3" xfId="13360"/>
    <cellStyle name="Input [yellow] 3 4 11" xfId="13361"/>
    <cellStyle name="Input [yellow] 3 4 11 2" xfId="13362"/>
    <cellStyle name="Input [yellow] 3 4 11 3" xfId="13363"/>
    <cellStyle name="Input [yellow] 3 4 12" xfId="13364"/>
    <cellStyle name="Input [yellow] 3 4 12 2" xfId="13365"/>
    <cellStyle name="Input [yellow] 3 4 12 3" xfId="13366"/>
    <cellStyle name="Input [yellow] 3 4 13" xfId="13367"/>
    <cellStyle name="Input [yellow] 3 4 13 2" xfId="13368"/>
    <cellStyle name="Input [yellow] 3 4 13 3" xfId="13369"/>
    <cellStyle name="Input [yellow] 3 4 14" xfId="13370"/>
    <cellStyle name="Input [yellow] 3 4 15" xfId="13371"/>
    <cellStyle name="Input [yellow] 3 4 16" xfId="13372"/>
    <cellStyle name="Input [yellow] 3 4 2" xfId="13373"/>
    <cellStyle name="Input [yellow] 3 4 2 2" xfId="13374"/>
    <cellStyle name="Input [yellow] 3 4 2 3" xfId="13375"/>
    <cellStyle name="Input [yellow] 3 4 3" xfId="13376"/>
    <cellStyle name="Input [yellow] 3 4 3 2" xfId="13377"/>
    <cellStyle name="Input [yellow] 3 4 3 3" xfId="13378"/>
    <cellStyle name="Input [yellow] 3 4 4" xfId="13379"/>
    <cellStyle name="Input [yellow] 3 4 4 2" xfId="13380"/>
    <cellStyle name="Input [yellow] 3 4 4 3" xfId="13381"/>
    <cellStyle name="Input [yellow] 3 4 5" xfId="13382"/>
    <cellStyle name="Input [yellow] 3 4 5 2" xfId="13383"/>
    <cellStyle name="Input [yellow] 3 4 5 3" xfId="13384"/>
    <cellStyle name="Input [yellow] 3 4 6" xfId="13385"/>
    <cellStyle name="Input [yellow] 3 4 6 2" xfId="13386"/>
    <cellStyle name="Input [yellow] 3 4 6 3" xfId="13387"/>
    <cellStyle name="Input [yellow] 3 4 7" xfId="13388"/>
    <cellStyle name="Input [yellow] 3 4 7 2" xfId="13389"/>
    <cellStyle name="Input [yellow] 3 4 7 3" xfId="13390"/>
    <cellStyle name="Input [yellow] 3 4 8" xfId="13391"/>
    <cellStyle name="Input [yellow] 3 4 8 2" xfId="13392"/>
    <cellStyle name="Input [yellow] 3 4 8 3" xfId="13393"/>
    <cellStyle name="Input [yellow] 3 4 9" xfId="13394"/>
    <cellStyle name="Input [yellow] 3 4 9 2" xfId="13395"/>
    <cellStyle name="Input [yellow] 3 4 9 3" xfId="13396"/>
    <cellStyle name="Input [yellow] 3 5" xfId="13397"/>
    <cellStyle name="Input [yellow] 3 5 10" xfId="13398"/>
    <cellStyle name="Input [yellow] 3 5 10 2" xfId="13399"/>
    <cellStyle name="Input [yellow] 3 5 10 3" xfId="13400"/>
    <cellStyle name="Input [yellow] 3 5 11" xfId="13401"/>
    <cellStyle name="Input [yellow] 3 5 11 2" xfId="13402"/>
    <cellStyle name="Input [yellow] 3 5 11 3" xfId="13403"/>
    <cellStyle name="Input [yellow] 3 5 12" xfId="13404"/>
    <cellStyle name="Input [yellow] 3 5 12 2" xfId="13405"/>
    <cellStyle name="Input [yellow] 3 5 12 3" xfId="13406"/>
    <cellStyle name="Input [yellow] 3 5 13" xfId="13407"/>
    <cellStyle name="Input [yellow] 3 5 13 2" xfId="13408"/>
    <cellStyle name="Input [yellow] 3 5 13 3" xfId="13409"/>
    <cellStyle name="Input [yellow] 3 5 14" xfId="13410"/>
    <cellStyle name="Input [yellow] 3 5 15" xfId="13411"/>
    <cellStyle name="Input [yellow] 3 5 16" xfId="13412"/>
    <cellStyle name="Input [yellow] 3 5 2" xfId="13413"/>
    <cellStyle name="Input [yellow] 3 5 2 2" xfId="13414"/>
    <cellStyle name="Input [yellow] 3 5 2 3" xfId="13415"/>
    <cellStyle name="Input [yellow] 3 5 3" xfId="13416"/>
    <cellStyle name="Input [yellow] 3 5 3 2" xfId="13417"/>
    <cellStyle name="Input [yellow] 3 5 3 3" xfId="13418"/>
    <cellStyle name="Input [yellow] 3 5 4" xfId="13419"/>
    <cellStyle name="Input [yellow] 3 5 4 2" xfId="13420"/>
    <cellStyle name="Input [yellow] 3 5 4 3" xfId="13421"/>
    <cellStyle name="Input [yellow] 3 5 5" xfId="13422"/>
    <cellStyle name="Input [yellow] 3 5 5 2" xfId="13423"/>
    <cellStyle name="Input [yellow] 3 5 5 3" xfId="13424"/>
    <cellStyle name="Input [yellow] 3 5 6" xfId="13425"/>
    <cellStyle name="Input [yellow] 3 5 6 2" xfId="13426"/>
    <cellStyle name="Input [yellow] 3 5 6 3" xfId="13427"/>
    <cellStyle name="Input [yellow] 3 5 7" xfId="13428"/>
    <cellStyle name="Input [yellow] 3 5 7 2" xfId="13429"/>
    <cellStyle name="Input [yellow] 3 5 7 3" xfId="13430"/>
    <cellStyle name="Input [yellow] 3 5 8" xfId="13431"/>
    <cellStyle name="Input [yellow] 3 5 8 2" xfId="13432"/>
    <cellStyle name="Input [yellow] 3 5 8 3" xfId="13433"/>
    <cellStyle name="Input [yellow] 3 5 9" xfId="13434"/>
    <cellStyle name="Input [yellow] 3 5 9 2" xfId="13435"/>
    <cellStyle name="Input [yellow] 3 5 9 3" xfId="13436"/>
    <cellStyle name="Input [yellow] 3 6" xfId="13437"/>
    <cellStyle name="Input [yellow] 3 6 10" xfId="13438"/>
    <cellStyle name="Input [yellow] 3 6 10 2" xfId="13439"/>
    <cellStyle name="Input [yellow] 3 6 10 3" xfId="13440"/>
    <cellStyle name="Input [yellow] 3 6 11" xfId="13441"/>
    <cellStyle name="Input [yellow] 3 6 11 2" xfId="13442"/>
    <cellStyle name="Input [yellow] 3 6 11 3" xfId="13443"/>
    <cellStyle name="Input [yellow] 3 6 12" xfId="13444"/>
    <cellStyle name="Input [yellow] 3 6 12 2" xfId="13445"/>
    <cellStyle name="Input [yellow] 3 6 12 3" xfId="13446"/>
    <cellStyle name="Input [yellow] 3 6 13" xfId="13447"/>
    <cellStyle name="Input [yellow] 3 6 13 2" xfId="13448"/>
    <cellStyle name="Input [yellow] 3 6 13 3" xfId="13449"/>
    <cellStyle name="Input [yellow] 3 6 14" xfId="13450"/>
    <cellStyle name="Input [yellow] 3 6 15" xfId="13451"/>
    <cellStyle name="Input [yellow] 3 6 16" xfId="13452"/>
    <cellStyle name="Input [yellow] 3 6 2" xfId="13453"/>
    <cellStyle name="Input [yellow] 3 6 2 2" xfId="13454"/>
    <cellStyle name="Input [yellow] 3 6 2 3" xfId="13455"/>
    <cellStyle name="Input [yellow] 3 6 3" xfId="13456"/>
    <cellStyle name="Input [yellow] 3 6 3 2" xfId="13457"/>
    <cellStyle name="Input [yellow] 3 6 3 3" xfId="13458"/>
    <cellStyle name="Input [yellow] 3 6 4" xfId="13459"/>
    <cellStyle name="Input [yellow] 3 6 4 2" xfId="13460"/>
    <cellStyle name="Input [yellow] 3 6 4 3" xfId="13461"/>
    <cellStyle name="Input [yellow] 3 6 5" xfId="13462"/>
    <cellStyle name="Input [yellow] 3 6 5 2" xfId="13463"/>
    <cellStyle name="Input [yellow] 3 6 5 3" xfId="13464"/>
    <cellStyle name="Input [yellow] 3 6 6" xfId="13465"/>
    <cellStyle name="Input [yellow] 3 6 6 2" xfId="13466"/>
    <cellStyle name="Input [yellow] 3 6 6 3" xfId="13467"/>
    <cellStyle name="Input [yellow] 3 6 7" xfId="13468"/>
    <cellStyle name="Input [yellow] 3 6 7 2" xfId="13469"/>
    <cellStyle name="Input [yellow] 3 6 7 3" xfId="13470"/>
    <cellStyle name="Input [yellow] 3 6 8" xfId="13471"/>
    <cellStyle name="Input [yellow] 3 6 8 2" xfId="13472"/>
    <cellStyle name="Input [yellow] 3 6 8 3" xfId="13473"/>
    <cellStyle name="Input [yellow] 3 6 9" xfId="13474"/>
    <cellStyle name="Input [yellow] 3 6 9 2" xfId="13475"/>
    <cellStyle name="Input [yellow] 3 6 9 3" xfId="13476"/>
    <cellStyle name="Input [yellow] 3 7" xfId="13477"/>
    <cellStyle name="Input [yellow] 3 7 10" xfId="13478"/>
    <cellStyle name="Input [yellow] 3 7 10 2" xfId="13479"/>
    <cellStyle name="Input [yellow] 3 7 10 3" xfId="13480"/>
    <cellStyle name="Input [yellow] 3 7 11" xfId="13481"/>
    <cellStyle name="Input [yellow] 3 7 11 2" xfId="13482"/>
    <cellStyle name="Input [yellow] 3 7 11 3" xfId="13483"/>
    <cellStyle name="Input [yellow] 3 7 12" xfId="13484"/>
    <cellStyle name="Input [yellow] 3 7 12 2" xfId="13485"/>
    <cellStyle name="Input [yellow] 3 7 12 3" xfId="13486"/>
    <cellStyle name="Input [yellow] 3 7 13" xfId="13487"/>
    <cellStyle name="Input [yellow] 3 7 13 2" xfId="13488"/>
    <cellStyle name="Input [yellow] 3 7 13 3" xfId="13489"/>
    <cellStyle name="Input [yellow] 3 7 14" xfId="13490"/>
    <cellStyle name="Input [yellow] 3 7 15" xfId="13491"/>
    <cellStyle name="Input [yellow] 3 7 16" xfId="13492"/>
    <cellStyle name="Input [yellow] 3 7 2" xfId="13493"/>
    <cellStyle name="Input [yellow] 3 7 2 2" xfId="13494"/>
    <cellStyle name="Input [yellow] 3 7 2 3" xfId="13495"/>
    <cellStyle name="Input [yellow] 3 7 3" xfId="13496"/>
    <cellStyle name="Input [yellow] 3 7 3 2" xfId="13497"/>
    <cellStyle name="Input [yellow] 3 7 3 3" xfId="13498"/>
    <cellStyle name="Input [yellow] 3 7 4" xfId="13499"/>
    <cellStyle name="Input [yellow] 3 7 4 2" xfId="13500"/>
    <cellStyle name="Input [yellow] 3 7 4 3" xfId="13501"/>
    <cellStyle name="Input [yellow] 3 7 5" xfId="13502"/>
    <cellStyle name="Input [yellow] 3 7 5 2" xfId="13503"/>
    <cellStyle name="Input [yellow] 3 7 5 3" xfId="13504"/>
    <cellStyle name="Input [yellow] 3 7 6" xfId="13505"/>
    <cellStyle name="Input [yellow] 3 7 6 2" xfId="13506"/>
    <cellStyle name="Input [yellow] 3 7 6 3" xfId="13507"/>
    <cellStyle name="Input [yellow] 3 7 7" xfId="13508"/>
    <cellStyle name="Input [yellow] 3 7 7 2" xfId="13509"/>
    <cellStyle name="Input [yellow] 3 7 7 3" xfId="13510"/>
    <cellStyle name="Input [yellow] 3 7 8" xfId="13511"/>
    <cellStyle name="Input [yellow] 3 7 8 2" xfId="13512"/>
    <cellStyle name="Input [yellow] 3 7 8 3" xfId="13513"/>
    <cellStyle name="Input [yellow] 3 7 9" xfId="13514"/>
    <cellStyle name="Input [yellow] 3 7 9 2" xfId="13515"/>
    <cellStyle name="Input [yellow] 3 7 9 3" xfId="13516"/>
    <cellStyle name="Input [yellow] 3 8" xfId="13517"/>
    <cellStyle name="Input [yellow] 3 8 10" xfId="13518"/>
    <cellStyle name="Input [yellow] 3 8 10 2" xfId="13519"/>
    <cellStyle name="Input [yellow] 3 8 10 3" xfId="13520"/>
    <cellStyle name="Input [yellow] 3 8 11" xfId="13521"/>
    <cellStyle name="Input [yellow] 3 8 11 2" xfId="13522"/>
    <cellStyle name="Input [yellow] 3 8 11 3" xfId="13523"/>
    <cellStyle name="Input [yellow] 3 8 12" xfId="13524"/>
    <cellStyle name="Input [yellow] 3 8 12 2" xfId="13525"/>
    <cellStyle name="Input [yellow] 3 8 12 3" xfId="13526"/>
    <cellStyle name="Input [yellow] 3 8 13" xfId="13527"/>
    <cellStyle name="Input [yellow] 3 8 13 2" xfId="13528"/>
    <cellStyle name="Input [yellow] 3 8 13 3" xfId="13529"/>
    <cellStyle name="Input [yellow] 3 8 14" xfId="13530"/>
    <cellStyle name="Input [yellow] 3 8 15" xfId="13531"/>
    <cellStyle name="Input [yellow] 3 8 16" xfId="13532"/>
    <cellStyle name="Input [yellow] 3 8 2" xfId="13533"/>
    <cellStyle name="Input [yellow] 3 8 2 2" xfId="13534"/>
    <cellStyle name="Input [yellow] 3 8 2 3" xfId="13535"/>
    <cellStyle name="Input [yellow] 3 8 3" xfId="13536"/>
    <cellStyle name="Input [yellow] 3 8 3 2" xfId="13537"/>
    <cellStyle name="Input [yellow] 3 8 3 3" xfId="13538"/>
    <cellStyle name="Input [yellow] 3 8 4" xfId="13539"/>
    <cellStyle name="Input [yellow] 3 8 4 2" xfId="13540"/>
    <cellStyle name="Input [yellow] 3 8 4 3" xfId="13541"/>
    <cellStyle name="Input [yellow] 3 8 5" xfId="13542"/>
    <cellStyle name="Input [yellow] 3 8 5 2" xfId="13543"/>
    <cellStyle name="Input [yellow] 3 8 5 3" xfId="13544"/>
    <cellStyle name="Input [yellow] 3 8 6" xfId="13545"/>
    <cellStyle name="Input [yellow] 3 8 6 2" xfId="13546"/>
    <cellStyle name="Input [yellow] 3 8 6 3" xfId="13547"/>
    <cellStyle name="Input [yellow] 3 8 7" xfId="13548"/>
    <cellStyle name="Input [yellow] 3 8 7 2" xfId="13549"/>
    <cellStyle name="Input [yellow] 3 8 7 3" xfId="13550"/>
    <cellStyle name="Input [yellow] 3 8 8" xfId="13551"/>
    <cellStyle name="Input [yellow] 3 8 8 2" xfId="13552"/>
    <cellStyle name="Input [yellow] 3 8 8 3" xfId="13553"/>
    <cellStyle name="Input [yellow] 3 8 9" xfId="13554"/>
    <cellStyle name="Input [yellow] 3 8 9 2" xfId="13555"/>
    <cellStyle name="Input [yellow] 3 8 9 3" xfId="13556"/>
    <cellStyle name="Input [yellow] 3 9" xfId="13557"/>
    <cellStyle name="Input [yellow] 3 9 10" xfId="13558"/>
    <cellStyle name="Input [yellow] 3 9 10 2" xfId="13559"/>
    <cellStyle name="Input [yellow] 3 9 10 3" xfId="13560"/>
    <cellStyle name="Input [yellow] 3 9 11" xfId="13561"/>
    <cellStyle name="Input [yellow] 3 9 11 2" xfId="13562"/>
    <cellStyle name="Input [yellow] 3 9 11 3" xfId="13563"/>
    <cellStyle name="Input [yellow] 3 9 12" xfId="13564"/>
    <cellStyle name="Input [yellow] 3 9 12 2" xfId="13565"/>
    <cellStyle name="Input [yellow] 3 9 12 3" xfId="13566"/>
    <cellStyle name="Input [yellow] 3 9 13" xfId="13567"/>
    <cellStyle name="Input [yellow] 3 9 13 2" xfId="13568"/>
    <cellStyle name="Input [yellow] 3 9 13 3" xfId="13569"/>
    <cellStyle name="Input [yellow] 3 9 14" xfId="13570"/>
    <cellStyle name="Input [yellow] 3 9 15" xfId="13571"/>
    <cellStyle name="Input [yellow] 3 9 16" xfId="13572"/>
    <cellStyle name="Input [yellow] 3 9 2" xfId="13573"/>
    <cellStyle name="Input [yellow] 3 9 2 2" xfId="13574"/>
    <cellStyle name="Input [yellow] 3 9 2 3" xfId="13575"/>
    <cellStyle name="Input [yellow] 3 9 3" xfId="13576"/>
    <cellStyle name="Input [yellow] 3 9 3 2" xfId="13577"/>
    <cellStyle name="Input [yellow] 3 9 3 3" xfId="13578"/>
    <cellStyle name="Input [yellow] 3 9 4" xfId="13579"/>
    <cellStyle name="Input [yellow] 3 9 4 2" xfId="13580"/>
    <cellStyle name="Input [yellow] 3 9 4 3" xfId="13581"/>
    <cellStyle name="Input [yellow] 3 9 5" xfId="13582"/>
    <cellStyle name="Input [yellow] 3 9 5 2" xfId="13583"/>
    <cellStyle name="Input [yellow] 3 9 5 3" xfId="13584"/>
    <cellStyle name="Input [yellow] 3 9 6" xfId="13585"/>
    <cellStyle name="Input [yellow] 3 9 6 2" xfId="13586"/>
    <cellStyle name="Input [yellow] 3 9 6 3" xfId="13587"/>
    <cellStyle name="Input [yellow] 3 9 7" xfId="13588"/>
    <cellStyle name="Input [yellow] 3 9 7 2" xfId="13589"/>
    <cellStyle name="Input [yellow] 3 9 7 3" xfId="13590"/>
    <cellStyle name="Input [yellow] 3 9 8" xfId="13591"/>
    <cellStyle name="Input [yellow] 3 9 8 2" xfId="13592"/>
    <cellStyle name="Input [yellow] 3 9 8 3" xfId="13593"/>
    <cellStyle name="Input [yellow] 3 9 9" xfId="13594"/>
    <cellStyle name="Input [yellow] 3 9 9 2" xfId="13595"/>
    <cellStyle name="Input [yellow] 3 9 9 3" xfId="13596"/>
    <cellStyle name="Input [yellow] 30" xfId="13597"/>
    <cellStyle name="Input [yellow] 30 2" xfId="13598"/>
    <cellStyle name="Input [yellow] 30 3" xfId="13599"/>
    <cellStyle name="Input [yellow] 31" xfId="13600"/>
    <cellStyle name="Input [yellow] 31 2" xfId="13601"/>
    <cellStyle name="Input [yellow] 31 3" xfId="13602"/>
    <cellStyle name="Input [yellow] 32" xfId="13603"/>
    <cellStyle name="Input [yellow] 32 2" xfId="13604"/>
    <cellStyle name="Input [yellow] 32 3" xfId="13605"/>
    <cellStyle name="Input [yellow] 33" xfId="13606"/>
    <cellStyle name="Input [yellow] 33 2" xfId="13607"/>
    <cellStyle name="Input [yellow] 33 3" xfId="13608"/>
    <cellStyle name="Input [yellow] 34" xfId="13609"/>
    <cellStyle name="Input [yellow] 34 2" xfId="13610"/>
    <cellStyle name="Input [yellow] 34 3" xfId="13611"/>
    <cellStyle name="Input [yellow] 35" xfId="13612"/>
    <cellStyle name="Input [yellow] 35 2" xfId="13613"/>
    <cellStyle name="Input [yellow] 35 3" xfId="13614"/>
    <cellStyle name="Input [yellow] 36" xfId="13615"/>
    <cellStyle name="Input [yellow] 36 2" xfId="13616"/>
    <cellStyle name="Input [yellow] 36 3" xfId="13617"/>
    <cellStyle name="Input [yellow] 37" xfId="13618"/>
    <cellStyle name="Input [yellow] 37 2" xfId="13619"/>
    <cellStyle name="Input [yellow] 37 3" xfId="13620"/>
    <cellStyle name="Input [yellow] 38" xfId="13621"/>
    <cellStyle name="Input [yellow] 38 2" xfId="13622"/>
    <cellStyle name="Input [yellow] 38 3" xfId="13623"/>
    <cellStyle name="Input [yellow] 39" xfId="13624"/>
    <cellStyle name="Input [yellow] 39 2" xfId="13625"/>
    <cellStyle name="Input [yellow] 39 3" xfId="13626"/>
    <cellStyle name="Input [yellow] 4" xfId="13627"/>
    <cellStyle name="Input [yellow] 4 10" xfId="13628"/>
    <cellStyle name="Input [yellow] 4 10 10" xfId="13629"/>
    <cellStyle name="Input [yellow] 4 10 10 2" xfId="13630"/>
    <cellStyle name="Input [yellow] 4 10 10 3" xfId="13631"/>
    <cellStyle name="Input [yellow] 4 10 11" xfId="13632"/>
    <cellStyle name="Input [yellow] 4 10 11 2" xfId="13633"/>
    <cellStyle name="Input [yellow] 4 10 11 3" xfId="13634"/>
    <cellStyle name="Input [yellow] 4 10 12" xfId="13635"/>
    <cellStyle name="Input [yellow] 4 10 12 2" xfId="13636"/>
    <cellStyle name="Input [yellow] 4 10 12 3" xfId="13637"/>
    <cellStyle name="Input [yellow] 4 10 13" xfId="13638"/>
    <cellStyle name="Input [yellow] 4 10 13 2" xfId="13639"/>
    <cellStyle name="Input [yellow] 4 10 13 3" xfId="13640"/>
    <cellStyle name="Input [yellow] 4 10 14" xfId="13641"/>
    <cellStyle name="Input [yellow] 4 10 15" xfId="13642"/>
    <cellStyle name="Input [yellow] 4 10 16" xfId="13643"/>
    <cellStyle name="Input [yellow] 4 10 2" xfId="13644"/>
    <cellStyle name="Input [yellow] 4 10 2 2" xfId="13645"/>
    <cellStyle name="Input [yellow] 4 10 2 3" xfId="13646"/>
    <cellStyle name="Input [yellow] 4 10 3" xfId="13647"/>
    <cellStyle name="Input [yellow] 4 10 3 2" xfId="13648"/>
    <cellStyle name="Input [yellow] 4 10 3 3" xfId="13649"/>
    <cellStyle name="Input [yellow] 4 10 4" xfId="13650"/>
    <cellStyle name="Input [yellow] 4 10 4 2" xfId="13651"/>
    <cellStyle name="Input [yellow] 4 10 4 3" xfId="13652"/>
    <cellStyle name="Input [yellow] 4 10 5" xfId="13653"/>
    <cellStyle name="Input [yellow] 4 10 5 2" xfId="13654"/>
    <cellStyle name="Input [yellow] 4 10 5 3" xfId="13655"/>
    <cellStyle name="Input [yellow] 4 10 6" xfId="13656"/>
    <cellStyle name="Input [yellow] 4 10 6 2" xfId="13657"/>
    <cellStyle name="Input [yellow] 4 10 6 3" xfId="13658"/>
    <cellStyle name="Input [yellow] 4 10 7" xfId="13659"/>
    <cellStyle name="Input [yellow] 4 10 7 2" xfId="13660"/>
    <cellStyle name="Input [yellow] 4 10 7 3" xfId="13661"/>
    <cellStyle name="Input [yellow] 4 10 8" xfId="13662"/>
    <cellStyle name="Input [yellow] 4 10 8 2" xfId="13663"/>
    <cellStyle name="Input [yellow] 4 10 8 3" xfId="13664"/>
    <cellStyle name="Input [yellow] 4 10 9" xfId="13665"/>
    <cellStyle name="Input [yellow] 4 10 9 2" xfId="13666"/>
    <cellStyle name="Input [yellow] 4 10 9 3" xfId="13667"/>
    <cellStyle name="Input [yellow] 4 11" xfId="13668"/>
    <cellStyle name="Input [yellow] 4 11 10" xfId="13669"/>
    <cellStyle name="Input [yellow] 4 11 10 2" xfId="13670"/>
    <cellStyle name="Input [yellow] 4 11 10 3" xfId="13671"/>
    <cellStyle name="Input [yellow] 4 11 11" xfId="13672"/>
    <cellStyle name="Input [yellow] 4 11 11 2" xfId="13673"/>
    <cellStyle name="Input [yellow] 4 11 11 3" xfId="13674"/>
    <cellStyle name="Input [yellow] 4 11 12" xfId="13675"/>
    <cellStyle name="Input [yellow] 4 11 12 2" xfId="13676"/>
    <cellStyle name="Input [yellow] 4 11 12 3" xfId="13677"/>
    <cellStyle name="Input [yellow] 4 11 13" xfId="13678"/>
    <cellStyle name="Input [yellow] 4 11 13 2" xfId="13679"/>
    <cellStyle name="Input [yellow] 4 11 13 3" xfId="13680"/>
    <cellStyle name="Input [yellow] 4 11 14" xfId="13681"/>
    <cellStyle name="Input [yellow] 4 11 15" xfId="13682"/>
    <cellStyle name="Input [yellow] 4 11 16" xfId="13683"/>
    <cellStyle name="Input [yellow] 4 11 2" xfId="13684"/>
    <cellStyle name="Input [yellow] 4 11 2 2" xfId="13685"/>
    <cellStyle name="Input [yellow] 4 11 2 3" xfId="13686"/>
    <cellStyle name="Input [yellow] 4 11 3" xfId="13687"/>
    <cellStyle name="Input [yellow] 4 11 3 2" xfId="13688"/>
    <cellStyle name="Input [yellow] 4 11 3 3" xfId="13689"/>
    <cellStyle name="Input [yellow] 4 11 4" xfId="13690"/>
    <cellStyle name="Input [yellow] 4 11 4 2" xfId="13691"/>
    <cellStyle name="Input [yellow] 4 11 4 3" xfId="13692"/>
    <cellStyle name="Input [yellow] 4 11 5" xfId="13693"/>
    <cellStyle name="Input [yellow] 4 11 5 2" xfId="13694"/>
    <cellStyle name="Input [yellow] 4 11 5 3" xfId="13695"/>
    <cellStyle name="Input [yellow] 4 11 6" xfId="13696"/>
    <cellStyle name="Input [yellow] 4 11 6 2" xfId="13697"/>
    <cellStyle name="Input [yellow] 4 11 6 3" xfId="13698"/>
    <cellStyle name="Input [yellow] 4 11 7" xfId="13699"/>
    <cellStyle name="Input [yellow] 4 11 7 2" xfId="13700"/>
    <cellStyle name="Input [yellow] 4 11 7 3" xfId="13701"/>
    <cellStyle name="Input [yellow] 4 11 8" xfId="13702"/>
    <cellStyle name="Input [yellow] 4 11 8 2" xfId="13703"/>
    <cellStyle name="Input [yellow] 4 11 8 3" xfId="13704"/>
    <cellStyle name="Input [yellow] 4 11 9" xfId="13705"/>
    <cellStyle name="Input [yellow] 4 11 9 2" xfId="13706"/>
    <cellStyle name="Input [yellow] 4 11 9 3" xfId="13707"/>
    <cellStyle name="Input [yellow] 4 12" xfId="13708"/>
    <cellStyle name="Input [yellow] 4 12 10" xfId="13709"/>
    <cellStyle name="Input [yellow] 4 12 10 2" xfId="13710"/>
    <cellStyle name="Input [yellow] 4 12 10 3" xfId="13711"/>
    <cellStyle name="Input [yellow] 4 12 11" xfId="13712"/>
    <cellStyle name="Input [yellow] 4 12 11 2" xfId="13713"/>
    <cellStyle name="Input [yellow] 4 12 11 3" xfId="13714"/>
    <cellStyle name="Input [yellow] 4 12 12" xfId="13715"/>
    <cellStyle name="Input [yellow] 4 12 12 2" xfId="13716"/>
    <cellStyle name="Input [yellow] 4 12 12 3" xfId="13717"/>
    <cellStyle name="Input [yellow] 4 12 13" xfId="13718"/>
    <cellStyle name="Input [yellow] 4 12 13 2" xfId="13719"/>
    <cellStyle name="Input [yellow] 4 12 13 3" xfId="13720"/>
    <cellStyle name="Input [yellow] 4 12 14" xfId="13721"/>
    <cellStyle name="Input [yellow] 4 12 15" xfId="13722"/>
    <cellStyle name="Input [yellow] 4 12 16" xfId="13723"/>
    <cellStyle name="Input [yellow] 4 12 2" xfId="13724"/>
    <cellStyle name="Input [yellow] 4 12 2 2" xfId="13725"/>
    <cellStyle name="Input [yellow] 4 12 2 3" xfId="13726"/>
    <cellStyle name="Input [yellow] 4 12 3" xfId="13727"/>
    <cellStyle name="Input [yellow] 4 12 3 2" xfId="13728"/>
    <cellStyle name="Input [yellow] 4 12 3 3" xfId="13729"/>
    <cellStyle name="Input [yellow] 4 12 4" xfId="13730"/>
    <cellStyle name="Input [yellow] 4 12 4 2" xfId="13731"/>
    <cellStyle name="Input [yellow] 4 12 4 3" xfId="13732"/>
    <cellStyle name="Input [yellow] 4 12 5" xfId="13733"/>
    <cellStyle name="Input [yellow] 4 12 5 2" xfId="13734"/>
    <cellStyle name="Input [yellow] 4 12 5 3" xfId="13735"/>
    <cellStyle name="Input [yellow] 4 12 6" xfId="13736"/>
    <cellStyle name="Input [yellow] 4 12 6 2" xfId="13737"/>
    <cellStyle name="Input [yellow] 4 12 6 3" xfId="13738"/>
    <cellStyle name="Input [yellow] 4 12 7" xfId="13739"/>
    <cellStyle name="Input [yellow] 4 12 7 2" xfId="13740"/>
    <cellStyle name="Input [yellow] 4 12 7 3" xfId="13741"/>
    <cellStyle name="Input [yellow] 4 12 8" xfId="13742"/>
    <cellStyle name="Input [yellow] 4 12 8 2" xfId="13743"/>
    <cellStyle name="Input [yellow] 4 12 8 3" xfId="13744"/>
    <cellStyle name="Input [yellow] 4 12 9" xfId="13745"/>
    <cellStyle name="Input [yellow] 4 12 9 2" xfId="13746"/>
    <cellStyle name="Input [yellow] 4 12 9 3" xfId="13747"/>
    <cellStyle name="Input [yellow] 4 13" xfId="13748"/>
    <cellStyle name="Input [yellow] 4 13 10" xfId="13749"/>
    <cellStyle name="Input [yellow] 4 13 10 2" xfId="13750"/>
    <cellStyle name="Input [yellow] 4 13 10 3" xfId="13751"/>
    <cellStyle name="Input [yellow] 4 13 11" xfId="13752"/>
    <cellStyle name="Input [yellow] 4 13 11 2" xfId="13753"/>
    <cellStyle name="Input [yellow] 4 13 11 3" xfId="13754"/>
    <cellStyle name="Input [yellow] 4 13 12" xfId="13755"/>
    <cellStyle name="Input [yellow] 4 13 12 2" xfId="13756"/>
    <cellStyle name="Input [yellow] 4 13 12 3" xfId="13757"/>
    <cellStyle name="Input [yellow] 4 13 13" xfId="13758"/>
    <cellStyle name="Input [yellow] 4 13 13 2" xfId="13759"/>
    <cellStyle name="Input [yellow] 4 13 13 3" xfId="13760"/>
    <cellStyle name="Input [yellow] 4 13 14" xfId="13761"/>
    <cellStyle name="Input [yellow] 4 13 15" xfId="13762"/>
    <cellStyle name="Input [yellow] 4 13 16" xfId="13763"/>
    <cellStyle name="Input [yellow] 4 13 2" xfId="13764"/>
    <cellStyle name="Input [yellow] 4 13 2 2" xfId="13765"/>
    <cellStyle name="Input [yellow] 4 13 2 3" xfId="13766"/>
    <cellStyle name="Input [yellow] 4 13 3" xfId="13767"/>
    <cellStyle name="Input [yellow] 4 13 3 2" xfId="13768"/>
    <cellStyle name="Input [yellow] 4 13 3 3" xfId="13769"/>
    <cellStyle name="Input [yellow] 4 13 4" xfId="13770"/>
    <cellStyle name="Input [yellow] 4 13 4 2" xfId="13771"/>
    <cellStyle name="Input [yellow] 4 13 4 3" xfId="13772"/>
    <cellStyle name="Input [yellow] 4 13 5" xfId="13773"/>
    <cellStyle name="Input [yellow] 4 13 5 2" xfId="13774"/>
    <cellStyle name="Input [yellow] 4 13 5 3" xfId="13775"/>
    <cellStyle name="Input [yellow] 4 13 6" xfId="13776"/>
    <cellStyle name="Input [yellow] 4 13 6 2" xfId="13777"/>
    <cellStyle name="Input [yellow] 4 13 6 3" xfId="13778"/>
    <cellStyle name="Input [yellow] 4 13 7" xfId="13779"/>
    <cellStyle name="Input [yellow] 4 13 7 2" xfId="13780"/>
    <cellStyle name="Input [yellow] 4 13 7 3" xfId="13781"/>
    <cellStyle name="Input [yellow] 4 13 8" xfId="13782"/>
    <cellStyle name="Input [yellow] 4 13 8 2" xfId="13783"/>
    <cellStyle name="Input [yellow] 4 13 8 3" xfId="13784"/>
    <cellStyle name="Input [yellow] 4 13 9" xfId="13785"/>
    <cellStyle name="Input [yellow] 4 13 9 2" xfId="13786"/>
    <cellStyle name="Input [yellow] 4 13 9 3" xfId="13787"/>
    <cellStyle name="Input [yellow] 4 14" xfId="13788"/>
    <cellStyle name="Input [yellow] 4 14 10" xfId="13789"/>
    <cellStyle name="Input [yellow] 4 14 10 2" xfId="13790"/>
    <cellStyle name="Input [yellow] 4 14 10 3" xfId="13791"/>
    <cellStyle name="Input [yellow] 4 14 11" xfId="13792"/>
    <cellStyle name="Input [yellow] 4 14 11 2" xfId="13793"/>
    <cellStyle name="Input [yellow] 4 14 11 3" xfId="13794"/>
    <cellStyle name="Input [yellow] 4 14 12" xfId="13795"/>
    <cellStyle name="Input [yellow] 4 14 12 2" xfId="13796"/>
    <cellStyle name="Input [yellow] 4 14 12 3" xfId="13797"/>
    <cellStyle name="Input [yellow] 4 14 13" xfId="13798"/>
    <cellStyle name="Input [yellow] 4 14 13 2" xfId="13799"/>
    <cellStyle name="Input [yellow] 4 14 13 3" xfId="13800"/>
    <cellStyle name="Input [yellow] 4 14 14" xfId="13801"/>
    <cellStyle name="Input [yellow] 4 14 15" xfId="13802"/>
    <cellStyle name="Input [yellow] 4 14 16" xfId="13803"/>
    <cellStyle name="Input [yellow] 4 14 2" xfId="13804"/>
    <cellStyle name="Input [yellow] 4 14 2 2" xfId="13805"/>
    <cellStyle name="Input [yellow] 4 14 2 3" xfId="13806"/>
    <cellStyle name="Input [yellow] 4 14 3" xfId="13807"/>
    <cellStyle name="Input [yellow] 4 14 3 2" xfId="13808"/>
    <cellStyle name="Input [yellow] 4 14 3 3" xfId="13809"/>
    <cellStyle name="Input [yellow] 4 14 4" xfId="13810"/>
    <cellStyle name="Input [yellow] 4 14 4 2" xfId="13811"/>
    <cellStyle name="Input [yellow] 4 14 4 3" xfId="13812"/>
    <cellStyle name="Input [yellow] 4 14 5" xfId="13813"/>
    <cellStyle name="Input [yellow] 4 14 5 2" xfId="13814"/>
    <cellStyle name="Input [yellow] 4 14 5 3" xfId="13815"/>
    <cellStyle name="Input [yellow] 4 14 6" xfId="13816"/>
    <cellStyle name="Input [yellow] 4 14 6 2" xfId="13817"/>
    <cellStyle name="Input [yellow] 4 14 6 3" xfId="13818"/>
    <cellStyle name="Input [yellow] 4 14 7" xfId="13819"/>
    <cellStyle name="Input [yellow] 4 14 7 2" xfId="13820"/>
    <cellStyle name="Input [yellow] 4 14 7 3" xfId="13821"/>
    <cellStyle name="Input [yellow] 4 14 8" xfId="13822"/>
    <cellStyle name="Input [yellow] 4 14 8 2" xfId="13823"/>
    <cellStyle name="Input [yellow] 4 14 8 3" xfId="13824"/>
    <cellStyle name="Input [yellow] 4 14 9" xfId="13825"/>
    <cellStyle name="Input [yellow] 4 14 9 2" xfId="13826"/>
    <cellStyle name="Input [yellow] 4 14 9 3" xfId="13827"/>
    <cellStyle name="Input [yellow] 4 15" xfId="13828"/>
    <cellStyle name="Input [yellow] 4 15 10" xfId="13829"/>
    <cellStyle name="Input [yellow] 4 15 10 2" xfId="13830"/>
    <cellStyle name="Input [yellow] 4 15 10 3" xfId="13831"/>
    <cellStyle name="Input [yellow] 4 15 11" xfId="13832"/>
    <cellStyle name="Input [yellow] 4 15 11 2" xfId="13833"/>
    <cellStyle name="Input [yellow] 4 15 11 3" xfId="13834"/>
    <cellStyle name="Input [yellow] 4 15 12" xfId="13835"/>
    <cellStyle name="Input [yellow] 4 15 12 2" xfId="13836"/>
    <cellStyle name="Input [yellow] 4 15 12 3" xfId="13837"/>
    <cellStyle name="Input [yellow] 4 15 13" xfId="13838"/>
    <cellStyle name="Input [yellow] 4 15 13 2" xfId="13839"/>
    <cellStyle name="Input [yellow] 4 15 13 3" xfId="13840"/>
    <cellStyle name="Input [yellow] 4 15 14" xfId="13841"/>
    <cellStyle name="Input [yellow] 4 15 15" xfId="13842"/>
    <cellStyle name="Input [yellow] 4 15 16" xfId="13843"/>
    <cellStyle name="Input [yellow] 4 15 2" xfId="13844"/>
    <cellStyle name="Input [yellow] 4 15 2 2" xfId="13845"/>
    <cellStyle name="Input [yellow] 4 15 2 3" xfId="13846"/>
    <cellStyle name="Input [yellow] 4 15 3" xfId="13847"/>
    <cellStyle name="Input [yellow] 4 15 3 2" xfId="13848"/>
    <cellStyle name="Input [yellow] 4 15 3 3" xfId="13849"/>
    <cellStyle name="Input [yellow] 4 15 4" xfId="13850"/>
    <cellStyle name="Input [yellow] 4 15 4 2" xfId="13851"/>
    <cellStyle name="Input [yellow] 4 15 4 3" xfId="13852"/>
    <cellStyle name="Input [yellow] 4 15 5" xfId="13853"/>
    <cellStyle name="Input [yellow] 4 15 5 2" xfId="13854"/>
    <cellStyle name="Input [yellow] 4 15 5 3" xfId="13855"/>
    <cellStyle name="Input [yellow] 4 15 6" xfId="13856"/>
    <cellStyle name="Input [yellow] 4 15 6 2" xfId="13857"/>
    <cellStyle name="Input [yellow] 4 15 6 3" xfId="13858"/>
    <cellStyle name="Input [yellow] 4 15 7" xfId="13859"/>
    <cellStyle name="Input [yellow] 4 15 7 2" xfId="13860"/>
    <cellStyle name="Input [yellow] 4 15 7 3" xfId="13861"/>
    <cellStyle name="Input [yellow] 4 15 8" xfId="13862"/>
    <cellStyle name="Input [yellow] 4 15 8 2" xfId="13863"/>
    <cellStyle name="Input [yellow] 4 15 8 3" xfId="13864"/>
    <cellStyle name="Input [yellow] 4 15 9" xfId="13865"/>
    <cellStyle name="Input [yellow] 4 15 9 2" xfId="13866"/>
    <cellStyle name="Input [yellow] 4 15 9 3" xfId="13867"/>
    <cellStyle name="Input [yellow] 4 16" xfId="13868"/>
    <cellStyle name="Input [yellow] 4 16 10" xfId="13869"/>
    <cellStyle name="Input [yellow] 4 16 10 2" xfId="13870"/>
    <cellStyle name="Input [yellow] 4 16 10 3" xfId="13871"/>
    <cellStyle name="Input [yellow] 4 16 11" xfId="13872"/>
    <cellStyle name="Input [yellow] 4 16 11 2" xfId="13873"/>
    <cellStyle name="Input [yellow] 4 16 11 3" xfId="13874"/>
    <cellStyle name="Input [yellow] 4 16 12" xfId="13875"/>
    <cellStyle name="Input [yellow] 4 16 12 2" xfId="13876"/>
    <cellStyle name="Input [yellow] 4 16 12 3" xfId="13877"/>
    <cellStyle name="Input [yellow] 4 16 13" xfId="13878"/>
    <cellStyle name="Input [yellow] 4 16 13 2" xfId="13879"/>
    <cellStyle name="Input [yellow] 4 16 13 3" xfId="13880"/>
    <cellStyle name="Input [yellow] 4 16 14" xfId="13881"/>
    <cellStyle name="Input [yellow] 4 16 15" xfId="13882"/>
    <cellStyle name="Input [yellow] 4 16 16" xfId="13883"/>
    <cellStyle name="Input [yellow] 4 16 2" xfId="13884"/>
    <cellStyle name="Input [yellow] 4 16 2 2" xfId="13885"/>
    <cellStyle name="Input [yellow] 4 16 2 3" xfId="13886"/>
    <cellStyle name="Input [yellow] 4 16 3" xfId="13887"/>
    <cellStyle name="Input [yellow] 4 16 3 2" xfId="13888"/>
    <cellStyle name="Input [yellow] 4 16 3 3" xfId="13889"/>
    <cellStyle name="Input [yellow] 4 16 4" xfId="13890"/>
    <cellStyle name="Input [yellow] 4 16 4 2" xfId="13891"/>
    <cellStyle name="Input [yellow] 4 16 4 3" xfId="13892"/>
    <cellStyle name="Input [yellow] 4 16 5" xfId="13893"/>
    <cellStyle name="Input [yellow] 4 16 5 2" xfId="13894"/>
    <cellStyle name="Input [yellow] 4 16 5 3" xfId="13895"/>
    <cellStyle name="Input [yellow] 4 16 6" xfId="13896"/>
    <cellStyle name="Input [yellow] 4 16 6 2" xfId="13897"/>
    <cellStyle name="Input [yellow] 4 16 6 3" xfId="13898"/>
    <cellStyle name="Input [yellow] 4 16 7" xfId="13899"/>
    <cellStyle name="Input [yellow] 4 16 7 2" xfId="13900"/>
    <cellStyle name="Input [yellow] 4 16 7 3" xfId="13901"/>
    <cellStyle name="Input [yellow] 4 16 8" xfId="13902"/>
    <cellStyle name="Input [yellow] 4 16 8 2" xfId="13903"/>
    <cellStyle name="Input [yellow] 4 16 8 3" xfId="13904"/>
    <cellStyle name="Input [yellow] 4 16 9" xfId="13905"/>
    <cellStyle name="Input [yellow] 4 16 9 2" xfId="13906"/>
    <cellStyle name="Input [yellow] 4 16 9 3" xfId="13907"/>
    <cellStyle name="Input [yellow] 4 17" xfId="13908"/>
    <cellStyle name="Input [yellow] 4 17 10" xfId="13909"/>
    <cellStyle name="Input [yellow] 4 17 10 2" xfId="13910"/>
    <cellStyle name="Input [yellow] 4 17 10 3" xfId="13911"/>
    <cellStyle name="Input [yellow] 4 17 11" xfId="13912"/>
    <cellStyle name="Input [yellow] 4 17 11 2" xfId="13913"/>
    <cellStyle name="Input [yellow] 4 17 11 3" xfId="13914"/>
    <cellStyle name="Input [yellow] 4 17 12" xfId="13915"/>
    <cellStyle name="Input [yellow] 4 17 12 2" xfId="13916"/>
    <cellStyle name="Input [yellow] 4 17 12 3" xfId="13917"/>
    <cellStyle name="Input [yellow] 4 17 13" xfId="13918"/>
    <cellStyle name="Input [yellow] 4 17 13 2" xfId="13919"/>
    <cellStyle name="Input [yellow] 4 17 13 3" xfId="13920"/>
    <cellStyle name="Input [yellow] 4 17 14" xfId="13921"/>
    <cellStyle name="Input [yellow] 4 17 15" xfId="13922"/>
    <cellStyle name="Input [yellow] 4 17 16" xfId="13923"/>
    <cellStyle name="Input [yellow] 4 17 2" xfId="13924"/>
    <cellStyle name="Input [yellow] 4 17 2 2" xfId="13925"/>
    <cellStyle name="Input [yellow] 4 17 2 3" xfId="13926"/>
    <cellStyle name="Input [yellow] 4 17 3" xfId="13927"/>
    <cellStyle name="Input [yellow] 4 17 3 2" xfId="13928"/>
    <cellStyle name="Input [yellow] 4 17 3 3" xfId="13929"/>
    <cellStyle name="Input [yellow] 4 17 4" xfId="13930"/>
    <cellStyle name="Input [yellow] 4 17 4 2" xfId="13931"/>
    <cellStyle name="Input [yellow] 4 17 4 3" xfId="13932"/>
    <cellStyle name="Input [yellow] 4 17 5" xfId="13933"/>
    <cellStyle name="Input [yellow] 4 17 5 2" xfId="13934"/>
    <cellStyle name="Input [yellow] 4 17 5 3" xfId="13935"/>
    <cellStyle name="Input [yellow] 4 17 6" xfId="13936"/>
    <cellStyle name="Input [yellow] 4 17 6 2" xfId="13937"/>
    <cellStyle name="Input [yellow] 4 17 6 3" xfId="13938"/>
    <cellStyle name="Input [yellow] 4 17 7" xfId="13939"/>
    <cellStyle name="Input [yellow] 4 17 7 2" xfId="13940"/>
    <cellStyle name="Input [yellow] 4 17 7 3" xfId="13941"/>
    <cellStyle name="Input [yellow] 4 17 8" xfId="13942"/>
    <cellStyle name="Input [yellow] 4 17 8 2" xfId="13943"/>
    <cellStyle name="Input [yellow] 4 17 8 3" xfId="13944"/>
    <cellStyle name="Input [yellow] 4 17 9" xfId="13945"/>
    <cellStyle name="Input [yellow] 4 17 9 2" xfId="13946"/>
    <cellStyle name="Input [yellow] 4 17 9 3" xfId="13947"/>
    <cellStyle name="Input [yellow] 4 18" xfId="13948"/>
    <cellStyle name="Input [yellow] 4 18 10" xfId="13949"/>
    <cellStyle name="Input [yellow] 4 18 10 2" xfId="13950"/>
    <cellStyle name="Input [yellow] 4 18 10 3" xfId="13951"/>
    <cellStyle name="Input [yellow] 4 18 11" xfId="13952"/>
    <cellStyle name="Input [yellow] 4 18 11 2" xfId="13953"/>
    <cellStyle name="Input [yellow] 4 18 11 3" xfId="13954"/>
    <cellStyle name="Input [yellow] 4 18 12" xfId="13955"/>
    <cellStyle name="Input [yellow] 4 18 12 2" xfId="13956"/>
    <cellStyle name="Input [yellow] 4 18 12 3" xfId="13957"/>
    <cellStyle name="Input [yellow] 4 18 13" xfId="13958"/>
    <cellStyle name="Input [yellow] 4 18 13 2" xfId="13959"/>
    <cellStyle name="Input [yellow] 4 18 13 3" xfId="13960"/>
    <cellStyle name="Input [yellow] 4 18 14" xfId="13961"/>
    <cellStyle name="Input [yellow] 4 18 15" xfId="13962"/>
    <cellStyle name="Input [yellow] 4 18 16" xfId="13963"/>
    <cellStyle name="Input [yellow] 4 18 2" xfId="13964"/>
    <cellStyle name="Input [yellow] 4 18 2 2" xfId="13965"/>
    <cellStyle name="Input [yellow] 4 18 2 3" xfId="13966"/>
    <cellStyle name="Input [yellow] 4 18 3" xfId="13967"/>
    <cellStyle name="Input [yellow] 4 18 3 2" xfId="13968"/>
    <cellStyle name="Input [yellow] 4 18 3 3" xfId="13969"/>
    <cellStyle name="Input [yellow] 4 18 4" xfId="13970"/>
    <cellStyle name="Input [yellow] 4 18 4 2" xfId="13971"/>
    <cellStyle name="Input [yellow] 4 18 4 3" xfId="13972"/>
    <cellStyle name="Input [yellow] 4 18 5" xfId="13973"/>
    <cellStyle name="Input [yellow] 4 18 5 2" xfId="13974"/>
    <cellStyle name="Input [yellow] 4 18 5 3" xfId="13975"/>
    <cellStyle name="Input [yellow] 4 18 6" xfId="13976"/>
    <cellStyle name="Input [yellow] 4 18 6 2" xfId="13977"/>
    <cellStyle name="Input [yellow] 4 18 6 3" xfId="13978"/>
    <cellStyle name="Input [yellow] 4 18 7" xfId="13979"/>
    <cellStyle name="Input [yellow] 4 18 7 2" xfId="13980"/>
    <cellStyle name="Input [yellow] 4 18 7 3" xfId="13981"/>
    <cellStyle name="Input [yellow] 4 18 8" xfId="13982"/>
    <cellStyle name="Input [yellow] 4 18 8 2" xfId="13983"/>
    <cellStyle name="Input [yellow] 4 18 8 3" xfId="13984"/>
    <cellStyle name="Input [yellow] 4 18 9" xfId="13985"/>
    <cellStyle name="Input [yellow] 4 18 9 2" xfId="13986"/>
    <cellStyle name="Input [yellow] 4 18 9 3" xfId="13987"/>
    <cellStyle name="Input [yellow] 4 19" xfId="13988"/>
    <cellStyle name="Input [yellow] 4 19 10" xfId="13989"/>
    <cellStyle name="Input [yellow] 4 19 10 2" xfId="13990"/>
    <cellStyle name="Input [yellow] 4 19 10 3" xfId="13991"/>
    <cellStyle name="Input [yellow] 4 19 11" xfId="13992"/>
    <cellStyle name="Input [yellow] 4 19 11 2" xfId="13993"/>
    <cellStyle name="Input [yellow] 4 19 11 3" xfId="13994"/>
    <cellStyle name="Input [yellow] 4 19 12" xfId="13995"/>
    <cellStyle name="Input [yellow] 4 19 12 2" xfId="13996"/>
    <cellStyle name="Input [yellow] 4 19 12 3" xfId="13997"/>
    <cellStyle name="Input [yellow] 4 19 13" xfId="13998"/>
    <cellStyle name="Input [yellow] 4 19 13 2" xfId="13999"/>
    <cellStyle name="Input [yellow] 4 19 13 3" xfId="14000"/>
    <cellStyle name="Input [yellow] 4 19 14" xfId="14001"/>
    <cellStyle name="Input [yellow] 4 19 15" xfId="14002"/>
    <cellStyle name="Input [yellow] 4 19 16" xfId="14003"/>
    <cellStyle name="Input [yellow] 4 19 2" xfId="14004"/>
    <cellStyle name="Input [yellow] 4 19 2 2" xfId="14005"/>
    <cellStyle name="Input [yellow] 4 19 2 3" xfId="14006"/>
    <cellStyle name="Input [yellow] 4 19 3" xfId="14007"/>
    <cellStyle name="Input [yellow] 4 19 3 2" xfId="14008"/>
    <cellStyle name="Input [yellow] 4 19 3 3" xfId="14009"/>
    <cellStyle name="Input [yellow] 4 19 4" xfId="14010"/>
    <cellStyle name="Input [yellow] 4 19 4 2" xfId="14011"/>
    <cellStyle name="Input [yellow] 4 19 4 3" xfId="14012"/>
    <cellStyle name="Input [yellow] 4 19 5" xfId="14013"/>
    <cellStyle name="Input [yellow] 4 19 5 2" xfId="14014"/>
    <cellStyle name="Input [yellow] 4 19 5 3" xfId="14015"/>
    <cellStyle name="Input [yellow] 4 19 6" xfId="14016"/>
    <cellStyle name="Input [yellow] 4 19 6 2" xfId="14017"/>
    <cellStyle name="Input [yellow] 4 19 6 3" xfId="14018"/>
    <cellStyle name="Input [yellow] 4 19 7" xfId="14019"/>
    <cellStyle name="Input [yellow] 4 19 7 2" xfId="14020"/>
    <cellStyle name="Input [yellow] 4 19 7 3" xfId="14021"/>
    <cellStyle name="Input [yellow] 4 19 8" xfId="14022"/>
    <cellStyle name="Input [yellow] 4 19 8 2" xfId="14023"/>
    <cellStyle name="Input [yellow] 4 19 8 3" xfId="14024"/>
    <cellStyle name="Input [yellow] 4 19 9" xfId="14025"/>
    <cellStyle name="Input [yellow] 4 19 9 2" xfId="14026"/>
    <cellStyle name="Input [yellow] 4 19 9 3" xfId="14027"/>
    <cellStyle name="Input [yellow] 4 2" xfId="14028"/>
    <cellStyle name="Input [yellow] 4 2 10" xfId="14029"/>
    <cellStyle name="Input [yellow] 4 2 10 2" xfId="14030"/>
    <cellStyle name="Input [yellow] 4 2 10 3" xfId="14031"/>
    <cellStyle name="Input [yellow] 4 2 11" xfId="14032"/>
    <cellStyle name="Input [yellow] 4 2 11 2" xfId="14033"/>
    <cellStyle name="Input [yellow] 4 2 11 3" xfId="14034"/>
    <cellStyle name="Input [yellow] 4 2 12" xfId="14035"/>
    <cellStyle name="Input [yellow] 4 2 12 2" xfId="14036"/>
    <cellStyle name="Input [yellow] 4 2 12 3" xfId="14037"/>
    <cellStyle name="Input [yellow] 4 2 13" xfId="14038"/>
    <cellStyle name="Input [yellow] 4 2 13 2" xfId="14039"/>
    <cellStyle name="Input [yellow] 4 2 13 3" xfId="14040"/>
    <cellStyle name="Input [yellow] 4 2 14" xfId="14041"/>
    <cellStyle name="Input [yellow] 4 2 15" xfId="14042"/>
    <cellStyle name="Input [yellow] 4 2 16" xfId="14043"/>
    <cellStyle name="Input [yellow] 4 2 2" xfId="14044"/>
    <cellStyle name="Input [yellow] 4 2 2 2" xfId="14045"/>
    <cellStyle name="Input [yellow] 4 2 2 3" xfId="14046"/>
    <cellStyle name="Input [yellow] 4 2 3" xfId="14047"/>
    <cellStyle name="Input [yellow] 4 2 3 2" xfId="14048"/>
    <cellStyle name="Input [yellow] 4 2 3 3" xfId="14049"/>
    <cellStyle name="Input [yellow] 4 2 4" xfId="14050"/>
    <cellStyle name="Input [yellow] 4 2 4 2" xfId="14051"/>
    <cellStyle name="Input [yellow] 4 2 4 3" xfId="14052"/>
    <cellStyle name="Input [yellow] 4 2 5" xfId="14053"/>
    <cellStyle name="Input [yellow] 4 2 5 2" xfId="14054"/>
    <cellStyle name="Input [yellow] 4 2 5 3" xfId="14055"/>
    <cellStyle name="Input [yellow] 4 2 6" xfId="14056"/>
    <cellStyle name="Input [yellow] 4 2 6 2" xfId="14057"/>
    <cellStyle name="Input [yellow] 4 2 6 3" xfId="14058"/>
    <cellStyle name="Input [yellow] 4 2 7" xfId="14059"/>
    <cellStyle name="Input [yellow] 4 2 7 2" xfId="14060"/>
    <cellStyle name="Input [yellow] 4 2 7 3" xfId="14061"/>
    <cellStyle name="Input [yellow] 4 2 8" xfId="14062"/>
    <cellStyle name="Input [yellow] 4 2 8 2" xfId="14063"/>
    <cellStyle name="Input [yellow] 4 2 8 3" xfId="14064"/>
    <cellStyle name="Input [yellow] 4 2 9" xfId="14065"/>
    <cellStyle name="Input [yellow] 4 2 9 2" xfId="14066"/>
    <cellStyle name="Input [yellow] 4 2 9 3" xfId="14067"/>
    <cellStyle name="Input [yellow] 4 20" xfId="14068"/>
    <cellStyle name="Input [yellow] 4 20 10" xfId="14069"/>
    <cellStyle name="Input [yellow] 4 20 10 2" xfId="14070"/>
    <cellStyle name="Input [yellow] 4 20 10 3" xfId="14071"/>
    <cellStyle name="Input [yellow] 4 20 11" xfId="14072"/>
    <cellStyle name="Input [yellow] 4 20 11 2" xfId="14073"/>
    <cellStyle name="Input [yellow] 4 20 11 3" xfId="14074"/>
    <cellStyle name="Input [yellow] 4 20 12" xfId="14075"/>
    <cellStyle name="Input [yellow] 4 20 12 2" xfId="14076"/>
    <cellStyle name="Input [yellow] 4 20 12 3" xfId="14077"/>
    <cellStyle name="Input [yellow] 4 20 13" xfId="14078"/>
    <cellStyle name="Input [yellow] 4 20 13 2" xfId="14079"/>
    <cellStyle name="Input [yellow] 4 20 13 3" xfId="14080"/>
    <cellStyle name="Input [yellow] 4 20 14" xfId="14081"/>
    <cellStyle name="Input [yellow] 4 20 15" xfId="14082"/>
    <cellStyle name="Input [yellow] 4 20 16" xfId="14083"/>
    <cellStyle name="Input [yellow] 4 20 2" xfId="14084"/>
    <cellStyle name="Input [yellow] 4 20 2 2" xfId="14085"/>
    <cellStyle name="Input [yellow] 4 20 2 3" xfId="14086"/>
    <cellStyle name="Input [yellow] 4 20 3" xfId="14087"/>
    <cellStyle name="Input [yellow] 4 20 3 2" xfId="14088"/>
    <cellStyle name="Input [yellow] 4 20 3 3" xfId="14089"/>
    <cellStyle name="Input [yellow] 4 20 4" xfId="14090"/>
    <cellStyle name="Input [yellow] 4 20 4 2" xfId="14091"/>
    <cellStyle name="Input [yellow] 4 20 4 3" xfId="14092"/>
    <cellStyle name="Input [yellow] 4 20 5" xfId="14093"/>
    <cellStyle name="Input [yellow] 4 20 5 2" xfId="14094"/>
    <cellStyle name="Input [yellow] 4 20 5 3" xfId="14095"/>
    <cellStyle name="Input [yellow] 4 20 6" xfId="14096"/>
    <cellStyle name="Input [yellow] 4 20 6 2" xfId="14097"/>
    <cellStyle name="Input [yellow] 4 20 6 3" xfId="14098"/>
    <cellStyle name="Input [yellow] 4 20 7" xfId="14099"/>
    <cellStyle name="Input [yellow] 4 20 7 2" xfId="14100"/>
    <cellStyle name="Input [yellow] 4 20 7 3" xfId="14101"/>
    <cellStyle name="Input [yellow] 4 20 8" xfId="14102"/>
    <cellStyle name="Input [yellow] 4 20 8 2" xfId="14103"/>
    <cellStyle name="Input [yellow] 4 20 8 3" xfId="14104"/>
    <cellStyle name="Input [yellow] 4 20 9" xfId="14105"/>
    <cellStyle name="Input [yellow] 4 20 9 2" xfId="14106"/>
    <cellStyle name="Input [yellow] 4 20 9 3" xfId="14107"/>
    <cellStyle name="Input [yellow] 4 21" xfId="14108"/>
    <cellStyle name="Input [yellow] 4 21 10" xfId="14109"/>
    <cellStyle name="Input [yellow] 4 21 10 2" xfId="14110"/>
    <cellStyle name="Input [yellow] 4 21 10 3" xfId="14111"/>
    <cellStyle name="Input [yellow] 4 21 11" xfId="14112"/>
    <cellStyle name="Input [yellow] 4 21 11 2" xfId="14113"/>
    <cellStyle name="Input [yellow] 4 21 11 3" xfId="14114"/>
    <cellStyle name="Input [yellow] 4 21 12" xfId="14115"/>
    <cellStyle name="Input [yellow] 4 21 12 2" xfId="14116"/>
    <cellStyle name="Input [yellow] 4 21 12 3" xfId="14117"/>
    <cellStyle name="Input [yellow] 4 21 13" xfId="14118"/>
    <cellStyle name="Input [yellow] 4 21 13 2" xfId="14119"/>
    <cellStyle name="Input [yellow] 4 21 13 3" xfId="14120"/>
    <cellStyle name="Input [yellow] 4 21 14" xfId="14121"/>
    <cellStyle name="Input [yellow] 4 21 15" xfId="14122"/>
    <cellStyle name="Input [yellow] 4 21 16" xfId="14123"/>
    <cellStyle name="Input [yellow] 4 21 2" xfId="14124"/>
    <cellStyle name="Input [yellow] 4 21 2 2" xfId="14125"/>
    <cellStyle name="Input [yellow] 4 21 2 3" xfId="14126"/>
    <cellStyle name="Input [yellow] 4 21 3" xfId="14127"/>
    <cellStyle name="Input [yellow] 4 21 3 2" xfId="14128"/>
    <cellStyle name="Input [yellow] 4 21 3 3" xfId="14129"/>
    <cellStyle name="Input [yellow] 4 21 4" xfId="14130"/>
    <cellStyle name="Input [yellow] 4 21 4 2" xfId="14131"/>
    <cellStyle name="Input [yellow] 4 21 4 3" xfId="14132"/>
    <cellStyle name="Input [yellow] 4 21 5" xfId="14133"/>
    <cellStyle name="Input [yellow] 4 21 5 2" xfId="14134"/>
    <cellStyle name="Input [yellow] 4 21 5 3" xfId="14135"/>
    <cellStyle name="Input [yellow] 4 21 6" xfId="14136"/>
    <cellStyle name="Input [yellow] 4 21 6 2" xfId="14137"/>
    <cellStyle name="Input [yellow] 4 21 6 3" xfId="14138"/>
    <cellStyle name="Input [yellow] 4 21 7" xfId="14139"/>
    <cellStyle name="Input [yellow] 4 21 7 2" xfId="14140"/>
    <cellStyle name="Input [yellow] 4 21 7 3" xfId="14141"/>
    <cellStyle name="Input [yellow] 4 21 8" xfId="14142"/>
    <cellStyle name="Input [yellow] 4 21 8 2" xfId="14143"/>
    <cellStyle name="Input [yellow] 4 21 8 3" xfId="14144"/>
    <cellStyle name="Input [yellow] 4 21 9" xfId="14145"/>
    <cellStyle name="Input [yellow] 4 21 9 2" xfId="14146"/>
    <cellStyle name="Input [yellow] 4 21 9 3" xfId="14147"/>
    <cellStyle name="Input [yellow] 4 22" xfId="14148"/>
    <cellStyle name="Input [yellow] 4 22 10" xfId="14149"/>
    <cellStyle name="Input [yellow] 4 22 10 2" xfId="14150"/>
    <cellStyle name="Input [yellow] 4 22 10 3" xfId="14151"/>
    <cellStyle name="Input [yellow] 4 22 11" xfId="14152"/>
    <cellStyle name="Input [yellow] 4 22 11 2" xfId="14153"/>
    <cellStyle name="Input [yellow] 4 22 11 3" xfId="14154"/>
    <cellStyle name="Input [yellow] 4 22 12" xfId="14155"/>
    <cellStyle name="Input [yellow] 4 22 12 2" xfId="14156"/>
    <cellStyle name="Input [yellow] 4 22 12 3" xfId="14157"/>
    <cellStyle name="Input [yellow] 4 22 13" xfId="14158"/>
    <cellStyle name="Input [yellow] 4 22 13 2" xfId="14159"/>
    <cellStyle name="Input [yellow] 4 22 13 3" xfId="14160"/>
    <cellStyle name="Input [yellow] 4 22 14" xfId="14161"/>
    <cellStyle name="Input [yellow] 4 22 15" xfId="14162"/>
    <cellStyle name="Input [yellow] 4 22 16" xfId="14163"/>
    <cellStyle name="Input [yellow] 4 22 2" xfId="14164"/>
    <cellStyle name="Input [yellow] 4 22 2 2" xfId="14165"/>
    <cellStyle name="Input [yellow] 4 22 2 3" xfId="14166"/>
    <cellStyle name="Input [yellow] 4 22 3" xfId="14167"/>
    <cellStyle name="Input [yellow] 4 22 3 2" xfId="14168"/>
    <cellStyle name="Input [yellow] 4 22 3 3" xfId="14169"/>
    <cellStyle name="Input [yellow] 4 22 4" xfId="14170"/>
    <cellStyle name="Input [yellow] 4 22 4 2" xfId="14171"/>
    <cellStyle name="Input [yellow] 4 22 4 3" xfId="14172"/>
    <cellStyle name="Input [yellow] 4 22 5" xfId="14173"/>
    <cellStyle name="Input [yellow] 4 22 5 2" xfId="14174"/>
    <cellStyle name="Input [yellow] 4 22 5 3" xfId="14175"/>
    <cellStyle name="Input [yellow] 4 22 6" xfId="14176"/>
    <cellStyle name="Input [yellow] 4 22 6 2" xfId="14177"/>
    <cellStyle name="Input [yellow] 4 22 6 3" xfId="14178"/>
    <cellStyle name="Input [yellow] 4 22 7" xfId="14179"/>
    <cellStyle name="Input [yellow] 4 22 7 2" xfId="14180"/>
    <cellStyle name="Input [yellow] 4 22 7 3" xfId="14181"/>
    <cellStyle name="Input [yellow] 4 22 8" xfId="14182"/>
    <cellStyle name="Input [yellow] 4 22 8 2" xfId="14183"/>
    <cellStyle name="Input [yellow] 4 22 8 3" xfId="14184"/>
    <cellStyle name="Input [yellow] 4 22 9" xfId="14185"/>
    <cellStyle name="Input [yellow] 4 22 9 2" xfId="14186"/>
    <cellStyle name="Input [yellow] 4 22 9 3" xfId="14187"/>
    <cellStyle name="Input [yellow] 4 23" xfId="14188"/>
    <cellStyle name="Input [yellow] 4 23 2" xfId="14189"/>
    <cellStyle name="Input [yellow] 4 23 3" xfId="14190"/>
    <cellStyle name="Input [yellow] 4 24" xfId="14191"/>
    <cellStyle name="Input [yellow] 4 24 2" xfId="14192"/>
    <cellStyle name="Input [yellow] 4 24 3" xfId="14193"/>
    <cellStyle name="Input [yellow] 4 25" xfId="14194"/>
    <cellStyle name="Input [yellow] 4 25 2" xfId="14195"/>
    <cellStyle name="Input [yellow] 4 25 3" xfId="14196"/>
    <cellStyle name="Input [yellow] 4 26" xfId="14197"/>
    <cellStyle name="Input [yellow] 4 26 2" xfId="14198"/>
    <cellStyle name="Input [yellow] 4 26 3" xfId="14199"/>
    <cellStyle name="Input [yellow] 4 27" xfId="14200"/>
    <cellStyle name="Input [yellow] 4 27 2" xfId="14201"/>
    <cellStyle name="Input [yellow] 4 27 3" xfId="14202"/>
    <cellStyle name="Input [yellow] 4 28" xfId="14203"/>
    <cellStyle name="Input [yellow] 4 28 2" xfId="14204"/>
    <cellStyle name="Input [yellow] 4 28 3" xfId="14205"/>
    <cellStyle name="Input [yellow] 4 29" xfId="14206"/>
    <cellStyle name="Input [yellow] 4 29 2" xfId="14207"/>
    <cellStyle name="Input [yellow] 4 29 3" xfId="14208"/>
    <cellStyle name="Input [yellow] 4 3" xfId="14209"/>
    <cellStyle name="Input [yellow] 4 3 10" xfId="14210"/>
    <cellStyle name="Input [yellow] 4 3 10 2" xfId="14211"/>
    <cellStyle name="Input [yellow] 4 3 10 3" xfId="14212"/>
    <cellStyle name="Input [yellow] 4 3 11" xfId="14213"/>
    <cellStyle name="Input [yellow] 4 3 11 2" xfId="14214"/>
    <cellStyle name="Input [yellow] 4 3 11 3" xfId="14215"/>
    <cellStyle name="Input [yellow] 4 3 12" xfId="14216"/>
    <cellStyle name="Input [yellow] 4 3 12 2" xfId="14217"/>
    <cellStyle name="Input [yellow] 4 3 12 3" xfId="14218"/>
    <cellStyle name="Input [yellow] 4 3 13" xfId="14219"/>
    <cellStyle name="Input [yellow] 4 3 13 2" xfId="14220"/>
    <cellStyle name="Input [yellow] 4 3 13 3" xfId="14221"/>
    <cellStyle name="Input [yellow] 4 3 14" xfId="14222"/>
    <cellStyle name="Input [yellow] 4 3 15" xfId="14223"/>
    <cellStyle name="Input [yellow] 4 3 16" xfId="14224"/>
    <cellStyle name="Input [yellow] 4 3 2" xfId="14225"/>
    <cellStyle name="Input [yellow] 4 3 2 2" xfId="14226"/>
    <cellStyle name="Input [yellow] 4 3 2 3" xfId="14227"/>
    <cellStyle name="Input [yellow] 4 3 3" xfId="14228"/>
    <cellStyle name="Input [yellow] 4 3 3 2" xfId="14229"/>
    <cellStyle name="Input [yellow] 4 3 3 3" xfId="14230"/>
    <cellStyle name="Input [yellow] 4 3 4" xfId="14231"/>
    <cellStyle name="Input [yellow] 4 3 4 2" xfId="14232"/>
    <cellStyle name="Input [yellow] 4 3 4 3" xfId="14233"/>
    <cellStyle name="Input [yellow] 4 3 5" xfId="14234"/>
    <cellStyle name="Input [yellow] 4 3 5 2" xfId="14235"/>
    <cellStyle name="Input [yellow] 4 3 5 3" xfId="14236"/>
    <cellStyle name="Input [yellow] 4 3 6" xfId="14237"/>
    <cellStyle name="Input [yellow] 4 3 6 2" xfId="14238"/>
    <cellStyle name="Input [yellow] 4 3 6 3" xfId="14239"/>
    <cellStyle name="Input [yellow] 4 3 7" xfId="14240"/>
    <cellStyle name="Input [yellow] 4 3 7 2" xfId="14241"/>
    <cellStyle name="Input [yellow] 4 3 7 3" xfId="14242"/>
    <cellStyle name="Input [yellow] 4 3 8" xfId="14243"/>
    <cellStyle name="Input [yellow] 4 3 8 2" xfId="14244"/>
    <cellStyle name="Input [yellow] 4 3 8 3" xfId="14245"/>
    <cellStyle name="Input [yellow] 4 3 9" xfId="14246"/>
    <cellStyle name="Input [yellow] 4 3 9 2" xfId="14247"/>
    <cellStyle name="Input [yellow] 4 3 9 3" xfId="14248"/>
    <cellStyle name="Input [yellow] 4 30" xfId="14249"/>
    <cellStyle name="Input [yellow] 4 30 2" xfId="14250"/>
    <cellStyle name="Input [yellow] 4 30 3" xfId="14251"/>
    <cellStyle name="Input [yellow] 4 31" xfId="14252"/>
    <cellStyle name="Input [yellow] 4 31 2" xfId="14253"/>
    <cellStyle name="Input [yellow] 4 31 3" xfId="14254"/>
    <cellStyle name="Input [yellow] 4 32" xfId="14255"/>
    <cellStyle name="Input [yellow] 4 32 2" xfId="14256"/>
    <cellStyle name="Input [yellow] 4 32 3" xfId="14257"/>
    <cellStyle name="Input [yellow] 4 33" xfId="14258"/>
    <cellStyle name="Input [yellow] 4 33 2" xfId="14259"/>
    <cellStyle name="Input [yellow] 4 33 3" xfId="14260"/>
    <cellStyle name="Input [yellow] 4 34" xfId="14261"/>
    <cellStyle name="Input [yellow] 4 34 2" xfId="14262"/>
    <cellStyle name="Input [yellow] 4 34 3" xfId="14263"/>
    <cellStyle name="Input [yellow] 4 35" xfId="14264"/>
    <cellStyle name="Input [yellow] 4 36" xfId="14265"/>
    <cellStyle name="Input [yellow] 4 37" xfId="14266"/>
    <cellStyle name="Input [yellow] 4 4" xfId="14267"/>
    <cellStyle name="Input [yellow] 4 4 10" xfId="14268"/>
    <cellStyle name="Input [yellow] 4 4 10 2" xfId="14269"/>
    <cellStyle name="Input [yellow] 4 4 10 3" xfId="14270"/>
    <cellStyle name="Input [yellow] 4 4 11" xfId="14271"/>
    <cellStyle name="Input [yellow] 4 4 11 2" xfId="14272"/>
    <cellStyle name="Input [yellow] 4 4 11 3" xfId="14273"/>
    <cellStyle name="Input [yellow] 4 4 12" xfId="14274"/>
    <cellStyle name="Input [yellow] 4 4 12 2" xfId="14275"/>
    <cellStyle name="Input [yellow] 4 4 12 3" xfId="14276"/>
    <cellStyle name="Input [yellow] 4 4 13" xfId="14277"/>
    <cellStyle name="Input [yellow] 4 4 13 2" xfId="14278"/>
    <cellStyle name="Input [yellow] 4 4 13 3" xfId="14279"/>
    <cellStyle name="Input [yellow] 4 4 14" xfId="14280"/>
    <cellStyle name="Input [yellow] 4 4 15" xfId="14281"/>
    <cellStyle name="Input [yellow] 4 4 16" xfId="14282"/>
    <cellStyle name="Input [yellow] 4 4 2" xfId="14283"/>
    <cellStyle name="Input [yellow] 4 4 2 2" xfId="14284"/>
    <cellStyle name="Input [yellow] 4 4 2 3" xfId="14285"/>
    <cellStyle name="Input [yellow] 4 4 3" xfId="14286"/>
    <cellStyle name="Input [yellow] 4 4 3 2" xfId="14287"/>
    <cellStyle name="Input [yellow] 4 4 3 3" xfId="14288"/>
    <cellStyle name="Input [yellow] 4 4 4" xfId="14289"/>
    <cellStyle name="Input [yellow] 4 4 4 2" xfId="14290"/>
    <cellStyle name="Input [yellow] 4 4 4 3" xfId="14291"/>
    <cellStyle name="Input [yellow] 4 4 5" xfId="14292"/>
    <cellStyle name="Input [yellow] 4 4 5 2" xfId="14293"/>
    <cellStyle name="Input [yellow] 4 4 5 3" xfId="14294"/>
    <cellStyle name="Input [yellow] 4 4 6" xfId="14295"/>
    <cellStyle name="Input [yellow] 4 4 6 2" xfId="14296"/>
    <cellStyle name="Input [yellow] 4 4 6 3" xfId="14297"/>
    <cellStyle name="Input [yellow] 4 4 7" xfId="14298"/>
    <cellStyle name="Input [yellow] 4 4 7 2" xfId="14299"/>
    <cellStyle name="Input [yellow] 4 4 7 3" xfId="14300"/>
    <cellStyle name="Input [yellow] 4 4 8" xfId="14301"/>
    <cellStyle name="Input [yellow] 4 4 8 2" xfId="14302"/>
    <cellStyle name="Input [yellow] 4 4 8 3" xfId="14303"/>
    <cellStyle name="Input [yellow] 4 4 9" xfId="14304"/>
    <cellStyle name="Input [yellow] 4 4 9 2" xfId="14305"/>
    <cellStyle name="Input [yellow] 4 4 9 3" xfId="14306"/>
    <cellStyle name="Input [yellow] 4 5" xfId="14307"/>
    <cellStyle name="Input [yellow] 4 5 10" xfId="14308"/>
    <cellStyle name="Input [yellow] 4 5 10 2" xfId="14309"/>
    <cellStyle name="Input [yellow] 4 5 10 3" xfId="14310"/>
    <cellStyle name="Input [yellow] 4 5 11" xfId="14311"/>
    <cellStyle name="Input [yellow] 4 5 11 2" xfId="14312"/>
    <cellStyle name="Input [yellow] 4 5 11 3" xfId="14313"/>
    <cellStyle name="Input [yellow] 4 5 12" xfId="14314"/>
    <cellStyle name="Input [yellow] 4 5 12 2" xfId="14315"/>
    <cellStyle name="Input [yellow] 4 5 12 3" xfId="14316"/>
    <cellStyle name="Input [yellow] 4 5 13" xfId="14317"/>
    <cellStyle name="Input [yellow] 4 5 13 2" xfId="14318"/>
    <cellStyle name="Input [yellow] 4 5 13 3" xfId="14319"/>
    <cellStyle name="Input [yellow] 4 5 14" xfId="14320"/>
    <cellStyle name="Input [yellow] 4 5 15" xfId="14321"/>
    <cellStyle name="Input [yellow] 4 5 16" xfId="14322"/>
    <cellStyle name="Input [yellow] 4 5 2" xfId="14323"/>
    <cellStyle name="Input [yellow] 4 5 2 2" xfId="14324"/>
    <cellStyle name="Input [yellow] 4 5 2 3" xfId="14325"/>
    <cellStyle name="Input [yellow] 4 5 3" xfId="14326"/>
    <cellStyle name="Input [yellow] 4 5 3 2" xfId="14327"/>
    <cellStyle name="Input [yellow] 4 5 3 3" xfId="14328"/>
    <cellStyle name="Input [yellow] 4 5 4" xfId="14329"/>
    <cellStyle name="Input [yellow] 4 5 4 2" xfId="14330"/>
    <cellStyle name="Input [yellow] 4 5 4 3" xfId="14331"/>
    <cellStyle name="Input [yellow] 4 5 5" xfId="14332"/>
    <cellStyle name="Input [yellow] 4 5 5 2" xfId="14333"/>
    <cellStyle name="Input [yellow] 4 5 5 3" xfId="14334"/>
    <cellStyle name="Input [yellow] 4 5 6" xfId="14335"/>
    <cellStyle name="Input [yellow] 4 5 6 2" xfId="14336"/>
    <cellStyle name="Input [yellow] 4 5 6 3" xfId="14337"/>
    <cellStyle name="Input [yellow] 4 5 7" xfId="14338"/>
    <cellStyle name="Input [yellow] 4 5 7 2" xfId="14339"/>
    <cellStyle name="Input [yellow] 4 5 7 3" xfId="14340"/>
    <cellStyle name="Input [yellow] 4 5 8" xfId="14341"/>
    <cellStyle name="Input [yellow] 4 5 8 2" xfId="14342"/>
    <cellStyle name="Input [yellow] 4 5 8 3" xfId="14343"/>
    <cellStyle name="Input [yellow] 4 5 9" xfId="14344"/>
    <cellStyle name="Input [yellow] 4 5 9 2" xfId="14345"/>
    <cellStyle name="Input [yellow] 4 5 9 3" xfId="14346"/>
    <cellStyle name="Input [yellow] 4 6" xfId="14347"/>
    <cellStyle name="Input [yellow] 4 6 10" xfId="14348"/>
    <cellStyle name="Input [yellow] 4 6 10 2" xfId="14349"/>
    <cellStyle name="Input [yellow] 4 6 10 3" xfId="14350"/>
    <cellStyle name="Input [yellow] 4 6 11" xfId="14351"/>
    <cellStyle name="Input [yellow] 4 6 11 2" xfId="14352"/>
    <cellStyle name="Input [yellow] 4 6 11 3" xfId="14353"/>
    <cellStyle name="Input [yellow] 4 6 12" xfId="14354"/>
    <cellStyle name="Input [yellow] 4 6 12 2" xfId="14355"/>
    <cellStyle name="Input [yellow] 4 6 12 3" xfId="14356"/>
    <cellStyle name="Input [yellow] 4 6 13" xfId="14357"/>
    <cellStyle name="Input [yellow] 4 6 13 2" xfId="14358"/>
    <cellStyle name="Input [yellow] 4 6 13 3" xfId="14359"/>
    <cellStyle name="Input [yellow] 4 6 14" xfId="14360"/>
    <cellStyle name="Input [yellow] 4 6 15" xfId="14361"/>
    <cellStyle name="Input [yellow] 4 6 16" xfId="14362"/>
    <cellStyle name="Input [yellow] 4 6 2" xfId="14363"/>
    <cellStyle name="Input [yellow] 4 6 2 2" xfId="14364"/>
    <cellStyle name="Input [yellow] 4 6 2 3" xfId="14365"/>
    <cellStyle name="Input [yellow] 4 6 3" xfId="14366"/>
    <cellStyle name="Input [yellow] 4 6 3 2" xfId="14367"/>
    <cellStyle name="Input [yellow] 4 6 3 3" xfId="14368"/>
    <cellStyle name="Input [yellow] 4 6 4" xfId="14369"/>
    <cellStyle name="Input [yellow] 4 6 4 2" xfId="14370"/>
    <cellStyle name="Input [yellow] 4 6 4 3" xfId="14371"/>
    <cellStyle name="Input [yellow] 4 6 5" xfId="14372"/>
    <cellStyle name="Input [yellow] 4 6 5 2" xfId="14373"/>
    <cellStyle name="Input [yellow] 4 6 5 3" xfId="14374"/>
    <cellStyle name="Input [yellow] 4 6 6" xfId="14375"/>
    <cellStyle name="Input [yellow] 4 6 6 2" xfId="14376"/>
    <cellStyle name="Input [yellow] 4 6 6 3" xfId="14377"/>
    <cellStyle name="Input [yellow] 4 6 7" xfId="14378"/>
    <cellStyle name="Input [yellow] 4 6 7 2" xfId="14379"/>
    <cellStyle name="Input [yellow] 4 6 7 3" xfId="14380"/>
    <cellStyle name="Input [yellow] 4 6 8" xfId="14381"/>
    <cellStyle name="Input [yellow] 4 6 8 2" xfId="14382"/>
    <cellStyle name="Input [yellow] 4 6 8 3" xfId="14383"/>
    <cellStyle name="Input [yellow] 4 6 9" xfId="14384"/>
    <cellStyle name="Input [yellow] 4 6 9 2" xfId="14385"/>
    <cellStyle name="Input [yellow] 4 6 9 3" xfId="14386"/>
    <cellStyle name="Input [yellow] 4 7" xfId="14387"/>
    <cellStyle name="Input [yellow] 4 7 10" xfId="14388"/>
    <cellStyle name="Input [yellow] 4 7 10 2" xfId="14389"/>
    <cellStyle name="Input [yellow] 4 7 10 3" xfId="14390"/>
    <cellStyle name="Input [yellow] 4 7 11" xfId="14391"/>
    <cellStyle name="Input [yellow] 4 7 11 2" xfId="14392"/>
    <cellStyle name="Input [yellow] 4 7 11 3" xfId="14393"/>
    <cellStyle name="Input [yellow] 4 7 12" xfId="14394"/>
    <cellStyle name="Input [yellow] 4 7 12 2" xfId="14395"/>
    <cellStyle name="Input [yellow] 4 7 12 3" xfId="14396"/>
    <cellStyle name="Input [yellow] 4 7 13" xfId="14397"/>
    <cellStyle name="Input [yellow] 4 7 13 2" xfId="14398"/>
    <cellStyle name="Input [yellow] 4 7 13 3" xfId="14399"/>
    <cellStyle name="Input [yellow] 4 7 14" xfId="14400"/>
    <cellStyle name="Input [yellow] 4 7 15" xfId="14401"/>
    <cellStyle name="Input [yellow] 4 7 16" xfId="14402"/>
    <cellStyle name="Input [yellow] 4 7 2" xfId="14403"/>
    <cellStyle name="Input [yellow] 4 7 2 2" xfId="14404"/>
    <cellStyle name="Input [yellow] 4 7 2 3" xfId="14405"/>
    <cellStyle name="Input [yellow] 4 7 3" xfId="14406"/>
    <cellStyle name="Input [yellow] 4 7 3 2" xfId="14407"/>
    <cellStyle name="Input [yellow] 4 7 3 3" xfId="14408"/>
    <cellStyle name="Input [yellow] 4 7 4" xfId="14409"/>
    <cellStyle name="Input [yellow] 4 7 4 2" xfId="14410"/>
    <cellStyle name="Input [yellow] 4 7 4 3" xfId="14411"/>
    <cellStyle name="Input [yellow] 4 7 5" xfId="14412"/>
    <cellStyle name="Input [yellow] 4 7 5 2" xfId="14413"/>
    <cellStyle name="Input [yellow] 4 7 5 3" xfId="14414"/>
    <cellStyle name="Input [yellow] 4 7 6" xfId="14415"/>
    <cellStyle name="Input [yellow] 4 7 6 2" xfId="14416"/>
    <cellStyle name="Input [yellow] 4 7 6 3" xfId="14417"/>
    <cellStyle name="Input [yellow] 4 7 7" xfId="14418"/>
    <cellStyle name="Input [yellow] 4 7 7 2" xfId="14419"/>
    <cellStyle name="Input [yellow] 4 7 7 3" xfId="14420"/>
    <cellStyle name="Input [yellow] 4 7 8" xfId="14421"/>
    <cellStyle name="Input [yellow] 4 7 8 2" xfId="14422"/>
    <cellStyle name="Input [yellow] 4 7 8 3" xfId="14423"/>
    <cellStyle name="Input [yellow] 4 7 9" xfId="14424"/>
    <cellStyle name="Input [yellow] 4 7 9 2" xfId="14425"/>
    <cellStyle name="Input [yellow] 4 7 9 3" xfId="14426"/>
    <cellStyle name="Input [yellow] 4 8" xfId="14427"/>
    <cellStyle name="Input [yellow] 4 8 10" xfId="14428"/>
    <cellStyle name="Input [yellow] 4 8 10 2" xfId="14429"/>
    <cellStyle name="Input [yellow] 4 8 10 3" xfId="14430"/>
    <cellStyle name="Input [yellow] 4 8 11" xfId="14431"/>
    <cellStyle name="Input [yellow] 4 8 11 2" xfId="14432"/>
    <cellStyle name="Input [yellow] 4 8 11 3" xfId="14433"/>
    <cellStyle name="Input [yellow] 4 8 12" xfId="14434"/>
    <cellStyle name="Input [yellow] 4 8 12 2" xfId="14435"/>
    <cellStyle name="Input [yellow] 4 8 12 3" xfId="14436"/>
    <cellStyle name="Input [yellow] 4 8 13" xfId="14437"/>
    <cellStyle name="Input [yellow] 4 8 13 2" xfId="14438"/>
    <cellStyle name="Input [yellow] 4 8 13 3" xfId="14439"/>
    <cellStyle name="Input [yellow] 4 8 14" xfId="14440"/>
    <cellStyle name="Input [yellow] 4 8 15" xfId="14441"/>
    <cellStyle name="Input [yellow] 4 8 16" xfId="14442"/>
    <cellStyle name="Input [yellow] 4 8 2" xfId="14443"/>
    <cellStyle name="Input [yellow] 4 8 2 2" xfId="14444"/>
    <cellStyle name="Input [yellow] 4 8 2 3" xfId="14445"/>
    <cellStyle name="Input [yellow] 4 8 3" xfId="14446"/>
    <cellStyle name="Input [yellow] 4 8 3 2" xfId="14447"/>
    <cellStyle name="Input [yellow] 4 8 3 3" xfId="14448"/>
    <cellStyle name="Input [yellow] 4 8 4" xfId="14449"/>
    <cellStyle name="Input [yellow] 4 8 4 2" xfId="14450"/>
    <cellStyle name="Input [yellow] 4 8 4 3" xfId="14451"/>
    <cellStyle name="Input [yellow] 4 8 5" xfId="14452"/>
    <cellStyle name="Input [yellow] 4 8 5 2" xfId="14453"/>
    <cellStyle name="Input [yellow] 4 8 5 3" xfId="14454"/>
    <cellStyle name="Input [yellow] 4 8 6" xfId="14455"/>
    <cellStyle name="Input [yellow] 4 8 6 2" xfId="14456"/>
    <cellStyle name="Input [yellow] 4 8 6 3" xfId="14457"/>
    <cellStyle name="Input [yellow] 4 8 7" xfId="14458"/>
    <cellStyle name="Input [yellow] 4 8 7 2" xfId="14459"/>
    <cellStyle name="Input [yellow] 4 8 7 3" xfId="14460"/>
    <cellStyle name="Input [yellow] 4 8 8" xfId="14461"/>
    <cellStyle name="Input [yellow] 4 8 8 2" xfId="14462"/>
    <cellStyle name="Input [yellow] 4 8 8 3" xfId="14463"/>
    <cellStyle name="Input [yellow] 4 8 9" xfId="14464"/>
    <cellStyle name="Input [yellow] 4 8 9 2" xfId="14465"/>
    <cellStyle name="Input [yellow] 4 8 9 3" xfId="14466"/>
    <cellStyle name="Input [yellow] 4 9" xfId="14467"/>
    <cellStyle name="Input [yellow] 4 9 10" xfId="14468"/>
    <cellStyle name="Input [yellow] 4 9 10 2" xfId="14469"/>
    <cellStyle name="Input [yellow] 4 9 10 3" xfId="14470"/>
    <cellStyle name="Input [yellow] 4 9 11" xfId="14471"/>
    <cellStyle name="Input [yellow] 4 9 11 2" xfId="14472"/>
    <cellStyle name="Input [yellow] 4 9 11 3" xfId="14473"/>
    <cellStyle name="Input [yellow] 4 9 12" xfId="14474"/>
    <cellStyle name="Input [yellow] 4 9 12 2" xfId="14475"/>
    <cellStyle name="Input [yellow] 4 9 12 3" xfId="14476"/>
    <cellStyle name="Input [yellow] 4 9 13" xfId="14477"/>
    <cellStyle name="Input [yellow] 4 9 13 2" xfId="14478"/>
    <cellStyle name="Input [yellow] 4 9 13 3" xfId="14479"/>
    <cellStyle name="Input [yellow] 4 9 14" xfId="14480"/>
    <cellStyle name="Input [yellow] 4 9 15" xfId="14481"/>
    <cellStyle name="Input [yellow] 4 9 16" xfId="14482"/>
    <cellStyle name="Input [yellow] 4 9 2" xfId="14483"/>
    <cellStyle name="Input [yellow] 4 9 2 2" xfId="14484"/>
    <cellStyle name="Input [yellow] 4 9 2 3" xfId="14485"/>
    <cellStyle name="Input [yellow] 4 9 3" xfId="14486"/>
    <cellStyle name="Input [yellow] 4 9 3 2" xfId="14487"/>
    <cellStyle name="Input [yellow] 4 9 3 3" xfId="14488"/>
    <cellStyle name="Input [yellow] 4 9 4" xfId="14489"/>
    <cellStyle name="Input [yellow] 4 9 4 2" xfId="14490"/>
    <cellStyle name="Input [yellow] 4 9 4 3" xfId="14491"/>
    <cellStyle name="Input [yellow] 4 9 5" xfId="14492"/>
    <cellStyle name="Input [yellow] 4 9 5 2" xfId="14493"/>
    <cellStyle name="Input [yellow] 4 9 5 3" xfId="14494"/>
    <cellStyle name="Input [yellow] 4 9 6" xfId="14495"/>
    <cellStyle name="Input [yellow] 4 9 6 2" xfId="14496"/>
    <cellStyle name="Input [yellow] 4 9 6 3" xfId="14497"/>
    <cellStyle name="Input [yellow] 4 9 7" xfId="14498"/>
    <cellStyle name="Input [yellow] 4 9 7 2" xfId="14499"/>
    <cellStyle name="Input [yellow] 4 9 7 3" xfId="14500"/>
    <cellStyle name="Input [yellow] 4 9 8" xfId="14501"/>
    <cellStyle name="Input [yellow] 4 9 8 2" xfId="14502"/>
    <cellStyle name="Input [yellow] 4 9 8 3" xfId="14503"/>
    <cellStyle name="Input [yellow] 4 9 9" xfId="14504"/>
    <cellStyle name="Input [yellow] 4 9 9 2" xfId="14505"/>
    <cellStyle name="Input [yellow] 4 9 9 3" xfId="14506"/>
    <cellStyle name="Input [yellow] 40" xfId="14507"/>
    <cellStyle name="Input [yellow] 40 2" xfId="14508"/>
    <cellStyle name="Input [yellow] 40 3" xfId="14509"/>
    <cellStyle name="Input [yellow] 41" xfId="14510"/>
    <cellStyle name="Input [yellow] 41 2" xfId="14511"/>
    <cellStyle name="Input [yellow] 41 3" xfId="14512"/>
    <cellStyle name="Input [yellow] 42" xfId="14513"/>
    <cellStyle name="Input [yellow] 43" xfId="14514"/>
    <cellStyle name="Input [yellow] 44" xfId="14515"/>
    <cellStyle name="Input [yellow] 5" xfId="14516"/>
    <cellStyle name="Input [yellow] 5 10" xfId="14517"/>
    <cellStyle name="Input [yellow] 5 10 10" xfId="14518"/>
    <cellStyle name="Input [yellow] 5 10 10 2" xfId="14519"/>
    <cellStyle name="Input [yellow] 5 10 10 3" xfId="14520"/>
    <cellStyle name="Input [yellow] 5 10 11" xfId="14521"/>
    <cellStyle name="Input [yellow] 5 10 11 2" xfId="14522"/>
    <cellStyle name="Input [yellow] 5 10 11 3" xfId="14523"/>
    <cellStyle name="Input [yellow] 5 10 12" xfId="14524"/>
    <cellStyle name="Input [yellow] 5 10 12 2" xfId="14525"/>
    <cellStyle name="Input [yellow] 5 10 12 3" xfId="14526"/>
    <cellStyle name="Input [yellow] 5 10 13" xfId="14527"/>
    <cellStyle name="Input [yellow] 5 10 13 2" xfId="14528"/>
    <cellStyle name="Input [yellow] 5 10 13 3" xfId="14529"/>
    <cellStyle name="Input [yellow] 5 10 14" xfId="14530"/>
    <cellStyle name="Input [yellow] 5 10 15" xfId="14531"/>
    <cellStyle name="Input [yellow] 5 10 16" xfId="14532"/>
    <cellStyle name="Input [yellow] 5 10 2" xfId="14533"/>
    <cellStyle name="Input [yellow] 5 10 2 2" xfId="14534"/>
    <cellStyle name="Input [yellow] 5 10 2 3" xfId="14535"/>
    <cellStyle name="Input [yellow] 5 10 3" xfId="14536"/>
    <cellStyle name="Input [yellow] 5 10 3 2" xfId="14537"/>
    <cellStyle name="Input [yellow] 5 10 3 3" xfId="14538"/>
    <cellStyle name="Input [yellow] 5 10 4" xfId="14539"/>
    <cellStyle name="Input [yellow] 5 10 4 2" xfId="14540"/>
    <cellStyle name="Input [yellow] 5 10 4 3" xfId="14541"/>
    <cellStyle name="Input [yellow] 5 10 5" xfId="14542"/>
    <cellStyle name="Input [yellow] 5 10 5 2" xfId="14543"/>
    <cellStyle name="Input [yellow] 5 10 5 3" xfId="14544"/>
    <cellStyle name="Input [yellow] 5 10 6" xfId="14545"/>
    <cellStyle name="Input [yellow] 5 10 6 2" xfId="14546"/>
    <cellStyle name="Input [yellow] 5 10 6 3" xfId="14547"/>
    <cellStyle name="Input [yellow] 5 10 7" xfId="14548"/>
    <cellStyle name="Input [yellow] 5 10 7 2" xfId="14549"/>
    <cellStyle name="Input [yellow] 5 10 7 3" xfId="14550"/>
    <cellStyle name="Input [yellow] 5 10 8" xfId="14551"/>
    <cellStyle name="Input [yellow] 5 10 8 2" xfId="14552"/>
    <cellStyle name="Input [yellow] 5 10 8 3" xfId="14553"/>
    <cellStyle name="Input [yellow] 5 10 9" xfId="14554"/>
    <cellStyle name="Input [yellow] 5 10 9 2" xfId="14555"/>
    <cellStyle name="Input [yellow] 5 10 9 3" xfId="14556"/>
    <cellStyle name="Input [yellow] 5 11" xfId="14557"/>
    <cellStyle name="Input [yellow] 5 11 10" xfId="14558"/>
    <cellStyle name="Input [yellow] 5 11 10 2" xfId="14559"/>
    <cellStyle name="Input [yellow] 5 11 10 3" xfId="14560"/>
    <cellStyle name="Input [yellow] 5 11 11" xfId="14561"/>
    <cellStyle name="Input [yellow] 5 11 11 2" xfId="14562"/>
    <cellStyle name="Input [yellow] 5 11 11 3" xfId="14563"/>
    <cellStyle name="Input [yellow] 5 11 12" xfId="14564"/>
    <cellStyle name="Input [yellow] 5 11 12 2" xfId="14565"/>
    <cellStyle name="Input [yellow] 5 11 12 3" xfId="14566"/>
    <cellStyle name="Input [yellow] 5 11 13" xfId="14567"/>
    <cellStyle name="Input [yellow] 5 11 13 2" xfId="14568"/>
    <cellStyle name="Input [yellow] 5 11 13 3" xfId="14569"/>
    <cellStyle name="Input [yellow] 5 11 14" xfId="14570"/>
    <cellStyle name="Input [yellow] 5 11 15" xfId="14571"/>
    <cellStyle name="Input [yellow] 5 11 16" xfId="14572"/>
    <cellStyle name="Input [yellow] 5 11 2" xfId="14573"/>
    <cellStyle name="Input [yellow] 5 11 2 2" xfId="14574"/>
    <cellStyle name="Input [yellow] 5 11 2 3" xfId="14575"/>
    <cellStyle name="Input [yellow] 5 11 3" xfId="14576"/>
    <cellStyle name="Input [yellow] 5 11 3 2" xfId="14577"/>
    <cellStyle name="Input [yellow] 5 11 3 3" xfId="14578"/>
    <cellStyle name="Input [yellow] 5 11 4" xfId="14579"/>
    <cellStyle name="Input [yellow] 5 11 4 2" xfId="14580"/>
    <cellStyle name="Input [yellow] 5 11 4 3" xfId="14581"/>
    <cellStyle name="Input [yellow] 5 11 5" xfId="14582"/>
    <cellStyle name="Input [yellow] 5 11 5 2" xfId="14583"/>
    <cellStyle name="Input [yellow] 5 11 5 3" xfId="14584"/>
    <cellStyle name="Input [yellow] 5 11 6" xfId="14585"/>
    <cellStyle name="Input [yellow] 5 11 6 2" xfId="14586"/>
    <cellStyle name="Input [yellow] 5 11 6 3" xfId="14587"/>
    <cellStyle name="Input [yellow] 5 11 7" xfId="14588"/>
    <cellStyle name="Input [yellow] 5 11 7 2" xfId="14589"/>
    <cellStyle name="Input [yellow] 5 11 7 3" xfId="14590"/>
    <cellStyle name="Input [yellow] 5 11 8" xfId="14591"/>
    <cellStyle name="Input [yellow] 5 11 8 2" xfId="14592"/>
    <cellStyle name="Input [yellow] 5 11 8 3" xfId="14593"/>
    <cellStyle name="Input [yellow] 5 11 9" xfId="14594"/>
    <cellStyle name="Input [yellow] 5 11 9 2" xfId="14595"/>
    <cellStyle name="Input [yellow] 5 11 9 3" xfId="14596"/>
    <cellStyle name="Input [yellow] 5 12" xfId="14597"/>
    <cellStyle name="Input [yellow] 5 12 10" xfId="14598"/>
    <cellStyle name="Input [yellow] 5 12 10 2" xfId="14599"/>
    <cellStyle name="Input [yellow] 5 12 10 3" xfId="14600"/>
    <cellStyle name="Input [yellow] 5 12 11" xfId="14601"/>
    <cellStyle name="Input [yellow] 5 12 11 2" xfId="14602"/>
    <cellStyle name="Input [yellow] 5 12 11 3" xfId="14603"/>
    <cellStyle name="Input [yellow] 5 12 12" xfId="14604"/>
    <cellStyle name="Input [yellow] 5 12 12 2" xfId="14605"/>
    <cellStyle name="Input [yellow] 5 12 12 3" xfId="14606"/>
    <cellStyle name="Input [yellow] 5 12 13" xfId="14607"/>
    <cellStyle name="Input [yellow] 5 12 13 2" xfId="14608"/>
    <cellStyle name="Input [yellow] 5 12 13 3" xfId="14609"/>
    <cellStyle name="Input [yellow] 5 12 14" xfId="14610"/>
    <cellStyle name="Input [yellow] 5 12 15" xfId="14611"/>
    <cellStyle name="Input [yellow] 5 12 16" xfId="14612"/>
    <cellStyle name="Input [yellow] 5 12 2" xfId="14613"/>
    <cellStyle name="Input [yellow] 5 12 2 2" xfId="14614"/>
    <cellStyle name="Input [yellow] 5 12 2 3" xfId="14615"/>
    <cellStyle name="Input [yellow] 5 12 3" xfId="14616"/>
    <cellStyle name="Input [yellow] 5 12 3 2" xfId="14617"/>
    <cellStyle name="Input [yellow] 5 12 3 3" xfId="14618"/>
    <cellStyle name="Input [yellow] 5 12 4" xfId="14619"/>
    <cellStyle name="Input [yellow] 5 12 4 2" xfId="14620"/>
    <cellStyle name="Input [yellow] 5 12 4 3" xfId="14621"/>
    <cellStyle name="Input [yellow] 5 12 5" xfId="14622"/>
    <cellStyle name="Input [yellow] 5 12 5 2" xfId="14623"/>
    <cellStyle name="Input [yellow] 5 12 5 3" xfId="14624"/>
    <cellStyle name="Input [yellow] 5 12 6" xfId="14625"/>
    <cellStyle name="Input [yellow] 5 12 6 2" xfId="14626"/>
    <cellStyle name="Input [yellow] 5 12 6 3" xfId="14627"/>
    <cellStyle name="Input [yellow] 5 12 7" xfId="14628"/>
    <cellStyle name="Input [yellow] 5 12 7 2" xfId="14629"/>
    <cellStyle name="Input [yellow] 5 12 7 3" xfId="14630"/>
    <cellStyle name="Input [yellow] 5 12 8" xfId="14631"/>
    <cellStyle name="Input [yellow] 5 12 8 2" xfId="14632"/>
    <cellStyle name="Input [yellow] 5 12 8 3" xfId="14633"/>
    <cellStyle name="Input [yellow] 5 12 9" xfId="14634"/>
    <cellStyle name="Input [yellow] 5 12 9 2" xfId="14635"/>
    <cellStyle name="Input [yellow] 5 12 9 3" xfId="14636"/>
    <cellStyle name="Input [yellow] 5 13" xfId="14637"/>
    <cellStyle name="Input [yellow] 5 13 10" xfId="14638"/>
    <cellStyle name="Input [yellow] 5 13 10 2" xfId="14639"/>
    <cellStyle name="Input [yellow] 5 13 10 3" xfId="14640"/>
    <cellStyle name="Input [yellow] 5 13 11" xfId="14641"/>
    <cellStyle name="Input [yellow] 5 13 11 2" xfId="14642"/>
    <cellStyle name="Input [yellow] 5 13 11 3" xfId="14643"/>
    <cellStyle name="Input [yellow] 5 13 12" xfId="14644"/>
    <cellStyle name="Input [yellow] 5 13 12 2" xfId="14645"/>
    <cellStyle name="Input [yellow] 5 13 12 3" xfId="14646"/>
    <cellStyle name="Input [yellow] 5 13 13" xfId="14647"/>
    <cellStyle name="Input [yellow] 5 13 13 2" xfId="14648"/>
    <cellStyle name="Input [yellow] 5 13 13 3" xfId="14649"/>
    <cellStyle name="Input [yellow] 5 13 14" xfId="14650"/>
    <cellStyle name="Input [yellow] 5 13 15" xfId="14651"/>
    <cellStyle name="Input [yellow] 5 13 16" xfId="14652"/>
    <cellStyle name="Input [yellow] 5 13 2" xfId="14653"/>
    <cellStyle name="Input [yellow] 5 13 2 2" xfId="14654"/>
    <cellStyle name="Input [yellow] 5 13 2 3" xfId="14655"/>
    <cellStyle name="Input [yellow] 5 13 3" xfId="14656"/>
    <cellStyle name="Input [yellow] 5 13 3 2" xfId="14657"/>
    <cellStyle name="Input [yellow] 5 13 3 3" xfId="14658"/>
    <cellStyle name="Input [yellow] 5 13 4" xfId="14659"/>
    <cellStyle name="Input [yellow] 5 13 4 2" xfId="14660"/>
    <cellStyle name="Input [yellow] 5 13 4 3" xfId="14661"/>
    <cellStyle name="Input [yellow] 5 13 5" xfId="14662"/>
    <cellStyle name="Input [yellow] 5 13 5 2" xfId="14663"/>
    <cellStyle name="Input [yellow] 5 13 5 3" xfId="14664"/>
    <cellStyle name="Input [yellow] 5 13 6" xfId="14665"/>
    <cellStyle name="Input [yellow] 5 13 6 2" xfId="14666"/>
    <cellStyle name="Input [yellow] 5 13 6 3" xfId="14667"/>
    <cellStyle name="Input [yellow] 5 13 7" xfId="14668"/>
    <cellStyle name="Input [yellow] 5 13 7 2" xfId="14669"/>
    <cellStyle name="Input [yellow] 5 13 7 3" xfId="14670"/>
    <cellStyle name="Input [yellow] 5 13 8" xfId="14671"/>
    <cellStyle name="Input [yellow] 5 13 8 2" xfId="14672"/>
    <cellStyle name="Input [yellow] 5 13 8 3" xfId="14673"/>
    <cellStyle name="Input [yellow] 5 13 9" xfId="14674"/>
    <cellStyle name="Input [yellow] 5 13 9 2" xfId="14675"/>
    <cellStyle name="Input [yellow] 5 13 9 3" xfId="14676"/>
    <cellStyle name="Input [yellow] 5 14" xfId="14677"/>
    <cellStyle name="Input [yellow] 5 14 10" xfId="14678"/>
    <cellStyle name="Input [yellow] 5 14 10 2" xfId="14679"/>
    <cellStyle name="Input [yellow] 5 14 10 3" xfId="14680"/>
    <cellStyle name="Input [yellow] 5 14 11" xfId="14681"/>
    <cellStyle name="Input [yellow] 5 14 11 2" xfId="14682"/>
    <cellStyle name="Input [yellow] 5 14 11 3" xfId="14683"/>
    <cellStyle name="Input [yellow] 5 14 12" xfId="14684"/>
    <cellStyle name="Input [yellow] 5 14 12 2" xfId="14685"/>
    <cellStyle name="Input [yellow] 5 14 12 3" xfId="14686"/>
    <cellStyle name="Input [yellow] 5 14 13" xfId="14687"/>
    <cellStyle name="Input [yellow] 5 14 13 2" xfId="14688"/>
    <cellStyle name="Input [yellow] 5 14 13 3" xfId="14689"/>
    <cellStyle name="Input [yellow] 5 14 14" xfId="14690"/>
    <cellStyle name="Input [yellow] 5 14 15" xfId="14691"/>
    <cellStyle name="Input [yellow] 5 14 16" xfId="14692"/>
    <cellStyle name="Input [yellow] 5 14 2" xfId="14693"/>
    <cellStyle name="Input [yellow] 5 14 2 2" xfId="14694"/>
    <cellStyle name="Input [yellow] 5 14 2 3" xfId="14695"/>
    <cellStyle name="Input [yellow] 5 14 3" xfId="14696"/>
    <cellStyle name="Input [yellow] 5 14 3 2" xfId="14697"/>
    <cellStyle name="Input [yellow] 5 14 3 3" xfId="14698"/>
    <cellStyle name="Input [yellow] 5 14 4" xfId="14699"/>
    <cellStyle name="Input [yellow] 5 14 4 2" xfId="14700"/>
    <cellStyle name="Input [yellow] 5 14 4 3" xfId="14701"/>
    <cellStyle name="Input [yellow] 5 14 5" xfId="14702"/>
    <cellStyle name="Input [yellow] 5 14 5 2" xfId="14703"/>
    <cellStyle name="Input [yellow] 5 14 5 3" xfId="14704"/>
    <cellStyle name="Input [yellow] 5 14 6" xfId="14705"/>
    <cellStyle name="Input [yellow] 5 14 6 2" xfId="14706"/>
    <cellStyle name="Input [yellow] 5 14 6 3" xfId="14707"/>
    <cellStyle name="Input [yellow] 5 14 7" xfId="14708"/>
    <cellStyle name="Input [yellow] 5 14 7 2" xfId="14709"/>
    <cellStyle name="Input [yellow] 5 14 7 3" xfId="14710"/>
    <cellStyle name="Input [yellow] 5 14 8" xfId="14711"/>
    <cellStyle name="Input [yellow] 5 14 8 2" xfId="14712"/>
    <cellStyle name="Input [yellow] 5 14 8 3" xfId="14713"/>
    <cellStyle name="Input [yellow] 5 14 9" xfId="14714"/>
    <cellStyle name="Input [yellow] 5 14 9 2" xfId="14715"/>
    <cellStyle name="Input [yellow] 5 14 9 3" xfId="14716"/>
    <cellStyle name="Input [yellow] 5 15" xfId="14717"/>
    <cellStyle name="Input [yellow] 5 15 10" xfId="14718"/>
    <cellStyle name="Input [yellow] 5 15 10 2" xfId="14719"/>
    <cellStyle name="Input [yellow] 5 15 10 3" xfId="14720"/>
    <cellStyle name="Input [yellow] 5 15 11" xfId="14721"/>
    <cellStyle name="Input [yellow] 5 15 11 2" xfId="14722"/>
    <cellStyle name="Input [yellow] 5 15 11 3" xfId="14723"/>
    <cellStyle name="Input [yellow] 5 15 12" xfId="14724"/>
    <cellStyle name="Input [yellow] 5 15 12 2" xfId="14725"/>
    <cellStyle name="Input [yellow] 5 15 12 3" xfId="14726"/>
    <cellStyle name="Input [yellow] 5 15 13" xfId="14727"/>
    <cellStyle name="Input [yellow] 5 15 13 2" xfId="14728"/>
    <cellStyle name="Input [yellow] 5 15 13 3" xfId="14729"/>
    <cellStyle name="Input [yellow] 5 15 14" xfId="14730"/>
    <cellStyle name="Input [yellow] 5 15 15" xfId="14731"/>
    <cellStyle name="Input [yellow] 5 15 16" xfId="14732"/>
    <cellStyle name="Input [yellow] 5 15 2" xfId="14733"/>
    <cellStyle name="Input [yellow] 5 15 2 2" xfId="14734"/>
    <cellStyle name="Input [yellow] 5 15 2 3" xfId="14735"/>
    <cellStyle name="Input [yellow] 5 15 3" xfId="14736"/>
    <cellStyle name="Input [yellow] 5 15 3 2" xfId="14737"/>
    <cellStyle name="Input [yellow] 5 15 3 3" xfId="14738"/>
    <cellStyle name="Input [yellow] 5 15 4" xfId="14739"/>
    <cellStyle name="Input [yellow] 5 15 4 2" xfId="14740"/>
    <cellStyle name="Input [yellow] 5 15 4 3" xfId="14741"/>
    <cellStyle name="Input [yellow] 5 15 5" xfId="14742"/>
    <cellStyle name="Input [yellow] 5 15 5 2" xfId="14743"/>
    <cellStyle name="Input [yellow] 5 15 5 3" xfId="14744"/>
    <cellStyle name="Input [yellow] 5 15 6" xfId="14745"/>
    <cellStyle name="Input [yellow] 5 15 6 2" xfId="14746"/>
    <cellStyle name="Input [yellow] 5 15 6 3" xfId="14747"/>
    <cellStyle name="Input [yellow] 5 15 7" xfId="14748"/>
    <cellStyle name="Input [yellow] 5 15 7 2" xfId="14749"/>
    <cellStyle name="Input [yellow] 5 15 7 3" xfId="14750"/>
    <cellStyle name="Input [yellow] 5 15 8" xfId="14751"/>
    <cellStyle name="Input [yellow] 5 15 8 2" xfId="14752"/>
    <cellStyle name="Input [yellow] 5 15 8 3" xfId="14753"/>
    <cellStyle name="Input [yellow] 5 15 9" xfId="14754"/>
    <cellStyle name="Input [yellow] 5 15 9 2" xfId="14755"/>
    <cellStyle name="Input [yellow] 5 15 9 3" xfId="14756"/>
    <cellStyle name="Input [yellow] 5 16" xfId="14757"/>
    <cellStyle name="Input [yellow] 5 16 10" xfId="14758"/>
    <cellStyle name="Input [yellow] 5 16 10 2" xfId="14759"/>
    <cellStyle name="Input [yellow] 5 16 10 3" xfId="14760"/>
    <cellStyle name="Input [yellow] 5 16 11" xfId="14761"/>
    <cellStyle name="Input [yellow] 5 16 11 2" xfId="14762"/>
    <cellStyle name="Input [yellow] 5 16 11 3" xfId="14763"/>
    <cellStyle name="Input [yellow] 5 16 12" xfId="14764"/>
    <cellStyle name="Input [yellow] 5 16 12 2" xfId="14765"/>
    <cellStyle name="Input [yellow] 5 16 12 3" xfId="14766"/>
    <cellStyle name="Input [yellow] 5 16 13" xfId="14767"/>
    <cellStyle name="Input [yellow] 5 16 13 2" xfId="14768"/>
    <cellStyle name="Input [yellow] 5 16 13 3" xfId="14769"/>
    <cellStyle name="Input [yellow] 5 16 14" xfId="14770"/>
    <cellStyle name="Input [yellow] 5 16 15" xfId="14771"/>
    <cellStyle name="Input [yellow] 5 16 16" xfId="14772"/>
    <cellStyle name="Input [yellow] 5 16 2" xfId="14773"/>
    <cellStyle name="Input [yellow] 5 16 2 2" xfId="14774"/>
    <cellStyle name="Input [yellow] 5 16 2 3" xfId="14775"/>
    <cellStyle name="Input [yellow] 5 16 3" xfId="14776"/>
    <cellStyle name="Input [yellow] 5 16 3 2" xfId="14777"/>
    <cellStyle name="Input [yellow] 5 16 3 3" xfId="14778"/>
    <cellStyle name="Input [yellow] 5 16 4" xfId="14779"/>
    <cellStyle name="Input [yellow] 5 16 4 2" xfId="14780"/>
    <cellStyle name="Input [yellow] 5 16 4 3" xfId="14781"/>
    <cellStyle name="Input [yellow] 5 16 5" xfId="14782"/>
    <cellStyle name="Input [yellow] 5 16 5 2" xfId="14783"/>
    <cellStyle name="Input [yellow] 5 16 5 3" xfId="14784"/>
    <cellStyle name="Input [yellow] 5 16 6" xfId="14785"/>
    <cellStyle name="Input [yellow] 5 16 6 2" xfId="14786"/>
    <cellStyle name="Input [yellow] 5 16 6 3" xfId="14787"/>
    <cellStyle name="Input [yellow] 5 16 7" xfId="14788"/>
    <cellStyle name="Input [yellow] 5 16 7 2" xfId="14789"/>
    <cellStyle name="Input [yellow] 5 16 7 3" xfId="14790"/>
    <cellStyle name="Input [yellow] 5 16 8" xfId="14791"/>
    <cellStyle name="Input [yellow] 5 16 8 2" xfId="14792"/>
    <cellStyle name="Input [yellow] 5 16 8 3" xfId="14793"/>
    <cellStyle name="Input [yellow] 5 16 9" xfId="14794"/>
    <cellStyle name="Input [yellow] 5 16 9 2" xfId="14795"/>
    <cellStyle name="Input [yellow] 5 16 9 3" xfId="14796"/>
    <cellStyle name="Input [yellow] 5 17" xfId="14797"/>
    <cellStyle name="Input [yellow] 5 17 10" xfId="14798"/>
    <cellStyle name="Input [yellow] 5 17 10 2" xfId="14799"/>
    <cellStyle name="Input [yellow] 5 17 10 3" xfId="14800"/>
    <cellStyle name="Input [yellow] 5 17 11" xfId="14801"/>
    <cellStyle name="Input [yellow] 5 17 11 2" xfId="14802"/>
    <cellStyle name="Input [yellow] 5 17 11 3" xfId="14803"/>
    <cellStyle name="Input [yellow] 5 17 12" xfId="14804"/>
    <cellStyle name="Input [yellow] 5 17 12 2" xfId="14805"/>
    <cellStyle name="Input [yellow] 5 17 12 3" xfId="14806"/>
    <cellStyle name="Input [yellow] 5 17 13" xfId="14807"/>
    <cellStyle name="Input [yellow] 5 17 13 2" xfId="14808"/>
    <cellStyle name="Input [yellow] 5 17 13 3" xfId="14809"/>
    <cellStyle name="Input [yellow] 5 17 14" xfId="14810"/>
    <cellStyle name="Input [yellow] 5 17 15" xfId="14811"/>
    <cellStyle name="Input [yellow] 5 17 16" xfId="14812"/>
    <cellStyle name="Input [yellow] 5 17 2" xfId="14813"/>
    <cellStyle name="Input [yellow] 5 17 2 2" xfId="14814"/>
    <cellStyle name="Input [yellow] 5 17 2 3" xfId="14815"/>
    <cellStyle name="Input [yellow] 5 17 3" xfId="14816"/>
    <cellStyle name="Input [yellow] 5 17 3 2" xfId="14817"/>
    <cellStyle name="Input [yellow] 5 17 3 3" xfId="14818"/>
    <cellStyle name="Input [yellow] 5 17 4" xfId="14819"/>
    <cellStyle name="Input [yellow] 5 17 4 2" xfId="14820"/>
    <cellStyle name="Input [yellow] 5 17 4 3" xfId="14821"/>
    <cellStyle name="Input [yellow] 5 17 5" xfId="14822"/>
    <cellStyle name="Input [yellow] 5 17 5 2" xfId="14823"/>
    <cellStyle name="Input [yellow] 5 17 5 3" xfId="14824"/>
    <cellStyle name="Input [yellow] 5 17 6" xfId="14825"/>
    <cellStyle name="Input [yellow] 5 17 6 2" xfId="14826"/>
    <cellStyle name="Input [yellow] 5 17 6 3" xfId="14827"/>
    <cellStyle name="Input [yellow] 5 17 7" xfId="14828"/>
    <cellStyle name="Input [yellow] 5 17 7 2" xfId="14829"/>
    <cellStyle name="Input [yellow] 5 17 7 3" xfId="14830"/>
    <cellStyle name="Input [yellow] 5 17 8" xfId="14831"/>
    <cellStyle name="Input [yellow] 5 17 8 2" xfId="14832"/>
    <cellStyle name="Input [yellow] 5 17 8 3" xfId="14833"/>
    <cellStyle name="Input [yellow] 5 17 9" xfId="14834"/>
    <cellStyle name="Input [yellow] 5 17 9 2" xfId="14835"/>
    <cellStyle name="Input [yellow] 5 17 9 3" xfId="14836"/>
    <cellStyle name="Input [yellow] 5 18" xfId="14837"/>
    <cellStyle name="Input [yellow] 5 18 10" xfId="14838"/>
    <cellStyle name="Input [yellow] 5 18 10 2" xfId="14839"/>
    <cellStyle name="Input [yellow] 5 18 10 3" xfId="14840"/>
    <cellStyle name="Input [yellow] 5 18 11" xfId="14841"/>
    <cellStyle name="Input [yellow] 5 18 11 2" xfId="14842"/>
    <cellStyle name="Input [yellow] 5 18 11 3" xfId="14843"/>
    <cellStyle name="Input [yellow] 5 18 12" xfId="14844"/>
    <cellStyle name="Input [yellow] 5 18 12 2" xfId="14845"/>
    <cellStyle name="Input [yellow] 5 18 12 3" xfId="14846"/>
    <cellStyle name="Input [yellow] 5 18 13" xfId="14847"/>
    <cellStyle name="Input [yellow] 5 18 13 2" xfId="14848"/>
    <cellStyle name="Input [yellow] 5 18 13 3" xfId="14849"/>
    <cellStyle name="Input [yellow] 5 18 14" xfId="14850"/>
    <cellStyle name="Input [yellow] 5 18 15" xfId="14851"/>
    <cellStyle name="Input [yellow] 5 18 16" xfId="14852"/>
    <cellStyle name="Input [yellow] 5 18 2" xfId="14853"/>
    <cellStyle name="Input [yellow] 5 18 2 2" xfId="14854"/>
    <cellStyle name="Input [yellow] 5 18 2 3" xfId="14855"/>
    <cellStyle name="Input [yellow] 5 18 3" xfId="14856"/>
    <cellStyle name="Input [yellow] 5 18 3 2" xfId="14857"/>
    <cellStyle name="Input [yellow] 5 18 3 3" xfId="14858"/>
    <cellStyle name="Input [yellow] 5 18 4" xfId="14859"/>
    <cellStyle name="Input [yellow] 5 18 4 2" xfId="14860"/>
    <cellStyle name="Input [yellow] 5 18 4 3" xfId="14861"/>
    <cellStyle name="Input [yellow] 5 18 5" xfId="14862"/>
    <cellStyle name="Input [yellow] 5 18 5 2" xfId="14863"/>
    <cellStyle name="Input [yellow] 5 18 5 3" xfId="14864"/>
    <cellStyle name="Input [yellow] 5 18 6" xfId="14865"/>
    <cellStyle name="Input [yellow] 5 18 6 2" xfId="14866"/>
    <cellStyle name="Input [yellow] 5 18 6 3" xfId="14867"/>
    <cellStyle name="Input [yellow] 5 18 7" xfId="14868"/>
    <cellStyle name="Input [yellow] 5 18 7 2" xfId="14869"/>
    <cellStyle name="Input [yellow] 5 18 7 3" xfId="14870"/>
    <cellStyle name="Input [yellow] 5 18 8" xfId="14871"/>
    <cellStyle name="Input [yellow] 5 18 8 2" xfId="14872"/>
    <cellStyle name="Input [yellow] 5 18 8 3" xfId="14873"/>
    <cellStyle name="Input [yellow] 5 18 9" xfId="14874"/>
    <cellStyle name="Input [yellow] 5 18 9 2" xfId="14875"/>
    <cellStyle name="Input [yellow] 5 18 9 3" xfId="14876"/>
    <cellStyle name="Input [yellow] 5 19" xfId="14877"/>
    <cellStyle name="Input [yellow] 5 19 10" xfId="14878"/>
    <cellStyle name="Input [yellow] 5 19 10 2" xfId="14879"/>
    <cellStyle name="Input [yellow] 5 19 10 3" xfId="14880"/>
    <cellStyle name="Input [yellow] 5 19 11" xfId="14881"/>
    <cellStyle name="Input [yellow] 5 19 11 2" xfId="14882"/>
    <cellStyle name="Input [yellow] 5 19 11 3" xfId="14883"/>
    <cellStyle name="Input [yellow] 5 19 12" xfId="14884"/>
    <cellStyle name="Input [yellow] 5 19 12 2" xfId="14885"/>
    <cellStyle name="Input [yellow] 5 19 12 3" xfId="14886"/>
    <cellStyle name="Input [yellow] 5 19 13" xfId="14887"/>
    <cellStyle name="Input [yellow] 5 19 13 2" xfId="14888"/>
    <cellStyle name="Input [yellow] 5 19 13 3" xfId="14889"/>
    <cellStyle name="Input [yellow] 5 19 14" xfId="14890"/>
    <cellStyle name="Input [yellow] 5 19 15" xfId="14891"/>
    <cellStyle name="Input [yellow] 5 19 16" xfId="14892"/>
    <cellStyle name="Input [yellow] 5 19 2" xfId="14893"/>
    <cellStyle name="Input [yellow] 5 19 2 2" xfId="14894"/>
    <cellStyle name="Input [yellow] 5 19 2 3" xfId="14895"/>
    <cellStyle name="Input [yellow] 5 19 3" xfId="14896"/>
    <cellStyle name="Input [yellow] 5 19 3 2" xfId="14897"/>
    <cellStyle name="Input [yellow] 5 19 3 3" xfId="14898"/>
    <cellStyle name="Input [yellow] 5 19 4" xfId="14899"/>
    <cellStyle name="Input [yellow] 5 19 4 2" xfId="14900"/>
    <cellStyle name="Input [yellow] 5 19 4 3" xfId="14901"/>
    <cellStyle name="Input [yellow] 5 19 5" xfId="14902"/>
    <cellStyle name="Input [yellow] 5 19 5 2" xfId="14903"/>
    <cellStyle name="Input [yellow] 5 19 5 3" xfId="14904"/>
    <cellStyle name="Input [yellow] 5 19 6" xfId="14905"/>
    <cellStyle name="Input [yellow] 5 19 6 2" xfId="14906"/>
    <cellStyle name="Input [yellow] 5 19 6 3" xfId="14907"/>
    <cellStyle name="Input [yellow] 5 19 7" xfId="14908"/>
    <cellStyle name="Input [yellow] 5 19 7 2" xfId="14909"/>
    <cellStyle name="Input [yellow] 5 19 7 3" xfId="14910"/>
    <cellStyle name="Input [yellow] 5 19 8" xfId="14911"/>
    <cellStyle name="Input [yellow] 5 19 8 2" xfId="14912"/>
    <cellStyle name="Input [yellow] 5 19 8 3" xfId="14913"/>
    <cellStyle name="Input [yellow] 5 19 9" xfId="14914"/>
    <cellStyle name="Input [yellow] 5 19 9 2" xfId="14915"/>
    <cellStyle name="Input [yellow] 5 19 9 3" xfId="14916"/>
    <cellStyle name="Input [yellow] 5 2" xfId="14917"/>
    <cellStyle name="Input [yellow] 5 2 10" xfId="14918"/>
    <cellStyle name="Input [yellow] 5 2 10 2" xfId="14919"/>
    <cellStyle name="Input [yellow] 5 2 10 3" xfId="14920"/>
    <cellStyle name="Input [yellow] 5 2 11" xfId="14921"/>
    <cellStyle name="Input [yellow] 5 2 11 2" xfId="14922"/>
    <cellStyle name="Input [yellow] 5 2 11 3" xfId="14923"/>
    <cellStyle name="Input [yellow] 5 2 12" xfId="14924"/>
    <cellStyle name="Input [yellow] 5 2 12 2" xfId="14925"/>
    <cellStyle name="Input [yellow] 5 2 12 3" xfId="14926"/>
    <cellStyle name="Input [yellow] 5 2 13" xfId="14927"/>
    <cellStyle name="Input [yellow] 5 2 13 2" xfId="14928"/>
    <cellStyle name="Input [yellow] 5 2 13 3" xfId="14929"/>
    <cellStyle name="Input [yellow] 5 2 14" xfId="14930"/>
    <cellStyle name="Input [yellow] 5 2 15" xfId="14931"/>
    <cellStyle name="Input [yellow] 5 2 16" xfId="14932"/>
    <cellStyle name="Input [yellow] 5 2 2" xfId="14933"/>
    <cellStyle name="Input [yellow] 5 2 2 2" xfId="14934"/>
    <cellStyle name="Input [yellow] 5 2 2 3" xfId="14935"/>
    <cellStyle name="Input [yellow] 5 2 3" xfId="14936"/>
    <cellStyle name="Input [yellow] 5 2 3 2" xfId="14937"/>
    <cellStyle name="Input [yellow] 5 2 3 3" xfId="14938"/>
    <cellStyle name="Input [yellow] 5 2 4" xfId="14939"/>
    <cellStyle name="Input [yellow] 5 2 4 2" xfId="14940"/>
    <cellStyle name="Input [yellow] 5 2 4 3" xfId="14941"/>
    <cellStyle name="Input [yellow] 5 2 5" xfId="14942"/>
    <cellStyle name="Input [yellow] 5 2 5 2" xfId="14943"/>
    <cellStyle name="Input [yellow] 5 2 5 3" xfId="14944"/>
    <cellStyle name="Input [yellow] 5 2 6" xfId="14945"/>
    <cellStyle name="Input [yellow] 5 2 6 2" xfId="14946"/>
    <cellStyle name="Input [yellow] 5 2 6 3" xfId="14947"/>
    <cellStyle name="Input [yellow] 5 2 7" xfId="14948"/>
    <cellStyle name="Input [yellow] 5 2 7 2" xfId="14949"/>
    <cellStyle name="Input [yellow] 5 2 7 3" xfId="14950"/>
    <cellStyle name="Input [yellow] 5 2 8" xfId="14951"/>
    <cellStyle name="Input [yellow] 5 2 8 2" xfId="14952"/>
    <cellStyle name="Input [yellow] 5 2 8 3" xfId="14953"/>
    <cellStyle name="Input [yellow] 5 2 9" xfId="14954"/>
    <cellStyle name="Input [yellow] 5 2 9 2" xfId="14955"/>
    <cellStyle name="Input [yellow] 5 2 9 3" xfId="14956"/>
    <cellStyle name="Input [yellow] 5 20" xfId="14957"/>
    <cellStyle name="Input [yellow] 5 20 10" xfId="14958"/>
    <cellStyle name="Input [yellow] 5 20 10 2" xfId="14959"/>
    <cellStyle name="Input [yellow] 5 20 10 3" xfId="14960"/>
    <cellStyle name="Input [yellow] 5 20 11" xfId="14961"/>
    <cellStyle name="Input [yellow] 5 20 11 2" xfId="14962"/>
    <cellStyle name="Input [yellow] 5 20 11 3" xfId="14963"/>
    <cellStyle name="Input [yellow] 5 20 12" xfId="14964"/>
    <cellStyle name="Input [yellow] 5 20 12 2" xfId="14965"/>
    <cellStyle name="Input [yellow] 5 20 12 3" xfId="14966"/>
    <cellStyle name="Input [yellow] 5 20 13" xfId="14967"/>
    <cellStyle name="Input [yellow] 5 20 13 2" xfId="14968"/>
    <cellStyle name="Input [yellow] 5 20 13 3" xfId="14969"/>
    <cellStyle name="Input [yellow] 5 20 14" xfId="14970"/>
    <cellStyle name="Input [yellow] 5 20 15" xfId="14971"/>
    <cellStyle name="Input [yellow] 5 20 16" xfId="14972"/>
    <cellStyle name="Input [yellow] 5 20 2" xfId="14973"/>
    <cellStyle name="Input [yellow] 5 20 2 2" xfId="14974"/>
    <cellStyle name="Input [yellow] 5 20 2 3" xfId="14975"/>
    <cellStyle name="Input [yellow] 5 20 3" xfId="14976"/>
    <cellStyle name="Input [yellow] 5 20 3 2" xfId="14977"/>
    <cellStyle name="Input [yellow] 5 20 3 3" xfId="14978"/>
    <cellStyle name="Input [yellow] 5 20 4" xfId="14979"/>
    <cellStyle name="Input [yellow] 5 20 4 2" xfId="14980"/>
    <cellStyle name="Input [yellow] 5 20 4 3" xfId="14981"/>
    <cellStyle name="Input [yellow] 5 20 5" xfId="14982"/>
    <cellStyle name="Input [yellow] 5 20 5 2" xfId="14983"/>
    <cellStyle name="Input [yellow] 5 20 5 3" xfId="14984"/>
    <cellStyle name="Input [yellow] 5 20 6" xfId="14985"/>
    <cellStyle name="Input [yellow] 5 20 6 2" xfId="14986"/>
    <cellStyle name="Input [yellow] 5 20 6 3" xfId="14987"/>
    <cellStyle name="Input [yellow] 5 20 7" xfId="14988"/>
    <cellStyle name="Input [yellow] 5 20 7 2" xfId="14989"/>
    <cellStyle name="Input [yellow] 5 20 7 3" xfId="14990"/>
    <cellStyle name="Input [yellow] 5 20 8" xfId="14991"/>
    <cellStyle name="Input [yellow] 5 20 8 2" xfId="14992"/>
    <cellStyle name="Input [yellow] 5 20 8 3" xfId="14993"/>
    <cellStyle name="Input [yellow] 5 20 9" xfId="14994"/>
    <cellStyle name="Input [yellow] 5 20 9 2" xfId="14995"/>
    <cellStyle name="Input [yellow] 5 20 9 3" xfId="14996"/>
    <cellStyle name="Input [yellow] 5 21" xfId="14997"/>
    <cellStyle name="Input [yellow] 5 21 10" xfId="14998"/>
    <cellStyle name="Input [yellow] 5 21 10 2" xfId="14999"/>
    <cellStyle name="Input [yellow] 5 21 10 3" xfId="15000"/>
    <cellStyle name="Input [yellow] 5 21 11" xfId="15001"/>
    <cellStyle name="Input [yellow] 5 21 11 2" xfId="15002"/>
    <cellStyle name="Input [yellow] 5 21 11 3" xfId="15003"/>
    <cellStyle name="Input [yellow] 5 21 12" xfId="15004"/>
    <cellStyle name="Input [yellow] 5 21 12 2" xfId="15005"/>
    <cellStyle name="Input [yellow] 5 21 12 3" xfId="15006"/>
    <cellStyle name="Input [yellow] 5 21 13" xfId="15007"/>
    <cellStyle name="Input [yellow] 5 21 13 2" xfId="15008"/>
    <cellStyle name="Input [yellow] 5 21 13 3" xfId="15009"/>
    <cellStyle name="Input [yellow] 5 21 14" xfId="15010"/>
    <cellStyle name="Input [yellow] 5 21 15" xfId="15011"/>
    <cellStyle name="Input [yellow] 5 21 16" xfId="15012"/>
    <cellStyle name="Input [yellow] 5 21 2" xfId="15013"/>
    <cellStyle name="Input [yellow] 5 21 2 2" xfId="15014"/>
    <cellStyle name="Input [yellow] 5 21 2 3" xfId="15015"/>
    <cellStyle name="Input [yellow] 5 21 3" xfId="15016"/>
    <cellStyle name="Input [yellow] 5 21 3 2" xfId="15017"/>
    <cellStyle name="Input [yellow] 5 21 3 3" xfId="15018"/>
    <cellStyle name="Input [yellow] 5 21 4" xfId="15019"/>
    <cellStyle name="Input [yellow] 5 21 4 2" xfId="15020"/>
    <cellStyle name="Input [yellow] 5 21 4 3" xfId="15021"/>
    <cellStyle name="Input [yellow] 5 21 5" xfId="15022"/>
    <cellStyle name="Input [yellow] 5 21 5 2" xfId="15023"/>
    <cellStyle name="Input [yellow] 5 21 5 3" xfId="15024"/>
    <cellStyle name="Input [yellow] 5 21 6" xfId="15025"/>
    <cellStyle name="Input [yellow] 5 21 6 2" xfId="15026"/>
    <cellStyle name="Input [yellow] 5 21 6 3" xfId="15027"/>
    <cellStyle name="Input [yellow] 5 21 7" xfId="15028"/>
    <cellStyle name="Input [yellow] 5 21 7 2" xfId="15029"/>
    <cellStyle name="Input [yellow] 5 21 7 3" xfId="15030"/>
    <cellStyle name="Input [yellow] 5 21 8" xfId="15031"/>
    <cellStyle name="Input [yellow] 5 21 8 2" xfId="15032"/>
    <cellStyle name="Input [yellow] 5 21 8 3" xfId="15033"/>
    <cellStyle name="Input [yellow] 5 21 9" xfId="15034"/>
    <cellStyle name="Input [yellow] 5 21 9 2" xfId="15035"/>
    <cellStyle name="Input [yellow] 5 21 9 3" xfId="15036"/>
    <cellStyle name="Input [yellow] 5 22" xfId="15037"/>
    <cellStyle name="Input [yellow] 5 22 10" xfId="15038"/>
    <cellStyle name="Input [yellow] 5 22 10 2" xfId="15039"/>
    <cellStyle name="Input [yellow] 5 22 10 3" xfId="15040"/>
    <cellStyle name="Input [yellow] 5 22 11" xfId="15041"/>
    <cellStyle name="Input [yellow] 5 22 11 2" xfId="15042"/>
    <cellStyle name="Input [yellow] 5 22 11 3" xfId="15043"/>
    <cellStyle name="Input [yellow] 5 22 12" xfId="15044"/>
    <cellStyle name="Input [yellow] 5 22 12 2" xfId="15045"/>
    <cellStyle name="Input [yellow] 5 22 12 3" xfId="15046"/>
    <cellStyle name="Input [yellow] 5 22 13" xfId="15047"/>
    <cellStyle name="Input [yellow] 5 22 13 2" xfId="15048"/>
    <cellStyle name="Input [yellow] 5 22 13 3" xfId="15049"/>
    <cellStyle name="Input [yellow] 5 22 14" xfId="15050"/>
    <cellStyle name="Input [yellow] 5 22 15" xfId="15051"/>
    <cellStyle name="Input [yellow] 5 22 16" xfId="15052"/>
    <cellStyle name="Input [yellow] 5 22 2" xfId="15053"/>
    <cellStyle name="Input [yellow] 5 22 2 2" xfId="15054"/>
    <cellStyle name="Input [yellow] 5 22 2 3" xfId="15055"/>
    <cellStyle name="Input [yellow] 5 22 3" xfId="15056"/>
    <cellStyle name="Input [yellow] 5 22 3 2" xfId="15057"/>
    <cellStyle name="Input [yellow] 5 22 3 3" xfId="15058"/>
    <cellStyle name="Input [yellow] 5 22 4" xfId="15059"/>
    <cellStyle name="Input [yellow] 5 22 4 2" xfId="15060"/>
    <cellStyle name="Input [yellow] 5 22 4 3" xfId="15061"/>
    <cellStyle name="Input [yellow] 5 22 5" xfId="15062"/>
    <cellStyle name="Input [yellow] 5 22 5 2" xfId="15063"/>
    <cellStyle name="Input [yellow] 5 22 5 3" xfId="15064"/>
    <cellStyle name="Input [yellow] 5 22 6" xfId="15065"/>
    <cellStyle name="Input [yellow] 5 22 6 2" xfId="15066"/>
    <cellStyle name="Input [yellow] 5 22 6 3" xfId="15067"/>
    <cellStyle name="Input [yellow] 5 22 7" xfId="15068"/>
    <cellStyle name="Input [yellow] 5 22 7 2" xfId="15069"/>
    <cellStyle name="Input [yellow] 5 22 7 3" xfId="15070"/>
    <cellStyle name="Input [yellow] 5 22 8" xfId="15071"/>
    <cellStyle name="Input [yellow] 5 22 8 2" xfId="15072"/>
    <cellStyle name="Input [yellow] 5 22 8 3" xfId="15073"/>
    <cellStyle name="Input [yellow] 5 22 9" xfId="15074"/>
    <cellStyle name="Input [yellow] 5 22 9 2" xfId="15075"/>
    <cellStyle name="Input [yellow] 5 22 9 3" xfId="15076"/>
    <cellStyle name="Input [yellow] 5 23" xfId="15077"/>
    <cellStyle name="Input [yellow] 5 23 2" xfId="15078"/>
    <cellStyle name="Input [yellow] 5 23 3" xfId="15079"/>
    <cellStyle name="Input [yellow] 5 24" xfId="15080"/>
    <cellStyle name="Input [yellow] 5 24 2" xfId="15081"/>
    <cellStyle name="Input [yellow] 5 24 3" xfId="15082"/>
    <cellStyle name="Input [yellow] 5 25" xfId="15083"/>
    <cellStyle name="Input [yellow] 5 25 2" xfId="15084"/>
    <cellStyle name="Input [yellow] 5 25 3" xfId="15085"/>
    <cellStyle name="Input [yellow] 5 26" xfId="15086"/>
    <cellStyle name="Input [yellow] 5 26 2" xfId="15087"/>
    <cellStyle name="Input [yellow] 5 26 3" xfId="15088"/>
    <cellStyle name="Input [yellow] 5 27" xfId="15089"/>
    <cellStyle name="Input [yellow] 5 27 2" xfId="15090"/>
    <cellStyle name="Input [yellow] 5 27 3" xfId="15091"/>
    <cellStyle name="Input [yellow] 5 28" xfId="15092"/>
    <cellStyle name="Input [yellow] 5 28 2" xfId="15093"/>
    <cellStyle name="Input [yellow] 5 28 3" xfId="15094"/>
    <cellStyle name="Input [yellow] 5 29" xfId="15095"/>
    <cellStyle name="Input [yellow] 5 29 2" xfId="15096"/>
    <cellStyle name="Input [yellow] 5 29 3" xfId="15097"/>
    <cellStyle name="Input [yellow] 5 3" xfId="15098"/>
    <cellStyle name="Input [yellow] 5 3 10" xfId="15099"/>
    <cellStyle name="Input [yellow] 5 3 10 2" xfId="15100"/>
    <cellStyle name="Input [yellow] 5 3 10 3" xfId="15101"/>
    <cellStyle name="Input [yellow] 5 3 11" xfId="15102"/>
    <cellStyle name="Input [yellow] 5 3 11 2" xfId="15103"/>
    <cellStyle name="Input [yellow] 5 3 11 3" xfId="15104"/>
    <cellStyle name="Input [yellow] 5 3 12" xfId="15105"/>
    <cellStyle name="Input [yellow] 5 3 12 2" xfId="15106"/>
    <cellStyle name="Input [yellow] 5 3 12 3" xfId="15107"/>
    <cellStyle name="Input [yellow] 5 3 13" xfId="15108"/>
    <cellStyle name="Input [yellow] 5 3 13 2" xfId="15109"/>
    <cellStyle name="Input [yellow] 5 3 13 3" xfId="15110"/>
    <cellStyle name="Input [yellow] 5 3 14" xfId="15111"/>
    <cellStyle name="Input [yellow] 5 3 15" xfId="15112"/>
    <cellStyle name="Input [yellow] 5 3 16" xfId="15113"/>
    <cellStyle name="Input [yellow] 5 3 2" xfId="15114"/>
    <cellStyle name="Input [yellow] 5 3 2 2" xfId="15115"/>
    <cellStyle name="Input [yellow] 5 3 2 3" xfId="15116"/>
    <cellStyle name="Input [yellow] 5 3 3" xfId="15117"/>
    <cellStyle name="Input [yellow] 5 3 3 2" xfId="15118"/>
    <cellStyle name="Input [yellow] 5 3 3 3" xfId="15119"/>
    <cellStyle name="Input [yellow] 5 3 4" xfId="15120"/>
    <cellStyle name="Input [yellow] 5 3 4 2" xfId="15121"/>
    <cellStyle name="Input [yellow] 5 3 4 3" xfId="15122"/>
    <cellStyle name="Input [yellow] 5 3 5" xfId="15123"/>
    <cellStyle name="Input [yellow] 5 3 5 2" xfId="15124"/>
    <cellStyle name="Input [yellow] 5 3 5 3" xfId="15125"/>
    <cellStyle name="Input [yellow] 5 3 6" xfId="15126"/>
    <cellStyle name="Input [yellow] 5 3 6 2" xfId="15127"/>
    <cellStyle name="Input [yellow] 5 3 6 3" xfId="15128"/>
    <cellStyle name="Input [yellow] 5 3 7" xfId="15129"/>
    <cellStyle name="Input [yellow] 5 3 7 2" xfId="15130"/>
    <cellStyle name="Input [yellow] 5 3 7 3" xfId="15131"/>
    <cellStyle name="Input [yellow] 5 3 8" xfId="15132"/>
    <cellStyle name="Input [yellow] 5 3 8 2" xfId="15133"/>
    <cellStyle name="Input [yellow] 5 3 8 3" xfId="15134"/>
    <cellStyle name="Input [yellow] 5 3 9" xfId="15135"/>
    <cellStyle name="Input [yellow] 5 3 9 2" xfId="15136"/>
    <cellStyle name="Input [yellow] 5 3 9 3" xfId="15137"/>
    <cellStyle name="Input [yellow] 5 30" xfId="15138"/>
    <cellStyle name="Input [yellow] 5 30 2" xfId="15139"/>
    <cellStyle name="Input [yellow] 5 30 3" xfId="15140"/>
    <cellStyle name="Input [yellow] 5 31" xfId="15141"/>
    <cellStyle name="Input [yellow] 5 31 2" xfId="15142"/>
    <cellStyle name="Input [yellow] 5 31 3" xfId="15143"/>
    <cellStyle name="Input [yellow] 5 32" xfId="15144"/>
    <cellStyle name="Input [yellow] 5 32 2" xfId="15145"/>
    <cellStyle name="Input [yellow] 5 32 3" xfId="15146"/>
    <cellStyle name="Input [yellow] 5 33" xfId="15147"/>
    <cellStyle name="Input [yellow] 5 33 2" xfId="15148"/>
    <cellStyle name="Input [yellow] 5 33 3" xfId="15149"/>
    <cellStyle name="Input [yellow] 5 34" xfId="15150"/>
    <cellStyle name="Input [yellow] 5 34 2" xfId="15151"/>
    <cellStyle name="Input [yellow] 5 34 3" xfId="15152"/>
    <cellStyle name="Input [yellow] 5 35" xfId="15153"/>
    <cellStyle name="Input [yellow] 5 36" xfId="15154"/>
    <cellStyle name="Input [yellow] 5 37" xfId="15155"/>
    <cellStyle name="Input [yellow] 5 4" xfId="15156"/>
    <cellStyle name="Input [yellow] 5 4 10" xfId="15157"/>
    <cellStyle name="Input [yellow] 5 4 10 2" xfId="15158"/>
    <cellStyle name="Input [yellow] 5 4 10 3" xfId="15159"/>
    <cellStyle name="Input [yellow] 5 4 11" xfId="15160"/>
    <cellStyle name="Input [yellow] 5 4 11 2" xfId="15161"/>
    <cellStyle name="Input [yellow] 5 4 11 3" xfId="15162"/>
    <cellStyle name="Input [yellow] 5 4 12" xfId="15163"/>
    <cellStyle name="Input [yellow] 5 4 12 2" xfId="15164"/>
    <cellStyle name="Input [yellow] 5 4 12 3" xfId="15165"/>
    <cellStyle name="Input [yellow] 5 4 13" xfId="15166"/>
    <cellStyle name="Input [yellow] 5 4 13 2" xfId="15167"/>
    <cellStyle name="Input [yellow] 5 4 13 3" xfId="15168"/>
    <cellStyle name="Input [yellow] 5 4 14" xfId="15169"/>
    <cellStyle name="Input [yellow] 5 4 15" xfId="15170"/>
    <cellStyle name="Input [yellow] 5 4 16" xfId="15171"/>
    <cellStyle name="Input [yellow] 5 4 2" xfId="15172"/>
    <cellStyle name="Input [yellow] 5 4 2 2" xfId="15173"/>
    <cellStyle name="Input [yellow] 5 4 2 3" xfId="15174"/>
    <cellStyle name="Input [yellow] 5 4 3" xfId="15175"/>
    <cellStyle name="Input [yellow] 5 4 3 2" xfId="15176"/>
    <cellStyle name="Input [yellow] 5 4 3 3" xfId="15177"/>
    <cellStyle name="Input [yellow] 5 4 4" xfId="15178"/>
    <cellStyle name="Input [yellow] 5 4 4 2" xfId="15179"/>
    <cellStyle name="Input [yellow] 5 4 4 3" xfId="15180"/>
    <cellStyle name="Input [yellow] 5 4 5" xfId="15181"/>
    <cellStyle name="Input [yellow] 5 4 5 2" xfId="15182"/>
    <cellStyle name="Input [yellow] 5 4 5 3" xfId="15183"/>
    <cellStyle name="Input [yellow] 5 4 6" xfId="15184"/>
    <cellStyle name="Input [yellow] 5 4 6 2" xfId="15185"/>
    <cellStyle name="Input [yellow] 5 4 6 3" xfId="15186"/>
    <cellStyle name="Input [yellow] 5 4 7" xfId="15187"/>
    <cellStyle name="Input [yellow] 5 4 7 2" xfId="15188"/>
    <cellStyle name="Input [yellow] 5 4 7 3" xfId="15189"/>
    <cellStyle name="Input [yellow] 5 4 8" xfId="15190"/>
    <cellStyle name="Input [yellow] 5 4 8 2" xfId="15191"/>
    <cellStyle name="Input [yellow] 5 4 8 3" xfId="15192"/>
    <cellStyle name="Input [yellow] 5 4 9" xfId="15193"/>
    <cellStyle name="Input [yellow] 5 4 9 2" xfId="15194"/>
    <cellStyle name="Input [yellow] 5 4 9 3" xfId="15195"/>
    <cellStyle name="Input [yellow] 5 5" xfId="15196"/>
    <cellStyle name="Input [yellow] 5 5 10" xfId="15197"/>
    <cellStyle name="Input [yellow] 5 5 10 2" xfId="15198"/>
    <cellStyle name="Input [yellow] 5 5 10 3" xfId="15199"/>
    <cellStyle name="Input [yellow] 5 5 11" xfId="15200"/>
    <cellStyle name="Input [yellow] 5 5 11 2" xfId="15201"/>
    <cellStyle name="Input [yellow] 5 5 11 3" xfId="15202"/>
    <cellStyle name="Input [yellow] 5 5 12" xfId="15203"/>
    <cellStyle name="Input [yellow] 5 5 12 2" xfId="15204"/>
    <cellStyle name="Input [yellow] 5 5 12 3" xfId="15205"/>
    <cellStyle name="Input [yellow] 5 5 13" xfId="15206"/>
    <cellStyle name="Input [yellow] 5 5 13 2" xfId="15207"/>
    <cellStyle name="Input [yellow] 5 5 13 3" xfId="15208"/>
    <cellStyle name="Input [yellow] 5 5 14" xfId="15209"/>
    <cellStyle name="Input [yellow] 5 5 15" xfId="15210"/>
    <cellStyle name="Input [yellow] 5 5 16" xfId="15211"/>
    <cellStyle name="Input [yellow] 5 5 2" xfId="15212"/>
    <cellStyle name="Input [yellow] 5 5 2 2" xfId="15213"/>
    <cellStyle name="Input [yellow] 5 5 2 3" xfId="15214"/>
    <cellStyle name="Input [yellow] 5 5 3" xfId="15215"/>
    <cellStyle name="Input [yellow] 5 5 3 2" xfId="15216"/>
    <cellStyle name="Input [yellow] 5 5 3 3" xfId="15217"/>
    <cellStyle name="Input [yellow] 5 5 4" xfId="15218"/>
    <cellStyle name="Input [yellow] 5 5 4 2" xfId="15219"/>
    <cellStyle name="Input [yellow] 5 5 4 3" xfId="15220"/>
    <cellStyle name="Input [yellow] 5 5 5" xfId="15221"/>
    <cellStyle name="Input [yellow] 5 5 5 2" xfId="15222"/>
    <cellStyle name="Input [yellow] 5 5 5 3" xfId="15223"/>
    <cellStyle name="Input [yellow] 5 5 6" xfId="15224"/>
    <cellStyle name="Input [yellow] 5 5 6 2" xfId="15225"/>
    <cellStyle name="Input [yellow] 5 5 6 3" xfId="15226"/>
    <cellStyle name="Input [yellow] 5 5 7" xfId="15227"/>
    <cellStyle name="Input [yellow] 5 5 7 2" xfId="15228"/>
    <cellStyle name="Input [yellow] 5 5 7 3" xfId="15229"/>
    <cellStyle name="Input [yellow] 5 5 8" xfId="15230"/>
    <cellStyle name="Input [yellow] 5 5 8 2" xfId="15231"/>
    <cellStyle name="Input [yellow] 5 5 8 3" xfId="15232"/>
    <cellStyle name="Input [yellow] 5 5 9" xfId="15233"/>
    <cellStyle name="Input [yellow] 5 5 9 2" xfId="15234"/>
    <cellStyle name="Input [yellow] 5 5 9 3" xfId="15235"/>
    <cellStyle name="Input [yellow] 5 6" xfId="15236"/>
    <cellStyle name="Input [yellow] 5 6 10" xfId="15237"/>
    <cellStyle name="Input [yellow] 5 6 10 2" xfId="15238"/>
    <cellStyle name="Input [yellow] 5 6 10 3" xfId="15239"/>
    <cellStyle name="Input [yellow] 5 6 11" xfId="15240"/>
    <cellStyle name="Input [yellow] 5 6 11 2" xfId="15241"/>
    <cellStyle name="Input [yellow] 5 6 11 3" xfId="15242"/>
    <cellStyle name="Input [yellow] 5 6 12" xfId="15243"/>
    <cellStyle name="Input [yellow] 5 6 12 2" xfId="15244"/>
    <cellStyle name="Input [yellow] 5 6 12 3" xfId="15245"/>
    <cellStyle name="Input [yellow] 5 6 13" xfId="15246"/>
    <cellStyle name="Input [yellow] 5 6 13 2" xfId="15247"/>
    <cellStyle name="Input [yellow] 5 6 13 3" xfId="15248"/>
    <cellStyle name="Input [yellow] 5 6 14" xfId="15249"/>
    <cellStyle name="Input [yellow] 5 6 15" xfId="15250"/>
    <cellStyle name="Input [yellow] 5 6 16" xfId="15251"/>
    <cellStyle name="Input [yellow] 5 6 2" xfId="15252"/>
    <cellStyle name="Input [yellow] 5 6 2 2" xfId="15253"/>
    <cellStyle name="Input [yellow] 5 6 2 3" xfId="15254"/>
    <cellStyle name="Input [yellow] 5 6 3" xfId="15255"/>
    <cellStyle name="Input [yellow] 5 6 3 2" xfId="15256"/>
    <cellStyle name="Input [yellow] 5 6 3 3" xfId="15257"/>
    <cellStyle name="Input [yellow] 5 6 4" xfId="15258"/>
    <cellStyle name="Input [yellow] 5 6 4 2" xfId="15259"/>
    <cellStyle name="Input [yellow] 5 6 4 3" xfId="15260"/>
    <cellStyle name="Input [yellow] 5 6 5" xfId="15261"/>
    <cellStyle name="Input [yellow] 5 6 5 2" xfId="15262"/>
    <cellStyle name="Input [yellow] 5 6 5 3" xfId="15263"/>
    <cellStyle name="Input [yellow] 5 6 6" xfId="15264"/>
    <cellStyle name="Input [yellow] 5 6 6 2" xfId="15265"/>
    <cellStyle name="Input [yellow] 5 6 6 3" xfId="15266"/>
    <cellStyle name="Input [yellow] 5 6 7" xfId="15267"/>
    <cellStyle name="Input [yellow] 5 6 7 2" xfId="15268"/>
    <cellStyle name="Input [yellow] 5 6 7 3" xfId="15269"/>
    <cellStyle name="Input [yellow] 5 6 8" xfId="15270"/>
    <cellStyle name="Input [yellow] 5 6 8 2" xfId="15271"/>
    <cellStyle name="Input [yellow] 5 6 8 3" xfId="15272"/>
    <cellStyle name="Input [yellow] 5 6 9" xfId="15273"/>
    <cellStyle name="Input [yellow] 5 6 9 2" xfId="15274"/>
    <cellStyle name="Input [yellow] 5 6 9 3" xfId="15275"/>
    <cellStyle name="Input [yellow] 5 7" xfId="15276"/>
    <cellStyle name="Input [yellow] 5 7 10" xfId="15277"/>
    <cellStyle name="Input [yellow] 5 7 10 2" xfId="15278"/>
    <cellStyle name="Input [yellow] 5 7 10 3" xfId="15279"/>
    <cellStyle name="Input [yellow] 5 7 11" xfId="15280"/>
    <cellStyle name="Input [yellow] 5 7 11 2" xfId="15281"/>
    <cellStyle name="Input [yellow] 5 7 11 3" xfId="15282"/>
    <cellStyle name="Input [yellow] 5 7 12" xfId="15283"/>
    <cellStyle name="Input [yellow] 5 7 12 2" xfId="15284"/>
    <cellStyle name="Input [yellow] 5 7 12 3" xfId="15285"/>
    <cellStyle name="Input [yellow] 5 7 13" xfId="15286"/>
    <cellStyle name="Input [yellow] 5 7 13 2" xfId="15287"/>
    <cellStyle name="Input [yellow] 5 7 13 3" xfId="15288"/>
    <cellStyle name="Input [yellow] 5 7 14" xfId="15289"/>
    <cellStyle name="Input [yellow] 5 7 15" xfId="15290"/>
    <cellStyle name="Input [yellow] 5 7 16" xfId="15291"/>
    <cellStyle name="Input [yellow] 5 7 2" xfId="15292"/>
    <cellStyle name="Input [yellow] 5 7 2 2" xfId="15293"/>
    <cellStyle name="Input [yellow] 5 7 2 3" xfId="15294"/>
    <cellStyle name="Input [yellow] 5 7 3" xfId="15295"/>
    <cellStyle name="Input [yellow] 5 7 3 2" xfId="15296"/>
    <cellStyle name="Input [yellow] 5 7 3 3" xfId="15297"/>
    <cellStyle name="Input [yellow] 5 7 4" xfId="15298"/>
    <cellStyle name="Input [yellow] 5 7 4 2" xfId="15299"/>
    <cellStyle name="Input [yellow] 5 7 4 3" xfId="15300"/>
    <cellStyle name="Input [yellow] 5 7 5" xfId="15301"/>
    <cellStyle name="Input [yellow] 5 7 5 2" xfId="15302"/>
    <cellStyle name="Input [yellow] 5 7 5 3" xfId="15303"/>
    <cellStyle name="Input [yellow] 5 7 6" xfId="15304"/>
    <cellStyle name="Input [yellow] 5 7 6 2" xfId="15305"/>
    <cellStyle name="Input [yellow] 5 7 6 3" xfId="15306"/>
    <cellStyle name="Input [yellow] 5 7 7" xfId="15307"/>
    <cellStyle name="Input [yellow] 5 7 7 2" xfId="15308"/>
    <cellStyle name="Input [yellow] 5 7 7 3" xfId="15309"/>
    <cellStyle name="Input [yellow] 5 7 8" xfId="15310"/>
    <cellStyle name="Input [yellow] 5 7 8 2" xfId="15311"/>
    <cellStyle name="Input [yellow] 5 7 8 3" xfId="15312"/>
    <cellStyle name="Input [yellow] 5 7 9" xfId="15313"/>
    <cellStyle name="Input [yellow] 5 7 9 2" xfId="15314"/>
    <cellStyle name="Input [yellow] 5 7 9 3" xfId="15315"/>
    <cellStyle name="Input [yellow] 5 8" xfId="15316"/>
    <cellStyle name="Input [yellow] 5 8 10" xfId="15317"/>
    <cellStyle name="Input [yellow] 5 8 10 2" xfId="15318"/>
    <cellStyle name="Input [yellow] 5 8 10 3" xfId="15319"/>
    <cellStyle name="Input [yellow] 5 8 11" xfId="15320"/>
    <cellStyle name="Input [yellow] 5 8 11 2" xfId="15321"/>
    <cellStyle name="Input [yellow] 5 8 11 3" xfId="15322"/>
    <cellStyle name="Input [yellow] 5 8 12" xfId="15323"/>
    <cellStyle name="Input [yellow] 5 8 12 2" xfId="15324"/>
    <cellStyle name="Input [yellow] 5 8 12 3" xfId="15325"/>
    <cellStyle name="Input [yellow] 5 8 13" xfId="15326"/>
    <cellStyle name="Input [yellow] 5 8 13 2" xfId="15327"/>
    <cellStyle name="Input [yellow] 5 8 13 3" xfId="15328"/>
    <cellStyle name="Input [yellow] 5 8 14" xfId="15329"/>
    <cellStyle name="Input [yellow] 5 8 15" xfId="15330"/>
    <cellStyle name="Input [yellow] 5 8 16" xfId="15331"/>
    <cellStyle name="Input [yellow] 5 8 2" xfId="15332"/>
    <cellStyle name="Input [yellow] 5 8 2 2" xfId="15333"/>
    <cellStyle name="Input [yellow] 5 8 2 3" xfId="15334"/>
    <cellStyle name="Input [yellow] 5 8 3" xfId="15335"/>
    <cellStyle name="Input [yellow] 5 8 3 2" xfId="15336"/>
    <cellStyle name="Input [yellow] 5 8 3 3" xfId="15337"/>
    <cellStyle name="Input [yellow] 5 8 4" xfId="15338"/>
    <cellStyle name="Input [yellow] 5 8 4 2" xfId="15339"/>
    <cellStyle name="Input [yellow] 5 8 4 3" xfId="15340"/>
    <cellStyle name="Input [yellow] 5 8 5" xfId="15341"/>
    <cellStyle name="Input [yellow] 5 8 5 2" xfId="15342"/>
    <cellStyle name="Input [yellow] 5 8 5 3" xfId="15343"/>
    <cellStyle name="Input [yellow] 5 8 6" xfId="15344"/>
    <cellStyle name="Input [yellow] 5 8 6 2" xfId="15345"/>
    <cellStyle name="Input [yellow] 5 8 6 3" xfId="15346"/>
    <cellStyle name="Input [yellow] 5 8 7" xfId="15347"/>
    <cellStyle name="Input [yellow] 5 8 7 2" xfId="15348"/>
    <cellStyle name="Input [yellow] 5 8 7 3" xfId="15349"/>
    <cellStyle name="Input [yellow] 5 8 8" xfId="15350"/>
    <cellStyle name="Input [yellow] 5 8 8 2" xfId="15351"/>
    <cellStyle name="Input [yellow] 5 8 8 3" xfId="15352"/>
    <cellStyle name="Input [yellow] 5 8 9" xfId="15353"/>
    <cellStyle name="Input [yellow] 5 8 9 2" xfId="15354"/>
    <cellStyle name="Input [yellow] 5 8 9 3" xfId="15355"/>
    <cellStyle name="Input [yellow] 5 9" xfId="15356"/>
    <cellStyle name="Input [yellow] 5 9 10" xfId="15357"/>
    <cellStyle name="Input [yellow] 5 9 10 2" xfId="15358"/>
    <cellStyle name="Input [yellow] 5 9 10 3" xfId="15359"/>
    <cellStyle name="Input [yellow] 5 9 11" xfId="15360"/>
    <cellStyle name="Input [yellow] 5 9 11 2" xfId="15361"/>
    <cellStyle name="Input [yellow] 5 9 11 3" xfId="15362"/>
    <cellStyle name="Input [yellow] 5 9 12" xfId="15363"/>
    <cellStyle name="Input [yellow] 5 9 12 2" xfId="15364"/>
    <cellStyle name="Input [yellow] 5 9 12 3" xfId="15365"/>
    <cellStyle name="Input [yellow] 5 9 13" xfId="15366"/>
    <cellStyle name="Input [yellow] 5 9 13 2" xfId="15367"/>
    <cellStyle name="Input [yellow] 5 9 13 3" xfId="15368"/>
    <cellStyle name="Input [yellow] 5 9 14" xfId="15369"/>
    <cellStyle name="Input [yellow] 5 9 15" xfId="15370"/>
    <cellStyle name="Input [yellow] 5 9 16" xfId="15371"/>
    <cellStyle name="Input [yellow] 5 9 2" xfId="15372"/>
    <cellStyle name="Input [yellow] 5 9 2 2" xfId="15373"/>
    <cellStyle name="Input [yellow] 5 9 2 3" xfId="15374"/>
    <cellStyle name="Input [yellow] 5 9 3" xfId="15375"/>
    <cellStyle name="Input [yellow] 5 9 3 2" xfId="15376"/>
    <cellStyle name="Input [yellow] 5 9 3 3" xfId="15377"/>
    <cellStyle name="Input [yellow] 5 9 4" xfId="15378"/>
    <cellStyle name="Input [yellow] 5 9 4 2" xfId="15379"/>
    <cellStyle name="Input [yellow] 5 9 4 3" xfId="15380"/>
    <cellStyle name="Input [yellow] 5 9 5" xfId="15381"/>
    <cellStyle name="Input [yellow] 5 9 5 2" xfId="15382"/>
    <cellStyle name="Input [yellow] 5 9 5 3" xfId="15383"/>
    <cellStyle name="Input [yellow] 5 9 6" xfId="15384"/>
    <cellStyle name="Input [yellow] 5 9 6 2" xfId="15385"/>
    <cellStyle name="Input [yellow] 5 9 6 3" xfId="15386"/>
    <cellStyle name="Input [yellow] 5 9 7" xfId="15387"/>
    <cellStyle name="Input [yellow] 5 9 7 2" xfId="15388"/>
    <cellStyle name="Input [yellow] 5 9 7 3" xfId="15389"/>
    <cellStyle name="Input [yellow] 5 9 8" xfId="15390"/>
    <cellStyle name="Input [yellow] 5 9 8 2" xfId="15391"/>
    <cellStyle name="Input [yellow] 5 9 8 3" xfId="15392"/>
    <cellStyle name="Input [yellow] 5 9 9" xfId="15393"/>
    <cellStyle name="Input [yellow] 5 9 9 2" xfId="15394"/>
    <cellStyle name="Input [yellow] 5 9 9 3" xfId="15395"/>
    <cellStyle name="Input [yellow] 6" xfId="15396"/>
    <cellStyle name="Input [yellow] 6 10" xfId="15397"/>
    <cellStyle name="Input [yellow] 6 10 10" xfId="15398"/>
    <cellStyle name="Input [yellow] 6 10 10 2" xfId="15399"/>
    <cellStyle name="Input [yellow] 6 10 10 3" xfId="15400"/>
    <cellStyle name="Input [yellow] 6 10 11" xfId="15401"/>
    <cellStyle name="Input [yellow] 6 10 11 2" xfId="15402"/>
    <cellStyle name="Input [yellow] 6 10 11 3" xfId="15403"/>
    <cellStyle name="Input [yellow] 6 10 12" xfId="15404"/>
    <cellStyle name="Input [yellow] 6 10 12 2" xfId="15405"/>
    <cellStyle name="Input [yellow] 6 10 12 3" xfId="15406"/>
    <cellStyle name="Input [yellow] 6 10 13" xfId="15407"/>
    <cellStyle name="Input [yellow] 6 10 13 2" xfId="15408"/>
    <cellStyle name="Input [yellow] 6 10 13 3" xfId="15409"/>
    <cellStyle name="Input [yellow] 6 10 14" xfId="15410"/>
    <cellStyle name="Input [yellow] 6 10 15" xfId="15411"/>
    <cellStyle name="Input [yellow] 6 10 16" xfId="15412"/>
    <cellStyle name="Input [yellow] 6 10 2" xfId="15413"/>
    <cellStyle name="Input [yellow] 6 10 2 2" xfId="15414"/>
    <cellStyle name="Input [yellow] 6 10 2 3" xfId="15415"/>
    <cellStyle name="Input [yellow] 6 10 3" xfId="15416"/>
    <cellStyle name="Input [yellow] 6 10 3 2" xfId="15417"/>
    <cellStyle name="Input [yellow] 6 10 3 3" xfId="15418"/>
    <cellStyle name="Input [yellow] 6 10 4" xfId="15419"/>
    <cellStyle name="Input [yellow] 6 10 4 2" xfId="15420"/>
    <cellStyle name="Input [yellow] 6 10 4 3" xfId="15421"/>
    <cellStyle name="Input [yellow] 6 10 5" xfId="15422"/>
    <cellStyle name="Input [yellow] 6 10 5 2" xfId="15423"/>
    <cellStyle name="Input [yellow] 6 10 5 3" xfId="15424"/>
    <cellStyle name="Input [yellow] 6 10 6" xfId="15425"/>
    <cellStyle name="Input [yellow] 6 10 6 2" xfId="15426"/>
    <cellStyle name="Input [yellow] 6 10 6 3" xfId="15427"/>
    <cellStyle name="Input [yellow] 6 10 7" xfId="15428"/>
    <cellStyle name="Input [yellow] 6 10 7 2" xfId="15429"/>
    <cellStyle name="Input [yellow] 6 10 7 3" xfId="15430"/>
    <cellStyle name="Input [yellow] 6 10 8" xfId="15431"/>
    <cellStyle name="Input [yellow] 6 10 8 2" xfId="15432"/>
    <cellStyle name="Input [yellow] 6 10 8 3" xfId="15433"/>
    <cellStyle name="Input [yellow] 6 10 9" xfId="15434"/>
    <cellStyle name="Input [yellow] 6 10 9 2" xfId="15435"/>
    <cellStyle name="Input [yellow] 6 10 9 3" xfId="15436"/>
    <cellStyle name="Input [yellow] 6 11" xfId="15437"/>
    <cellStyle name="Input [yellow] 6 11 10" xfId="15438"/>
    <cellStyle name="Input [yellow] 6 11 10 2" xfId="15439"/>
    <cellStyle name="Input [yellow] 6 11 10 3" xfId="15440"/>
    <cellStyle name="Input [yellow] 6 11 11" xfId="15441"/>
    <cellStyle name="Input [yellow] 6 11 11 2" xfId="15442"/>
    <cellStyle name="Input [yellow] 6 11 11 3" xfId="15443"/>
    <cellStyle name="Input [yellow] 6 11 12" xfId="15444"/>
    <cellStyle name="Input [yellow] 6 11 12 2" xfId="15445"/>
    <cellStyle name="Input [yellow] 6 11 12 3" xfId="15446"/>
    <cellStyle name="Input [yellow] 6 11 13" xfId="15447"/>
    <cellStyle name="Input [yellow] 6 11 13 2" xfId="15448"/>
    <cellStyle name="Input [yellow] 6 11 13 3" xfId="15449"/>
    <cellStyle name="Input [yellow] 6 11 14" xfId="15450"/>
    <cellStyle name="Input [yellow] 6 11 15" xfId="15451"/>
    <cellStyle name="Input [yellow] 6 11 16" xfId="15452"/>
    <cellStyle name="Input [yellow] 6 11 2" xfId="15453"/>
    <cellStyle name="Input [yellow] 6 11 2 2" xfId="15454"/>
    <cellStyle name="Input [yellow] 6 11 2 3" xfId="15455"/>
    <cellStyle name="Input [yellow] 6 11 3" xfId="15456"/>
    <cellStyle name="Input [yellow] 6 11 3 2" xfId="15457"/>
    <cellStyle name="Input [yellow] 6 11 3 3" xfId="15458"/>
    <cellStyle name="Input [yellow] 6 11 4" xfId="15459"/>
    <cellStyle name="Input [yellow] 6 11 4 2" xfId="15460"/>
    <cellStyle name="Input [yellow] 6 11 4 3" xfId="15461"/>
    <cellStyle name="Input [yellow] 6 11 5" xfId="15462"/>
    <cellStyle name="Input [yellow] 6 11 5 2" xfId="15463"/>
    <cellStyle name="Input [yellow] 6 11 5 3" xfId="15464"/>
    <cellStyle name="Input [yellow] 6 11 6" xfId="15465"/>
    <cellStyle name="Input [yellow] 6 11 6 2" xfId="15466"/>
    <cellStyle name="Input [yellow] 6 11 6 3" xfId="15467"/>
    <cellStyle name="Input [yellow] 6 11 7" xfId="15468"/>
    <cellStyle name="Input [yellow] 6 11 7 2" xfId="15469"/>
    <cellStyle name="Input [yellow] 6 11 7 3" xfId="15470"/>
    <cellStyle name="Input [yellow] 6 11 8" xfId="15471"/>
    <cellStyle name="Input [yellow] 6 11 8 2" xfId="15472"/>
    <cellStyle name="Input [yellow] 6 11 8 3" xfId="15473"/>
    <cellStyle name="Input [yellow] 6 11 9" xfId="15474"/>
    <cellStyle name="Input [yellow] 6 11 9 2" xfId="15475"/>
    <cellStyle name="Input [yellow] 6 11 9 3" xfId="15476"/>
    <cellStyle name="Input [yellow] 6 12" xfId="15477"/>
    <cellStyle name="Input [yellow] 6 12 10" xfId="15478"/>
    <cellStyle name="Input [yellow] 6 12 10 2" xfId="15479"/>
    <cellStyle name="Input [yellow] 6 12 10 3" xfId="15480"/>
    <cellStyle name="Input [yellow] 6 12 11" xfId="15481"/>
    <cellStyle name="Input [yellow] 6 12 11 2" xfId="15482"/>
    <cellStyle name="Input [yellow] 6 12 11 3" xfId="15483"/>
    <cellStyle name="Input [yellow] 6 12 12" xfId="15484"/>
    <cellStyle name="Input [yellow] 6 12 12 2" xfId="15485"/>
    <cellStyle name="Input [yellow] 6 12 12 3" xfId="15486"/>
    <cellStyle name="Input [yellow] 6 12 13" xfId="15487"/>
    <cellStyle name="Input [yellow] 6 12 13 2" xfId="15488"/>
    <cellStyle name="Input [yellow] 6 12 13 3" xfId="15489"/>
    <cellStyle name="Input [yellow] 6 12 14" xfId="15490"/>
    <cellStyle name="Input [yellow] 6 12 15" xfId="15491"/>
    <cellStyle name="Input [yellow] 6 12 16" xfId="15492"/>
    <cellStyle name="Input [yellow] 6 12 2" xfId="15493"/>
    <cellStyle name="Input [yellow] 6 12 2 2" xfId="15494"/>
    <cellStyle name="Input [yellow] 6 12 2 3" xfId="15495"/>
    <cellStyle name="Input [yellow] 6 12 3" xfId="15496"/>
    <cellStyle name="Input [yellow] 6 12 3 2" xfId="15497"/>
    <cellStyle name="Input [yellow] 6 12 3 3" xfId="15498"/>
    <cellStyle name="Input [yellow] 6 12 4" xfId="15499"/>
    <cellStyle name="Input [yellow] 6 12 4 2" xfId="15500"/>
    <cellStyle name="Input [yellow] 6 12 4 3" xfId="15501"/>
    <cellStyle name="Input [yellow] 6 12 5" xfId="15502"/>
    <cellStyle name="Input [yellow] 6 12 5 2" xfId="15503"/>
    <cellStyle name="Input [yellow] 6 12 5 3" xfId="15504"/>
    <cellStyle name="Input [yellow] 6 12 6" xfId="15505"/>
    <cellStyle name="Input [yellow] 6 12 6 2" xfId="15506"/>
    <cellStyle name="Input [yellow] 6 12 6 3" xfId="15507"/>
    <cellStyle name="Input [yellow] 6 12 7" xfId="15508"/>
    <cellStyle name="Input [yellow] 6 12 7 2" xfId="15509"/>
    <cellStyle name="Input [yellow] 6 12 7 3" xfId="15510"/>
    <cellStyle name="Input [yellow] 6 12 8" xfId="15511"/>
    <cellStyle name="Input [yellow] 6 12 8 2" xfId="15512"/>
    <cellStyle name="Input [yellow] 6 12 8 3" xfId="15513"/>
    <cellStyle name="Input [yellow] 6 12 9" xfId="15514"/>
    <cellStyle name="Input [yellow] 6 12 9 2" xfId="15515"/>
    <cellStyle name="Input [yellow] 6 12 9 3" xfId="15516"/>
    <cellStyle name="Input [yellow] 6 13" xfId="15517"/>
    <cellStyle name="Input [yellow] 6 13 10" xfId="15518"/>
    <cellStyle name="Input [yellow] 6 13 10 2" xfId="15519"/>
    <cellStyle name="Input [yellow] 6 13 10 3" xfId="15520"/>
    <cellStyle name="Input [yellow] 6 13 11" xfId="15521"/>
    <cellStyle name="Input [yellow] 6 13 11 2" xfId="15522"/>
    <cellStyle name="Input [yellow] 6 13 11 3" xfId="15523"/>
    <cellStyle name="Input [yellow] 6 13 12" xfId="15524"/>
    <cellStyle name="Input [yellow] 6 13 12 2" xfId="15525"/>
    <cellStyle name="Input [yellow] 6 13 12 3" xfId="15526"/>
    <cellStyle name="Input [yellow] 6 13 13" xfId="15527"/>
    <cellStyle name="Input [yellow] 6 13 13 2" xfId="15528"/>
    <cellStyle name="Input [yellow] 6 13 13 3" xfId="15529"/>
    <cellStyle name="Input [yellow] 6 13 14" xfId="15530"/>
    <cellStyle name="Input [yellow] 6 13 15" xfId="15531"/>
    <cellStyle name="Input [yellow] 6 13 16" xfId="15532"/>
    <cellStyle name="Input [yellow] 6 13 2" xfId="15533"/>
    <cellStyle name="Input [yellow] 6 13 2 2" xfId="15534"/>
    <cellStyle name="Input [yellow] 6 13 2 3" xfId="15535"/>
    <cellStyle name="Input [yellow] 6 13 3" xfId="15536"/>
    <cellStyle name="Input [yellow] 6 13 3 2" xfId="15537"/>
    <cellStyle name="Input [yellow] 6 13 3 3" xfId="15538"/>
    <cellStyle name="Input [yellow] 6 13 4" xfId="15539"/>
    <cellStyle name="Input [yellow] 6 13 4 2" xfId="15540"/>
    <cellStyle name="Input [yellow] 6 13 4 3" xfId="15541"/>
    <cellStyle name="Input [yellow] 6 13 5" xfId="15542"/>
    <cellStyle name="Input [yellow] 6 13 5 2" xfId="15543"/>
    <cellStyle name="Input [yellow] 6 13 5 3" xfId="15544"/>
    <cellStyle name="Input [yellow] 6 13 6" xfId="15545"/>
    <cellStyle name="Input [yellow] 6 13 6 2" xfId="15546"/>
    <cellStyle name="Input [yellow] 6 13 6 3" xfId="15547"/>
    <cellStyle name="Input [yellow] 6 13 7" xfId="15548"/>
    <cellStyle name="Input [yellow] 6 13 7 2" xfId="15549"/>
    <cellStyle name="Input [yellow] 6 13 7 3" xfId="15550"/>
    <cellStyle name="Input [yellow] 6 13 8" xfId="15551"/>
    <cellStyle name="Input [yellow] 6 13 8 2" xfId="15552"/>
    <cellStyle name="Input [yellow] 6 13 8 3" xfId="15553"/>
    <cellStyle name="Input [yellow] 6 13 9" xfId="15554"/>
    <cellStyle name="Input [yellow] 6 13 9 2" xfId="15555"/>
    <cellStyle name="Input [yellow] 6 13 9 3" xfId="15556"/>
    <cellStyle name="Input [yellow] 6 14" xfId="15557"/>
    <cellStyle name="Input [yellow] 6 14 10" xfId="15558"/>
    <cellStyle name="Input [yellow] 6 14 10 2" xfId="15559"/>
    <cellStyle name="Input [yellow] 6 14 10 3" xfId="15560"/>
    <cellStyle name="Input [yellow] 6 14 11" xfId="15561"/>
    <cellStyle name="Input [yellow] 6 14 11 2" xfId="15562"/>
    <cellStyle name="Input [yellow] 6 14 11 3" xfId="15563"/>
    <cellStyle name="Input [yellow] 6 14 12" xfId="15564"/>
    <cellStyle name="Input [yellow] 6 14 12 2" xfId="15565"/>
    <cellStyle name="Input [yellow] 6 14 12 3" xfId="15566"/>
    <cellStyle name="Input [yellow] 6 14 13" xfId="15567"/>
    <cellStyle name="Input [yellow] 6 14 13 2" xfId="15568"/>
    <cellStyle name="Input [yellow] 6 14 13 3" xfId="15569"/>
    <cellStyle name="Input [yellow] 6 14 14" xfId="15570"/>
    <cellStyle name="Input [yellow] 6 14 15" xfId="15571"/>
    <cellStyle name="Input [yellow] 6 14 16" xfId="15572"/>
    <cellStyle name="Input [yellow] 6 14 2" xfId="15573"/>
    <cellStyle name="Input [yellow] 6 14 2 2" xfId="15574"/>
    <cellStyle name="Input [yellow] 6 14 2 3" xfId="15575"/>
    <cellStyle name="Input [yellow] 6 14 3" xfId="15576"/>
    <cellStyle name="Input [yellow] 6 14 3 2" xfId="15577"/>
    <cellStyle name="Input [yellow] 6 14 3 3" xfId="15578"/>
    <cellStyle name="Input [yellow] 6 14 4" xfId="15579"/>
    <cellStyle name="Input [yellow] 6 14 4 2" xfId="15580"/>
    <cellStyle name="Input [yellow] 6 14 4 3" xfId="15581"/>
    <cellStyle name="Input [yellow] 6 14 5" xfId="15582"/>
    <cellStyle name="Input [yellow] 6 14 5 2" xfId="15583"/>
    <cellStyle name="Input [yellow] 6 14 5 3" xfId="15584"/>
    <cellStyle name="Input [yellow] 6 14 6" xfId="15585"/>
    <cellStyle name="Input [yellow] 6 14 6 2" xfId="15586"/>
    <cellStyle name="Input [yellow] 6 14 6 3" xfId="15587"/>
    <cellStyle name="Input [yellow] 6 14 7" xfId="15588"/>
    <cellStyle name="Input [yellow] 6 14 7 2" xfId="15589"/>
    <cellStyle name="Input [yellow] 6 14 7 3" xfId="15590"/>
    <cellStyle name="Input [yellow] 6 14 8" xfId="15591"/>
    <cellStyle name="Input [yellow] 6 14 8 2" xfId="15592"/>
    <cellStyle name="Input [yellow] 6 14 8 3" xfId="15593"/>
    <cellStyle name="Input [yellow] 6 14 9" xfId="15594"/>
    <cellStyle name="Input [yellow] 6 14 9 2" xfId="15595"/>
    <cellStyle name="Input [yellow] 6 14 9 3" xfId="15596"/>
    <cellStyle name="Input [yellow] 6 15" xfId="15597"/>
    <cellStyle name="Input [yellow] 6 15 10" xfId="15598"/>
    <cellStyle name="Input [yellow] 6 15 10 2" xfId="15599"/>
    <cellStyle name="Input [yellow] 6 15 10 3" xfId="15600"/>
    <cellStyle name="Input [yellow] 6 15 11" xfId="15601"/>
    <cellStyle name="Input [yellow] 6 15 11 2" xfId="15602"/>
    <cellStyle name="Input [yellow] 6 15 11 3" xfId="15603"/>
    <cellStyle name="Input [yellow] 6 15 12" xfId="15604"/>
    <cellStyle name="Input [yellow] 6 15 12 2" xfId="15605"/>
    <cellStyle name="Input [yellow] 6 15 12 3" xfId="15606"/>
    <cellStyle name="Input [yellow] 6 15 13" xfId="15607"/>
    <cellStyle name="Input [yellow] 6 15 13 2" xfId="15608"/>
    <cellStyle name="Input [yellow] 6 15 13 3" xfId="15609"/>
    <cellStyle name="Input [yellow] 6 15 14" xfId="15610"/>
    <cellStyle name="Input [yellow] 6 15 15" xfId="15611"/>
    <cellStyle name="Input [yellow] 6 15 16" xfId="15612"/>
    <cellStyle name="Input [yellow] 6 15 2" xfId="15613"/>
    <cellStyle name="Input [yellow] 6 15 2 2" xfId="15614"/>
    <cellStyle name="Input [yellow] 6 15 2 3" xfId="15615"/>
    <cellStyle name="Input [yellow] 6 15 3" xfId="15616"/>
    <cellStyle name="Input [yellow] 6 15 3 2" xfId="15617"/>
    <cellStyle name="Input [yellow] 6 15 3 3" xfId="15618"/>
    <cellStyle name="Input [yellow] 6 15 4" xfId="15619"/>
    <cellStyle name="Input [yellow] 6 15 4 2" xfId="15620"/>
    <cellStyle name="Input [yellow] 6 15 4 3" xfId="15621"/>
    <cellStyle name="Input [yellow] 6 15 5" xfId="15622"/>
    <cellStyle name="Input [yellow] 6 15 5 2" xfId="15623"/>
    <cellStyle name="Input [yellow] 6 15 5 3" xfId="15624"/>
    <cellStyle name="Input [yellow] 6 15 6" xfId="15625"/>
    <cellStyle name="Input [yellow] 6 15 6 2" xfId="15626"/>
    <cellStyle name="Input [yellow] 6 15 6 3" xfId="15627"/>
    <cellStyle name="Input [yellow] 6 15 7" xfId="15628"/>
    <cellStyle name="Input [yellow] 6 15 7 2" xfId="15629"/>
    <cellStyle name="Input [yellow] 6 15 7 3" xfId="15630"/>
    <cellStyle name="Input [yellow] 6 15 8" xfId="15631"/>
    <cellStyle name="Input [yellow] 6 15 8 2" xfId="15632"/>
    <cellStyle name="Input [yellow] 6 15 8 3" xfId="15633"/>
    <cellStyle name="Input [yellow] 6 15 9" xfId="15634"/>
    <cellStyle name="Input [yellow] 6 15 9 2" xfId="15635"/>
    <cellStyle name="Input [yellow] 6 15 9 3" xfId="15636"/>
    <cellStyle name="Input [yellow] 6 16" xfId="15637"/>
    <cellStyle name="Input [yellow] 6 16 10" xfId="15638"/>
    <cellStyle name="Input [yellow] 6 16 10 2" xfId="15639"/>
    <cellStyle name="Input [yellow] 6 16 10 3" xfId="15640"/>
    <cellStyle name="Input [yellow] 6 16 11" xfId="15641"/>
    <cellStyle name="Input [yellow] 6 16 11 2" xfId="15642"/>
    <cellStyle name="Input [yellow] 6 16 11 3" xfId="15643"/>
    <cellStyle name="Input [yellow] 6 16 12" xfId="15644"/>
    <cellStyle name="Input [yellow] 6 16 12 2" xfId="15645"/>
    <cellStyle name="Input [yellow] 6 16 12 3" xfId="15646"/>
    <cellStyle name="Input [yellow] 6 16 13" xfId="15647"/>
    <cellStyle name="Input [yellow] 6 16 13 2" xfId="15648"/>
    <cellStyle name="Input [yellow] 6 16 13 3" xfId="15649"/>
    <cellStyle name="Input [yellow] 6 16 14" xfId="15650"/>
    <cellStyle name="Input [yellow] 6 16 15" xfId="15651"/>
    <cellStyle name="Input [yellow] 6 16 16" xfId="15652"/>
    <cellStyle name="Input [yellow] 6 16 2" xfId="15653"/>
    <cellStyle name="Input [yellow] 6 16 2 2" xfId="15654"/>
    <cellStyle name="Input [yellow] 6 16 2 3" xfId="15655"/>
    <cellStyle name="Input [yellow] 6 16 3" xfId="15656"/>
    <cellStyle name="Input [yellow] 6 16 3 2" xfId="15657"/>
    <cellStyle name="Input [yellow] 6 16 3 3" xfId="15658"/>
    <cellStyle name="Input [yellow] 6 16 4" xfId="15659"/>
    <cellStyle name="Input [yellow] 6 16 4 2" xfId="15660"/>
    <cellStyle name="Input [yellow] 6 16 4 3" xfId="15661"/>
    <cellStyle name="Input [yellow] 6 16 5" xfId="15662"/>
    <cellStyle name="Input [yellow] 6 16 5 2" xfId="15663"/>
    <cellStyle name="Input [yellow] 6 16 5 3" xfId="15664"/>
    <cellStyle name="Input [yellow] 6 16 6" xfId="15665"/>
    <cellStyle name="Input [yellow] 6 16 6 2" xfId="15666"/>
    <cellStyle name="Input [yellow] 6 16 6 3" xfId="15667"/>
    <cellStyle name="Input [yellow] 6 16 7" xfId="15668"/>
    <cellStyle name="Input [yellow] 6 16 7 2" xfId="15669"/>
    <cellStyle name="Input [yellow] 6 16 7 3" xfId="15670"/>
    <cellStyle name="Input [yellow] 6 16 8" xfId="15671"/>
    <cellStyle name="Input [yellow] 6 16 8 2" xfId="15672"/>
    <cellStyle name="Input [yellow] 6 16 8 3" xfId="15673"/>
    <cellStyle name="Input [yellow] 6 16 9" xfId="15674"/>
    <cellStyle name="Input [yellow] 6 16 9 2" xfId="15675"/>
    <cellStyle name="Input [yellow] 6 16 9 3" xfId="15676"/>
    <cellStyle name="Input [yellow] 6 17" xfId="15677"/>
    <cellStyle name="Input [yellow] 6 17 10" xfId="15678"/>
    <cellStyle name="Input [yellow] 6 17 10 2" xfId="15679"/>
    <cellStyle name="Input [yellow] 6 17 10 3" xfId="15680"/>
    <cellStyle name="Input [yellow] 6 17 11" xfId="15681"/>
    <cellStyle name="Input [yellow] 6 17 11 2" xfId="15682"/>
    <cellStyle name="Input [yellow] 6 17 11 3" xfId="15683"/>
    <cellStyle name="Input [yellow] 6 17 12" xfId="15684"/>
    <cellStyle name="Input [yellow] 6 17 12 2" xfId="15685"/>
    <cellStyle name="Input [yellow] 6 17 12 3" xfId="15686"/>
    <cellStyle name="Input [yellow] 6 17 13" xfId="15687"/>
    <cellStyle name="Input [yellow] 6 17 13 2" xfId="15688"/>
    <cellStyle name="Input [yellow] 6 17 13 3" xfId="15689"/>
    <cellStyle name="Input [yellow] 6 17 14" xfId="15690"/>
    <cellStyle name="Input [yellow] 6 17 15" xfId="15691"/>
    <cellStyle name="Input [yellow] 6 17 16" xfId="15692"/>
    <cellStyle name="Input [yellow] 6 17 2" xfId="15693"/>
    <cellStyle name="Input [yellow] 6 17 2 2" xfId="15694"/>
    <cellStyle name="Input [yellow] 6 17 2 3" xfId="15695"/>
    <cellStyle name="Input [yellow] 6 17 3" xfId="15696"/>
    <cellStyle name="Input [yellow] 6 17 3 2" xfId="15697"/>
    <cellStyle name="Input [yellow] 6 17 3 3" xfId="15698"/>
    <cellStyle name="Input [yellow] 6 17 4" xfId="15699"/>
    <cellStyle name="Input [yellow] 6 17 4 2" xfId="15700"/>
    <cellStyle name="Input [yellow] 6 17 4 3" xfId="15701"/>
    <cellStyle name="Input [yellow] 6 17 5" xfId="15702"/>
    <cellStyle name="Input [yellow] 6 17 5 2" xfId="15703"/>
    <cellStyle name="Input [yellow] 6 17 5 3" xfId="15704"/>
    <cellStyle name="Input [yellow] 6 17 6" xfId="15705"/>
    <cellStyle name="Input [yellow] 6 17 6 2" xfId="15706"/>
    <cellStyle name="Input [yellow] 6 17 6 3" xfId="15707"/>
    <cellStyle name="Input [yellow] 6 17 7" xfId="15708"/>
    <cellStyle name="Input [yellow] 6 17 7 2" xfId="15709"/>
    <cellStyle name="Input [yellow] 6 17 7 3" xfId="15710"/>
    <cellStyle name="Input [yellow] 6 17 8" xfId="15711"/>
    <cellStyle name="Input [yellow] 6 17 8 2" xfId="15712"/>
    <cellStyle name="Input [yellow] 6 17 8 3" xfId="15713"/>
    <cellStyle name="Input [yellow] 6 17 9" xfId="15714"/>
    <cellStyle name="Input [yellow] 6 17 9 2" xfId="15715"/>
    <cellStyle name="Input [yellow] 6 17 9 3" xfId="15716"/>
    <cellStyle name="Input [yellow] 6 18" xfId="15717"/>
    <cellStyle name="Input [yellow] 6 18 10" xfId="15718"/>
    <cellStyle name="Input [yellow] 6 18 10 2" xfId="15719"/>
    <cellStyle name="Input [yellow] 6 18 10 3" xfId="15720"/>
    <cellStyle name="Input [yellow] 6 18 11" xfId="15721"/>
    <cellStyle name="Input [yellow] 6 18 11 2" xfId="15722"/>
    <cellStyle name="Input [yellow] 6 18 11 3" xfId="15723"/>
    <cellStyle name="Input [yellow] 6 18 12" xfId="15724"/>
    <cellStyle name="Input [yellow] 6 18 12 2" xfId="15725"/>
    <cellStyle name="Input [yellow] 6 18 12 3" xfId="15726"/>
    <cellStyle name="Input [yellow] 6 18 13" xfId="15727"/>
    <cellStyle name="Input [yellow] 6 18 13 2" xfId="15728"/>
    <cellStyle name="Input [yellow] 6 18 13 3" xfId="15729"/>
    <cellStyle name="Input [yellow] 6 18 14" xfId="15730"/>
    <cellStyle name="Input [yellow] 6 18 15" xfId="15731"/>
    <cellStyle name="Input [yellow] 6 18 16" xfId="15732"/>
    <cellStyle name="Input [yellow] 6 18 2" xfId="15733"/>
    <cellStyle name="Input [yellow] 6 18 2 2" xfId="15734"/>
    <cellStyle name="Input [yellow] 6 18 2 3" xfId="15735"/>
    <cellStyle name="Input [yellow] 6 18 3" xfId="15736"/>
    <cellStyle name="Input [yellow] 6 18 3 2" xfId="15737"/>
    <cellStyle name="Input [yellow] 6 18 3 3" xfId="15738"/>
    <cellStyle name="Input [yellow] 6 18 4" xfId="15739"/>
    <cellStyle name="Input [yellow] 6 18 4 2" xfId="15740"/>
    <cellStyle name="Input [yellow] 6 18 4 3" xfId="15741"/>
    <cellStyle name="Input [yellow] 6 18 5" xfId="15742"/>
    <cellStyle name="Input [yellow] 6 18 5 2" xfId="15743"/>
    <cellStyle name="Input [yellow] 6 18 5 3" xfId="15744"/>
    <cellStyle name="Input [yellow] 6 18 6" xfId="15745"/>
    <cellStyle name="Input [yellow] 6 18 6 2" xfId="15746"/>
    <cellStyle name="Input [yellow] 6 18 6 3" xfId="15747"/>
    <cellStyle name="Input [yellow] 6 18 7" xfId="15748"/>
    <cellStyle name="Input [yellow] 6 18 7 2" xfId="15749"/>
    <cellStyle name="Input [yellow] 6 18 7 3" xfId="15750"/>
    <cellStyle name="Input [yellow] 6 18 8" xfId="15751"/>
    <cellStyle name="Input [yellow] 6 18 8 2" xfId="15752"/>
    <cellStyle name="Input [yellow] 6 18 8 3" xfId="15753"/>
    <cellStyle name="Input [yellow] 6 18 9" xfId="15754"/>
    <cellStyle name="Input [yellow] 6 18 9 2" xfId="15755"/>
    <cellStyle name="Input [yellow] 6 18 9 3" xfId="15756"/>
    <cellStyle name="Input [yellow] 6 19" xfId="15757"/>
    <cellStyle name="Input [yellow] 6 19 10" xfId="15758"/>
    <cellStyle name="Input [yellow] 6 19 10 2" xfId="15759"/>
    <cellStyle name="Input [yellow] 6 19 10 3" xfId="15760"/>
    <cellStyle name="Input [yellow] 6 19 11" xfId="15761"/>
    <cellStyle name="Input [yellow] 6 19 11 2" xfId="15762"/>
    <cellStyle name="Input [yellow] 6 19 11 3" xfId="15763"/>
    <cellStyle name="Input [yellow] 6 19 12" xfId="15764"/>
    <cellStyle name="Input [yellow] 6 19 12 2" xfId="15765"/>
    <cellStyle name="Input [yellow] 6 19 12 3" xfId="15766"/>
    <cellStyle name="Input [yellow] 6 19 13" xfId="15767"/>
    <cellStyle name="Input [yellow] 6 19 13 2" xfId="15768"/>
    <cellStyle name="Input [yellow] 6 19 13 3" xfId="15769"/>
    <cellStyle name="Input [yellow] 6 19 14" xfId="15770"/>
    <cellStyle name="Input [yellow] 6 19 15" xfId="15771"/>
    <cellStyle name="Input [yellow] 6 19 16" xfId="15772"/>
    <cellStyle name="Input [yellow] 6 19 2" xfId="15773"/>
    <cellStyle name="Input [yellow] 6 19 2 2" xfId="15774"/>
    <cellStyle name="Input [yellow] 6 19 2 3" xfId="15775"/>
    <cellStyle name="Input [yellow] 6 19 3" xfId="15776"/>
    <cellStyle name="Input [yellow] 6 19 3 2" xfId="15777"/>
    <cellStyle name="Input [yellow] 6 19 3 3" xfId="15778"/>
    <cellStyle name="Input [yellow] 6 19 4" xfId="15779"/>
    <cellStyle name="Input [yellow] 6 19 4 2" xfId="15780"/>
    <cellStyle name="Input [yellow] 6 19 4 3" xfId="15781"/>
    <cellStyle name="Input [yellow] 6 19 5" xfId="15782"/>
    <cellStyle name="Input [yellow] 6 19 5 2" xfId="15783"/>
    <cellStyle name="Input [yellow] 6 19 5 3" xfId="15784"/>
    <cellStyle name="Input [yellow] 6 19 6" xfId="15785"/>
    <cellStyle name="Input [yellow] 6 19 6 2" xfId="15786"/>
    <cellStyle name="Input [yellow] 6 19 6 3" xfId="15787"/>
    <cellStyle name="Input [yellow] 6 19 7" xfId="15788"/>
    <cellStyle name="Input [yellow] 6 19 7 2" xfId="15789"/>
    <cellStyle name="Input [yellow] 6 19 7 3" xfId="15790"/>
    <cellStyle name="Input [yellow] 6 19 8" xfId="15791"/>
    <cellStyle name="Input [yellow] 6 19 8 2" xfId="15792"/>
    <cellStyle name="Input [yellow] 6 19 8 3" xfId="15793"/>
    <cellStyle name="Input [yellow] 6 19 9" xfId="15794"/>
    <cellStyle name="Input [yellow] 6 19 9 2" xfId="15795"/>
    <cellStyle name="Input [yellow] 6 19 9 3" xfId="15796"/>
    <cellStyle name="Input [yellow] 6 2" xfId="15797"/>
    <cellStyle name="Input [yellow] 6 2 10" xfId="15798"/>
    <cellStyle name="Input [yellow] 6 2 10 2" xfId="15799"/>
    <cellStyle name="Input [yellow] 6 2 10 3" xfId="15800"/>
    <cellStyle name="Input [yellow] 6 2 11" xfId="15801"/>
    <cellStyle name="Input [yellow] 6 2 11 2" xfId="15802"/>
    <cellStyle name="Input [yellow] 6 2 11 3" xfId="15803"/>
    <cellStyle name="Input [yellow] 6 2 12" xfId="15804"/>
    <cellStyle name="Input [yellow] 6 2 12 2" xfId="15805"/>
    <cellStyle name="Input [yellow] 6 2 12 3" xfId="15806"/>
    <cellStyle name="Input [yellow] 6 2 13" xfId="15807"/>
    <cellStyle name="Input [yellow] 6 2 13 2" xfId="15808"/>
    <cellStyle name="Input [yellow] 6 2 13 3" xfId="15809"/>
    <cellStyle name="Input [yellow] 6 2 14" xfId="15810"/>
    <cellStyle name="Input [yellow] 6 2 15" xfId="15811"/>
    <cellStyle name="Input [yellow] 6 2 16" xfId="15812"/>
    <cellStyle name="Input [yellow] 6 2 2" xfId="15813"/>
    <cellStyle name="Input [yellow] 6 2 2 2" xfId="15814"/>
    <cellStyle name="Input [yellow] 6 2 2 3" xfId="15815"/>
    <cellStyle name="Input [yellow] 6 2 3" xfId="15816"/>
    <cellStyle name="Input [yellow] 6 2 3 2" xfId="15817"/>
    <cellStyle name="Input [yellow] 6 2 3 3" xfId="15818"/>
    <cellStyle name="Input [yellow] 6 2 4" xfId="15819"/>
    <cellStyle name="Input [yellow] 6 2 4 2" xfId="15820"/>
    <cellStyle name="Input [yellow] 6 2 4 3" xfId="15821"/>
    <cellStyle name="Input [yellow] 6 2 5" xfId="15822"/>
    <cellStyle name="Input [yellow] 6 2 5 2" xfId="15823"/>
    <cellStyle name="Input [yellow] 6 2 5 3" xfId="15824"/>
    <cellStyle name="Input [yellow] 6 2 6" xfId="15825"/>
    <cellStyle name="Input [yellow] 6 2 6 2" xfId="15826"/>
    <cellStyle name="Input [yellow] 6 2 6 3" xfId="15827"/>
    <cellStyle name="Input [yellow] 6 2 7" xfId="15828"/>
    <cellStyle name="Input [yellow] 6 2 7 2" xfId="15829"/>
    <cellStyle name="Input [yellow] 6 2 7 3" xfId="15830"/>
    <cellStyle name="Input [yellow] 6 2 8" xfId="15831"/>
    <cellStyle name="Input [yellow] 6 2 8 2" xfId="15832"/>
    <cellStyle name="Input [yellow] 6 2 8 3" xfId="15833"/>
    <cellStyle name="Input [yellow] 6 2 9" xfId="15834"/>
    <cellStyle name="Input [yellow] 6 2 9 2" xfId="15835"/>
    <cellStyle name="Input [yellow] 6 2 9 3" xfId="15836"/>
    <cellStyle name="Input [yellow] 6 20" xfId="15837"/>
    <cellStyle name="Input [yellow] 6 20 10" xfId="15838"/>
    <cellStyle name="Input [yellow] 6 20 10 2" xfId="15839"/>
    <cellStyle name="Input [yellow] 6 20 10 3" xfId="15840"/>
    <cellStyle name="Input [yellow] 6 20 11" xfId="15841"/>
    <cellStyle name="Input [yellow] 6 20 11 2" xfId="15842"/>
    <cellStyle name="Input [yellow] 6 20 11 3" xfId="15843"/>
    <cellStyle name="Input [yellow] 6 20 12" xfId="15844"/>
    <cellStyle name="Input [yellow] 6 20 12 2" xfId="15845"/>
    <cellStyle name="Input [yellow] 6 20 12 3" xfId="15846"/>
    <cellStyle name="Input [yellow] 6 20 13" xfId="15847"/>
    <cellStyle name="Input [yellow] 6 20 13 2" xfId="15848"/>
    <cellStyle name="Input [yellow] 6 20 13 3" xfId="15849"/>
    <cellStyle name="Input [yellow] 6 20 14" xfId="15850"/>
    <cellStyle name="Input [yellow] 6 20 15" xfId="15851"/>
    <cellStyle name="Input [yellow] 6 20 16" xfId="15852"/>
    <cellStyle name="Input [yellow] 6 20 2" xfId="15853"/>
    <cellStyle name="Input [yellow] 6 20 2 2" xfId="15854"/>
    <cellStyle name="Input [yellow] 6 20 2 3" xfId="15855"/>
    <cellStyle name="Input [yellow] 6 20 3" xfId="15856"/>
    <cellStyle name="Input [yellow] 6 20 3 2" xfId="15857"/>
    <cellStyle name="Input [yellow] 6 20 3 3" xfId="15858"/>
    <cellStyle name="Input [yellow] 6 20 4" xfId="15859"/>
    <cellStyle name="Input [yellow] 6 20 4 2" xfId="15860"/>
    <cellStyle name="Input [yellow] 6 20 4 3" xfId="15861"/>
    <cellStyle name="Input [yellow] 6 20 5" xfId="15862"/>
    <cellStyle name="Input [yellow] 6 20 5 2" xfId="15863"/>
    <cellStyle name="Input [yellow] 6 20 5 3" xfId="15864"/>
    <cellStyle name="Input [yellow] 6 20 6" xfId="15865"/>
    <cellStyle name="Input [yellow] 6 20 6 2" xfId="15866"/>
    <cellStyle name="Input [yellow] 6 20 6 3" xfId="15867"/>
    <cellStyle name="Input [yellow] 6 20 7" xfId="15868"/>
    <cellStyle name="Input [yellow] 6 20 7 2" xfId="15869"/>
    <cellStyle name="Input [yellow] 6 20 7 3" xfId="15870"/>
    <cellStyle name="Input [yellow] 6 20 8" xfId="15871"/>
    <cellStyle name="Input [yellow] 6 20 8 2" xfId="15872"/>
    <cellStyle name="Input [yellow] 6 20 8 3" xfId="15873"/>
    <cellStyle name="Input [yellow] 6 20 9" xfId="15874"/>
    <cellStyle name="Input [yellow] 6 20 9 2" xfId="15875"/>
    <cellStyle name="Input [yellow] 6 20 9 3" xfId="15876"/>
    <cellStyle name="Input [yellow] 6 21" xfId="15877"/>
    <cellStyle name="Input [yellow] 6 21 10" xfId="15878"/>
    <cellStyle name="Input [yellow] 6 21 10 2" xfId="15879"/>
    <cellStyle name="Input [yellow] 6 21 10 3" xfId="15880"/>
    <cellStyle name="Input [yellow] 6 21 11" xfId="15881"/>
    <cellStyle name="Input [yellow] 6 21 11 2" xfId="15882"/>
    <cellStyle name="Input [yellow] 6 21 11 3" xfId="15883"/>
    <cellStyle name="Input [yellow] 6 21 12" xfId="15884"/>
    <cellStyle name="Input [yellow] 6 21 12 2" xfId="15885"/>
    <cellStyle name="Input [yellow] 6 21 12 3" xfId="15886"/>
    <cellStyle name="Input [yellow] 6 21 13" xfId="15887"/>
    <cellStyle name="Input [yellow] 6 21 13 2" xfId="15888"/>
    <cellStyle name="Input [yellow] 6 21 13 3" xfId="15889"/>
    <cellStyle name="Input [yellow] 6 21 14" xfId="15890"/>
    <cellStyle name="Input [yellow] 6 21 15" xfId="15891"/>
    <cellStyle name="Input [yellow] 6 21 16" xfId="15892"/>
    <cellStyle name="Input [yellow] 6 21 2" xfId="15893"/>
    <cellStyle name="Input [yellow] 6 21 2 2" xfId="15894"/>
    <cellStyle name="Input [yellow] 6 21 2 3" xfId="15895"/>
    <cellStyle name="Input [yellow] 6 21 3" xfId="15896"/>
    <cellStyle name="Input [yellow] 6 21 3 2" xfId="15897"/>
    <cellStyle name="Input [yellow] 6 21 3 3" xfId="15898"/>
    <cellStyle name="Input [yellow] 6 21 4" xfId="15899"/>
    <cellStyle name="Input [yellow] 6 21 4 2" xfId="15900"/>
    <cellStyle name="Input [yellow] 6 21 4 3" xfId="15901"/>
    <cellStyle name="Input [yellow] 6 21 5" xfId="15902"/>
    <cellStyle name="Input [yellow] 6 21 5 2" xfId="15903"/>
    <cellStyle name="Input [yellow] 6 21 5 3" xfId="15904"/>
    <cellStyle name="Input [yellow] 6 21 6" xfId="15905"/>
    <cellStyle name="Input [yellow] 6 21 6 2" xfId="15906"/>
    <cellStyle name="Input [yellow] 6 21 6 3" xfId="15907"/>
    <cellStyle name="Input [yellow] 6 21 7" xfId="15908"/>
    <cellStyle name="Input [yellow] 6 21 7 2" xfId="15909"/>
    <cellStyle name="Input [yellow] 6 21 7 3" xfId="15910"/>
    <cellStyle name="Input [yellow] 6 21 8" xfId="15911"/>
    <cellStyle name="Input [yellow] 6 21 8 2" xfId="15912"/>
    <cellStyle name="Input [yellow] 6 21 8 3" xfId="15913"/>
    <cellStyle name="Input [yellow] 6 21 9" xfId="15914"/>
    <cellStyle name="Input [yellow] 6 21 9 2" xfId="15915"/>
    <cellStyle name="Input [yellow] 6 21 9 3" xfId="15916"/>
    <cellStyle name="Input [yellow] 6 22" xfId="15917"/>
    <cellStyle name="Input [yellow] 6 22 10" xfId="15918"/>
    <cellStyle name="Input [yellow] 6 22 10 2" xfId="15919"/>
    <cellStyle name="Input [yellow] 6 22 10 3" xfId="15920"/>
    <cellStyle name="Input [yellow] 6 22 11" xfId="15921"/>
    <cellStyle name="Input [yellow] 6 22 11 2" xfId="15922"/>
    <cellStyle name="Input [yellow] 6 22 11 3" xfId="15923"/>
    <cellStyle name="Input [yellow] 6 22 12" xfId="15924"/>
    <cellStyle name="Input [yellow] 6 22 12 2" xfId="15925"/>
    <cellStyle name="Input [yellow] 6 22 12 3" xfId="15926"/>
    <cellStyle name="Input [yellow] 6 22 13" xfId="15927"/>
    <cellStyle name="Input [yellow] 6 22 13 2" xfId="15928"/>
    <cellStyle name="Input [yellow] 6 22 13 3" xfId="15929"/>
    <cellStyle name="Input [yellow] 6 22 14" xfId="15930"/>
    <cellStyle name="Input [yellow] 6 22 15" xfId="15931"/>
    <cellStyle name="Input [yellow] 6 22 16" xfId="15932"/>
    <cellStyle name="Input [yellow] 6 22 2" xfId="15933"/>
    <cellStyle name="Input [yellow] 6 22 2 2" xfId="15934"/>
    <cellStyle name="Input [yellow] 6 22 2 3" xfId="15935"/>
    <cellStyle name="Input [yellow] 6 22 3" xfId="15936"/>
    <cellStyle name="Input [yellow] 6 22 3 2" xfId="15937"/>
    <cellStyle name="Input [yellow] 6 22 3 3" xfId="15938"/>
    <cellStyle name="Input [yellow] 6 22 4" xfId="15939"/>
    <cellStyle name="Input [yellow] 6 22 4 2" xfId="15940"/>
    <cellStyle name="Input [yellow] 6 22 4 3" xfId="15941"/>
    <cellStyle name="Input [yellow] 6 22 5" xfId="15942"/>
    <cellStyle name="Input [yellow] 6 22 5 2" xfId="15943"/>
    <cellStyle name="Input [yellow] 6 22 5 3" xfId="15944"/>
    <cellStyle name="Input [yellow] 6 22 6" xfId="15945"/>
    <cellStyle name="Input [yellow] 6 22 6 2" xfId="15946"/>
    <cellStyle name="Input [yellow] 6 22 6 3" xfId="15947"/>
    <cellStyle name="Input [yellow] 6 22 7" xfId="15948"/>
    <cellStyle name="Input [yellow] 6 22 7 2" xfId="15949"/>
    <cellStyle name="Input [yellow] 6 22 7 3" xfId="15950"/>
    <cellStyle name="Input [yellow] 6 22 8" xfId="15951"/>
    <cellStyle name="Input [yellow] 6 22 8 2" xfId="15952"/>
    <cellStyle name="Input [yellow] 6 22 8 3" xfId="15953"/>
    <cellStyle name="Input [yellow] 6 22 9" xfId="15954"/>
    <cellStyle name="Input [yellow] 6 22 9 2" xfId="15955"/>
    <cellStyle name="Input [yellow] 6 22 9 3" xfId="15956"/>
    <cellStyle name="Input [yellow] 6 23" xfId="15957"/>
    <cellStyle name="Input [yellow] 6 23 2" xfId="15958"/>
    <cellStyle name="Input [yellow] 6 23 3" xfId="15959"/>
    <cellStyle name="Input [yellow] 6 24" xfId="15960"/>
    <cellStyle name="Input [yellow] 6 24 2" xfId="15961"/>
    <cellStyle name="Input [yellow] 6 24 3" xfId="15962"/>
    <cellStyle name="Input [yellow] 6 25" xfId="15963"/>
    <cellStyle name="Input [yellow] 6 25 2" xfId="15964"/>
    <cellStyle name="Input [yellow] 6 25 3" xfId="15965"/>
    <cellStyle name="Input [yellow] 6 26" xfId="15966"/>
    <cellStyle name="Input [yellow] 6 26 2" xfId="15967"/>
    <cellStyle name="Input [yellow] 6 26 3" xfId="15968"/>
    <cellStyle name="Input [yellow] 6 27" xfId="15969"/>
    <cellStyle name="Input [yellow] 6 27 2" xfId="15970"/>
    <cellStyle name="Input [yellow] 6 27 3" xfId="15971"/>
    <cellStyle name="Input [yellow] 6 28" xfId="15972"/>
    <cellStyle name="Input [yellow] 6 28 2" xfId="15973"/>
    <cellStyle name="Input [yellow] 6 28 3" xfId="15974"/>
    <cellStyle name="Input [yellow] 6 29" xfId="15975"/>
    <cellStyle name="Input [yellow] 6 29 2" xfId="15976"/>
    <cellStyle name="Input [yellow] 6 29 3" xfId="15977"/>
    <cellStyle name="Input [yellow] 6 3" xfId="15978"/>
    <cellStyle name="Input [yellow] 6 3 10" xfId="15979"/>
    <cellStyle name="Input [yellow] 6 3 10 2" xfId="15980"/>
    <cellStyle name="Input [yellow] 6 3 10 3" xfId="15981"/>
    <cellStyle name="Input [yellow] 6 3 11" xfId="15982"/>
    <cellStyle name="Input [yellow] 6 3 11 2" xfId="15983"/>
    <cellStyle name="Input [yellow] 6 3 11 3" xfId="15984"/>
    <cellStyle name="Input [yellow] 6 3 12" xfId="15985"/>
    <cellStyle name="Input [yellow] 6 3 12 2" xfId="15986"/>
    <cellStyle name="Input [yellow] 6 3 12 3" xfId="15987"/>
    <cellStyle name="Input [yellow] 6 3 13" xfId="15988"/>
    <cellStyle name="Input [yellow] 6 3 13 2" xfId="15989"/>
    <cellStyle name="Input [yellow] 6 3 13 3" xfId="15990"/>
    <cellStyle name="Input [yellow] 6 3 14" xfId="15991"/>
    <cellStyle name="Input [yellow] 6 3 15" xfId="15992"/>
    <cellStyle name="Input [yellow] 6 3 16" xfId="15993"/>
    <cellStyle name="Input [yellow] 6 3 2" xfId="15994"/>
    <cellStyle name="Input [yellow] 6 3 2 2" xfId="15995"/>
    <cellStyle name="Input [yellow] 6 3 2 3" xfId="15996"/>
    <cellStyle name="Input [yellow] 6 3 3" xfId="15997"/>
    <cellStyle name="Input [yellow] 6 3 3 2" xfId="15998"/>
    <cellStyle name="Input [yellow] 6 3 3 3" xfId="15999"/>
    <cellStyle name="Input [yellow] 6 3 4" xfId="16000"/>
    <cellStyle name="Input [yellow] 6 3 4 2" xfId="16001"/>
    <cellStyle name="Input [yellow] 6 3 4 3" xfId="16002"/>
    <cellStyle name="Input [yellow] 6 3 5" xfId="16003"/>
    <cellStyle name="Input [yellow] 6 3 5 2" xfId="16004"/>
    <cellStyle name="Input [yellow] 6 3 5 3" xfId="16005"/>
    <cellStyle name="Input [yellow] 6 3 6" xfId="16006"/>
    <cellStyle name="Input [yellow] 6 3 6 2" xfId="16007"/>
    <cellStyle name="Input [yellow] 6 3 6 3" xfId="16008"/>
    <cellStyle name="Input [yellow] 6 3 7" xfId="16009"/>
    <cellStyle name="Input [yellow] 6 3 7 2" xfId="16010"/>
    <cellStyle name="Input [yellow] 6 3 7 3" xfId="16011"/>
    <cellStyle name="Input [yellow] 6 3 8" xfId="16012"/>
    <cellStyle name="Input [yellow] 6 3 8 2" xfId="16013"/>
    <cellStyle name="Input [yellow] 6 3 8 3" xfId="16014"/>
    <cellStyle name="Input [yellow] 6 3 9" xfId="16015"/>
    <cellStyle name="Input [yellow] 6 3 9 2" xfId="16016"/>
    <cellStyle name="Input [yellow] 6 3 9 3" xfId="16017"/>
    <cellStyle name="Input [yellow] 6 30" xfId="16018"/>
    <cellStyle name="Input [yellow] 6 30 2" xfId="16019"/>
    <cellStyle name="Input [yellow] 6 30 3" xfId="16020"/>
    <cellStyle name="Input [yellow] 6 31" xfId="16021"/>
    <cellStyle name="Input [yellow] 6 31 2" xfId="16022"/>
    <cellStyle name="Input [yellow] 6 31 3" xfId="16023"/>
    <cellStyle name="Input [yellow] 6 32" xfId="16024"/>
    <cellStyle name="Input [yellow] 6 32 2" xfId="16025"/>
    <cellStyle name="Input [yellow] 6 32 3" xfId="16026"/>
    <cellStyle name="Input [yellow] 6 33" xfId="16027"/>
    <cellStyle name="Input [yellow] 6 33 2" xfId="16028"/>
    <cellStyle name="Input [yellow] 6 33 3" xfId="16029"/>
    <cellStyle name="Input [yellow] 6 34" xfId="16030"/>
    <cellStyle name="Input [yellow] 6 34 2" xfId="16031"/>
    <cellStyle name="Input [yellow] 6 34 3" xfId="16032"/>
    <cellStyle name="Input [yellow] 6 35" xfId="16033"/>
    <cellStyle name="Input [yellow] 6 36" xfId="16034"/>
    <cellStyle name="Input [yellow] 6 37" xfId="16035"/>
    <cellStyle name="Input [yellow] 6 4" xfId="16036"/>
    <cellStyle name="Input [yellow] 6 4 10" xfId="16037"/>
    <cellStyle name="Input [yellow] 6 4 10 2" xfId="16038"/>
    <cellStyle name="Input [yellow] 6 4 10 3" xfId="16039"/>
    <cellStyle name="Input [yellow] 6 4 11" xfId="16040"/>
    <cellStyle name="Input [yellow] 6 4 11 2" xfId="16041"/>
    <cellStyle name="Input [yellow] 6 4 11 3" xfId="16042"/>
    <cellStyle name="Input [yellow] 6 4 12" xfId="16043"/>
    <cellStyle name="Input [yellow] 6 4 12 2" xfId="16044"/>
    <cellStyle name="Input [yellow] 6 4 12 3" xfId="16045"/>
    <cellStyle name="Input [yellow] 6 4 13" xfId="16046"/>
    <cellStyle name="Input [yellow] 6 4 13 2" xfId="16047"/>
    <cellStyle name="Input [yellow] 6 4 13 3" xfId="16048"/>
    <cellStyle name="Input [yellow] 6 4 14" xfId="16049"/>
    <cellStyle name="Input [yellow] 6 4 15" xfId="16050"/>
    <cellStyle name="Input [yellow] 6 4 16" xfId="16051"/>
    <cellStyle name="Input [yellow] 6 4 2" xfId="16052"/>
    <cellStyle name="Input [yellow] 6 4 2 2" xfId="16053"/>
    <cellStyle name="Input [yellow] 6 4 2 3" xfId="16054"/>
    <cellStyle name="Input [yellow] 6 4 3" xfId="16055"/>
    <cellStyle name="Input [yellow] 6 4 3 2" xfId="16056"/>
    <cellStyle name="Input [yellow] 6 4 3 3" xfId="16057"/>
    <cellStyle name="Input [yellow] 6 4 4" xfId="16058"/>
    <cellStyle name="Input [yellow] 6 4 4 2" xfId="16059"/>
    <cellStyle name="Input [yellow] 6 4 4 3" xfId="16060"/>
    <cellStyle name="Input [yellow] 6 4 5" xfId="16061"/>
    <cellStyle name="Input [yellow] 6 4 5 2" xfId="16062"/>
    <cellStyle name="Input [yellow] 6 4 5 3" xfId="16063"/>
    <cellStyle name="Input [yellow] 6 4 6" xfId="16064"/>
    <cellStyle name="Input [yellow] 6 4 6 2" xfId="16065"/>
    <cellStyle name="Input [yellow] 6 4 6 3" xfId="16066"/>
    <cellStyle name="Input [yellow] 6 4 7" xfId="16067"/>
    <cellStyle name="Input [yellow] 6 4 7 2" xfId="16068"/>
    <cellStyle name="Input [yellow] 6 4 7 3" xfId="16069"/>
    <cellStyle name="Input [yellow] 6 4 8" xfId="16070"/>
    <cellStyle name="Input [yellow] 6 4 8 2" xfId="16071"/>
    <cellStyle name="Input [yellow] 6 4 8 3" xfId="16072"/>
    <cellStyle name="Input [yellow] 6 4 9" xfId="16073"/>
    <cellStyle name="Input [yellow] 6 4 9 2" xfId="16074"/>
    <cellStyle name="Input [yellow] 6 4 9 3" xfId="16075"/>
    <cellStyle name="Input [yellow] 6 5" xfId="16076"/>
    <cellStyle name="Input [yellow] 6 5 10" xfId="16077"/>
    <cellStyle name="Input [yellow] 6 5 10 2" xfId="16078"/>
    <cellStyle name="Input [yellow] 6 5 10 3" xfId="16079"/>
    <cellStyle name="Input [yellow] 6 5 11" xfId="16080"/>
    <cellStyle name="Input [yellow] 6 5 11 2" xfId="16081"/>
    <cellStyle name="Input [yellow] 6 5 11 3" xfId="16082"/>
    <cellStyle name="Input [yellow] 6 5 12" xfId="16083"/>
    <cellStyle name="Input [yellow] 6 5 12 2" xfId="16084"/>
    <cellStyle name="Input [yellow] 6 5 12 3" xfId="16085"/>
    <cellStyle name="Input [yellow] 6 5 13" xfId="16086"/>
    <cellStyle name="Input [yellow] 6 5 13 2" xfId="16087"/>
    <cellStyle name="Input [yellow] 6 5 13 3" xfId="16088"/>
    <cellStyle name="Input [yellow] 6 5 14" xfId="16089"/>
    <cellStyle name="Input [yellow] 6 5 15" xfId="16090"/>
    <cellStyle name="Input [yellow] 6 5 16" xfId="16091"/>
    <cellStyle name="Input [yellow] 6 5 2" xfId="16092"/>
    <cellStyle name="Input [yellow] 6 5 2 2" xfId="16093"/>
    <cellStyle name="Input [yellow] 6 5 2 3" xfId="16094"/>
    <cellStyle name="Input [yellow] 6 5 3" xfId="16095"/>
    <cellStyle name="Input [yellow] 6 5 3 2" xfId="16096"/>
    <cellStyle name="Input [yellow] 6 5 3 3" xfId="16097"/>
    <cellStyle name="Input [yellow] 6 5 4" xfId="16098"/>
    <cellStyle name="Input [yellow] 6 5 4 2" xfId="16099"/>
    <cellStyle name="Input [yellow] 6 5 4 3" xfId="16100"/>
    <cellStyle name="Input [yellow] 6 5 5" xfId="16101"/>
    <cellStyle name="Input [yellow] 6 5 5 2" xfId="16102"/>
    <cellStyle name="Input [yellow] 6 5 5 3" xfId="16103"/>
    <cellStyle name="Input [yellow] 6 5 6" xfId="16104"/>
    <cellStyle name="Input [yellow] 6 5 6 2" xfId="16105"/>
    <cellStyle name="Input [yellow] 6 5 6 3" xfId="16106"/>
    <cellStyle name="Input [yellow] 6 5 7" xfId="16107"/>
    <cellStyle name="Input [yellow] 6 5 7 2" xfId="16108"/>
    <cellStyle name="Input [yellow] 6 5 7 3" xfId="16109"/>
    <cellStyle name="Input [yellow] 6 5 8" xfId="16110"/>
    <cellStyle name="Input [yellow] 6 5 8 2" xfId="16111"/>
    <cellStyle name="Input [yellow] 6 5 8 3" xfId="16112"/>
    <cellStyle name="Input [yellow] 6 5 9" xfId="16113"/>
    <cellStyle name="Input [yellow] 6 5 9 2" xfId="16114"/>
    <cellStyle name="Input [yellow] 6 5 9 3" xfId="16115"/>
    <cellStyle name="Input [yellow] 6 6" xfId="16116"/>
    <cellStyle name="Input [yellow] 6 6 10" xfId="16117"/>
    <cellStyle name="Input [yellow] 6 6 10 2" xfId="16118"/>
    <cellStyle name="Input [yellow] 6 6 10 3" xfId="16119"/>
    <cellStyle name="Input [yellow] 6 6 11" xfId="16120"/>
    <cellStyle name="Input [yellow] 6 6 11 2" xfId="16121"/>
    <cellStyle name="Input [yellow] 6 6 11 3" xfId="16122"/>
    <cellStyle name="Input [yellow] 6 6 12" xfId="16123"/>
    <cellStyle name="Input [yellow] 6 6 12 2" xfId="16124"/>
    <cellStyle name="Input [yellow] 6 6 12 3" xfId="16125"/>
    <cellStyle name="Input [yellow] 6 6 13" xfId="16126"/>
    <cellStyle name="Input [yellow] 6 6 13 2" xfId="16127"/>
    <cellStyle name="Input [yellow] 6 6 13 3" xfId="16128"/>
    <cellStyle name="Input [yellow] 6 6 14" xfId="16129"/>
    <cellStyle name="Input [yellow] 6 6 15" xfId="16130"/>
    <cellStyle name="Input [yellow] 6 6 16" xfId="16131"/>
    <cellStyle name="Input [yellow] 6 6 2" xfId="16132"/>
    <cellStyle name="Input [yellow] 6 6 2 2" xfId="16133"/>
    <cellStyle name="Input [yellow] 6 6 2 3" xfId="16134"/>
    <cellStyle name="Input [yellow] 6 6 3" xfId="16135"/>
    <cellStyle name="Input [yellow] 6 6 3 2" xfId="16136"/>
    <cellStyle name="Input [yellow] 6 6 3 3" xfId="16137"/>
    <cellStyle name="Input [yellow] 6 6 4" xfId="16138"/>
    <cellStyle name="Input [yellow] 6 6 4 2" xfId="16139"/>
    <cellStyle name="Input [yellow] 6 6 4 3" xfId="16140"/>
    <cellStyle name="Input [yellow] 6 6 5" xfId="16141"/>
    <cellStyle name="Input [yellow] 6 6 5 2" xfId="16142"/>
    <cellStyle name="Input [yellow] 6 6 5 3" xfId="16143"/>
    <cellStyle name="Input [yellow] 6 6 6" xfId="16144"/>
    <cellStyle name="Input [yellow] 6 6 6 2" xfId="16145"/>
    <cellStyle name="Input [yellow] 6 6 6 3" xfId="16146"/>
    <cellStyle name="Input [yellow] 6 6 7" xfId="16147"/>
    <cellStyle name="Input [yellow] 6 6 7 2" xfId="16148"/>
    <cellStyle name="Input [yellow] 6 6 7 3" xfId="16149"/>
    <cellStyle name="Input [yellow] 6 6 8" xfId="16150"/>
    <cellStyle name="Input [yellow] 6 6 8 2" xfId="16151"/>
    <cellStyle name="Input [yellow] 6 6 8 3" xfId="16152"/>
    <cellStyle name="Input [yellow] 6 6 9" xfId="16153"/>
    <cellStyle name="Input [yellow] 6 6 9 2" xfId="16154"/>
    <cellStyle name="Input [yellow] 6 6 9 3" xfId="16155"/>
    <cellStyle name="Input [yellow] 6 7" xfId="16156"/>
    <cellStyle name="Input [yellow] 6 7 10" xfId="16157"/>
    <cellStyle name="Input [yellow] 6 7 10 2" xfId="16158"/>
    <cellStyle name="Input [yellow] 6 7 10 3" xfId="16159"/>
    <cellStyle name="Input [yellow] 6 7 11" xfId="16160"/>
    <cellStyle name="Input [yellow] 6 7 11 2" xfId="16161"/>
    <cellStyle name="Input [yellow] 6 7 11 3" xfId="16162"/>
    <cellStyle name="Input [yellow] 6 7 12" xfId="16163"/>
    <cellStyle name="Input [yellow] 6 7 12 2" xfId="16164"/>
    <cellStyle name="Input [yellow] 6 7 12 3" xfId="16165"/>
    <cellStyle name="Input [yellow] 6 7 13" xfId="16166"/>
    <cellStyle name="Input [yellow] 6 7 13 2" xfId="16167"/>
    <cellStyle name="Input [yellow] 6 7 13 3" xfId="16168"/>
    <cellStyle name="Input [yellow] 6 7 14" xfId="16169"/>
    <cellStyle name="Input [yellow] 6 7 15" xfId="16170"/>
    <cellStyle name="Input [yellow] 6 7 16" xfId="16171"/>
    <cellStyle name="Input [yellow] 6 7 2" xfId="16172"/>
    <cellStyle name="Input [yellow] 6 7 2 2" xfId="16173"/>
    <cellStyle name="Input [yellow] 6 7 2 3" xfId="16174"/>
    <cellStyle name="Input [yellow] 6 7 3" xfId="16175"/>
    <cellStyle name="Input [yellow] 6 7 3 2" xfId="16176"/>
    <cellStyle name="Input [yellow] 6 7 3 3" xfId="16177"/>
    <cellStyle name="Input [yellow] 6 7 4" xfId="16178"/>
    <cellStyle name="Input [yellow] 6 7 4 2" xfId="16179"/>
    <cellStyle name="Input [yellow] 6 7 4 3" xfId="16180"/>
    <cellStyle name="Input [yellow] 6 7 5" xfId="16181"/>
    <cellStyle name="Input [yellow] 6 7 5 2" xfId="16182"/>
    <cellStyle name="Input [yellow] 6 7 5 3" xfId="16183"/>
    <cellStyle name="Input [yellow] 6 7 6" xfId="16184"/>
    <cellStyle name="Input [yellow] 6 7 6 2" xfId="16185"/>
    <cellStyle name="Input [yellow] 6 7 6 3" xfId="16186"/>
    <cellStyle name="Input [yellow] 6 7 7" xfId="16187"/>
    <cellStyle name="Input [yellow] 6 7 7 2" xfId="16188"/>
    <cellStyle name="Input [yellow] 6 7 7 3" xfId="16189"/>
    <cellStyle name="Input [yellow] 6 7 8" xfId="16190"/>
    <cellStyle name="Input [yellow] 6 7 8 2" xfId="16191"/>
    <cellStyle name="Input [yellow] 6 7 8 3" xfId="16192"/>
    <cellStyle name="Input [yellow] 6 7 9" xfId="16193"/>
    <cellStyle name="Input [yellow] 6 7 9 2" xfId="16194"/>
    <cellStyle name="Input [yellow] 6 7 9 3" xfId="16195"/>
    <cellStyle name="Input [yellow] 6 8" xfId="16196"/>
    <cellStyle name="Input [yellow] 6 8 10" xfId="16197"/>
    <cellStyle name="Input [yellow] 6 8 10 2" xfId="16198"/>
    <cellStyle name="Input [yellow] 6 8 10 3" xfId="16199"/>
    <cellStyle name="Input [yellow] 6 8 11" xfId="16200"/>
    <cellStyle name="Input [yellow] 6 8 11 2" xfId="16201"/>
    <cellStyle name="Input [yellow] 6 8 11 3" xfId="16202"/>
    <cellStyle name="Input [yellow] 6 8 12" xfId="16203"/>
    <cellStyle name="Input [yellow] 6 8 12 2" xfId="16204"/>
    <cellStyle name="Input [yellow] 6 8 12 3" xfId="16205"/>
    <cellStyle name="Input [yellow] 6 8 13" xfId="16206"/>
    <cellStyle name="Input [yellow] 6 8 13 2" xfId="16207"/>
    <cellStyle name="Input [yellow] 6 8 13 3" xfId="16208"/>
    <cellStyle name="Input [yellow] 6 8 14" xfId="16209"/>
    <cellStyle name="Input [yellow] 6 8 15" xfId="16210"/>
    <cellStyle name="Input [yellow] 6 8 16" xfId="16211"/>
    <cellStyle name="Input [yellow] 6 8 2" xfId="16212"/>
    <cellStyle name="Input [yellow] 6 8 2 2" xfId="16213"/>
    <cellStyle name="Input [yellow] 6 8 2 3" xfId="16214"/>
    <cellStyle name="Input [yellow] 6 8 3" xfId="16215"/>
    <cellStyle name="Input [yellow] 6 8 3 2" xfId="16216"/>
    <cellStyle name="Input [yellow] 6 8 3 3" xfId="16217"/>
    <cellStyle name="Input [yellow] 6 8 4" xfId="16218"/>
    <cellStyle name="Input [yellow] 6 8 4 2" xfId="16219"/>
    <cellStyle name="Input [yellow] 6 8 4 3" xfId="16220"/>
    <cellStyle name="Input [yellow] 6 8 5" xfId="16221"/>
    <cellStyle name="Input [yellow] 6 8 5 2" xfId="16222"/>
    <cellStyle name="Input [yellow] 6 8 5 3" xfId="16223"/>
    <cellStyle name="Input [yellow] 6 8 6" xfId="16224"/>
    <cellStyle name="Input [yellow] 6 8 6 2" xfId="16225"/>
    <cellStyle name="Input [yellow] 6 8 6 3" xfId="16226"/>
    <cellStyle name="Input [yellow] 6 8 7" xfId="16227"/>
    <cellStyle name="Input [yellow] 6 8 7 2" xfId="16228"/>
    <cellStyle name="Input [yellow] 6 8 7 3" xfId="16229"/>
    <cellStyle name="Input [yellow] 6 8 8" xfId="16230"/>
    <cellStyle name="Input [yellow] 6 8 8 2" xfId="16231"/>
    <cellStyle name="Input [yellow] 6 8 8 3" xfId="16232"/>
    <cellStyle name="Input [yellow] 6 8 9" xfId="16233"/>
    <cellStyle name="Input [yellow] 6 8 9 2" xfId="16234"/>
    <cellStyle name="Input [yellow] 6 8 9 3" xfId="16235"/>
    <cellStyle name="Input [yellow] 6 9" xfId="16236"/>
    <cellStyle name="Input [yellow] 6 9 10" xfId="16237"/>
    <cellStyle name="Input [yellow] 6 9 10 2" xfId="16238"/>
    <cellStyle name="Input [yellow] 6 9 10 3" xfId="16239"/>
    <cellStyle name="Input [yellow] 6 9 11" xfId="16240"/>
    <cellStyle name="Input [yellow] 6 9 11 2" xfId="16241"/>
    <cellStyle name="Input [yellow] 6 9 11 3" xfId="16242"/>
    <cellStyle name="Input [yellow] 6 9 12" xfId="16243"/>
    <cellStyle name="Input [yellow] 6 9 12 2" xfId="16244"/>
    <cellStyle name="Input [yellow] 6 9 12 3" xfId="16245"/>
    <cellStyle name="Input [yellow] 6 9 13" xfId="16246"/>
    <cellStyle name="Input [yellow] 6 9 13 2" xfId="16247"/>
    <cellStyle name="Input [yellow] 6 9 13 3" xfId="16248"/>
    <cellStyle name="Input [yellow] 6 9 14" xfId="16249"/>
    <cellStyle name="Input [yellow] 6 9 15" xfId="16250"/>
    <cellStyle name="Input [yellow] 6 9 16" xfId="16251"/>
    <cellStyle name="Input [yellow] 6 9 2" xfId="16252"/>
    <cellStyle name="Input [yellow] 6 9 2 2" xfId="16253"/>
    <cellStyle name="Input [yellow] 6 9 2 3" xfId="16254"/>
    <cellStyle name="Input [yellow] 6 9 3" xfId="16255"/>
    <cellStyle name="Input [yellow] 6 9 3 2" xfId="16256"/>
    <cellStyle name="Input [yellow] 6 9 3 3" xfId="16257"/>
    <cellStyle name="Input [yellow] 6 9 4" xfId="16258"/>
    <cellStyle name="Input [yellow] 6 9 4 2" xfId="16259"/>
    <cellStyle name="Input [yellow] 6 9 4 3" xfId="16260"/>
    <cellStyle name="Input [yellow] 6 9 5" xfId="16261"/>
    <cellStyle name="Input [yellow] 6 9 5 2" xfId="16262"/>
    <cellStyle name="Input [yellow] 6 9 5 3" xfId="16263"/>
    <cellStyle name="Input [yellow] 6 9 6" xfId="16264"/>
    <cellStyle name="Input [yellow] 6 9 6 2" xfId="16265"/>
    <cellStyle name="Input [yellow] 6 9 6 3" xfId="16266"/>
    <cellStyle name="Input [yellow] 6 9 7" xfId="16267"/>
    <cellStyle name="Input [yellow] 6 9 7 2" xfId="16268"/>
    <cellStyle name="Input [yellow] 6 9 7 3" xfId="16269"/>
    <cellStyle name="Input [yellow] 6 9 8" xfId="16270"/>
    <cellStyle name="Input [yellow] 6 9 8 2" xfId="16271"/>
    <cellStyle name="Input [yellow] 6 9 8 3" xfId="16272"/>
    <cellStyle name="Input [yellow] 6 9 9" xfId="16273"/>
    <cellStyle name="Input [yellow] 6 9 9 2" xfId="16274"/>
    <cellStyle name="Input [yellow] 6 9 9 3" xfId="16275"/>
    <cellStyle name="Input [yellow] 7" xfId="16276"/>
    <cellStyle name="Input [yellow] 7 10" xfId="16277"/>
    <cellStyle name="Input [yellow] 7 10 10" xfId="16278"/>
    <cellStyle name="Input [yellow] 7 10 10 2" xfId="16279"/>
    <cellStyle name="Input [yellow] 7 10 10 3" xfId="16280"/>
    <cellStyle name="Input [yellow] 7 10 11" xfId="16281"/>
    <cellStyle name="Input [yellow] 7 10 11 2" xfId="16282"/>
    <cellStyle name="Input [yellow] 7 10 11 3" xfId="16283"/>
    <cellStyle name="Input [yellow] 7 10 12" xfId="16284"/>
    <cellStyle name="Input [yellow] 7 10 12 2" xfId="16285"/>
    <cellStyle name="Input [yellow] 7 10 12 3" xfId="16286"/>
    <cellStyle name="Input [yellow] 7 10 13" xfId="16287"/>
    <cellStyle name="Input [yellow] 7 10 13 2" xfId="16288"/>
    <cellStyle name="Input [yellow] 7 10 13 3" xfId="16289"/>
    <cellStyle name="Input [yellow] 7 10 14" xfId="16290"/>
    <cellStyle name="Input [yellow] 7 10 15" xfId="16291"/>
    <cellStyle name="Input [yellow] 7 10 16" xfId="16292"/>
    <cellStyle name="Input [yellow] 7 10 2" xfId="16293"/>
    <cellStyle name="Input [yellow] 7 10 2 2" xfId="16294"/>
    <cellStyle name="Input [yellow] 7 10 2 3" xfId="16295"/>
    <cellStyle name="Input [yellow] 7 10 3" xfId="16296"/>
    <cellStyle name="Input [yellow] 7 10 3 2" xfId="16297"/>
    <cellStyle name="Input [yellow] 7 10 3 3" xfId="16298"/>
    <cellStyle name="Input [yellow] 7 10 4" xfId="16299"/>
    <cellStyle name="Input [yellow] 7 10 4 2" xfId="16300"/>
    <cellStyle name="Input [yellow] 7 10 4 3" xfId="16301"/>
    <cellStyle name="Input [yellow] 7 10 5" xfId="16302"/>
    <cellStyle name="Input [yellow] 7 10 5 2" xfId="16303"/>
    <cellStyle name="Input [yellow] 7 10 5 3" xfId="16304"/>
    <cellStyle name="Input [yellow] 7 10 6" xfId="16305"/>
    <cellStyle name="Input [yellow] 7 10 6 2" xfId="16306"/>
    <cellStyle name="Input [yellow] 7 10 6 3" xfId="16307"/>
    <cellStyle name="Input [yellow] 7 10 7" xfId="16308"/>
    <cellStyle name="Input [yellow] 7 10 7 2" xfId="16309"/>
    <cellStyle name="Input [yellow] 7 10 7 3" xfId="16310"/>
    <cellStyle name="Input [yellow] 7 10 8" xfId="16311"/>
    <cellStyle name="Input [yellow] 7 10 8 2" xfId="16312"/>
    <cellStyle name="Input [yellow] 7 10 8 3" xfId="16313"/>
    <cellStyle name="Input [yellow] 7 10 9" xfId="16314"/>
    <cellStyle name="Input [yellow] 7 10 9 2" xfId="16315"/>
    <cellStyle name="Input [yellow] 7 10 9 3" xfId="16316"/>
    <cellStyle name="Input [yellow] 7 11" xfId="16317"/>
    <cellStyle name="Input [yellow] 7 11 10" xfId="16318"/>
    <cellStyle name="Input [yellow] 7 11 10 2" xfId="16319"/>
    <cellStyle name="Input [yellow] 7 11 10 3" xfId="16320"/>
    <cellStyle name="Input [yellow] 7 11 11" xfId="16321"/>
    <cellStyle name="Input [yellow] 7 11 11 2" xfId="16322"/>
    <cellStyle name="Input [yellow] 7 11 11 3" xfId="16323"/>
    <cellStyle name="Input [yellow] 7 11 12" xfId="16324"/>
    <cellStyle name="Input [yellow] 7 11 12 2" xfId="16325"/>
    <cellStyle name="Input [yellow] 7 11 12 3" xfId="16326"/>
    <cellStyle name="Input [yellow] 7 11 13" xfId="16327"/>
    <cellStyle name="Input [yellow] 7 11 13 2" xfId="16328"/>
    <cellStyle name="Input [yellow] 7 11 13 3" xfId="16329"/>
    <cellStyle name="Input [yellow] 7 11 14" xfId="16330"/>
    <cellStyle name="Input [yellow] 7 11 15" xfId="16331"/>
    <cellStyle name="Input [yellow] 7 11 16" xfId="16332"/>
    <cellStyle name="Input [yellow] 7 11 2" xfId="16333"/>
    <cellStyle name="Input [yellow] 7 11 2 2" xfId="16334"/>
    <cellStyle name="Input [yellow] 7 11 2 3" xfId="16335"/>
    <cellStyle name="Input [yellow] 7 11 3" xfId="16336"/>
    <cellStyle name="Input [yellow] 7 11 3 2" xfId="16337"/>
    <cellStyle name="Input [yellow] 7 11 3 3" xfId="16338"/>
    <cellStyle name="Input [yellow] 7 11 4" xfId="16339"/>
    <cellStyle name="Input [yellow] 7 11 4 2" xfId="16340"/>
    <cellStyle name="Input [yellow] 7 11 4 3" xfId="16341"/>
    <cellStyle name="Input [yellow] 7 11 5" xfId="16342"/>
    <cellStyle name="Input [yellow] 7 11 5 2" xfId="16343"/>
    <cellStyle name="Input [yellow] 7 11 5 3" xfId="16344"/>
    <cellStyle name="Input [yellow] 7 11 6" xfId="16345"/>
    <cellStyle name="Input [yellow] 7 11 6 2" xfId="16346"/>
    <cellStyle name="Input [yellow] 7 11 6 3" xfId="16347"/>
    <cellStyle name="Input [yellow] 7 11 7" xfId="16348"/>
    <cellStyle name="Input [yellow] 7 11 7 2" xfId="16349"/>
    <cellStyle name="Input [yellow] 7 11 7 3" xfId="16350"/>
    <cellStyle name="Input [yellow] 7 11 8" xfId="16351"/>
    <cellStyle name="Input [yellow] 7 11 8 2" xfId="16352"/>
    <cellStyle name="Input [yellow] 7 11 8 3" xfId="16353"/>
    <cellStyle name="Input [yellow] 7 11 9" xfId="16354"/>
    <cellStyle name="Input [yellow] 7 11 9 2" xfId="16355"/>
    <cellStyle name="Input [yellow] 7 11 9 3" xfId="16356"/>
    <cellStyle name="Input [yellow] 7 12" xfId="16357"/>
    <cellStyle name="Input [yellow] 7 12 10" xfId="16358"/>
    <cellStyle name="Input [yellow] 7 12 10 2" xfId="16359"/>
    <cellStyle name="Input [yellow] 7 12 10 3" xfId="16360"/>
    <cellStyle name="Input [yellow] 7 12 11" xfId="16361"/>
    <cellStyle name="Input [yellow] 7 12 11 2" xfId="16362"/>
    <cellStyle name="Input [yellow] 7 12 11 3" xfId="16363"/>
    <cellStyle name="Input [yellow] 7 12 12" xfId="16364"/>
    <cellStyle name="Input [yellow] 7 12 12 2" xfId="16365"/>
    <cellStyle name="Input [yellow] 7 12 12 3" xfId="16366"/>
    <cellStyle name="Input [yellow] 7 12 13" xfId="16367"/>
    <cellStyle name="Input [yellow] 7 12 13 2" xfId="16368"/>
    <cellStyle name="Input [yellow] 7 12 13 3" xfId="16369"/>
    <cellStyle name="Input [yellow] 7 12 14" xfId="16370"/>
    <cellStyle name="Input [yellow] 7 12 15" xfId="16371"/>
    <cellStyle name="Input [yellow] 7 12 16" xfId="16372"/>
    <cellStyle name="Input [yellow] 7 12 2" xfId="16373"/>
    <cellStyle name="Input [yellow] 7 12 2 2" xfId="16374"/>
    <cellStyle name="Input [yellow] 7 12 2 3" xfId="16375"/>
    <cellStyle name="Input [yellow] 7 12 3" xfId="16376"/>
    <cellStyle name="Input [yellow] 7 12 3 2" xfId="16377"/>
    <cellStyle name="Input [yellow] 7 12 3 3" xfId="16378"/>
    <cellStyle name="Input [yellow] 7 12 4" xfId="16379"/>
    <cellStyle name="Input [yellow] 7 12 4 2" xfId="16380"/>
    <cellStyle name="Input [yellow] 7 12 4 3" xfId="16381"/>
    <cellStyle name="Input [yellow] 7 12 5" xfId="16382"/>
    <cellStyle name="Input [yellow] 7 12 5 2" xfId="16383"/>
    <cellStyle name="Input [yellow] 7 12 5 3" xfId="16384"/>
    <cellStyle name="Input [yellow] 7 12 6" xfId="16385"/>
    <cellStyle name="Input [yellow] 7 12 6 2" xfId="16386"/>
    <cellStyle name="Input [yellow] 7 12 6 3" xfId="16387"/>
    <cellStyle name="Input [yellow] 7 12 7" xfId="16388"/>
    <cellStyle name="Input [yellow] 7 12 7 2" xfId="16389"/>
    <cellStyle name="Input [yellow] 7 12 7 3" xfId="16390"/>
    <cellStyle name="Input [yellow] 7 12 8" xfId="16391"/>
    <cellStyle name="Input [yellow] 7 12 8 2" xfId="16392"/>
    <cellStyle name="Input [yellow] 7 12 8 3" xfId="16393"/>
    <cellStyle name="Input [yellow] 7 12 9" xfId="16394"/>
    <cellStyle name="Input [yellow] 7 12 9 2" xfId="16395"/>
    <cellStyle name="Input [yellow] 7 12 9 3" xfId="16396"/>
    <cellStyle name="Input [yellow] 7 13" xfId="16397"/>
    <cellStyle name="Input [yellow] 7 13 10" xfId="16398"/>
    <cellStyle name="Input [yellow] 7 13 10 2" xfId="16399"/>
    <cellStyle name="Input [yellow] 7 13 10 3" xfId="16400"/>
    <cellStyle name="Input [yellow] 7 13 11" xfId="16401"/>
    <cellStyle name="Input [yellow] 7 13 11 2" xfId="16402"/>
    <cellStyle name="Input [yellow] 7 13 11 3" xfId="16403"/>
    <cellStyle name="Input [yellow] 7 13 12" xfId="16404"/>
    <cellStyle name="Input [yellow] 7 13 12 2" xfId="16405"/>
    <cellStyle name="Input [yellow] 7 13 12 3" xfId="16406"/>
    <cellStyle name="Input [yellow] 7 13 13" xfId="16407"/>
    <cellStyle name="Input [yellow] 7 13 13 2" xfId="16408"/>
    <cellStyle name="Input [yellow] 7 13 13 3" xfId="16409"/>
    <cellStyle name="Input [yellow] 7 13 14" xfId="16410"/>
    <cellStyle name="Input [yellow] 7 13 15" xfId="16411"/>
    <cellStyle name="Input [yellow] 7 13 16" xfId="16412"/>
    <cellStyle name="Input [yellow] 7 13 2" xfId="16413"/>
    <cellStyle name="Input [yellow] 7 13 2 2" xfId="16414"/>
    <cellStyle name="Input [yellow] 7 13 2 3" xfId="16415"/>
    <cellStyle name="Input [yellow] 7 13 3" xfId="16416"/>
    <cellStyle name="Input [yellow] 7 13 3 2" xfId="16417"/>
    <cellStyle name="Input [yellow] 7 13 3 3" xfId="16418"/>
    <cellStyle name="Input [yellow] 7 13 4" xfId="16419"/>
    <cellStyle name="Input [yellow] 7 13 4 2" xfId="16420"/>
    <cellStyle name="Input [yellow] 7 13 4 3" xfId="16421"/>
    <cellStyle name="Input [yellow] 7 13 5" xfId="16422"/>
    <cellStyle name="Input [yellow] 7 13 5 2" xfId="16423"/>
    <cellStyle name="Input [yellow] 7 13 5 3" xfId="16424"/>
    <cellStyle name="Input [yellow] 7 13 6" xfId="16425"/>
    <cellStyle name="Input [yellow] 7 13 6 2" xfId="16426"/>
    <cellStyle name="Input [yellow] 7 13 6 3" xfId="16427"/>
    <cellStyle name="Input [yellow] 7 13 7" xfId="16428"/>
    <cellStyle name="Input [yellow] 7 13 7 2" xfId="16429"/>
    <cellStyle name="Input [yellow] 7 13 7 3" xfId="16430"/>
    <cellStyle name="Input [yellow] 7 13 8" xfId="16431"/>
    <cellStyle name="Input [yellow] 7 13 8 2" xfId="16432"/>
    <cellStyle name="Input [yellow] 7 13 8 3" xfId="16433"/>
    <cellStyle name="Input [yellow] 7 13 9" xfId="16434"/>
    <cellStyle name="Input [yellow] 7 13 9 2" xfId="16435"/>
    <cellStyle name="Input [yellow] 7 13 9 3" xfId="16436"/>
    <cellStyle name="Input [yellow] 7 14" xfId="16437"/>
    <cellStyle name="Input [yellow] 7 14 10" xfId="16438"/>
    <cellStyle name="Input [yellow] 7 14 10 2" xfId="16439"/>
    <cellStyle name="Input [yellow] 7 14 10 3" xfId="16440"/>
    <cellStyle name="Input [yellow] 7 14 11" xfId="16441"/>
    <cellStyle name="Input [yellow] 7 14 11 2" xfId="16442"/>
    <cellStyle name="Input [yellow] 7 14 11 3" xfId="16443"/>
    <cellStyle name="Input [yellow] 7 14 12" xfId="16444"/>
    <cellStyle name="Input [yellow] 7 14 12 2" xfId="16445"/>
    <cellStyle name="Input [yellow] 7 14 12 3" xfId="16446"/>
    <cellStyle name="Input [yellow] 7 14 13" xfId="16447"/>
    <cellStyle name="Input [yellow] 7 14 13 2" xfId="16448"/>
    <cellStyle name="Input [yellow] 7 14 13 3" xfId="16449"/>
    <cellStyle name="Input [yellow] 7 14 14" xfId="16450"/>
    <cellStyle name="Input [yellow] 7 14 15" xfId="16451"/>
    <cellStyle name="Input [yellow] 7 14 16" xfId="16452"/>
    <cellStyle name="Input [yellow] 7 14 2" xfId="16453"/>
    <cellStyle name="Input [yellow] 7 14 2 2" xfId="16454"/>
    <cellStyle name="Input [yellow] 7 14 2 3" xfId="16455"/>
    <cellStyle name="Input [yellow] 7 14 3" xfId="16456"/>
    <cellStyle name="Input [yellow] 7 14 3 2" xfId="16457"/>
    <cellStyle name="Input [yellow] 7 14 3 3" xfId="16458"/>
    <cellStyle name="Input [yellow] 7 14 4" xfId="16459"/>
    <cellStyle name="Input [yellow] 7 14 4 2" xfId="16460"/>
    <cellStyle name="Input [yellow] 7 14 4 3" xfId="16461"/>
    <cellStyle name="Input [yellow] 7 14 5" xfId="16462"/>
    <cellStyle name="Input [yellow] 7 14 5 2" xfId="16463"/>
    <cellStyle name="Input [yellow] 7 14 5 3" xfId="16464"/>
    <cellStyle name="Input [yellow] 7 14 6" xfId="16465"/>
    <cellStyle name="Input [yellow] 7 14 6 2" xfId="16466"/>
    <cellStyle name="Input [yellow] 7 14 6 3" xfId="16467"/>
    <cellStyle name="Input [yellow] 7 14 7" xfId="16468"/>
    <cellStyle name="Input [yellow] 7 14 7 2" xfId="16469"/>
    <cellStyle name="Input [yellow] 7 14 7 3" xfId="16470"/>
    <cellStyle name="Input [yellow] 7 14 8" xfId="16471"/>
    <cellStyle name="Input [yellow] 7 14 8 2" xfId="16472"/>
    <cellStyle name="Input [yellow] 7 14 8 3" xfId="16473"/>
    <cellStyle name="Input [yellow] 7 14 9" xfId="16474"/>
    <cellStyle name="Input [yellow] 7 14 9 2" xfId="16475"/>
    <cellStyle name="Input [yellow] 7 14 9 3" xfId="16476"/>
    <cellStyle name="Input [yellow] 7 15" xfId="16477"/>
    <cellStyle name="Input [yellow] 7 15 10" xfId="16478"/>
    <cellStyle name="Input [yellow] 7 15 10 2" xfId="16479"/>
    <cellStyle name="Input [yellow] 7 15 10 3" xfId="16480"/>
    <cellStyle name="Input [yellow] 7 15 11" xfId="16481"/>
    <cellStyle name="Input [yellow] 7 15 11 2" xfId="16482"/>
    <cellStyle name="Input [yellow] 7 15 11 3" xfId="16483"/>
    <cellStyle name="Input [yellow] 7 15 12" xfId="16484"/>
    <cellStyle name="Input [yellow] 7 15 12 2" xfId="16485"/>
    <cellStyle name="Input [yellow] 7 15 12 3" xfId="16486"/>
    <cellStyle name="Input [yellow] 7 15 13" xfId="16487"/>
    <cellStyle name="Input [yellow] 7 15 13 2" xfId="16488"/>
    <cellStyle name="Input [yellow] 7 15 13 3" xfId="16489"/>
    <cellStyle name="Input [yellow] 7 15 14" xfId="16490"/>
    <cellStyle name="Input [yellow] 7 15 15" xfId="16491"/>
    <cellStyle name="Input [yellow] 7 15 16" xfId="16492"/>
    <cellStyle name="Input [yellow] 7 15 2" xfId="16493"/>
    <cellStyle name="Input [yellow] 7 15 2 2" xfId="16494"/>
    <cellStyle name="Input [yellow] 7 15 2 3" xfId="16495"/>
    <cellStyle name="Input [yellow] 7 15 3" xfId="16496"/>
    <cellStyle name="Input [yellow] 7 15 3 2" xfId="16497"/>
    <cellStyle name="Input [yellow] 7 15 3 3" xfId="16498"/>
    <cellStyle name="Input [yellow] 7 15 4" xfId="16499"/>
    <cellStyle name="Input [yellow] 7 15 4 2" xfId="16500"/>
    <cellStyle name="Input [yellow] 7 15 4 3" xfId="16501"/>
    <cellStyle name="Input [yellow] 7 15 5" xfId="16502"/>
    <cellStyle name="Input [yellow] 7 15 5 2" xfId="16503"/>
    <cellStyle name="Input [yellow] 7 15 5 3" xfId="16504"/>
    <cellStyle name="Input [yellow] 7 15 6" xfId="16505"/>
    <cellStyle name="Input [yellow] 7 15 6 2" xfId="16506"/>
    <cellStyle name="Input [yellow] 7 15 6 3" xfId="16507"/>
    <cellStyle name="Input [yellow] 7 15 7" xfId="16508"/>
    <cellStyle name="Input [yellow] 7 15 7 2" xfId="16509"/>
    <cellStyle name="Input [yellow] 7 15 7 3" xfId="16510"/>
    <cellStyle name="Input [yellow] 7 15 8" xfId="16511"/>
    <cellStyle name="Input [yellow] 7 15 8 2" xfId="16512"/>
    <cellStyle name="Input [yellow] 7 15 8 3" xfId="16513"/>
    <cellStyle name="Input [yellow] 7 15 9" xfId="16514"/>
    <cellStyle name="Input [yellow] 7 15 9 2" xfId="16515"/>
    <cellStyle name="Input [yellow] 7 15 9 3" xfId="16516"/>
    <cellStyle name="Input [yellow] 7 16" xfId="16517"/>
    <cellStyle name="Input [yellow] 7 16 10" xfId="16518"/>
    <cellStyle name="Input [yellow] 7 16 10 2" xfId="16519"/>
    <cellStyle name="Input [yellow] 7 16 10 3" xfId="16520"/>
    <cellStyle name="Input [yellow] 7 16 11" xfId="16521"/>
    <cellStyle name="Input [yellow] 7 16 11 2" xfId="16522"/>
    <cellStyle name="Input [yellow] 7 16 11 3" xfId="16523"/>
    <cellStyle name="Input [yellow] 7 16 12" xfId="16524"/>
    <cellStyle name="Input [yellow] 7 16 12 2" xfId="16525"/>
    <cellStyle name="Input [yellow] 7 16 12 3" xfId="16526"/>
    <cellStyle name="Input [yellow] 7 16 13" xfId="16527"/>
    <cellStyle name="Input [yellow] 7 16 13 2" xfId="16528"/>
    <cellStyle name="Input [yellow] 7 16 13 3" xfId="16529"/>
    <cellStyle name="Input [yellow] 7 16 14" xfId="16530"/>
    <cellStyle name="Input [yellow] 7 16 15" xfId="16531"/>
    <cellStyle name="Input [yellow] 7 16 16" xfId="16532"/>
    <cellStyle name="Input [yellow] 7 16 2" xfId="16533"/>
    <cellStyle name="Input [yellow] 7 16 2 2" xfId="16534"/>
    <cellStyle name="Input [yellow] 7 16 2 3" xfId="16535"/>
    <cellStyle name="Input [yellow] 7 16 3" xfId="16536"/>
    <cellStyle name="Input [yellow] 7 16 3 2" xfId="16537"/>
    <cellStyle name="Input [yellow] 7 16 3 3" xfId="16538"/>
    <cellStyle name="Input [yellow] 7 16 4" xfId="16539"/>
    <cellStyle name="Input [yellow] 7 16 4 2" xfId="16540"/>
    <cellStyle name="Input [yellow] 7 16 4 3" xfId="16541"/>
    <cellStyle name="Input [yellow] 7 16 5" xfId="16542"/>
    <cellStyle name="Input [yellow] 7 16 5 2" xfId="16543"/>
    <cellStyle name="Input [yellow] 7 16 5 3" xfId="16544"/>
    <cellStyle name="Input [yellow] 7 16 6" xfId="16545"/>
    <cellStyle name="Input [yellow] 7 16 6 2" xfId="16546"/>
    <cellStyle name="Input [yellow] 7 16 6 3" xfId="16547"/>
    <cellStyle name="Input [yellow] 7 16 7" xfId="16548"/>
    <cellStyle name="Input [yellow] 7 16 7 2" xfId="16549"/>
    <cellStyle name="Input [yellow] 7 16 7 3" xfId="16550"/>
    <cellStyle name="Input [yellow] 7 16 8" xfId="16551"/>
    <cellStyle name="Input [yellow] 7 16 8 2" xfId="16552"/>
    <cellStyle name="Input [yellow] 7 16 8 3" xfId="16553"/>
    <cellStyle name="Input [yellow] 7 16 9" xfId="16554"/>
    <cellStyle name="Input [yellow] 7 16 9 2" xfId="16555"/>
    <cellStyle name="Input [yellow] 7 16 9 3" xfId="16556"/>
    <cellStyle name="Input [yellow] 7 17" xfId="16557"/>
    <cellStyle name="Input [yellow] 7 17 10" xfId="16558"/>
    <cellStyle name="Input [yellow] 7 17 10 2" xfId="16559"/>
    <cellStyle name="Input [yellow] 7 17 10 3" xfId="16560"/>
    <cellStyle name="Input [yellow] 7 17 11" xfId="16561"/>
    <cellStyle name="Input [yellow] 7 17 11 2" xfId="16562"/>
    <cellStyle name="Input [yellow] 7 17 11 3" xfId="16563"/>
    <cellStyle name="Input [yellow] 7 17 12" xfId="16564"/>
    <cellStyle name="Input [yellow] 7 17 12 2" xfId="16565"/>
    <cellStyle name="Input [yellow] 7 17 12 3" xfId="16566"/>
    <cellStyle name="Input [yellow] 7 17 13" xfId="16567"/>
    <cellStyle name="Input [yellow] 7 17 13 2" xfId="16568"/>
    <cellStyle name="Input [yellow] 7 17 13 3" xfId="16569"/>
    <cellStyle name="Input [yellow] 7 17 14" xfId="16570"/>
    <cellStyle name="Input [yellow] 7 17 15" xfId="16571"/>
    <cellStyle name="Input [yellow] 7 17 16" xfId="16572"/>
    <cellStyle name="Input [yellow] 7 17 2" xfId="16573"/>
    <cellStyle name="Input [yellow] 7 17 2 2" xfId="16574"/>
    <cellStyle name="Input [yellow] 7 17 2 3" xfId="16575"/>
    <cellStyle name="Input [yellow] 7 17 3" xfId="16576"/>
    <cellStyle name="Input [yellow] 7 17 3 2" xfId="16577"/>
    <cellStyle name="Input [yellow] 7 17 3 3" xfId="16578"/>
    <cellStyle name="Input [yellow] 7 17 4" xfId="16579"/>
    <cellStyle name="Input [yellow] 7 17 4 2" xfId="16580"/>
    <cellStyle name="Input [yellow] 7 17 4 3" xfId="16581"/>
    <cellStyle name="Input [yellow] 7 17 5" xfId="16582"/>
    <cellStyle name="Input [yellow] 7 17 5 2" xfId="16583"/>
    <cellStyle name="Input [yellow] 7 17 5 3" xfId="16584"/>
    <cellStyle name="Input [yellow] 7 17 6" xfId="16585"/>
    <cellStyle name="Input [yellow] 7 17 6 2" xfId="16586"/>
    <cellStyle name="Input [yellow] 7 17 6 3" xfId="16587"/>
    <cellStyle name="Input [yellow] 7 17 7" xfId="16588"/>
    <cellStyle name="Input [yellow] 7 17 7 2" xfId="16589"/>
    <cellStyle name="Input [yellow] 7 17 7 3" xfId="16590"/>
    <cellStyle name="Input [yellow] 7 17 8" xfId="16591"/>
    <cellStyle name="Input [yellow] 7 17 8 2" xfId="16592"/>
    <cellStyle name="Input [yellow] 7 17 8 3" xfId="16593"/>
    <cellStyle name="Input [yellow] 7 17 9" xfId="16594"/>
    <cellStyle name="Input [yellow] 7 17 9 2" xfId="16595"/>
    <cellStyle name="Input [yellow] 7 17 9 3" xfId="16596"/>
    <cellStyle name="Input [yellow] 7 18" xfId="16597"/>
    <cellStyle name="Input [yellow] 7 18 10" xfId="16598"/>
    <cellStyle name="Input [yellow] 7 18 10 2" xfId="16599"/>
    <cellStyle name="Input [yellow] 7 18 10 3" xfId="16600"/>
    <cellStyle name="Input [yellow] 7 18 11" xfId="16601"/>
    <cellStyle name="Input [yellow] 7 18 11 2" xfId="16602"/>
    <cellStyle name="Input [yellow] 7 18 11 3" xfId="16603"/>
    <cellStyle name="Input [yellow] 7 18 12" xfId="16604"/>
    <cellStyle name="Input [yellow] 7 18 12 2" xfId="16605"/>
    <cellStyle name="Input [yellow] 7 18 12 3" xfId="16606"/>
    <cellStyle name="Input [yellow] 7 18 13" xfId="16607"/>
    <cellStyle name="Input [yellow] 7 18 13 2" xfId="16608"/>
    <cellStyle name="Input [yellow] 7 18 13 3" xfId="16609"/>
    <cellStyle name="Input [yellow] 7 18 14" xfId="16610"/>
    <cellStyle name="Input [yellow] 7 18 15" xfId="16611"/>
    <cellStyle name="Input [yellow] 7 18 16" xfId="16612"/>
    <cellStyle name="Input [yellow] 7 18 2" xfId="16613"/>
    <cellStyle name="Input [yellow] 7 18 2 2" xfId="16614"/>
    <cellStyle name="Input [yellow] 7 18 2 3" xfId="16615"/>
    <cellStyle name="Input [yellow] 7 18 3" xfId="16616"/>
    <cellStyle name="Input [yellow] 7 18 3 2" xfId="16617"/>
    <cellStyle name="Input [yellow] 7 18 3 3" xfId="16618"/>
    <cellStyle name="Input [yellow] 7 18 4" xfId="16619"/>
    <cellStyle name="Input [yellow] 7 18 4 2" xfId="16620"/>
    <cellStyle name="Input [yellow] 7 18 4 3" xfId="16621"/>
    <cellStyle name="Input [yellow] 7 18 5" xfId="16622"/>
    <cellStyle name="Input [yellow] 7 18 5 2" xfId="16623"/>
    <cellStyle name="Input [yellow] 7 18 5 3" xfId="16624"/>
    <cellStyle name="Input [yellow] 7 18 6" xfId="16625"/>
    <cellStyle name="Input [yellow] 7 18 6 2" xfId="16626"/>
    <cellStyle name="Input [yellow] 7 18 6 3" xfId="16627"/>
    <cellStyle name="Input [yellow] 7 18 7" xfId="16628"/>
    <cellStyle name="Input [yellow] 7 18 7 2" xfId="16629"/>
    <cellStyle name="Input [yellow] 7 18 7 3" xfId="16630"/>
    <cellStyle name="Input [yellow] 7 18 8" xfId="16631"/>
    <cellStyle name="Input [yellow] 7 18 8 2" xfId="16632"/>
    <cellStyle name="Input [yellow] 7 18 8 3" xfId="16633"/>
    <cellStyle name="Input [yellow] 7 18 9" xfId="16634"/>
    <cellStyle name="Input [yellow] 7 18 9 2" xfId="16635"/>
    <cellStyle name="Input [yellow] 7 18 9 3" xfId="16636"/>
    <cellStyle name="Input [yellow] 7 19" xfId="16637"/>
    <cellStyle name="Input [yellow] 7 19 10" xfId="16638"/>
    <cellStyle name="Input [yellow] 7 19 10 2" xfId="16639"/>
    <cellStyle name="Input [yellow] 7 19 10 3" xfId="16640"/>
    <cellStyle name="Input [yellow] 7 19 11" xfId="16641"/>
    <cellStyle name="Input [yellow] 7 19 11 2" xfId="16642"/>
    <cellStyle name="Input [yellow] 7 19 11 3" xfId="16643"/>
    <cellStyle name="Input [yellow] 7 19 12" xfId="16644"/>
    <cellStyle name="Input [yellow] 7 19 12 2" xfId="16645"/>
    <cellStyle name="Input [yellow] 7 19 12 3" xfId="16646"/>
    <cellStyle name="Input [yellow] 7 19 13" xfId="16647"/>
    <cellStyle name="Input [yellow] 7 19 13 2" xfId="16648"/>
    <cellStyle name="Input [yellow] 7 19 13 3" xfId="16649"/>
    <cellStyle name="Input [yellow] 7 19 14" xfId="16650"/>
    <cellStyle name="Input [yellow] 7 19 15" xfId="16651"/>
    <cellStyle name="Input [yellow] 7 19 16" xfId="16652"/>
    <cellStyle name="Input [yellow] 7 19 2" xfId="16653"/>
    <cellStyle name="Input [yellow] 7 19 2 2" xfId="16654"/>
    <cellStyle name="Input [yellow] 7 19 2 3" xfId="16655"/>
    <cellStyle name="Input [yellow] 7 19 3" xfId="16656"/>
    <cellStyle name="Input [yellow] 7 19 3 2" xfId="16657"/>
    <cellStyle name="Input [yellow] 7 19 3 3" xfId="16658"/>
    <cellStyle name="Input [yellow] 7 19 4" xfId="16659"/>
    <cellStyle name="Input [yellow] 7 19 4 2" xfId="16660"/>
    <cellStyle name="Input [yellow] 7 19 4 3" xfId="16661"/>
    <cellStyle name="Input [yellow] 7 19 5" xfId="16662"/>
    <cellStyle name="Input [yellow] 7 19 5 2" xfId="16663"/>
    <cellStyle name="Input [yellow] 7 19 5 3" xfId="16664"/>
    <cellStyle name="Input [yellow] 7 19 6" xfId="16665"/>
    <cellStyle name="Input [yellow] 7 19 6 2" xfId="16666"/>
    <cellStyle name="Input [yellow] 7 19 6 3" xfId="16667"/>
    <cellStyle name="Input [yellow] 7 19 7" xfId="16668"/>
    <cellStyle name="Input [yellow] 7 19 7 2" xfId="16669"/>
    <cellStyle name="Input [yellow] 7 19 7 3" xfId="16670"/>
    <cellStyle name="Input [yellow] 7 19 8" xfId="16671"/>
    <cellStyle name="Input [yellow] 7 19 8 2" xfId="16672"/>
    <cellStyle name="Input [yellow] 7 19 8 3" xfId="16673"/>
    <cellStyle name="Input [yellow] 7 19 9" xfId="16674"/>
    <cellStyle name="Input [yellow] 7 19 9 2" xfId="16675"/>
    <cellStyle name="Input [yellow] 7 19 9 3" xfId="16676"/>
    <cellStyle name="Input [yellow] 7 2" xfId="16677"/>
    <cellStyle name="Input [yellow] 7 2 10" xfId="16678"/>
    <cellStyle name="Input [yellow] 7 2 10 2" xfId="16679"/>
    <cellStyle name="Input [yellow] 7 2 10 3" xfId="16680"/>
    <cellStyle name="Input [yellow] 7 2 11" xfId="16681"/>
    <cellStyle name="Input [yellow] 7 2 11 2" xfId="16682"/>
    <cellStyle name="Input [yellow] 7 2 11 3" xfId="16683"/>
    <cellStyle name="Input [yellow] 7 2 12" xfId="16684"/>
    <cellStyle name="Input [yellow] 7 2 12 2" xfId="16685"/>
    <cellStyle name="Input [yellow] 7 2 12 3" xfId="16686"/>
    <cellStyle name="Input [yellow] 7 2 13" xfId="16687"/>
    <cellStyle name="Input [yellow] 7 2 13 2" xfId="16688"/>
    <cellStyle name="Input [yellow] 7 2 13 3" xfId="16689"/>
    <cellStyle name="Input [yellow] 7 2 14" xfId="16690"/>
    <cellStyle name="Input [yellow] 7 2 15" xfId="16691"/>
    <cellStyle name="Input [yellow] 7 2 16" xfId="16692"/>
    <cellStyle name="Input [yellow] 7 2 2" xfId="16693"/>
    <cellStyle name="Input [yellow] 7 2 2 2" xfId="16694"/>
    <cellStyle name="Input [yellow] 7 2 2 3" xfId="16695"/>
    <cellStyle name="Input [yellow] 7 2 3" xfId="16696"/>
    <cellStyle name="Input [yellow] 7 2 3 2" xfId="16697"/>
    <cellStyle name="Input [yellow] 7 2 3 3" xfId="16698"/>
    <cellStyle name="Input [yellow] 7 2 4" xfId="16699"/>
    <cellStyle name="Input [yellow] 7 2 4 2" xfId="16700"/>
    <cellStyle name="Input [yellow] 7 2 4 3" xfId="16701"/>
    <cellStyle name="Input [yellow] 7 2 5" xfId="16702"/>
    <cellStyle name="Input [yellow] 7 2 5 2" xfId="16703"/>
    <cellStyle name="Input [yellow] 7 2 5 3" xfId="16704"/>
    <cellStyle name="Input [yellow] 7 2 6" xfId="16705"/>
    <cellStyle name="Input [yellow] 7 2 6 2" xfId="16706"/>
    <cellStyle name="Input [yellow] 7 2 6 3" xfId="16707"/>
    <cellStyle name="Input [yellow] 7 2 7" xfId="16708"/>
    <cellStyle name="Input [yellow] 7 2 7 2" xfId="16709"/>
    <cellStyle name="Input [yellow] 7 2 7 3" xfId="16710"/>
    <cellStyle name="Input [yellow] 7 2 8" xfId="16711"/>
    <cellStyle name="Input [yellow] 7 2 8 2" xfId="16712"/>
    <cellStyle name="Input [yellow] 7 2 8 3" xfId="16713"/>
    <cellStyle name="Input [yellow] 7 2 9" xfId="16714"/>
    <cellStyle name="Input [yellow] 7 2 9 2" xfId="16715"/>
    <cellStyle name="Input [yellow] 7 2 9 3" xfId="16716"/>
    <cellStyle name="Input [yellow] 7 20" xfId="16717"/>
    <cellStyle name="Input [yellow] 7 20 10" xfId="16718"/>
    <cellStyle name="Input [yellow] 7 20 10 2" xfId="16719"/>
    <cellStyle name="Input [yellow] 7 20 10 3" xfId="16720"/>
    <cellStyle name="Input [yellow] 7 20 11" xfId="16721"/>
    <cellStyle name="Input [yellow] 7 20 11 2" xfId="16722"/>
    <cellStyle name="Input [yellow] 7 20 11 3" xfId="16723"/>
    <cellStyle name="Input [yellow] 7 20 12" xfId="16724"/>
    <cellStyle name="Input [yellow] 7 20 12 2" xfId="16725"/>
    <cellStyle name="Input [yellow] 7 20 12 3" xfId="16726"/>
    <cellStyle name="Input [yellow] 7 20 13" xfId="16727"/>
    <cellStyle name="Input [yellow] 7 20 13 2" xfId="16728"/>
    <cellStyle name="Input [yellow] 7 20 13 3" xfId="16729"/>
    <cellStyle name="Input [yellow] 7 20 14" xfId="16730"/>
    <cellStyle name="Input [yellow] 7 20 15" xfId="16731"/>
    <cellStyle name="Input [yellow] 7 20 16" xfId="16732"/>
    <cellStyle name="Input [yellow] 7 20 2" xfId="16733"/>
    <cellStyle name="Input [yellow] 7 20 2 2" xfId="16734"/>
    <cellStyle name="Input [yellow] 7 20 2 3" xfId="16735"/>
    <cellStyle name="Input [yellow] 7 20 3" xfId="16736"/>
    <cellStyle name="Input [yellow] 7 20 3 2" xfId="16737"/>
    <cellStyle name="Input [yellow] 7 20 3 3" xfId="16738"/>
    <cellStyle name="Input [yellow] 7 20 4" xfId="16739"/>
    <cellStyle name="Input [yellow] 7 20 4 2" xfId="16740"/>
    <cellStyle name="Input [yellow] 7 20 4 3" xfId="16741"/>
    <cellStyle name="Input [yellow] 7 20 5" xfId="16742"/>
    <cellStyle name="Input [yellow] 7 20 5 2" xfId="16743"/>
    <cellStyle name="Input [yellow] 7 20 5 3" xfId="16744"/>
    <cellStyle name="Input [yellow] 7 20 6" xfId="16745"/>
    <cellStyle name="Input [yellow] 7 20 6 2" xfId="16746"/>
    <cellStyle name="Input [yellow] 7 20 6 3" xfId="16747"/>
    <cellStyle name="Input [yellow] 7 20 7" xfId="16748"/>
    <cellStyle name="Input [yellow] 7 20 7 2" xfId="16749"/>
    <cellStyle name="Input [yellow] 7 20 7 3" xfId="16750"/>
    <cellStyle name="Input [yellow] 7 20 8" xfId="16751"/>
    <cellStyle name="Input [yellow] 7 20 8 2" xfId="16752"/>
    <cellStyle name="Input [yellow] 7 20 8 3" xfId="16753"/>
    <cellStyle name="Input [yellow] 7 20 9" xfId="16754"/>
    <cellStyle name="Input [yellow] 7 20 9 2" xfId="16755"/>
    <cellStyle name="Input [yellow] 7 20 9 3" xfId="16756"/>
    <cellStyle name="Input [yellow] 7 21" xfId="16757"/>
    <cellStyle name="Input [yellow] 7 21 10" xfId="16758"/>
    <cellStyle name="Input [yellow] 7 21 10 2" xfId="16759"/>
    <cellStyle name="Input [yellow] 7 21 10 3" xfId="16760"/>
    <cellStyle name="Input [yellow] 7 21 11" xfId="16761"/>
    <cellStyle name="Input [yellow] 7 21 11 2" xfId="16762"/>
    <cellStyle name="Input [yellow] 7 21 11 3" xfId="16763"/>
    <cellStyle name="Input [yellow] 7 21 12" xfId="16764"/>
    <cellStyle name="Input [yellow] 7 21 12 2" xfId="16765"/>
    <cellStyle name="Input [yellow] 7 21 12 3" xfId="16766"/>
    <cellStyle name="Input [yellow] 7 21 13" xfId="16767"/>
    <cellStyle name="Input [yellow] 7 21 13 2" xfId="16768"/>
    <cellStyle name="Input [yellow] 7 21 13 3" xfId="16769"/>
    <cellStyle name="Input [yellow] 7 21 14" xfId="16770"/>
    <cellStyle name="Input [yellow] 7 21 15" xfId="16771"/>
    <cellStyle name="Input [yellow] 7 21 16" xfId="16772"/>
    <cellStyle name="Input [yellow] 7 21 2" xfId="16773"/>
    <cellStyle name="Input [yellow] 7 21 2 2" xfId="16774"/>
    <cellStyle name="Input [yellow] 7 21 2 3" xfId="16775"/>
    <cellStyle name="Input [yellow] 7 21 3" xfId="16776"/>
    <cellStyle name="Input [yellow] 7 21 3 2" xfId="16777"/>
    <cellStyle name="Input [yellow] 7 21 3 3" xfId="16778"/>
    <cellStyle name="Input [yellow] 7 21 4" xfId="16779"/>
    <cellStyle name="Input [yellow] 7 21 4 2" xfId="16780"/>
    <cellStyle name="Input [yellow] 7 21 4 3" xfId="16781"/>
    <cellStyle name="Input [yellow] 7 21 5" xfId="16782"/>
    <cellStyle name="Input [yellow] 7 21 5 2" xfId="16783"/>
    <cellStyle name="Input [yellow] 7 21 5 3" xfId="16784"/>
    <cellStyle name="Input [yellow] 7 21 6" xfId="16785"/>
    <cellStyle name="Input [yellow] 7 21 6 2" xfId="16786"/>
    <cellStyle name="Input [yellow] 7 21 6 3" xfId="16787"/>
    <cellStyle name="Input [yellow] 7 21 7" xfId="16788"/>
    <cellStyle name="Input [yellow] 7 21 7 2" xfId="16789"/>
    <cellStyle name="Input [yellow] 7 21 7 3" xfId="16790"/>
    <cellStyle name="Input [yellow] 7 21 8" xfId="16791"/>
    <cellStyle name="Input [yellow] 7 21 8 2" xfId="16792"/>
    <cellStyle name="Input [yellow] 7 21 8 3" xfId="16793"/>
    <cellStyle name="Input [yellow] 7 21 9" xfId="16794"/>
    <cellStyle name="Input [yellow] 7 21 9 2" xfId="16795"/>
    <cellStyle name="Input [yellow] 7 21 9 3" xfId="16796"/>
    <cellStyle name="Input [yellow] 7 22" xfId="16797"/>
    <cellStyle name="Input [yellow] 7 22 10" xfId="16798"/>
    <cellStyle name="Input [yellow] 7 22 10 2" xfId="16799"/>
    <cellStyle name="Input [yellow] 7 22 10 3" xfId="16800"/>
    <cellStyle name="Input [yellow] 7 22 11" xfId="16801"/>
    <cellStyle name="Input [yellow] 7 22 11 2" xfId="16802"/>
    <cellStyle name="Input [yellow] 7 22 11 3" xfId="16803"/>
    <cellStyle name="Input [yellow] 7 22 12" xfId="16804"/>
    <cellStyle name="Input [yellow] 7 22 12 2" xfId="16805"/>
    <cellStyle name="Input [yellow] 7 22 12 3" xfId="16806"/>
    <cellStyle name="Input [yellow] 7 22 13" xfId="16807"/>
    <cellStyle name="Input [yellow] 7 22 13 2" xfId="16808"/>
    <cellStyle name="Input [yellow] 7 22 13 3" xfId="16809"/>
    <cellStyle name="Input [yellow] 7 22 14" xfId="16810"/>
    <cellStyle name="Input [yellow] 7 22 15" xfId="16811"/>
    <cellStyle name="Input [yellow] 7 22 16" xfId="16812"/>
    <cellStyle name="Input [yellow] 7 22 2" xfId="16813"/>
    <cellStyle name="Input [yellow] 7 22 2 2" xfId="16814"/>
    <cellStyle name="Input [yellow] 7 22 2 3" xfId="16815"/>
    <cellStyle name="Input [yellow] 7 22 3" xfId="16816"/>
    <cellStyle name="Input [yellow] 7 22 3 2" xfId="16817"/>
    <cellStyle name="Input [yellow] 7 22 3 3" xfId="16818"/>
    <cellStyle name="Input [yellow] 7 22 4" xfId="16819"/>
    <cellStyle name="Input [yellow] 7 22 4 2" xfId="16820"/>
    <cellStyle name="Input [yellow] 7 22 4 3" xfId="16821"/>
    <cellStyle name="Input [yellow] 7 22 5" xfId="16822"/>
    <cellStyle name="Input [yellow] 7 22 5 2" xfId="16823"/>
    <cellStyle name="Input [yellow] 7 22 5 3" xfId="16824"/>
    <cellStyle name="Input [yellow] 7 22 6" xfId="16825"/>
    <cellStyle name="Input [yellow] 7 22 6 2" xfId="16826"/>
    <cellStyle name="Input [yellow] 7 22 6 3" xfId="16827"/>
    <cellStyle name="Input [yellow] 7 22 7" xfId="16828"/>
    <cellStyle name="Input [yellow] 7 22 7 2" xfId="16829"/>
    <cellStyle name="Input [yellow] 7 22 7 3" xfId="16830"/>
    <cellStyle name="Input [yellow] 7 22 8" xfId="16831"/>
    <cellStyle name="Input [yellow] 7 22 8 2" xfId="16832"/>
    <cellStyle name="Input [yellow] 7 22 8 3" xfId="16833"/>
    <cellStyle name="Input [yellow] 7 22 9" xfId="16834"/>
    <cellStyle name="Input [yellow] 7 22 9 2" xfId="16835"/>
    <cellStyle name="Input [yellow] 7 22 9 3" xfId="16836"/>
    <cellStyle name="Input [yellow] 7 23" xfId="16837"/>
    <cellStyle name="Input [yellow] 7 23 2" xfId="16838"/>
    <cellStyle name="Input [yellow] 7 23 3" xfId="16839"/>
    <cellStyle name="Input [yellow] 7 24" xfId="16840"/>
    <cellStyle name="Input [yellow] 7 24 2" xfId="16841"/>
    <cellStyle name="Input [yellow] 7 24 3" xfId="16842"/>
    <cellStyle name="Input [yellow] 7 25" xfId="16843"/>
    <cellStyle name="Input [yellow] 7 25 2" xfId="16844"/>
    <cellStyle name="Input [yellow] 7 25 3" xfId="16845"/>
    <cellStyle name="Input [yellow] 7 26" xfId="16846"/>
    <cellStyle name="Input [yellow] 7 26 2" xfId="16847"/>
    <cellStyle name="Input [yellow] 7 26 3" xfId="16848"/>
    <cellStyle name="Input [yellow] 7 27" xfId="16849"/>
    <cellStyle name="Input [yellow] 7 27 2" xfId="16850"/>
    <cellStyle name="Input [yellow] 7 27 3" xfId="16851"/>
    <cellStyle name="Input [yellow] 7 28" xfId="16852"/>
    <cellStyle name="Input [yellow] 7 28 2" xfId="16853"/>
    <cellStyle name="Input [yellow] 7 28 3" xfId="16854"/>
    <cellStyle name="Input [yellow] 7 29" xfId="16855"/>
    <cellStyle name="Input [yellow] 7 29 2" xfId="16856"/>
    <cellStyle name="Input [yellow] 7 29 3" xfId="16857"/>
    <cellStyle name="Input [yellow] 7 3" xfId="16858"/>
    <cellStyle name="Input [yellow] 7 3 10" xfId="16859"/>
    <cellStyle name="Input [yellow] 7 3 10 2" xfId="16860"/>
    <cellStyle name="Input [yellow] 7 3 10 3" xfId="16861"/>
    <cellStyle name="Input [yellow] 7 3 11" xfId="16862"/>
    <cellStyle name="Input [yellow] 7 3 11 2" xfId="16863"/>
    <cellStyle name="Input [yellow] 7 3 11 3" xfId="16864"/>
    <cellStyle name="Input [yellow] 7 3 12" xfId="16865"/>
    <cellStyle name="Input [yellow] 7 3 12 2" xfId="16866"/>
    <cellStyle name="Input [yellow] 7 3 12 3" xfId="16867"/>
    <cellStyle name="Input [yellow] 7 3 13" xfId="16868"/>
    <cellStyle name="Input [yellow] 7 3 13 2" xfId="16869"/>
    <cellStyle name="Input [yellow] 7 3 13 3" xfId="16870"/>
    <cellStyle name="Input [yellow] 7 3 14" xfId="16871"/>
    <cellStyle name="Input [yellow] 7 3 15" xfId="16872"/>
    <cellStyle name="Input [yellow] 7 3 16" xfId="16873"/>
    <cellStyle name="Input [yellow] 7 3 2" xfId="16874"/>
    <cellStyle name="Input [yellow] 7 3 2 2" xfId="16875"/>
    <cellStyle name="Input [yellow] 7 3 2 3" xfId="16876"/>
    <cellStyle name="Input [yellow] 7 3 3" xfId="16877"/>
    <cellStyle name="Input [yellow] 7 3 3 2" xfId="16878"/>
    <cellStyle name="Input [yellow] 7 3 3 3" xfId="16879"/>
    <cellStyle name="Input [yellow] 7 3 4" xfId="16880"/>
    <cellStyle name="Input [yellow] 7 3 4 2" xfId="16881"/>
    <cellStyle name="Input [yellow] 7 3 4 3" xfId="16882"/>
    <cellStyle name="Input [yellow] 7 3 5" xfId="16883"/>
    <cellStyle name="Input [yellow] 7 3 5 2" xfId="16884"/>
    <cellStyle name="Input [yellow] 7 3 5 3" xfId="16885"/>
    <cellStyle name="Input [yellow] 7 3 6" xfId="16886"/>
    <cellStyle name="Input [yellow] 7 3 6 2" xfId="16887"/>
    <cellStyle name="Input [yellow] 7 3 6 3" xfId="16888"/>
    <cellStyle name="Input [yellow] 7 3 7" xfId="16889"/>
    <cellStyle name="Input [yellow] 7 3 7 2" xfId="16890"/>
    <cellStyle name="Input [yellow] 7 3 7 3" xfId="16891"/>
    <cellStyle name="Input [yellow] 7 3 8" xfId="16892"/>
    <cellStyle name="Input [yellow] 7 3 8 2" xfId="16893"/>
    <cellStyle name="Input [yellow] 7 3 8 3" xfId="16894"/>
    <cellStyle name="Input [yellow] 7 3 9" xfId="16895"/>
    <cellStyle name="Input [yellow] 7 3 9 2" xfId="16896"/>
    <cellStyle name="Input [yellow] 7 3 9 3" xfId="16897"/>
    <cellStyle name="Input [yellow] 7 30" xfId="16898"/>
    <cellStyle name="Input [yellow] 7 30 2" xfId="16899"/>
    <cellStyle name="Input [yellow] 7 30 3" xfId="16900"/>
    <cellStyle name="Input [yellow] 7 31" xfId="16901"/>
    <cellStyle name="Input [yellow] 7 31 2" xfId="16902"/>
    <cellStyle name="Input [yellow] 7 31 3" xfId="16903"/>
    <cellStyle name="Input [yellow] 7 32" xfId="16904"/>
    <cellStyle name="Input [yellow] 7 32 2" xfId="16905"/>
    <cellStyle name="Input [yellow] 7 32 3" xfId="16906"/>
    <cellStyle name="Input [yellow] 7 33" xfId="16907"/>
    <cellStyle name="Input [yellow] 7 33 2" xfId="16908"/>
    <cellStyle name="Input [yellow] 7 33 3" xfId="16909"/>
    <cellStyle name="Input [yellow] 7 34" xfId="16910"/>
    <cellStyle name="Input [yellow] 7 34 2" xfId="16911"/>
    <cellStyle name="Input [yellow] 7 34 3" xfId="16912"/>
    <cellStyle name="Input [yellow] 7 35" xfId="16913"/>
    <cellStyle name="Input [yellow] 7 36" xfId="16914"/>
    <cellStyle name="Input [yellow] 7 37" xfId="16915"/>
    <cellStyle name="Input [yellow] 7 4" xfId="16916"/>
    <cellStyle name="Input [yellow] 7 4 10" xfId="16917"/>
    <cellStyle name="Input [yellow] 7 4 10 2" xfId="16918"/>
    <cellStyle name="Input [yellow] 7 4 10 3" xfId="16919"/>
    <cellStyle name="Input [yellow] 7 4 11" xfId="16920"/>
    <cellStyle name="Input [yellow] 7 4 11 2" xfId="16921"/>
    <cellStyle name="Input [yellow] 7 4 11 3" xfId="16922"/>
    <cellStyle name="Input [yellow] 7 4 12" xfId="16923"/>
    <cellStyle name="Input [yellow] 7 4 12 2" xfId="16924"/>
    <cellStyle name="Input [yellow] 7 4 12 3" xfId="16925"/>
    <cellStyle name="Input [yellow] 7 4 13" xfId="16926"/>
    <cellStyle name="Input [yellow] 7 4 13 2" xfId="16927"/>
    <cellStyle name="Input [yellow] 7 4 13 3" xfId="16928"/>
    <cellStyle name="Input [yellow] 7 4 14" xfId="16929"/>
    <cellStyle name="Input [yellow] 7 4 15" xfId="16930"/>
    <cellStyle name="Input [yellow] 7 4 16" xfId="16931"/>
    <cellStyle name="Input [yellow] 7 4 2" xfId="16932"/>
    <cellStyle name="Input [yellow] 7 4 2 2" xfId="16933"/>
    <cellStyle name="Input [yellow] 7 4 2 3" xfId="16934"/>
    <cellStyle name="Input [yellow] 7 4 3" xfId="16935"/>
    <cellStyle name="Input [yellow] 7 4 3 2" xfId="16936"/>
    <cellStyle name="Input [yellow] 7 4 3 3" xfId="16937"/>
    <cellStyle name="Input [yellow] 7 4 4" xfId="16938"/>
    <cellStyle name="Input [yellow] 7 4 4 2" xfId="16939"/>
    <cellStyle name="Input [yellow] 7 4 4 3" xfId="16940"/>
    <cellStyle name="Input [yellow] 7 4 5" xfId="16941"/>
    <cellStyle name="Input [yellow] 7 4 5 2" xfId="16942"/>
    <cellStyle name="Input [yellow] 7 4 5 3" xfId="16943"/>
    <cellStyle name="Input [yellow] 7 4 6" xfId="16944"/>
    <cellStyle name="Input [yellow] 7 4 6 2" xfId="16945"/>
    <cellStyle name="Input [yellow] 7 4 6 3" xfId="16946"/>
    <cellStyle name="Input [yellow] 7 4 7" xfId="16947"/>
    <cellStyle name="Input [yellow] 7 4 7 2" xfId="16948"/>
    <cellStyle name="Input [yellow] 7 4 7 3" xfId="16949"/>
    <cellStyle name="Input [yellow] 7 4 8" xfId="16950"/>
    <cellStyle name="Input [yellow] 7 4 8 2" xfId="16951"/>
    <cellStyle name="Input [yellow] 7 4 8 3" xfId="16952"/>
    <cellStyle name="Input [yellow] 7 4 9" xfId="16953"/>
    <cellStyle name="Input [yellow] 7 4 9 2" xfId="16954"/>
    <cellStyle name="Input [yellow] 7 4 9 3" xfId="16955"/>
    <cellStyle name="Input [yellow] 7 5" xfId="16956"/>
    <cellStyle name="Input [yellow] 7 5 10" xfId="16957"/>
    <cellStyle name="Input [yellow] 7 5 10 2" xfId="16958"/>
    <cellStyle name="Input [yellow] 7 5 10 3" xfId="16959"/>
    <cellStyle name="Input [yellow] 7 5 11" xfId="16960"/>
    <cellStyle name="Input [yellow] 7 5 11 2" xfId="16961"/>
    <cellStyle name="Input [yellow] 7 5 11 3" xfId="16962"/>
    <cellStyle name="Input [yellow] 7 5 12" xfId="16963"/>
    <cellStyle name="Input [yellow] 7 5 12 2" xfId="16964"/>
    <cellStyle name="Input [yellow] 7 5 12 3" xfId="16965"/>
    <cellStyle name="Input [yellow] 7 5 13" xfId="16966"/>
    <cellStyle name="Input [yellow] 7 5 13 2" xfId="16967"/>
    <cellStyle name="Input [yellow] 7 5 13 3" xfId="16968"/>
    <cellStyle name="Input [yellow] 7 5 14" xfId="16969"/>
    <cellStyle name="Input [yellow] 7 5 15" xfId="16970"/>
    <cellStyle name="Input [yellow] 7 5 16" xfId="16971"/>
    <cellStyle name="Input [yellow] 7 5 2" xfId="16972"/>
    <cellStyle name="Input [yellow] 7 5 2 2" xfId="16973"/>
    <cellStyle name="Input [yellow] 7 5 2 3" xfId="16974"/>
    <cellStyle name="Input [yellow] 7 5 3" xfId="16975"/>
    <cellStyle name="Input [yellow] 7 5 3 2" xfId="16976"/>
    <cellStyle name="Input [yellow] 7 5 3 3" xfId="16977"/>
    <cellStyle name="Input [yellow] 7 5 4" xfId="16978"/>
    <cellStyle name="Input [yellow] 7 5 4 2" xfId="16979"/>
    <cellStyle name="Input [yellow] 7 5 4 3" xfId="16980"/>
    <cellStyle name="Input [yellow] 7 5 5" xfId="16981"/>
    <cellStyle name="Input [yellow] 7 5 5 2" xfId="16982"/>
    <cellStyle name="Input [yellow] 7 5 5 3" xfId="16983"/>
    <cellStyle name="Input [yellow] 7 5 6" xfId="16984"/>
    <cellStyle name="Input [yellow] 7 5 6 2" xfId="16985"/>
    <cellStyle name="Input [yellow] 7 5 6 3" xfId="16986"/>
    <cellStyle name="Input [yellow] 7 5 7" xfId="16987"/>
    <cellStyle name="Input [yellow] 7 5 7 2" xfId="16988"/>
    <cellStyle name="Input [yellow] 7 5 7 3" xfId="16989"/>
    <cellStyle name="Input [yellow] 7 5 8" xfId="16990"/>
    <cellStyle name="Input [yellow] 7 5 8 2" xfId="16991"/>
    <cellStyle name="Input [yellow] 7 5 8 3" xfId="16992"/>
    <cellStyle name="Input [yellow] 7 5 9" xfId="16993"/>
    <cellStyle name="Input [yellow] 7 5 9 2" xfId="16994"/>
    <cellStyle name="Input [yellow] 7 5 9 3" xfId="16995"/>
    <cellStyle name="Input [yellow] 7 6" xfId="16996"/>
    <cellStyle name="Input [yellow] 7 6 10" xfId="16997"/>
    <cellStyle name="Input [yellow] 7 6 10 2" xfId="16998"/>
    <cellStyle name="Input [yellow] 7 6 10 3" xfId="16999"/>
    <cellStyle name="Input [yellow] 7 6 11" xfId="17000"/>
    <cellStyle name="Input [yellow] 7 6 11 2" xfId="17001"/>
    <cellStyle name="Input [yellow] 7 6 11 3" xfId="17002"/>
    <cellStyle name="Input [yellow] 7 6 12" xfId="17003"/>
    <cellStyle name="Input [yellow] 7 6 12 2" xfId="17004"/>
    <cellStyle name="Input [yellow] 7 6 12 3" xfId="17005"/>
    <cellStyle name="Input [yellow] 7 6 13" xfId="17006"/>
    <cellStyle name="Input [yellow] 7 6 13 2" xfId="17007"/>
    <cellStyle name="Input [yellow] 7 6 13 3" xfId="17008"/>
    <cellStyle name="Input [yellow] 7 6 14" xfId="17009"/>
    <cellStyle name="Input [yellow] 7 6 15" xfId="17010"/>
    <cellStyle name="Input [yellow] 7 6 16" xfId="17011"/>
    <cellStyle name="Input [yellow] 7 6 2" xfId="17012"/>
    <cellStyle name="Input [yellow] 7 6 2 2" xfId="17013"/>
    <cellStyle name="Input [yellow] 7 6 2 3" xfId="17014"/>
    <cellStyle name="Input [yellow] 7 6 3" xfId="17015"/>
    <cellStyle name="Input [yellow] 7 6 3 2" xfId="17016"/>
    <cellStyle name="Input [yellow] 7 6 3 3" xfId="17017"/>
    <cellStyle name="Input [yellow] 7 6 4" xfId="17018"/>
    <cellStyle name="Input [yellow] 7 6 4 2" xfId="17019"/>
    <cellStyle name="Input [yellow] 7 6 4 3" xfId="17020"/>
    <cellStyle name="Input [yellow] 7 6 5" xfId="17021"/>
    <cellStyle name="Input [yellow] 7 6 5 2" xfId="17022"/>
    <cellStyle name="Input [yellow] 7 6 5 3" xfId="17023"/>
    <cellStyle name="Input [yellow] 7 6 6" xfId="17024"/>
    <cellStyle name="Input [yellow] 7 6 6 2" xfId="17025"/>
    <cellStyle name="Input [yellow] 7 6 6 3" xfId="17026"/>
    <cellStyle name="Input [yellow] 7 6 7" xfId="17027"/>
    <cellStyle name="Input [yellow] 7 6 7 2" xfId="17028"/>
    <cellStyle name="Input [yellow] 7 6 7 3" xfId="17029"/>
    <cellStyle name="Input [yellow] 7 6 8" xfId="17030"/>
    <cellStyle name="Input [yellow] 7 6 8 2" xfId="17031"/>
    <cellStyle name="Input [yellow] 7 6 8 3" xfId="17032"/>
    <cellStyle name="Input [yellow] 7 6 9" xfId="17033"/>
    <cellStyle name="Input [yellow] 7 6 9 2" xfId="17034"/>
    <cellStyle name="Input [yellow] 7 6 9 3" xfId="17035"/>
    <cellStyle name="Input [yellow] 7 7" xfId="17036"/>
    <cellStyle name="Input [yellow] 7 7 10" xfId="17037"/>
    <cellStyle name="Input [yellow] 7 7 10 2" xfId="17038"/>
    <cellStyle name="Input [yellow] 7 7 10 3" xfId="17039"/>
    <cellStyle name="Input [yellow] 7 7 11" xfId="17040"/>
    <cellStyle name="Input [yellow] 7 7 11 2" xfId="17041"/>
    <cellStyle name="Input [yellow] 7 7 11 3" xfId="17042"/>
    <cellStyle name="Input [yellow] 7 7 12" xfId="17043"/>
    <cellStyle name="Input [yellow] 7 7 12 2" xfId="17044"/>
    <cellStyle name="Input [yellow] 7 7 12 3" xfId="17045"/>
    <cellStyle name="Input [yellow] 7 7 13" xfId="17046"/>
    <cellStyle name="Input [yellow] 7 7 13 2" xfId="17047"/>
    <cellStyle name="Input [yellow] 7 7 13 3" xfId="17048"/>
    <cellStyle name="Input [yellow] 7 7 14" xfId="17049"/>
    <cellStyle name="Input [yellow] 7 7 15" xfId="17050"/>
    <cellStyle name="Input [yellow] 7 7 16" xfId="17051"/>
    <cellStyle name="Input [yellow] 7 7 2" xfId="17052"/>
    <cellStyle name="Input [yellow] 7 7 2 2" xfId="17053"/>
    <cellStyle name="Input [yellow] 7 7 2 3" xfId="17054"/>
    <cellStyle name="Input [yellow] 7 7 3" xfId="17055"/>
    <cellStyle name="Input [yellow] 7 7 3 2" xfId="17056"/>
    <cellStyle name="Input [yellow] 7 7 3 3" xfId="17057"/>
    <cellStyle name="Input [yellow] 7 7 4" xfId="17058"/>
    <cellStyle name="Input [yellow] 7 7 4 2" xfId="17059"/>
    <cellStyle name="Input [yellow] 7 7 4 3" xfId="17060"/>
    <cellStyle name="Input [yellow] 7 7 5" xfId="17061"/>
    <cellStyle name="Input [yellow] 7 7 5 2" xfId="17062"/>
    <cellStyle name="Input [yellow] 7 7 5 3" xfId="17063"/>
    <cellStyle name="Input [yellow] 7 7 6" xfId="17064"/>
    <cellStyle name="Input [yellow] 7 7 6 2" xfId="17065"/>
    <cellStyle name="Input [yellow] 7 7 6 3" xfId="17066"/>
    <cellStyle name="Input [yellow] 7 7 7" xfId="17067"/>
    <cellStyle name="Input [yellow] 7 7 7 2" xfId="17068"/>
    <cellStyle name="Input [yellow] 7 7 7 3" xfId="17069"/>
    <cellStyle name="Input [yellow] 7 7 8" xfId="17070"/>
    <cellStyle name="Input [yellow] 7 7 8 2" xfId="17071"/>
    <cellStyle name="Input [yellow] 7 7 8 3" xfId="17072"/>
    <cellStyle name="Input [yellow] 7 7 9" xfId="17073"/>
    <cellStyle name="Input [yellow] 7 7 9 2" xfId="17074"/>
    <cellStyle name="Input [yellow] 7 7 9 3" xfId="17075"/>
    <cellStyle name="Input [yellow] 7 8" xfId="17076"/>
    <cellStyle name="Input [yellow] 7 8 10" xfId="17077"/>
    <cellStyle name="Input [yellow] 7 8 10 2" xfId="17078"/>
    <cellStyle name="Input [yellow] 7 8 10 3" xfId="17079"/>
    <cellStyle name="Input [yellow] 7 8 11" xfId="17080"/>
    <cellStyle name="Input [yellow] 7 8 11 2" xfId="17081"/>
    <cellStyle name="Input [yellow] 7 8 11 3" xfId="17082"/>
    <cellStyle name="Input [yellow] 7 8 12" xfId="17083"/>
    <cellStyle name="Input [yellow] 7 8 12 2" xfId="17084"/>
    <cellStyle name="Input [yellow] 7 8 12 3" xfId="17085"/>
    <cellStyle name="Input [yellow] 7 8 13" xfId="17086"/>
    <cellStyle name="Input [yellow] 7 8 13 2" xfId="17087"/>
    <cellStyle name="Input [yellow] 7 8 13 3" xfId="17088"/>
    <cellStyle name="Input [yellow] 7 8 14" xfId="17089"/>
    <cellStyle name="Input [yellow] 7 8 15" xfId="17090"/>
    <cellStyle name="Input [yellow] 7 8 16" xfId="17091"/>
    <cellStyle name="Input [yellow] 7 8 2" xfId="17092"/>
    <cellStyle name="Input [yellow] 7 8 2 2" xfId="17093"/>
    <cellStyle name="Input [yellow] 7 8 2 3" xfId="17094"/>
    <cellStyle name="Input [yellow] 7 8 3" xfId="17095"/>
    <cellStyle name="Input [yellow] 7 8 3 2" xfId="17096"/>
    <cellStyle name="Input [yellow] 7 8 3 3" xfId="17097"/>
    <cellStyle name="Input [yellow] 7 8 4" xfId="17098"/>
    <cellStyle name="Input [yellow] 7 8 4 2" xfId="17099"/>
    <cellStyle name="Input [yellow] 7 8 4 3" xfId="17100"/>
    <cellStyle name="Input [yellow] 7 8 5" xfId="17101"/>
    <cellStyle name="Input [yellow] 7 8 5 2" xfId="17102"/>
    <cellStyle name="Input [yellow] 7 8 5 3" xfId="17103"/>
    <cellStyle name="Input [yellow] 7 8 6" xfId="17104"/>
    <cellStyle name="Input [yellow] 7 8 6 2" xfId="17105"/>
    <cellStyle name="Input [yellow] 7 8 6 3" xfId="17106"/>
    <cellStyle name="Input [yellow] 7 8 7" xfId="17107"/>
    <cellStyle name="Input [yellow] 7 8 7 2" xfId="17108"/>
    <cellStyle name="Input [yellow] 7 8 7 3" xfId="17109"/>
    <cellStyle name="Input [yellow] 7 8 8" xfId="17110"/>
    <cellStyle name="Input [yellow] 7 8 8 2" xfId="17111"/>
    <cellStyle name="Input [yellow] 7 8 8 3" xfId="17112"/>
    <cellStyle name="Input [yellow] 7 8 9" xfId="17113"/>
    <cellStyle name="Input [yellow] 7 8 9 2" xfId="17114"/>
    <cellStyle name="Input [yellow] 7 8 9 3" xfId="17115"/>
    <cellStyle name="Input [yellow] 7 9" xfId="17116"/>
    <cellStyle name="Input [yellow] 7 9 10" xfId="17117"/>
    <cellStyle name="Input [yellow] 7 9 10 2" xfId="17118"/>
    <cellStyle name="Input [yellow] 7 9 10 3" xfId="17119"/>
    <cellStyle name="Input [yellow] 7 9 11" xfId="17120"/>
    <cellStyle name="Input [yellow] 7 9 11 2" xfId="17121"/>
    <cellStyle name="Input [yellow] 7 9 11 3" xfId="17122"/>
    <cellStyle name="Input [yellow] 7 9 12" xfId="17123"/>
    <cellStyle name="Input [yellow] 7 9 12 2" xfId="17124"/>
    <cellStyle name="Input [yellow] 7 9 12 3" xfId="17125"/>
    <cellStyle name="Input [yellow] 7 9 13" xfId="17126"/>
    <cellStyle name="Input [yellow] 7 9 13 2" xfId="17127"/>
    <cellStyle name="Input [yellow] 7 9 13 3" xfId="17128"/>
    <cellStyle name="Input [yellow] 7 9 14" xfId="17129"/>
    <cellStyle name="Input [yellow] 7 9 15" xfId="17130"/>
    <cellStyle name="Input [yellow] 7 9 16" xfId="17131"/>
    <cellStyle name="Input [yellow] 7 9 2" xfId="17132"/>
    <cellStyle name="Input [yellow] 7 9 2 2" xfId="17133"/>
    <cellStyle name="Input [yellow] 7 9 2 3" xfId="17134"/>
    <cellStyle name="Input [yellow] 7 9 3" xfId="17135"/>
    <cellStyle name="Input [yellow] 7 9 3 2" xfId="17136"/>
    <cellStyle name="Input [yellow] 7 9 3 3" xfId="17137"/>
    <cellStyle name="Input [yellow] 7 9 4" xfId="17138"/>
    <cellStyle name="Input [yellow] 7 9 4 2" xfId="17139"/>
    <cellStyle name="Input [yellow] 7 9 4 3" xfId="17140"/>
    <cellStyle name="Input [yellow] 7 9 5" xfId="17141"/>
    <cellStyle name="Input [yellow] 7 9 5 2" xfId="17142"/>
    <cellStyle name="Input [yellow] 7 9 5 3" xfId="17143"/>
    <cellStyle name="Input [yellow] 7 9 6" xfId="17144"/>
    <cellStyle name="Input [yellow] 7 9 6 2" xfId="17145"/>
    <cellStyle name="Input [yellow] 7 9 6 3" xfId="17146"/>
    <cellStyle name="Input [yellow] 7 9 7" xfId="17147"/>
    <cellStyle name="Input [yellow] 7 9 7 2" xfId="17148"/>
    <cellStyle name="Input [yellow] 7 9 7 3" xfId="17149"/>
    <cellStyle name="Input [yellow] 7 9 8" xfId="17150"/>
    <cellStyle name="Input [yellow] 7 9 8 2" xfId="17151"/>
    <cellStyle name="Input [yellow] 7 9 8 3" xfId="17152"/>
    <cellStyle name="Input [yellow] 7 9 9" xfId="17153"/>
    <cellStyle name="Input [yellow] 7 9 9 2" xfId="17154"/>
    <cellStyle name="Input [yellow] 7 9 9 3" xfId="17155"/>
    <cellStyle name="Input [yellow] 8" xfId="17156"/>
    <cellStyle name="Input [yellow] 8 10" xfId="17157"/>
    <cellStyle name="Input [yellow] 8 10 2" xfId="17158"/>
    <cellStyle name="Input [yellow] 8 10 3" xfId="17159"/>
    <cellStyle name="Input [yellow] 8 11" xfId="17160"/>
    <cellStyle name="Input [yellow] 8 11 2" xfId="17161"/>
    <cellStyle name="Input [yellow] 8 11 3" xfId="17162"/>
    <cellStyle name="Input [yellow] 8 12" xfId="17163"/>
    <cellStyle name="Input [yellow] 8 12 2" xfId="17164"/>
    <cellStyle name="Input [yellow] 8 12 3" xfId="17165"/>
    <cellStyle name="Input [yellow] 8 13" xfId="17166"/>
    <cellStyle name="Input [yellow] 8 13 2" xfId="17167"/>
    <cellStyle name="Input [yellow] 8 13 3" xfId="17168"/>
    <cellStyle name="Input [yellow] 8 14" xfId="17169"/>
    <cellStyle name="Input [yellow] 8 15" xfId="17170"/>
    <cellStyle name="Input [yellow] 8 16" xfId="17171"/>
    <cellStyle name="Input [yellow] 8 2" xfId="17172"/>
    <cellStyle name="Input [yellow] 8 2 2" xfId="17173"/>
    <cellStyle name="Input [yellow] 8 2 3" xfId="17174"/>
    <cellStyle name="Input [yellow] 8 3" xfId="17175"/>
    <cellStyle name="Input [yellow] 8 3 2" xfId="17176"/>
    <cellStyle name="Input [yellow] 8 3 3" xfId="17177"/>
    <cellStyle name="Input [yellow] 8 4" xfId="17178"/>
    <cellStyle name="Input [yellow] 8 4 2" xfId="17179"/>
    <cellStyle name="Input [yellow] 8 4 3" xfId="17180"/>
    <cellStyle name="Input [yellow] 8 5" xfId="17181"/>
    <cellStyle name="Input [yellow] 8 5 2" xfId="17182"/>
    <cellStyle name="Input [yellow] 8 5 3" xfId="17183"/>
    <cellStyle name="Input [yellow] 8 6" xfId="17184"/>
    <cellStyle name="Input [yellow] 8 6 2" xfId="17185"/>
    <cellStyle name="Input [yellow] 8 6 3" xfId="17186"/>
    <cellStyle name="Input [yellow] 8 7" xfId="17187"/>
    <cellStyle name="Input [yellow] 8 7 2" xfId="17188"/>
    <cellStyle name="Input [yellow] 8 7 3" xfId="17189"/>
    <cellStyle name="Input [yellow] 8 8" xfId="17190"/>
    <cellStyle name="Input [yellow] 8 8 2" xfId="17191"/>
    <cellStyle name="Input [yellow] 8 8 3" xfId="17192"/>
    <cellStyle name="Input [yellow] 8 9" xfId="17193"/>
    <cellStyle name="Input [yellow] 8 9 2" xfId="17194"/>
    <cellStyle name="Input [yellow] 8 9 3" xfId="17195"/>
    <cellStyle name="Input [yellow] 9" xfId="17196"/>
    <cellStyle name="Input [yellow] 9 10" xfId="17197"/>
    <cellStyle name="Input [yellow] 9 10 2" xfId="17198"/>
    <cellStyle name="Input [yellow] 9 10 3" xfId="17199"/>
    <cellStyle name="Input [yellow] 9 11" xfId="17200"/>
    <cellStyle name="Input [yellow] 9 11 2" xfId="17201"/>
    <cellStyle name="Input [yellow] 9 11 3" xfId="17202"/>
    <cellStyle name="Input [yellow] 9 12" xfId="17203"/>
    <cellStyle name="Input [yellow] 9 12 2" xfId="17204"/>
    <cellStyle name="Input [yellow] 9 12 3" xfId="17205"/>
    <cellStyle name="Input [yellow] 9 13" xfId="17206"/>
    <cellStyle name="Input [yellow] 9 13 2" xfId="17207"/>
    <cellStyle name="Input [yellow] 9 13 3" xfId="17208"/>
    <cellStyle name="Input [yellow] 9 14" xfId="17209"/>
    <cellStyle name="Input [yellow] 9 15" xfId="17210"/>
    <cellStyle name="Input [yellow] 9 16" xfId="17211"/>
    <cellStyle name="Input [yellow] 9 2" xfId="17212"/>
    <cellStyle name="Input [yellow] 9 2 2" xfId="17213"/>
    <cellStyle name="Input [yellow] 9 2 3" xfId="17214"/>
    <cellStyle name="Input [yellow] 9 3" xfId="17215"/>
    <cellStyle name="Input [yellow] 9 3 2" xfId="17216"/>
    <cellStyle name="Input [yellow] 9 3 3" xfId="17217"/>
    <cellStyle name="Input [yellow] 9 4" xfId="17218"/>
    <cellStyle name="Input [yellow] 9 4 2" xfId="17219"/>
    <cellStyle name="Input [yellow] 9 4 3" xfId="17220"/>
    <cellStyle name="Input [yellow] 9 5" xfId="17221"/>
    <cellStyle name="Input [yellow] 9 5 2" xfId="17222"/>
    <cellStyle name="Input [yellow] 9 5 3" xfId="17223"/>
    <cellStyle name="Input [yellow] 9 6" xfId="17224"/>
    <cellStyle name="Input [yellow] 9 6 2" xfId="17225"/>
    <cellStyle name="Input [yellow] 9 6 3" xfId="17226"/>
    <cellStyle name="Input [yellow] 9 7" xfId="17227"/>
    <cellStyle name="Input [yellow] 9 7 2" xfId="17228"/>
    <cellStyle name="Input [yellow] 9 7 3" xfId="17229"/>
    <cellStyle name="Input [yellow] 9 8" xfId="17230"/>
    <cellStyle name="Input [yellow] 9 8 2" xfId="17231"/>
    <cellStyle name="Input [yellow] 9 8 3" xfId="17232"/>
    <cellStyle name="Input [yellow] 9 9" xfId="17233"/>
    <cellStyle name="Input [yellow] 9 9 2" xfId="17234"/>
    <cellStyle name="Input [yellow] 9 9 3" xfId="17235"/>
    <cellStyle name="Model" xfId="17236"/>
    <cellStyle name="Model 10" xfId="17237"/>
    <cellStyle name="Model 10 10" xfId="17238"/>
    <cellStyle name="Model 10 10 2" xfId="17239"/>
    <cellStyle name="Model 10 10 3" xfId="17240"/>
    <cellStyle name="Model 10 11" xfId="17241"/>
    <cellStyle name="Model 10 11 2" xfId="17242"/>
    <cellStyle name="Model 10 11 3" xfId="17243"/>
    <cellStyle name="Model 10 12" xfId="17244"/>
    <cellStyle name="Model 10 12 2" xfId="17245"/>
    <cellStyle name="Model 10 12 3" xfId="17246"/>
    <cellStyle name="Model 10 13" xfId="17247"/>
    <cellStyle name="Model 10 13 2" xfId="17248"/>
    <cellStyle name="Model 10 13 3" xfId="17249"/>
    <cellStyle name="Model 10 14" xfId="17250"/>
    <cellStyle name="Model 10 14 2" xfId="17251"/>
    <cellStyle name="Model 10 14 3" xfId="17252"/>
    <cellStyle name="Model 10 15" xfId="17253"/>
    <cellStyle name="Model 10 16" xfId="17254"/>
    <cellStyle name="Model 10 2" xfId="17255"/>
    <cellStyle name="Model 10 2 2" xfId="17256"/>
    <cellStyle name="Model 10 2 3" xfId="17257"/>
    <cellStyle name="Model 10 3" xfId="17258"/>
    <cellStyle name="Model 10 3 2" xfId="17259"/>
    <cellStyle name="Model 10 3 3" xfId="17260"/>
    <cellStyle name="Model 10 4" xfId="17261"/>
    <cellStyle name="Model 10 4 2" xfId="17262"/>
    <cellStyle name="Model 10 4 3" xfId="17263"/>
    <cellStyle name="Model 10 5" xfId="17264"/>
    <cellStyle name="Model 10 5 2" xfId="17265"/>
    <cellStyle name="Model 10 5 3" xfId="17266"/>
    <cellStyle name="Model 10 6" xfId="17267"/>
    <cellStyle name="Model 10 6 2" xfId="17268"/>
    <cellStyle name="Model 10 6 3" xfId="17269"/>
    <cellStyle name="Model 10 7" xfId="17270"/>
    <cellStyle name="Model 10 7 2" xfId="17271"/>
    <cellStyle name="Model 10 7 3" xfId="17272"/>
    <cellStyle name="Model 10 8" xfId="17273"/>
    <cellStyle name="Model 10 8 2" xfId="17274"/>
    <cellStyle name="Model 10 8 3" xfId="17275"/>
    <cellStyle name="Model 10 9" xfId="17276"/>
    <cellStyle name="Model 10 9 2" xfId="17277"/>
    <cellStyle name="Model 10 9 3" xfId="17278"/>
    <cellStyle name="Model 11" xfId="17279"/>
    <cellStyle name="Model 11 2" xfId="17280"/>
    <cellStyle name="Model 11 2 2" xfId="17281"/>
    <cellStyle name="Model 11 2 3" xfId="17282"/>
    <cellStyle name="Model 11 3" xfId="17283"/>
    <cellStyle name="Model 11 3 2" xfId="17284"/>
    <cellStyle name="Model 11 3 3" xfId="17285"/>
    <cellStyle name="Model 11 4" xfId="17286"/>
    <cellStyle name="Model 11 4 2" xfId="17287"/>
    <cellStyle name="Model 11 4 3" xfId="17288"/>
    <cellStyle name="Model 11 5" xfId="17289"/>
    <cellStyle name="Model 11 5 2" xfId="17290"/>
    <cellStyle name="Model 11 5 3" xfId="17291"/>
    <cellStyle name="Model 11 6" xfId="17292"/>
    <cellStyle name="Model 11 6 2" xfId="17293"/>
    <cellStyle name="Model 11 6 3" xfId="17294"/>
    <cellStyle name="Model 11 7" xfId="17295"/>
    <cellStyle name="Model 11 7 2" xfId="17296"/>
    <cellStyle name="Model 11 7 3" xfId="17297"/>
    <cellStyle name="Model 11 8" xfId="17298"/>
    <cellStyle name="Model 11 9" xfId="17299"/>
    <cellStyle name="Model 12" xfId="17300"/>
    <cellStyle name="Model 12 10" xfId="17301"/>
    <cellStyle name="Model 12 10 2" xfId="17302"/>
    <cellStyle name="Model 12 10 3" xfId="17303"/>
    <cellStyle name="Model 12 11" xfId="17304"/>
    <cellStyle name="Model 12 11 2" xfId="17305"/>
    <cellStyle name="Model 12 11 3" xfId="17306"/>
    <cellStyle name="Model 12 12" xfId="17307"/>
    <cellStyle name="Model 12 12 2" xfId="17308"/>
    <cellStyle name="Model 12 12 3" xfId="17309"/>
    <cellStyle name="Model 12 13" xfId="17310"/>
    <cellStyle name="Model 12 13 2" xfId="17311"/>
    <cellStyle name="Model 12 13 3" xfId="17312"/>
    <cellStyle name="Model 12 14" xfId="17313"/>
    <cellStyle name="Model 12 14 2" xfId="17314"/>
    <cellStyle name="Model 12 14 3" xfId="17315"/>
    <cellStyle name="Model 12 15" xfId="17316"/>
    <cellStyle name="Model 12 16" xfId="17317"/>
    <cellStyle name="Model 12 2" xfId="17318"/>
    <cellStyle name="Model 12 2 2" xfId="17319"/>
    <cellStyle name="Model 12 2 3" xfId="17320"/>
    <cellStyle name="Model 12 3" xfId="17321"/>
    <cellStyle name="Model 12 3 2" xfId="17322"/>
    <cellStyle name="Model 12 3 3" xfId="17323"/>
    <cellStyle name="Model 12 4" xfId="17324"/>
    <cellStyle name="Model 12 4 2" xfId="17325"/>
    <cellStyle name="Model 12 4 3" xfId="17326"/>
    <cellStyle name="Model 12 5" xfId="17327"/>
    <cellStyle name="Model 12 5 2" xfId="17328"/>
    <cellStyle name="Model 12 5 3" xfId="17329"/>
    <cellStyle name="Model 12 6" xfId="17330"/>
    <cellStyle name="Model 12 6 2" xfId="17331"/>
    <cellStyle name="Model 12 6 3" xfId="17332"/>
    <cellStyle name="Model 12 7" xfId="17333"/>
    <cellStyle name="Model 12 7 2" xfId="17334"/>
    <cellStyle name="Model 12 7 3" xfId="17335"/>
    <cellStyle name="Model 12 8" xfId="17336"/>
    <cellStyle name="Model 12 8 2" xfId="17337"/>
    <cellStyle name="Model 12 8 3" xfId="17338"/>
    <cellStyle name="Model 12 9" xfId="17339"/>
    <cellStyle name="Model 12 9 2" xfId="17340"/>
    <cellStyle name="Model 12 9 3" xfId="17341"/>
    <cellStyle name="Model 13" xfId="17342"/>
    <cellStyle name="Model 13 2" xfId="17343"/>
    <cellStyle name="Model 13 2 2" xfId="17344"/>
    <cellStyle name="Model 13 2 3" xfId="17345"/>
    <cellStyle name="Model 13 3" xfId="17346"/>
    <cellStyle name="Model 13 3 2" xfId="17347"/>
    <cellStyle name="Model 13 3 3" xfId="17348"/>
    <cellStyle name="Model 13 4" xfId="17349"/>
    <cellStyle name="Model 13 4 2" xfId="17350"/>
    <cellStyle name="Model 13 4 3" xfId="17351"/>
    <cellStyle name="Model 13 5" xfId="17352"/>
    <cellStyle name="Model 13 5 2" xfId="17353"/>
    <cellStyle name="Model 13 5 3" xfId="17354"/>
    <cellStyle name="Model 13 6" xfId="17355"/>
    <cellStyle name="Model 13 6 2" xfId="17356"/>
    <cellStyle name="Model 13 6 3" xfId="17357"/>
    <cellStyle name="Model 13 7" xfId="17358"/>
    <cellStyle name="Model 13 7 2" xfId="17359"/>
    <cellStyle name="Model 13 7 3" xfId="17360"/>
    <cellStyle name="Model 13 8" xfId="17361"/>
    <cellStyle name="Model 13 9" xfId="17362"/>
    <cellStyle name="Model 14" xfId="17363"/>
    <cellStyle name="Model 14 2" xfId="17364"/>
    <cellStyle name="Model 14 2 2" xfId="17365"/>
    <cellStyle name="Model 14 2 3" xfId="17366"/>
    <cellStyle name="Model 14 3" xfId="17367"/>
    <cellStyle name="Model 14 3 2" xfId="17368"/>
    <cellStyle name="Model 14 3 3" xfId="17369"/>
    <cellStyle name="Model 14 4" xfId="17370"/>
    <cellStyle name="Model 14 4 2" xfId="17371"/>
    <cellStyle name="Model 14 4 3" xfId="17372"/>
    <cellStyle name="Model 14 5" xfId="17373"/>
    <cellStyle name="Model 14 5 2" xfId="17374"/>
    <cellStyle name="Model 14 5 3" xfId="17375"/>
    <cellStyle name="Model 14 6" xfId="17376"/>
    <cellStyle name="Model 14 6 2" xfId="17377"/>
    <cellStyle name="Model 14 6 3" xfId="17378"/>
    <cellStyle name="Model 14 7" xfId="17379"/>
    <cellStyle name="Model 14 7 2" xfId="17380"/>
    <cellStyle name="Model 14 7 3" xfId="17381"/>
    <cellStyle name="Model 14 8" xfId="17382"/>
    <cellStyle name="Model 14 9" xfId="17383"/>
    <cellStyle name="Model 15" xfId="17384"/>
    <cellStyle name="Model 15 2" xfId="17385"/>
    <cellStyle name="Model 15 3" xfId="17386"/>
    <cellStyle name="Model 16" xfId="17387"/>
    <cellStyle name="Model 16 2" xfId="17388"/>
    <cellStyle name="Model 16 3" xfId="17389"/>
    <cellStyle name="Model 17" xfId="17390"/>
    <cellStyle name="Model 17 2" xfId="17391"/>
    <cellStyle name="Model 17 3" xfId="17392"/>
    <cellStyle name="Model 18" xfId="17393"/>
    <cellStyle name="Model 18 2" xfId="17394"/>
    <cellStyle name="Model 18 3" xfId="17395"/>
    <cellStyle name="Model 19" xfId="17396"/>
    <cellStyle name="Model 19 2" xfId="17397"/>
    <cellStyle name="Model 19 3" xfId="17398"/>
    <cellStyle name="Model 2" xfId="17399"/>
    <cellStyle name="Model 2 10" xfId="17400"/>
    <cellStyle name="Model 2 10 2" xfId="17401"/>
    <cellStyle name="Model 2 10 3" xfId="17402"/>
    <cellStyle name="Model 2 11" xfId="17403"/>
    <cellStyle name="Model 2 11 2" xfId="17404"/>
    <cellStyle name="Model 2 11 3" xfId="17405"/>
    <cellStyle name="Model 2 12" xfId="17406"/>
    <cellStyle name="Model 2 12 2" xfId="17407"/>
    <cellStyle name="Model 2 12 3" xfId="17408"/>
    <cellStyle name="Model 2 13" xfId="17409"/>
    <cellStyle name="Model 2 13 2" xfId="17410"/>
    <cellStyle name="Model 2 13 3" xfId="17411"/>
    <cellStyle name="Model 2 14" xfId="17412"/>
    <cellStyle name="Model 2 14 2" xfId="17413"/>
    <cellStyle name="Model 2 14 3" xfId="17414"/>
    <cellStyle name="Model 2 15" xfId="17415"/>
    <cellStyle name="Model 2 16" xfId="17416"/>
    <cellStyle name="Model 2 2" xfId="17417"/>
    <cellStyle name="Model 2 2 2" xfId="17418"/>
    <cellStyle name="Model 2 2 3" xfId="17419"/>
    <cellStyle name="Model 2 3" xfId="17420"/>
    <cellStyle name="Model 2 3 2" xfId="17421"/>
    <cellStyle name="Model 2 3 3" xfId="17422"/>
    <cellStyle name="Model 2 4" xfId="17423"/>
    <cellStyle name="Model 2 4 2" xfId="17424"/>
    <cellStyle name="Model 2 4 3" xfId="17425"/>
    <cellStyle name="Model 2 5" xfId="17426"/>
    <cellStyle name="Model 2 5 2" xfId="17427"/>
    <cellStyle name="Model 2 5 3" xfId="17428"/>
    <cellStyle name="Model 2 6" xfId="17429"/>
    <cellStyle name="Model 2 6 2" xfId="17430"/>
    <cellStyle name="Model 2 6 3" xfId="17431"/>
    <cellStyle name="Model 2 7" xfId="17432"/>
    <cellStyle name="Model 2 7 2" xfId="17433"/>
    <cellStyle name="Model 2 7 3" xfId="17434"/>
    <cellStyle name="Model 2 8" xfId="17435"/>
    <cellStyle name="Model 2 8 2" xfId="17436"/>
    <cellStyle name="Model 2 8 3" xfId="17437"/>
    <cellStyle name="Model 2 9" xfId="17438"/>
    <cellStyle name="Model 2 9 2" xfId="17439"/>
    <cellStyle name="Model 2 9 3" xfId="17440"/>
    <cellStyle name="Model 20" xfId="17441"/>
    <cellStyle name="Model 20 2" xfId="17442"/>
    <cellStyle name="Model 20 3" xfId="17443"/>
    <cellStyle name="Model 21" xfId="17444"/>
    <cellStyle name="Model 22" xfId="17445"/>
    <cellStyle name="Model 22 2" xfId="17446"/>
    <cellStyle name="Model 22 3" xfId="17447"/>
    <cellStyle name="Model 23" xfId="17448"/>
    <cellStyle name="Model 23 2" xfId="17449"/>
    <cellStyle name="Model 23 3" xfId="17450"/>
    <cellStyle name="Model 24" xfId="17451"/>
    <cellStyle name="Model 24 2" xfId="17452"/>
    <cellStyle name="Model 24 3" xfId="17453"/>
    <cellStyle name="Model 25" xfId="17454"/>
    <cellStyle name="Model 26" xfId="17455"/>
    <cellStyle name="Model 26 2" xfId="17456"/>
    <cellStyle name="Model 26 3" xfId="17457"/>
    <cellStyle name="Model 27" xfId="17458"/>
    <cellStyle name="Model 27 2" xfId="17459"/>
    <cellStyle name="Model 27 3" xfId="17460"/>
    <cellStyle name="Model 28" xfId="17461"/>
    <cellStyle name="Model 28 2" xfId="17462"/>
    <cellStyle name="Model 28 3" xfId="17463"/>
    <cellStyle name="Model 29" xfId="17464"/>
    <cellStyle name="Model 3" xfId="17465"/>
    <cellStyle name="Model 3 10" xfId="17466"/>
    <cellStyle name="Model 3 10 2" xfId="17467"/>
    <cellStyle name="Model 3 10 3" xfId="17468"/>
    <cellStyle name="Model 3 11" xfId="17469"/>
    <cellStyle name="Model 3 11 2" xfId="17470"/>
    <cellStyle name="Model 3 11 3" xfId="17471"/>
    <cellStyle name="Model 3 12" xfId="17472"/>
    <cellStyle name="Model 3 12 2" xfId="17473"/>
    <cellStyle name="Model 3 12 3" xfId="17474"/>
    <cellStyle name="Model 3 13" xfId="17475"/>
    <cellStyle name="Model 3 13 2" xfId="17476"/>
    <cellStyle name="Model 3 13 3" xfId="17477"/>
    <cellStyle name="Model 3 14" xfId="17478"/>
    <cellStyle name="Model 3 14 2" xfId="17479"/>
    <cellStyle name="Model 3 14 3" xfId="17480"/>
    <cellStyle name="Model 3 15" xfId="17481"/>
    <cellStyle name="Model 3 16" xfId="17482"/>
    <cellStyle name="Model 3 2" xfId="17483"/>
    <cellStyle name="Model 3 2 2" xfId="17484"/>
    <cellStyle name="Model 3 2 3" xfId="17485"/>
    <cellStyle name="Model 3 3" xfId="17486"/>
    <cellStyle name="Model 3 3 2" xfId="17487"/>
    <cellStyle name="Model 3 3 3" xfId="17488"/>
    <cellStyle name="Model 3 4" xfId="17489"/>
    <cellStyle name="Model 3 4 2" xfId="17490"/>
    <cellStyle name="Model 3 4 3" xfId="17491"/>
    <cellStyle name="Model 3 5" xfId="17492"/>
    <cellStyle name="Model 3 5 2" xfId="17493"/>
    <cellStyle name="Model 3 5 3" xfId="17494"/>
    <cellStyle name="Model 3 6" xfId="17495"/>
    <cellStyle name="Model 3 6 2" xfId="17496"/>
    <cellStyle name="Model 3 6 3" xfId="17497"/>
    <cellStyle name="Model 3 7" xfId="17498"/>
    <cellStyle name="Model 3 7 2" xfId="17499"/>
    <cellStyle name="Model 3 7 3" xfId="17500"/>
    <cellStyle name="Model 3 8" xfId="17501"/>
    <cellStyle name="Model 3 8 2" xfId="17502"/>
    <cellStyle name="Model 3 8 3" xfId="17503"/>
    <cellStyle name="Model 3 9" xfId="17504"/>
    <cellStyle name="Model 3 9 2" xfId="17505"/>
    <cellStyle name="Model 3 9 3" xfId="17506"/>
    <cellStyle name="Model 30" xfId="17507"/>
    <cellStyle name="Model 4" xfId="17508"/>
    <cellStyle name="Model 4 10" xfId="17509"/>
    <cellStyle name="Model 4 10 2" xfId="17510"/>
    <cellStyle name="Model 4 10 3" xfId="17511"/>
    <cellStyle name="Model 4 11" xfId="17512"/>
    <cellStyle name="Model 4 11 2" xfId="17513"/>
    <cellStyle name="Model 4 11 3" xfId="17514"/>
    <cellStyle name="Model 4 12" xfId="17515"/>
    <cellStyle name="Model 4 12 2" xfId="17516"/>
    <cellStyle name="Model 4 12 3" xfId="17517"/>
    <cellStyle name="Model 4 13" xfId="17518"/>
    <cellStyle name="Model 4 13 2" xfId="17519"/>
    <cellStyle name="Model 4 13 3" xfId="17520"/>
    <cellStyle name="Model 4 14" xfId="17521"/>
    <cellStyle name="Model 4 14 2" xfId="17522"/>
    <cellStyle name="Model 4 14 3" xfId="17523"/>
    <cellStyle name="Model 4 15" xfId="17524"/>
    <cellStyle name="Model 4 16" xfId="17525"/>
    <cellStyle name="Model 4 2" xfId="17526"/>
    <cellStyle name="Model 4 2 2" xfId="17527"/>
    <cellStyle name="Model 4 2 3" xfId="17528"/>
    <cellStyle name="Model 4 3" xfId="17529"/>
    <cellStyle name="Model 4 3 2" xfId="17530"/>
    <cellStyle name="Model 4 3 3" xfId="17531"/>
    <cellStyle name="Model 4 4" xfId="17532"/>
    <cellStyle name="Model 4 4 2" xfId="17533"/>
    <cellStyle name="Model 4 4 3" xfId="17534"/>
    <cellStyle name="Model 4 5" xfId="17535"/>
    <cellStyle name="Model 4 5 2" xfId="17536"/>
    <cellStyle name="Model 4 5 3" xfId="17537"/>
    <cellStyle name="Model 4 6" xfId="17538"/>
    <cellStyle name="Model 4 6 2" xfId="17539"/>
    <cellStyle name="Model 4 6 3" xfId="17540"/>
    <cellStyle name="Model 4 7" xfId="17541"/>
    <cellStyle name="Model 4 7 2" xfId="17542"/>
    <cellStyle name="Model 4 7 3" xfId="17543"/>
    <cellStyle name="Model 4 8" xfId="17544"/>
    <cellStyle name="Model 4 8 2" xfId="17545"/>
    <cellStyle name="Model 4 8 3" xfId="17546"/>
    <cellStyle name="Model 4 9" xfId="17547"/>
    <cellStyle name="Model 4 9 2" xfId="17548"/>
    <cellStyle name="Model 4 9 3" xfId="17549"/>
    <cellStyle name="Model 5" xfId="17550"/>
    <cellStyle name="Model 5 10" xfId="17551"/>
    <cellStyle name="Model 5 10 2" xfId="17552"/>
    <cellStyle name="Model 5 10 3" xfId="17553"/>
    <cellStyle name="Model 5 11" xfId="17554"/>
    <cellStyle name="Model 5 11 2" xfId="17555"/>
    <cellStyle name="Model 5 11 3" xfId="17556"/>
    <cellStyle name="Model 5 12" xfId="17557"/>
    <cellStyle name="Model 5 12 2" xfId="17558"/>
    <cellStyle name="Model 5 12 3" xfId="17559"/>
    <cellStyle name="Model 5 13" xfId="17560"/>
    <cellStyle name="Model 5 13 2" xfId="17561"/>
    <cellStyle name="Model 5 13 3" xfId="17562"/>
    <cellStyle name="Model 5 14" xfId="17563"/>
    <cellStyle name="Model 5 14 2" xfId="17564"/>
    <cellStyle name="Model 5 14 3" xfId="17565"/>
    <cellStyle name="Model 5 15" xfId="17566"/>
    <cellStyle name="Model 5 16" xfId="17567"/>
    <cellStyle name="Model 5 2" xfId="17568"/>
    <cellStyle name="Model 5 2 2" xfId="17569"/>
    <cellStyle name="Model 5 2 3" xfId="17570"/>
    <cellStyle name="Model 5 3" xfId="17571"/>
    <cellStyle name="Model 5 3 2" xfId="17572"/>
    <cellStyle name="Model 5 3 3" xfId="17573"/>
    <cellStyle name="Model 5 4" xfId="17574"/>
    <cellStyle name="Model 5 4 2" xfId="17575"/>
    <cellStyle name="Model 5 4 3" xfId="17576"/>
    <cellStyle name="Model 5 5" xfId="17577"/>
    <cellStyle name="Model 5 5 2" xfId="17578"/>
    <cellStyle name="Model 5 5 3" xfId="17579"/>
    <cellStyle name="Model 5 6" xfId="17580"/>
    <cellStyle name="Model 5 6 2" xfId="17581"/>
    <cellStyle name="Model 5 6 3" xfId="17582"/>
    <cellStyle name="Model 5 7" xfId="17583"/>
    <cellStyle name="Model 5 7 2" xfId="17584"/>
    <cellStyle name="Model 5 7 3" xfId="17585"/>
    <cellStyle name="Model 5 8" xfId="17586"/>
    <cellStyle name="Model 5 8 2" xfId="17587"/>
    <cellStyle name="Model 5 8 3" xfId="17588"/>
    <cellStyle name="Model 5 9" xfId="17589"/>
    <cellStyle name="Model 5 9 2" xfId="17590"/>
    <cellStyle name="Model 5 9 3" xfId="17591"/>
    <cellStyle name="Model 6" xfId="17592"/>
    <cellStyle name="Model 6 10" xfId="17593"/>
    <cellStyle name="Model 6 10 2" xfId="17594"/>
    <cellStyle name="Model 6 10 3" xfId="17595"/>
    <cellStyle name="Model 6 11" xfId="17596"/>
    <cellStyle name="Model 6 11 2" xfId="17597"/>
    <cellStyle name="Model 6 11 3" xfId="17598"/>
    <cellStyle name="Model 6 12" xfId="17599"/>
    <cellStyle name="Model 6 12 2" xfId="17600"/>
    <cellStyle name="Model 6 12 3" xfId="17601"/>
    <cellStyle name="Model 6 13" xfId="17602"/>
    <cellStyle name="Model 6 13 2" xfId="17603"/>
    <cellStyle name="Model 6 13 3" xfId="17604"/>
    <cellStyle name="Model 6 14" xfId="17605"/>
    <cellStyle name="Model 6 14 2" xfId="17606"/>
    <cellStyle name="Model 6 14 3" xfId="17607"/>
    <cellStyle name="Model 6 15" xfId="17608"/>
    <cellStyle name="Model 6 16" xfId="17609"/>
    <cellStyle name="Model 6 2" xfId="17610"/>
    <cellStyle name="Model 6 2 2" xfId="17611"/>
    <cellStyle name="Model 6 2 3" xfId="17612"/>
    <cellStyle name="Model 6 3" xfId="17613"/>
    <cellStyle name="Model 6 3 2" xfId="17614"/>
    <cellStyle name="Model 6 3 3" xfId="17615"/>
    <cellStyle name="Model 6 4" xfId="17616"/>
    <cellStyle name="Model 6 4 2" xfId="17617"/>
    <cellStyle name="Model 6 4 3" xfId="17618"/>
    <cellStyle name="Model 6 5" xfId="17619"/>
    <cellStyle name="Model 6 5 2" xfId="17620"/>
    <cellStyle name="Model 6 5 3" xfId="17621"/>
    <cellStyle name="Model 6 6" xfId="17622"/>
    <cellStyle name="Model 6 6 2" xfId="17623"/>
    <cellStyle name="Model 6 6 3" xfId="17624"/>
    <cellStyle name="Model 6 7" xfId="17625"/>
    <cellStyle name="Model 6 7 2" xfId="17626"/>
    <cellStyle name="Model 6 7 3" xfId="17627"/>
    <cellStyle name="Model 6 8" xfId="17628"/>
    <cellStyle name="Model 6 8 2" xfId="17629"/>
    <cellStyle name="Model 6 8 3" xfId="17630"/>
    <cellStyle name="Model 6 9" xfId="17631"/>
    <cellStyle name="Model 6 9 2" xfId="17632"/>
    <cellStyle name="Model 6 9 3" xfId="17633"/>
    <cellStyle name="Model 7" xfId="17634"/>
    <cellStyle name="Model 7 10" xfId="17635"/>
    <cellStyle name="Model 7 10 2" xfId="17636"/>
    <cellStyle name="Model 7 10 3" xfId="17637"/>
    <cellStyle name="Model 7 11" xfId="17638"/>
    <cellStyle name="Model 7 11 2" xfId="17639"/>
    <cellStyle name="Model 7 11 3" xfId="17640"/>
    <cellStyle name="Model 7 12" xfId="17641"/>
    <cellStyle name="Model 7 12 2" xfId="17642"/>
    <cellStyle name="Model 7 12 3" xfId="17643"/>
    <cellStyle name="Model 7 13" xfId="17644"/>
    <cellStyle name="Model 7 13 2" xfId="17645"/>
    <cellStyle name="Model 7 13 3" xfId="17646"/>
    <cellStyle name="Model 7 14" xfId="17647"/>
    <cellStyle name="Model 7 14 2" xfId="17648"/>
    <cellStyle name="Model 7 14 3" xfId="17649"/>
    <cellStyle name="Model 7 15" xfId="17650"/>
    <cellStyle name="Model 7 16" xfId="17651"/>
    <cellStyle name="Model 7 2" xfId="17652"/>
    <cellStyle name="Model 7 2 2" xfId="17653"/>
    <cellStyle name="Model 7 2 3" xfId="17654"/>
    <cellStyle name="Model 7 3" xfId="17655"/>
    <cellStyle name="Model 7 3 2" xfId="17656"/>
    <cellStyle name="Model 7 3 3" xfId="17657"/>
    <cellStyle name="Model 7 4" xfId="17658"/>
    <cellStyle name="Model 7 4 2" xfId="17659"/>
    <cellStyle name="Model 7 4 3" xfId="17660"/>
    <cellStyle name="Model 7 5" xfId="17661"/>
    <cellStyle name="Model 7 5 2" xfId="17662"/>
    <cellStyle name="Model 7 5 3" xfId="17663"/>
    <cellStyle name="Model 7 6" xfId="17664"/>
    <cellStyle name="Model 7 6 2" xfId="17665"/>
    <cellStyle name="Model 7 6 3" xfId="17666"/>
    <cellStyle name="Model 7 7" xfId="17667"/>
    <cellStyle name="Model 7 7 2" xfId="17668"/>
    <cellStyle name="Model 7 7 3" xfId="17669"/>
    <cellStyle name="Model 7 8" xfId="17670"/>
    <cellStyle name="Model 7 8 2" xfId="17671"/>
    <cellStyle name="Model 7 8 3" xfId="17672"/>
    <cellStyle name="Model 7 9" xfId="17673"/>
    <cellStyle name="Model 7 9 2" xfId="17674"/>
    <cellStyle name="Model 7 9 3" xfId="17675"/>
    <cellStyle name="Model 8" xfId="17676"/>
    <cellStyle name="Model 8 10" xfId="17677"/>
    <cellStyle name="Model 8 10 2" xfId="17678"/>
    <cellStyle name="Model 8 10 3" xfId="17679"/>
    <cellStyle name="Model 8 11" xfId="17680"/>
    <cellStyle name="Model 8 11 2" xfId="17681"/>
    <cellStyle name="Model 8 11 3" xfId="17682"/>
    <cellStyle name="Model 8 12" xfId="17683"/>
    <cellStyle name="Model 8 12 2" xfId="17684"/>
    <cellStyle name="Model 8 12 3" xfId="17685"/>
    <cellStyle name="Model 8 13" xfId="17686"/>
    <cellStyle name="Model 8 13 2" xfId="17687"/>
    <cellStyle name="Model 8 13 3" xfId="17688"/>
    <cellStyle name="Model 8 14" xfId="17689"/>
    <cellStyle name="Model 8 14 2" xfId="17690"/>
    <cellStyle name="Model 8 14 3" xfId="17691"/>
    <cellStyle name="Model 8 15" xfId="17692"/>
    <cellStyle name="Model 8 16" xfId="17693"/>
    <cellStyle name="Model 8 2" xfId="17694"/>
    <cellStyle name="Model 8 2 2" xfId="17695"/>
    <cellStyle name="Model 8 2 3" xfId="17696"/>
    <cellStyle name="Model 8 3" xfId="17697"/>
    <cellStyle name="Model 8 3 2" xfId="17698"/>
    <cellStyle name="Model 8 3 3" xfId="17699"/>
    <cellStyle name="Model 8 4" xfId="17700"/>
    <cellStyle name="Model 8 4 2" xfId="17701"/>
    <cellStyle name="Model 8 4 3" xfId="17702"/>
    <cellStyle name="Model 8 5" xfId="17703"/>
    <cellStyle name="Model 8 5 2" xfId="17704"/>
    <cellStyle name="Model 8 5 3" xfId="17705"/>
    <cellStyle name="Model 8 6" xfId="17706"/>
    <cellStyle name="Model 8 6 2" xfId="17707"/>
    <cellStyle name="Model 8 6 3" xfId="17708"/>
    <cellStyle name="Model 8 7" xfId="17709"/>
    <cellStyle name="Model 8 7 2" xfId="17710"/>
    <cellStyle name="Model 8 7 3" xfId="17711"/>
    <cellStyle name="Model 8 8" xfId="17712"/>
    <cellStyle name="Model 8 8 2" xfId="17713"/>
    <cellStyle name="Model 8 8 3" xfId="17714"/>
    <cellStyle name="Model 8 9" xfId="17715"/>
    <cellStyle name="Model 8 9 2" xfId="17716"/>
    <cellStyle name="Model 8 9 3" xfId="17717"/>
    <cellStyle name="Model 9" xfId="17718"/>
    <cellStyle name="Model 9 10" xfId="17719"/>
    <cellStyle name="Model 9 10 2" xfId="17720"/>
    <cellStyle name="Model 9 10 3" xfId="17721"/>
    <cellStyle name="Model 9 11" xfId="17722"/>
    <cellStyle name="Model 9 11 2" xfId="17723"/>
    <cellStyle name="Model 9 11 3" xfId="17724"/>
    <cellStyle name="Model 9 12" xfId="17725"/>
    <cellStyle name="Model 9 12 2" xfId="17726"/>
    <cellStyle name="Model 9 12 3" xfId="17727"/>
    <cellStyle name="Model 9 13" xfId="17728"/>
    <cellStyle name="Model 9 13 2" xfId="17729"/>
    <cellStyle name="Model 9 13 3" xfId="17730"/>
    <cellStyle name="Model 9 14" xfId="17731"/>
    <cellStyle name="Model 9 14 2" xfId="17732"/>
    <cellStyle name="Model 9 14 3" xfId="17733"/>
    <cellStyle name="Model 9 15" xfId="17734"/>
    <cellStyle name="Model 9 16" xfId="17735"/>
    <cellStyle name="Model 9 2" xfId="17736"/>
    <cellStyle name="Model 9 2 2" xfId="17737"/>
    <cellStyle name="Model 9 2 3" xfId="17738"/>
    <cellStyle name="Model 9 3" xfId="17739"/>
    <cellStyle name="Model 9 3 2" xfId="17740"/>
    <cellStyle name="Model 9 3 3" xfId="17741"/>
    <cellStyle name="Model 9 4" xfId="17742"/>
    <cellStyle name="Model 9 4 2" xfId="17743"/>
    <cellStyle name="Model 9 4 3" xfId="17744"/>
    <cellStyle name="Model 9 5" xfId="17745"/>
    <cellStyle name="Model 9 5 2" xfId="17746"/>
    <cellStyle name="Model 9 5 3" xfId="17747"/>
    <cellStyle name="Model 9 6" xfId="17748"/>
    <cellStyle name="Model 9 6 2" xfId="17749"/>
    <cellStyle name="Model 9 6 3" xfId="17750"/>
    <cellStyle name="Model 9 7" xfId="17751"/>
    <cellStyle name="Model 9 7 2" xfId="17752"/>
    <cellStyle name="Model 9 7 3" xfId="17753"/>
    <cellStyle name="Model 9 8" xfId="17754"/>
    <cellStyle name="Model 9 8 2" xfId="17755"/>
    <cellStyle name="Model 9 8 3" xfId="17756"/>
    <cellStyle name="Model 9 9" xfId="17757"/>
    <cellStyle name="Model 9 9 2" xfId="17758"/>
    <cellStyle name="Model 9 9 3" xfId="17759"/>
    <cellStyle name="Normal - Style1" xfId="17760"/>
    <cellStyle name="Normal - Style1 2" xfId="17761"/>
    <cellStyle name="Normal_5 Series SW" xfId="17762"/>
    <cellStyle name="Percent [2]" xfId="17763"/>
    <cellStyle name="subhead" xfId="17764"/>
    <cellStyle name="고정소숫점" xfId="17765"/>
    <cellStyle name="고정소숫점 2" xfId="17766"/>
    <cellStyle name="고정출력1" xfId="17767"/>
    <cellStyle name="고정출력2" xfId="17768"/>
    <cellStyle name="날짜" xfId="17769"/>
    <cellStyle name="달러" xfId="17770"/>
    <cellStyle name="메모 10" xfId="17771"/>
    <cellStyle name="메모 10 10" xfId="17772"/>
    <cellStyle name="메모 10 10 10" xfId="17773"/>
    <cellStyle name="메모 10 10 10 2" xfId="17774"/>
    <cellStyle name="메모 10 10 10 3" xfId="17775"/>
    <cellStyle name="메모 10 10 11" xfId="17776"/>
    <cellStyle name="메모 10 10 11 2" xfId="17777"/>
    <cellStyle name="메모 10 10 11 3" xfId="17778"/>
    <cellStyle name="메모 10 10 12" xfId="17779"/>
    <cellStyle name="메모 10 10 12 2" xfId="17780"/>
    <cellStyle name="메모 10 10 12 3" xfId="17781"/>
    <cellStyle name="메모 10 10 13" xfId="17782"/>
    <cellStyle name="메모 10 10 13 2" xfId="17783"/>
    <cellStyle name="메모 10 10 13 3" xfId="17784"/>
    <cellStyle name="메모 10 10 14" xfId="17785"/>
    <cellStyle name="메모 10 10 14 2" xfId="17786"/>
    <cellStyle name="메모 10 10 14 3" xfId="17787"/>
    <cellStyle name="메모 10 10 15" xfId="17788"/>
    <cellStyle name="메모 10 10 16" xfId="17789"/>
    <cellStyle name="메모 10 10 2" xfId="17790"/>
    <cellStyle name="메모 10 10 2 2" xfId="17791"/>
    <cellStyle name="메모 10 10 2 3" xfId="17792"/>
    <cellStyle name="메모 10 10 3" xfId="17793"/>
    <cellStyle name="메모 10 10 3 2" xfId="17794"/>
    <cellStyle name="메모 10 10 3 3" xfId="17795"/>
    <cellStyle name="메모 10 10 4" xfId="17796"/>
    <cellStyle name="메모 10 10 4 2" xfId="17797"/>
    <cellStyle name="메모 10 10 4 3" xfId="17798"/>
    <cellStyle name="메모 10 10 5" xfId="17799"/>
    <cellStyle name="메모 10 10 5 2" xfId="17800"/>
    <cellStyle name="메모 10 10 5 3" xfId="17801"/>
    <cellStyle name="메모 10 10 6" xfId="17802"/>
    <cellStyle name="메모 10 10 6 2" xfId="17803"/>
    <cellStyle name="메모 10 10 6 3" xfId="17804"/>
    <cellStyle name="메모 10 10 7" xfId="17805"/>
    <cellStyle name="메모 10 10 7 2" xfId="17806"/>
    <cellStyle name="메모 10 10 7 3" xfId="17807"/>
    <cellStyle name="메모 10 10 8" xfId="17808"/>
    <cellStyle name="메모 10 10 8 2" xfId="17809"/>
    <cellStyle name="메모 10 10 8 3" xfId="17810"/>
    <cellStyle name="메모 10 10 9" xfId="17811"/>
    <cellStyle name="메모 10 10 9 2" xfId="17812"/>
    <cellStyle name="메모 10 10 9 3" xfId="17813"/>
    <cellStyle name="메모 10 11" xfId="17814"/>
    <cellStyle name="메모 10 11 10" xfId="17815"/>
    <cellStyle name="메모 10 11 10 2" xfId="17816"/>
    <cellStyle name="메모 10 11 10 3" xfId="17817"/>
    <cellStyle name="메모 10 11 11" xfId="17818"/>
    <cellStyle name="메모 10 11 11 2" xfId="17819"/>
    <cellStyle name="메모 10 11 11 3" xfId="17820"/>
    <cellStyle name="메모 10 11 12" xfId="17821"/>
    <cellStyle name="메모 10 11 12 2" xfId="17822"/>
    <cellStyle name="메모 10 11 12 3" xfId="17823"/>
    <cellStyle name="메모 10 11 13" xfId="17824"/>
    <cellStyle name="메모 10 11 13 2" xfId="17825"/>
    <cellStyle name="메모 10 11 13 3" xfId="17826"/>
    <cellStyle name="메모 10 11 14" xfId="17827"/>
    <cellStyle name="메모 10 11 14 2" xfId="17828"/>
    <cellStyle name="메모 10 11 14 3" xfId="17829"/>
    <cellStyle name="메모 10 11 15" xfId="17830"/>
    <cellStyle name="메모 10 11 16" xfId="17831"/>
    <cellStyle name="메모 10 11 2" xfId="17832"/>
    <cellStyle name="메모 10 11 2 2" xfId="17833"/>
    <cellStyle name="메모 10 11 2 3" xfId="17834"/>
    <cellStyle name="메모 10 11 3" xfId="17835"/>
    <cellStyle name="메모 10 11 3 2" xfId="17836"/>
    <cellStyle name="메모 10 11 3 3" xfId="17837"/>
    <cellStyle name="메모 10 11 4" xfId="17838"/>
    <cellStyle name="메모 10 11 4 2" xfId="17839"/>
    <cellStyle name="메모 10 11 4 3" xfId="17840"/>
    <cellStyle name="메모 10 11 5" xfId="17841"/>
    <cellStyle name="메모 10 11 5 2" xfId="17842"/>
    <cellStyle name="메모 10 11 5 3" xfId="17843"/>
    <cellStyle name="메모 10 11 6" xfId="17844"/>
    <cellStyle name="메모 10 11 6 2" xfId="17845"/>
    <cellStyle name="메모 10 11 6 3" xfId="17846"/>
    <cellStyle name="메모 10 11 7" xfId="17847"/>
    <cellStyle name="메모 10 11 7 2" xfId="17848"/>
    <cellStyle name="메모 10 11 7 3" xfId="17849"/>
    <cellStyle name="메모 10 11 8" xfId="17850"/>
    <cellStyle name="메모 10 11 8 2" xfId="17851"/>
    <cellStyle name="메모 10 11 8 3" xfId="17852"/>
    <cellStyle name="메모 10 11 9" xfId="17853"/>
    <cellStyle name="메모 10 11 9 2" xfId="17854"/>
    <cellStyle name="메모 10 11 9 3" xfId="17855"/>
    <cellStyle name="메모 10 12" xfId="17856"/>
    <cellStyle name="메모 10 12 10" xfId="17857"/>
    <cellStyle name="메모 10 12 10 2" xfId="17858"/>
    <cellStyle name="메모 10 12 10 3" xfId="17859"/>
    <cellStyle name="메모 10 12 11" xfId="17860"/>
    <cellStyle name="메모 10 12 11 2" xfId="17861"/>
    <cellStyle name="메모 10 12 11 3" xfId="17862"/>
    <cellStyle name="메모 10 12 12" xfId="17863"/>
    <cellStyle name="메모 10 12 12 2" xfId="17864"/>
    <cellStyle name="메모 10 12 12 3" xfId="17865"/>
    <cellStyle name="메모 10 12 13" xfId="17866"/>
    <cellStyle name="메모 10 12 13 2" xfId="17867"/>
    <cellStyle name="메모 10 12 13 3" xfId="17868"/>
    <cellStyle name="메모 10 12 14" xfId="17869"/>
    <cellStyle name="메모 10 12 14 2" xfId="17870"/>
    <cellStyle name="메모 10 12 14 3" xfId="17871"/>
    <cellStyle name="메모 10 12 15" xfId="17872"/>
    <cellStyle name="메모 10 12 16" xfId="17873"/>
    <cellStyle name="메모 10 12 2" xfId="17874"/>
    <cellStyle name="메모 10 12 2 2" xfId="17875"/>
    <cellStyle name="메모 10 12 2 3" xfId="17876"/>
    <cellStyle name="메모 10 12 3" xfId="17877"/>
    <cellStyle name="메모 10 12 3 2" xfId="17878"/>
    <cellStyle name="메모 10 12 3 3" xfId="17879"/>
    <cellStyle name="메모 10 12 4" xfId="17880"/>
    <cellStyle name="메모 10 12 4 2" xfId="17881"/>
    <cellStyle name="메모 10 12 4 3" xfId="17882"/>
    <cellStyle name="메모 10 12 5" xfId="17883"/>
    <cellStyle name="메모 10 12 5 2" xfId="17884"/>
    <cellStyle name="메모 10 12 5 3" xfId="17885"/>
    <cellStyle name="메모 10 12 6" xfId="17886"/>
    <cellStyle name="메모 10 12 6 2" xfId="17887"/>
    <cellStyle name="메모 10 12 6 3" xfId="17888"/>
    <cellStyle name="메모 10 12 7" xfId="17889"/>
    <cellStyle name="메모 10 12 7 2" xfId="17890"/>
    <cellStyle name="메모 10 12 7 3" xfId="17891"/>
    <cellStyle name="메모 10 12 8" xfId="17892"/>
    <cellStyle name="메모 10 12 8 2" xfId="17893"/>
    <cellStyle name="메모 10 12 8 3" xfId="17894"/>
    <cellStyle name="메모 10 12 9" xfId="17895"/>
    <cellStyle name="메모 10 12 9 2" xfId="17896"/>
    <cellStyle name="메모 10 12 9 3" xfId="17897"/>
    <cellStyle name="메모 10 13" xfId="17898"/>
    <cellStyle name="메모 10 13 10" xfId="17899"/>
    <cellStyle name="메모 10 13 10 2" xfId="17900"/>
    <cellStyle name="메모 10 13 10 3" xfId="17901"/>
    <cellStyle name="메모 10 13 11" xfId="17902"/>
    <cellStyle name="메모 10 13 11 2" xfId="17903"/>
    <cellStyle name="메모 10 13 11 3" xfId="17904"/>
    <cellStyle name="메모 10 13 12" xfId="17905"/>
    <cellStyle name="메모 10 13 12 2" xfId="17906"/>
    <cellStyle name="메모 10 13 12 3" xfId="17907"/>
    <cellStyle name="메모 10 13 13" xfId="17908"/>
    <cellStyle name="메모 10 13 13 2" xfId="17909"/>
    <cellStyle name="메모 10 13 13 3" xfId="17910"/>
    <cellStyle name="메모 10 13 14" xfId="17911"/>
    <cellStyle name="메모 10 13 14 2" xfId="17912"/>
    <cellStyle name="메모 10 13 14 3" xfId="17913"/>
    <cellStyle name="메모 10 13 15" xfId="17914"/>
    <cellStyle name="메모 10 13 16" xfId="17915"/>
    <cellStyle name="메모 10 13 2" xfId="17916"/>
    <cellStyle name="메모 10 13 2 2" xfId="17917"/>
    <cellStyle name="메모 10 13 2 3" xfId="17918"/>
    <cellStyle name="메모 10 13 3" xfId="17919"/>
    <cellStyle name="메모 10 13 3 2" xfId="17920"/>
    <cellStyle name="메모 10 13 3 3" xfId="17921"/>
    <cellStyle name="메모 10 13 4" xfId="17922"/>
    <cellStyle name="메모 10 13 4 2" xfId="17923"/>
    <cellStyle name="메모 10 13 4 3" xfId="17924"/>
    <cellStyle name="메모 10 13 5" xfId="17925"/>
    <cellStyle name="메모 10 13 5 2" xfId="17926"/>
    <cellStyle name="메모 10 13 5 3" xfId="17927"/>
    <cellStyle name="메모 10 13 6" xfId="17928"/>
    <cellStyle name="메모 10 13 6 2" xfId="17929"/>
    <cellStyle name="메모 10 13 6 3" xfId="17930"/>
    <cellStyle name="메모 10 13 7" xfId="17931"/>
    <cellStyle name="메모 10 13 7 2" xfId="17932"/>
    <cellStyle name="메모 10 13 7 3" xfId="17933"/>
    <cellStyle name="메모 10 13 8" xfId="17934"/>
    <cellStyle name="메모 10 13 8 2" xfId="17935"/>
    <cellStyle name="메모 10 13 8 3" xfId="17936"/>
    <cellStyle name="메모 10 13 9" xfId="17937"/>
    <cellStyle name="메모 10 13 9 2" xfId="17938"/>
    <cellStyle name="메모 10 13 9 3" xfId="17939"/>
    <cellStyle name="메모 10 14" xfId="17940"/>
    <cellStyle name="메모 10 14 10" xfId="17941"/>
    <cellStyle name="메모 10 14 10 2" xfId="17942"/>
    <cellStyle name="메모 10 14 10 3" xfId="17943"/>
    <cellStyle name="메모 10 14 11" xfId="17944"/>
    <cellStyle name="메모 10 14 11 2" xfId="17945"/>
    <cellStyle name="메모 10 14 11 3" xfId="17946"/>
    <cellStyle name="메모 10 14 12" xfId="17947"/>
    <cellStyle name="메모 10 14 12 2" xfId="17948"/>
    <cellStyle name="메모 10 14 12 3" xfId="17949"/>
    <cellStyle name="메모 10 14 13" xfId="17950"/>
    <cellStyle name="메모 10 14 13 2" xfId="17951"/>
    <cellStyle name="메모 10 14 13 3" xfId="17952"/>
    <cellStyle name="메모 10 14 14" xfId="17953"/>
    <cellStyle name="메모 10 14 14 2" xfId="17954"/>
    <cellStyle name="메모 10 14 14 3" xfId="17955"/>
    <cellStyle name="메모 10 14 15" xfId="17956"/>
    <cellStyle name="메모 10 14 16" xfId="17957"/>
    <cellStyle name="메모 10 14 2" xfId="17958"/>
    <cellStyle name="메모 10 14 2 2" xfId="17959"/>
    <cellStyle name="메모 10 14 2 3" xfId="17960"/>
    <cellStyle name="메모 10 14 3" xfId="17961"/>
    <cellStyle name="메모 10 14 3 2" xfId="17962"/>
    <cellStyle name="메모 10 14 3 3" xfId="17963"/>
    <cellStyle name="메모 10 14 4" xfId="17964"/>
    <cellStyle name="메모 10 14 4 2" xfId="17965"/>
    <cellStyle name="메모 10 14 4 3" xfId="17966"/>
    <cellStyle name="메모 10 14 5" xfId="17967"/>
    <cellStyle name="메모 10 14 5 2" xfId="17968"/>
    <cellStyle name="메모 10 14 5 3" xfId="17969"/>
    <cellStyle name="메모 10 14 6" xfId="17970"/>
    <cellStyle name="메모 10 14 6 2" xfId="17971"/>
    <cellStyle name="메모 10 14 6 3" xfId="17972"/>
    <cellStyle name="메모 10 14 7" xfId="17973"/>
    <cellStyle name="메모 10 14 7 2" xfId="17974"/>
    <cellStyle name="메모 10 14 7 3" xfId="17975"/>
    <cellStyle name="메모 10 14 8" xfId="17976"/>
    <cellStyle name="메모 10 14 8 2" xfId="17977"/>
    <cellStyle name="메모 10 14 8 3" xfId="17978"/>
    <cellStyle name="메모 10 14 9" xfId="17979"/>
    <cellStyle name="메모 10 14 9 2" xfId="17980"/>
    <cellStyle name="메모 10 14 9 3" xfId="17981"/>
    <cellStyle name="메모 10 15" xfId="17982"/>
    <cellStyle name="메모 10 15 10" xfId="17983"/>
    <cellStyle name="메모 10 15 10 2" xfId="17984"/>
    <cellStyle name="메모 10 15 10 3" xfId="17985"/>
    <cellStyle name="메모 10 15 11" xfId="17986"/>
    <cellStyle name="메모 10 15 11 2" xfId="17987"/>
    <cellStyle name="메모 10 15 11 3" xfId="17988"/>
    <cellStyle name="메모 10 15 12" xfId="17989"/>
    <cellStyle name="메모 10 15 12 2" xfId="17990"/>
    <cellStyle name="메모 10 15 12 3" xfId="17991"/>
    <cellStyle name="메모 10 15 13" xfId="17992"/>
    <cellStyle name="메모 10 15 13 2" xfId="17993"/>
    <cellStyle name="메모 10 15 13 3" xfId="17994"/>
    <cellStyle name="메모 10 15 14" xfId="17995"/>
    <cellStyle name="메모 10 15 14 2" xfId="17996"/>
    <cellStyle name="메모 10 15 14 3" xfId="17997"/>
    <cellStyle name="메모 10 15 15" xfId="17998"/>
    <cellStyle name="메모 10 15 16" xfId="17999"/>
    <cellStyle name="메모 10 15 2" xfId="18000"/>
    <cellStyle name="메모 10 15 2 2" xfId="18001"/>
    <cellStyle name="메모 10 15 2 3" xfId="18002"/>
    <cellStyle name="메모 10 15 3" xfId="18003"/>
    <cellStyle name="메모 10 15 3 2" xfId="18004"/>
    <cellStyle name="메모 10 15 3 3" xfId="18005"/>
    <cellStyle name="메모 10 15 4" xfId="18006"/>
    <cellStyle name="메모 10 15 4 2" xfId="18007"/>
    <cellStyle name="메모 10 15 4 3" xfId="18008"/>
    <cellStyle name="메모 10 15 5" xfId="18009"/>
    <cellStyle name="메모 10 15 5 2" xfId="18010"/>
    <cellStyle name="메모 10 15 5 3" xfId="18011"/>
    <cellStyle name="메모 10 15 6" xfId="18012"/>
    <cellStyle name="메모 10 15 6 2" xfId="18013"/>
    <cellStyle name="메모 10 15 6 3" xfId="18014"/>
    <cellStyle name="메모 10 15 7" xfId="18015"/>
    <cellStyle name="메모 10 15 7 2" xfId="18016"/>
    <cellStyle name="메모 10 15 7 3" xfId="18017"/>
    <cellStyle name="메모 10 15 8" xfId="18018"/>
    <cellStyle name="메모 10 15 8 2" xfId="18019"/>
    <cellStyle name="메모 10 15 8 3" xfId="18020"/>
    <cellStyle name="메모 10 15 9" xfId="18021"/>
    <cellStyle name="메모 10 15 9 2" xfId="18022"/>
    <cellStyle name="메모 10 15 9 3" xfId="18023"/>
    <cellStyle name="메모 10 16" xfId="18024"/>
    <cellStyle name="메모 10 16 10" xfId="18025"/>
    <cellStyle name="메모 10 16 10 2" xfId="18026"/>
    <cellStyle name="메모 10 16 10 3" xfId="18027"/>
    <cellStyle name="메모 10 16 11" xfId="18028"/>
    <cellStyle name="메모 10 16 11 2" xfId="18029"/>
    <cellStyle name="메모 10 16 11 3" xfId="18030"/>
    <cellStyle name="메모 10 16 12" xfId="18031"/>
    <cellStyle name="메모 10 16 12 2" xfId="18032"/>
    <cellStyle name="메모 10 16 12 3" xfId="18033"/>
    <cellStyle name="메모 10 16 13" xfId="18034"/>
    <cellStyle name="메모 10 16 13 2" xfId="18035"/>
    <cellStyle name="메모 10 16 13 3" xfId="18036"/>
    <cellStyle name="메모 10 16 14" xfId="18037"/>
    <cellStyle name="메모 10 16 14 2" xfId="18038"/>
    <cellStyle name="메모 10 16 14 3" xfId="18039"/>
    <cellStyle name="메모 10 16 15" xfId="18040"/>
    <cellStyle name="메모 10 16 16" xfId="18041"/>
    <cellStyle name="메모 10 16 2" xfId="18042"/>
    <cellStyle name="메모 10 16 2 2" xfId="18043"/>
    <cellStyle name="메모 10 16 2 3" xfId="18044"/>
    <cellStyle name="메모 10 16 3" xfId="18045"/>
    <cellStyle name="메모 10 16 3 2" xfId="18046"/>
    <cellStyle name="메모 10 16 3 3" xfId="18047"/>
    <cellStyle name="메모 10 16 4" xfId="18048"/>
    <cellStyle name="메모 10 16 4 2" xfId="18049"/>
    <cellStyle name="메모 10 16 4 3" xfId="18050"/>
    <cellStyle name="메모 10 16 5" xfId="18051"/>
    <cellStyle name="메모 10 16 5 2" xfId="18052"/>
    <cellStyle name="메모 10 16 5 3" xfId="18053"/>
    <cellStyle name="메모 10 16 6" xfId="18054"/>
    <cellStyle name="메모 10 16 6 2" xfId="18055"/>
    <cellStyle name="메모 10 16 6 3" xfId="18056"/>
    <cellStyle name="메모 10 16 7" xfId="18057"/>
    <cellStyle name="메모 10 16 7 2" xfId="18058"/>
    <cellStyle name="메모 10 16 7 3" xfId="18059"/>
    <cellStyle name="메모 10 16 8" xfId="18060"/>
    <cellStyle name="메모 10 16 8 2" xfId="18061"/>
    <cellStyle name="메모 10 16 8 3" xfId="18062"/>
    <cellStyle name="메모 10 16 9" xfId="18063"/>
    <cellStyle name="메모 10 16 9 2" xfId="18064"/>
    <cellStyle name="메모 10 16 9 3" xfId="18065"/>
    <cellStyle name="메모 10 17" xfId="18066"/>
    <cellStyle name="메모 10 17 10" xfId="18067"/>
    <cellStyle name="메모 10 17 10 2" xfId="18068"/>
    <cellStyle name="메모 10 17 10 3" xfId="18069"/>
    <cellStyle name="메모 10 17 11" xfId="18070"/>
    <cellStyle name="메모 10 17 11 2" xfId="18071"/>
    <cellStyle name="메모 10 17 11 3" xfId="18072"/>
    <cellStyle name="메모 10 17 12" xfId="18073"/>
    <cellStyle name="메모 10 17 12 2" xfId="18074"/>
    <cellStyle name="메모 10 17 12 3" xfId="18075"/>
    <cellStyle name="메모 10 17 13" xfId="18076"/>
    <cellStyle name="메모 10 17 13 2" xfId="18077"/>
    <cellStyle name="메모 10 17 13 3" xfId="18078"/>
    <cellStyle name="메모 10 17 14" xfId="18079"/>
    <cellStyle name="메모 10 17 14 2" xfId="18080"/>
    <cellStyle name="메모 10 17 14 3" xfId="18081"/>
    <cellStyle name="메모 10 17 15" xfId="18082"/>
    <cellStyle name="메모 10 17 16" xfId="18083"/>
    <cellStyle name="메모 10 17 2" xfId="18084"/>
    <cellStyle name="메모 10 17 2 2" xfId="18085"/>
    <cellStyle name="메모 10 17 2 3" xfId="18086"/>
    <cellStyle name="메모 10 17 3" xfId="18087"/>
    <cellStyle name="메모 10 17 3 2" xfId="18088"/>
    <cellStyle name="메모 10 17 3 3" xfId="18089"/>
    <cellStyle name="메모 10 17 4" xfId="18090"/>
    <cellStyle name="메모 10 17 4 2" xfId="18091"/>
    <cellStyle name="메모 10 17 4 3" xfId="18092"/>
    <cellStyle name="메모 10 17 5" xfId="18093"/>
    <cellStyle name="메모 10 17 5 2" xfId="18094"/>
    <cellStyle name="메모 10 17 5 3" xfId="18095"/>
    <cellStyle name="메모 10 17 6" xfId="18096"/>
    <cellStyle name="메모 10 17 6 2" xfId="18097"/>
    <cellStyle name="메모 10 17 6 3" xfId="18098"/>
    <cellStyle name="메모 10 17 7" xfId="18099"/>
    <cellStyle name="메모 10 17 7 2" xfId="18100"/>
    <cellStyle name="메모 10 17 7 3" xfId="18101"/>
    <cellStyle name="메모 10 17 8" xfId="18102"/>
    <cellStyle name="메모 10 17 8 2" xfId="18103"/>
    <cellStyle name="메모 10 17 8 3" xfId="18104"/>
    <cellStyle name="메모 10 17 9" xfId="18105"/>
    <cellStyle name="메모 10 17 9 2" xfId="18106"/>
    <cellStyle name="메모 10 17 9 3" xfId="18107"/>
    <cellStyle name="메모 10 18" xfId="18108"/>
    <cellStyle name="메모 10 18 10" xfId="18109"/>
    <cellStyle name="메모 10 18 10 2" xfId="18110"/>
    <cellStyle name="메모 10 18 10 3" xfId="18111"/>
    <cellStyle name="메모 10 18 11" xfId="18112"/>
    <cellStyle name="메모 10 18 11 2" xfId="18113"/>
    <cellStyle name="메모 10 18 11 3" xfId="18114"/>
    <cellStyle name="메모 10 18 12" xfId="18115"/>
    <cellStyle name="메모 10 18 12 2" xfId="18116"/>
    <cellStyle name="메모 10 18 12 3" xfId="18117"/>
    <cellStyle name="메모 10 18 13" xfId="18118"/>
    <cellStyle name="메모 10 18 13 2" xfId="18119"/>
    <cellStyle name="메모 10 18 13 3" xfId="18120"/>
    <cellStyle name="메모 10 18 14" xfId="18121"/>
    <cellStyle name="메모 10 18 14 2" xfId="18122"/>
    <cellStyle name="메모 10 18 14 3" xfId="18123"/>
    <cellStyle name="메모 10 18 15" xfId="18124"/>
    <cellStyle name="메모 10 18 16" xfId="18125"/>
    <cellStyle name="메모 10 18 2" xfId="18126"/>
    <cellStyle name="메모 10 18 2 2" xfId="18127"/>
    <cellStyle name="메모 10 18 2 3" xfId="18128"/>
    <cellStyle name="메모 10 18 3" xfId="18129"/>
    <cellStyle name="메모 10 18 3 2" xfId="18130"/>
    <cellStyle name="메모 10 18 3 3" xfId="18131"/>
    <cellStyle name="메모 10 18 4" xfId="18132"/>
    <cellStyle name="메모 10 18 4 2" xfId="18133"/>
    <cellStyle name="메모 10 18 4 3" xfId="18134"/>
    <cellStyle name="메모 10 18 5" xfId="18135"/>
    <cellStyle name="메모 10 18 5 2" xfId="18136"/>
    <cellStyle name="메모 10 18 5 3" xfId="18137"/>
    <cellStyle name="메모 10 18 6" xfId="18138"/>
    <cellStyle name="메모 10 18 6 2" xfId="18139"/>
    <cellStyle name="메모 10 18 6 3" xfId="18140"/>
    <cellStyle name="메모 10 18 7" xfId="18141"/>
    <cellStyle name="메모 10 18 7 2" xfId="18142"/>
    <cellStyle name="메모 10 18 7 3" xfId="18143"/>
    <cellStyle name="메모 10 18 8" xfId="18144"/>
    <cellStyle name="메모 10 18 8 2" xfId="18145"/>
    <cellStyle name="메모 10 18 8 3" xfId="18146"/>
    <cellStyle name="메모 10 18 9" xfId="18147"/>
    <cellStyle name="메모 10 18 9 2" xfId="18148"/>
    <cellStyle name="메모 10 18 9 3" xfId="18149"/>
    <cellStyle name="메모 10 19" xfId="18150"/>
    <cellStyle name="메모 10 19 10" xfId="18151"/>
    <cellStyle name="메모 10 19 10 2" xfId="18152"/>
    <cellStyle name="메모 10 19 10 3" xfId="18153"/>
    <cellStyle name="메모 10 19 11" xfId="18154"/>
    <cellStyle name="메모 10 19 11 2" xfId="18155"/>
    <cellStyle name="메모 10 19 11 3" xfId="18156"/>
    <cellStyle name="메모 10 19 12" xfId="18157"/>
    <cellStyle name="메모 10 19 12 2" xfId="18158"/>
    <cellStyle name="메모 10 19 12 3" xfId="18159"/>
    <cellStyle name="메모 10 19 13" xfId="18160"/>
    <cellStyle name="메모 10 19 13 2" xfId="18161"/>
    <cellStyle name="메모 10 19 13 3" xfId="18162"/>
    <cellStyle name="메모 10 19 14" xfId="18163"/>
    <cellStyle name="메모 10 19 14 2" xfId="18164"/>
    <cellStyle name="메모 10 19 14 3" xfId="18165"/>
    <cellStyle name="메모 10 19 15" xfId="18166"/>
    <cellStyle name="메모 10 19 16" xfId="18167"/>
    <cellStyle name="메모 10 19 2" xfId="18168"/>
    <cellStyle name="메모 10 19 2 2" xfId="18169"/>
    <cellStyle name="메모 10 19 2 3" xfId="18170"/>
    <cellStyle name="메모 10 19 3" xfId="18171"/>
    <cellStyle name="메모 10 19 3 2" xfId="18172"/>
    <cellStyle name="메모 10 19 3 3" xfId="18173"/>
    <cellStyle name="메모 10 19 4" xfId="18174"/>
    <cellStyle name="메모 10 19 4 2" xfId="18175"/>
    <cellStyle name="메모 10 19 4 3" xfId="18176"/>
    <cellStyle name="메모 10 19 5" xfId="18177"/>
    <cellStyle name="메모 10 19 5 2" xfId="18178"/>
    <cellStyle name="메모 10 19 5 3" xfId="18179"/>
    <cellStyle name="메모 10 19 6" xfId="18180"/>
    <cellStyle name="메모 10 19 6 2" xfId="18181"/>
    <cellStyle name="메모 10 19 6 3" xfId="18182"/>
    <cellStyle name="메모 10 19 7" xfId="18183"/>
    <cellStyle name="메모 10 19 7 2" xfId="18184"/>
    <cellStyle name="메모 10 19 7 3" xfId="18185"/>
    <cellStyle name="메모 10 19 8" xfId="18186"/>
    <cellStyle name="메모 10 19 8 2" xfId="18187"/>
    <cellStyle name="메모 10 19 8 3" xfId="18188"/>
    <cellStyle name="메모 10 19 9" xfId="18189"/>
    <cellStyle name="메모 10 19 9 2" xfId="18190"/>
    <cellStyle name="메모 10 19 9 3" xfId="18191"/>
    <cellStyle name="메모 10 2" xfId="18192"/>
    <cellStyle name="메모 10 2 10" xfId="18193"/>
    <cellStyle name="메모 10 2 10 2" xfId="18194"/>
    <cellStyle name="메모 10 2 10 3" xfId="18195"/>
    <cellStyle name="메모 10 2 11" xfId="18196"/>
    <cellStyle name="메모 10 2 11 2" xfId="18197"/>
    <cellStyle name="메모 10 2 11 3" xfId="18198"/>
    <cellStyle name="메모 10 2 12" xfId="18199"/>
    <cellStyle name="메모 10 2 12 2" xfId="18200"/>
    <cellStyle name="메모 10 2 12 3" xfId="18201"/>
    <cellStyle name="메모 10 2 13" xfId="18202"/>
    <cellStyle name="메모 10 2 13 2" xfId="18203"/>
    <cellStyle name="메모 10 2 13 3" xfId="18204"/>
    <cellStyle name="메모 10 2 14" xfId="18205"/>
    <cellStyle name="메모 10 2 14 2" xfId="18206"/>
    <cellStyle name="메모 10 2 14 3" xfId="18207"/>
    <cellStyle name="메모 10 2 15" xfId="18208"/>
    <cellStyle name="메모 10 2 16" xfId="18209"/>
    <cellStyle name="메모 10 2 2" xfId="18210"/>
    <cellStyle name="메모 10 2 2 2" xfId="18211"/>
    <cellStyle name="메모 10 2 2 3" xfId="18212"/>
    <cellStyle name="메모 10 2 3" xfId="18213"/>
    <cellStyle name="메모 10 2 3 2" xfId="18214"/>
    <cellStyle name="메모 10 2 3 3" xfId="18215"/>
    <cellStyle name="메모 10 2 4" xfId="18216"/>
    <cellStyle name="메모 10 2 4 2" xfId="18217"/>
    <cellStyle name="메모 10 2 4 3" xfId="18218"/>
    <cellStyle name="메모 10 2 5" xfId="18219"/>
    <cellStyle name="메모 10 2 5 2" xfId="18220"/>
    <cellStyle name="메모 10 2 5 3" xfId="18221"/>
    <cellStyle name="메모 10 2 6" xfId="18222"/>
    <cellStyle name="메모 10 2 6 2" xfId="18223"/>
    <cellStyle name="메모 10 2 6 3" xfId="18224"/>
    <cellStyle name="메모 10 2 7" xfId="18225"/>
    <cellStyle name="메모 10 2 7 2" xfId="18226"/>
    <cellStyle name="메모 10 2 7 3" xfId="18227"/>
    <cellStyle name="메모 10 2 8" xfId="18228"/>
    <cellStyle name="메모 10 2 8 2" xfId="18229"/>
    <cellStyle name="메모 10 2 8 3" xfId="18230"/>
    <cellStyle name="메모 10 2 9" xfId="18231"/>
    <cellStyle name="메모 10 2 9 2" xfId="18232"/>
    <cellStyle name="메모 10 2 9 3" xfId="18233"/>
    <cellStyle name="메모 10 20" xfId="18234"/>
    <cellStyle name="메모 10 20 10" xfId="18235"/>
    <cellStyle name="메모 10 20 10 2" xfId="18236"/>
    <cellStyle name="메모 10 20 10 3" xfId="18237"/>
    <cellStyle name="메모 10 20 11" xfId="18238"/>
    <cellStyle name="메모 10 20 11 2" xfId="18239"/>
    <cellStyle name="메모 10 20 11 3" xfId="18240"/>
    <cellStyle name="메모 10 20 12" xfId="18241"/>
    <cellStyle name="메모 10 20 12 2" xfId="18242"/>
    <cellStyle name="메모 10 20 12 3" xfId="18243"/>
    <cellStyle name="메모 10 20 13" xfId="18244"/>
    <cellStyle name="메모 10 20 13 2" xfId="18245"/>
    <cellStyle name="메모 10 20 13 3" xfId="18246"/>
    <cellStyle name="메모 10 20 14" xfId="18247"/>
    <cellStyle name="메모 10 20 14 2" xfId="18248"/>
    <cellStyle name="메모 10 20 14 3" xfId="18249"/>
    <cellStyle name="메모 10 20 15" xfId="18250"/>
    <cellStyle name="메모 10 20 16" xfId="18251"/>
    <cellStyle name="메모 10 20 2" xfId="18252"/>
    <cellStyle name="메모 10 20 2 2" xfId="18253"/>
    <cellStyle name="메모 10 20 2 3" xfId="18254"/>
    <cellStyle name="메모 10 20 3" xfId="18255"/>
    <cellStyle name="메모 10 20 3 2" xfId="18256"/>
    <cellStyle name="메모 10 20 3 3" xfId="18257"/>
    <cellStyle name="메모 10 20 4" xfId="18258"/>
    <cellStyle name="메모 10 20 4 2" xfId="18259"/>
    <cellStyle name="메모 10 20 4 3" xfId="18260"/>
    <cellStyle name="메모 10 20 5" xfId="18261"/>
    <cellStyle name="메모 10 20 5 2" xfId="18262"/>
    <cellStyle name="메모 10 20 5 3" xfId="18263"/>
    <cellStyle name="메모 10 20 6" xfId="18264"/>
    <cellStyle name="메모 10 20 6 2" xfId="18265"/>
    <cellStyle name="메모 10 20 6 3" xfId="18266"/>
    <cellStyle name="메모 10 20 7" xfId="18267"/>
    <cellStyle name="메모 10 20 7 2" xfId="18268"/>
    <cellStyle name="메모 10 20 7 3" xfId="18269"/>
    <cellStyle name="메모 10 20 8" xfId="18270"/>
    <cellStyle name="메모 10 20 8 2" xfId="18271"/>
    <cellStyle name="메모 10 20 8 3" xfId="18272"/>
    <cellStyle name="메모 10 20 9" xfId="18273"/>
    <cellStyle name="메모 10 20 9 2" xfId="18274"/>
    <cellStyle name="메모 10 20 9 3" xfId="18275"/>
    <cellStyle name="메모 10 21" xfId="18276"/>
    <cellStyle name="메모 10 21 10" xfId="18277"/>
    <cellStyle name="메모 10 21 10 2" xfId="18278"/>
    <cellStyle name="메모 10 21 10 3" xfId="18279"/>
    <cellStyle name="메모 10 21 11" xfId="18280"/>
    <cellStyle name="메모 10 21 11 2" xfId="18281"/>
    <cellStyle name="메모 10 21 11 3" xfId="18282"/>
    <cellStyle name="메모 10 21 12" xfId="18283"/>
    <cellStyle name="메모 10 21 12 2" xfId="18284"/>
    <cellStyle name="메모 10 21 12 3" xfId="18285"/>
    <cellStyle name="메모 10 21 13" xfId="18286"/>
    <cellStyle name="메모 10 21 13 2" xfId="18287"/>
    <cellStyle name="메모 10 21 13 3" xfId="18288"/>
    <cellStyle name="메모 10 21 14" xfId="18289"/>
    <cellStyle name="메모 10 21 14 2" xfId="18290"/>
    <cellStyle name="메모 10 21 14 3" xfId="18291"/>
    <cellStyle name="메모 10 21 15" xfId="18292"/>
    <cellStyle name="메모 10 21 16" xfId="18293"/>
    <cellStyle name="메모 10 21 2" xfId="18294"/>
    <cellStyle name="메모 10 21 2 2" xfId="18295"/>
    <cellStyle name="메모 10 21 2 3" xfId="18296"/>
    <cellStyle name="메모 10 21 3" xfId="18297"/>
    <cellStyle name="메모 10 21 3 2" xfId="18298"/>
    <cellStyle name="메모 10 21 3 3" xfId="18299"/>
    <cellStyle name="메모 10 21 4" xfId="18300"/>
    <cellStyle name="메모 10 21 4 2" xfId="18301"/>
    <cellStyle name="메모 10 21 4 3" xfId="18302"/>
    <cellStyle name="메모 10 21 5" xfId="18303"/>
    <cellStyle name="메모 10 21 5 2" xfId="18304"/>
    <cellStyle name="메모 10 21 5 3" xfId="18305"/>
    <cellStyle name="메모 10 21 6" xfId="18306"/>
    <cellStyle name="메모 10 21 6 2" xfId="18307"/>
    <cellStyle name="메모 10 21 6 3" xfId="18308"/>
    <cellStyle name="메모 10 21 7" xfId="18309"/>
    <cellStyle name="메모 10 21 7 2" xfId="18310"/>
    <cellStyle name="메모 10 21 7 3" xfId="18311"/>
    <cellStyle name="메모 10 21 8" xfId="18312"/>
    <cellStyle name="메모 10 21 8 2" xfId="18313"/>
    <cellStyle name="메모 10 21 8 3" xfId="18314"/>
    <cellStyle name="메모 10 21 9" xfId="18315"/>
    <cellStyle name="메모 10 21 9 2" xfId="18316"/>
    <cellStyle name="메모 10 21 9 3" xfId="18317"/>
    <cellStyle name="메모 10 22" xfId="18318"/>
    <cellStyle name="메모 10 22 10" xfId="18319"/>
    <cellStyle name="메모 10 22 10 2" xfId="18320"/>
    <cellStyle name="메모 10 22 10 3" xfId="18321"/>
    <cellStyle name="메모 10 22 11" xfId="18322"/>
    <cellStyle name="메모 10 22 11 2" xfId="18323"/>
    <cellStyle name="메모 10 22 11 3" xfId="18324"/>
    <cellStyle name="메모 10 22 12" xfId="18325"/>
    <cellStyle name="메모 10 22 12 2" xfId="18326"/>
    <cellStyle name="메모 10 22 12 3" xfId="18327"/>
    <cellStyle name="메모 10 22 13" xfId="18328"/>
    <cellStyle name="메모 10 22 13 2" xfId="18329"/>
    <cellStyle name="메모 10 22 13 3" xfId="18330"/>
    <cellStyle name="메모 10 22 14" xfId="18331"/>
    <cellStyle name="메모 10 22 14 2" xfId="18332"/>
    <cellStyle name="메모 10 22 14 3" xfId="18333"/>
    <cellStyle name="메모 10 22 15" xfId="18334"/>
    <cellStyle name="메모 10 22 16" xfId="18335"/>
    <cellStyle name="메모 10 22 2" xfId="18336"/>
    <cellStyle name="메모 10 22 2 2" xfId="18337"/>
    <cellStyle name="메모 10 22 2 3" xfId="18338"/>
    <cellStyle name="메모 10 22 3" xfId="18339"/>
    <cellStyle name="메모 10 22 3 2" xfId="18340"/>
    <cellStyle name="메모 10 22 3 3" xfId="18341"/>
    <cellStyle name="메모 10 22 4" xfId="18342"/>
    <cellStyle name="메모 10 22 4 2" xfId="18343"/>
    <cellStyle name="메모 10 22 4 3" xfId="18344"/>
    <cellStyle name="메모 10 22 5" xfId="18345"/>
    <cellStyle name="메모 10 22 5 2" xfId="18346"/>
    <cellStyle name="메모 10 22 5 3" xfId="18347"/>
    <cellStyle name="메모 10 22 6" xfId="18348"/>
    <cellStyle name="메모 10 22 6 2" xfId="18349"/>
    <cellStyle name="메모 10 22 6 3" xfId="18350"/>
    <cellStyle name="메모 10 22 7" xfId="18351"/>
    <cellStyle name="메모 10 22 7 2" xfId="18352"/>
    <cellStyle name="메모 10 22 7 3" xfId="18353"/>
    <cellStyle name="메모 10 22 8" xfId="18354"/>
    <cellStyle name="메모 10 22 8 2" xfId="18355"/>
    <cellStyle name="메모 10 22 8 3" xfId="18356"/>
    <cellStyle name="메모 10 22 9" xfId="18357"/>
    <cellStyle name="메모 10 22 9 2" xfId="18358"/>
    <cellStyle name="메모 10 22 9 3" xfId="18359"/>
    <cellStyle name="메모 10 23" xfId="18360"/>
    <cellStyle name="메모 10 23 2" xfId="18361"/>
    <cellStyle name="메모 10 23 3" xfId="18362"/>
    <cellStyle name="메모 10 24" xfId="18363"/>
    <cellStyle name="메모 10 24 2" xfId="18364"/>
    <cellStyle name="메모 10 24 3" xfId="18365"/>
    <cellStyle name="메모 10 25" xfId="18366"/>
    <cellStyle name="메모 10 25 2" xfId="18367"/>
    <cellStyle name="메모 10 25 3" xfId="18368"/>
    <cellStyle name="메모 10 26" xfId="18369"/>
    <cellStyle name="메모 10 26 2" xfId="18370"/>
    <cellStyle name="메모 10 26 3" xfId="18371"/>
    <cellStyle name="메모 10 27" xfId="18372"/>
    <cellStyle name="메모 10 27 2" xfId="18373"/>
    <cellStyle name="메모 10 27 3" xfId="18374"/>
    <cellStyle name="메모 10 28" xfId="18375"/>
    <cellStyle name="메모 10 28 2" xfId="18376"/>
    <cellStyle name="메모 10 28 3" xfId="18377"/>
    <cellStyle name="메모 10 29" xfId="18378"/>
    <cellStyle name="메모 10 29 2" xfId="18379"/>
    <cellStyle name="메모 10 29 3" xfId="18380"/>
    <cellStyle name="메모 10 3" xfId="18381"/>
    <cellStyle name="메모 10 3 10" xfId="18382"/>
    <cellStyle name="메모 10 3 10 2" xfId="18383"/>
    <cellStyle name="메모 10 3 10 3" xfId="18384"/>
    <cellStyle name="메모 10 3 11" xfId="18385"/>
    <cellStyle name="메모 10 3 11 2" xfId="18386"/>
    <cellStyle name="메모 10 3 11 3" xfId="18387"/>
    <cellStyle name="메모 10 3 12" xfId="18388"/>
    <cellStyle name="메모 10 3 12 2" xfId="18389"/>
    <cellStyle name="메모 10 3 12 3" xfId="18390"/>
    <cellStyle name="메모 10 3 13" xfId="18391"/>
    <cellStyle name="메모 10 3 13 2" xfId="18392"/>
    <cellStyle name="메모 10 3 13 3" xfId="18393"/>
    <cellStyle name="메모 10 3 14" xfId="18394"/>
    <cellStyle name="메모 10 3 14 2" xfId="18395"/>
    <cellStyle name="메모 10 3 14 3" xfId="18396"/>
    <cellStyle name="메모 10 3 15" xfId="18397"/>
    <cellStyle name="메모 10 3 16" xfId="18398"/>
    <cellStyle name="메모 10 3 2" xfId="18399"/>
    <cellStyle name="메모 10 3 2 2" xfId="18400"/>
    <cellStyle name="메모 10 3 2 3" xfId="18401"/>
    <cellStyle name="메모 10 3 3" xfId="18402"/>
    <cellStyle name="메모 10 3 3 2" xfId="18403"/>
    <cellStyle name="메모 10 3 3 3" xfId="18404"/>
    <cellStyle name="메모 10 3 4" xfId="18405"/>
    <cellStyle name="메모 10 3 4 2" xfId="18406"/>
    <cellStyle name="메모 10 3 4 3" xfId="18407"/>
    <cellStyle name="메모 10 3 5" xfId="18408"/>
    <cellStyle name="메모 10 3 5 2" xfId="18409"/>
    <cellStyle name="메모 10 3 5 3" xfId="18410"/>
    <cellStyle name="메모 10 3 6" xfId="18411"/>
    <cellStyle name="메모 10 3 6 2" xfId="18412"/>
    <cellStyle name="메모 10 3 6 3" xfId="18413"/>
    <cellStyle name="메모 10 3 7" xfId="18414"/>
    <cellStyle name="메모 10 3 7 2" xfId="18415"/>
    <cellStyle name="메모 10 3 7 3" xfId="18416"/>
    <cellStyle name="메모 10 3 8" xfId="18417"/>
    <cellStyle name="메모 10 3 8 2" xfId="18418"/>
    <cellStyle name="메모 10 3 8 3" xfId="18419"/>
    <cellStyle name="메모 10 3 9" xfId="18420"/>
    <cellStyle name="메모 10 3 9 2" xfId="18421"/>
    <cellStyle name="메모 10 3 9 3" xfId="18422"/>
    <cellStyle name="메모 10 30" xfId="18423"/>
    <cellStyle name="메모 10 30 2" xfId="18424"/>
    <cellStyle name="메모 10 30 3" xfId="18425"/>
    <cellStyle name="메모 10 31" xfId="18426"/>
    <cellStyle name="메모 10 31 2" xfId="18427"/>
    <cellStyle name="메모 10 31 3" xfId="18428"/>
    <cellStyle name="메모 10 32" xfId="18429"/>
    <cellStyle name="메모 10 32 2" xfId="18430"/>
    <cellStyle name="메모 10 32 3" xfId="18431"/>
    <cellStyle name="메모 10 33" xfId="18432"/>
    <cellStyle name="메모 10 33 2" xfId="18433"/>
    <cellStyle name="메모 10 33 3" xfId="18434"/>
    <cellStyle name="메모 10 34" xfId="18435"/>
    <cellStyle name="메모 10 34 2" xfId="18436"/>
    <cellStyle name="메모 10 34 3" xfId="18437"/>
    <cellStyle name="메모 10 35" xfId="18438"/>
    <cellStyle name="메모 10 35 2" xfId="18439"/>
    <cellStyle name="메모 10 35 3" xfId="18440"/>
    <cellStyle name="메모 10 36" xfId="18441"/>
    <cellStyle name="메모 10 37" xfId="18442"/>
    <cellStyle name="메모 10 4" xfId="18443"/>
    <cellStyle name="메모 10 4 10" xfId="18444"/>
    <cellStyle name="메모 10 4 10 2" xfId="18445"/>
    <cellStyle name="메모 10 4 10 3" xfId="18446"/>
    <cellStyle name="메모 10 4 11" xfId="18447"/>
    <cellStyle name="메모 10 4 11 2" xfId="18448"/>
    <cellStyle name="메모 10 4 11 3" xfId="18449"/>
    <cellStyle name="메모 10 4 12" xfId="18450"/>
    <cellStyle name="메모 10 4 12 2" xfId="18451"/>
    <cellStyle name="메모 10 4 12 3" xfId="18452"/>
    <cellStyle name="메모 10 4 13" xfId="18453"/>
    <cellStyle name="메모 10 4 13 2" xfId="18454"/>
    <cellStyle name="메모 10 4 13 3" xfId="18455"/>
    <cellStyle name="메모 10 4 14" xfId="18456"/>
    <cellStyle name="메모 10 4 14 2" xfId="18457"/>
    <cellStyle name="메모 10 4 14 3" xfId="18458"/>
    <cellStyle name="메모 10 4 15" xfId="18459"/>
    <cellStyle name="메모 10 4 16" xfId="18460"/>
    <cellStyle name="메모 10 4 2" xfId="18461"/>
    <cellStyle name="메모 10 4 2 2" xfId="18462"/>
    <cellStyle name="메모 10 4 2 3" xfId="18463"/>
    <cellStyle name="메모 10 4 3" xfId="18464"/>
    <cellStyle name="메모 10 4 3 2" xfId="18465"/>
    <cellStyle name="메모 10 4 3 3" xfId="18466"/>
    <cellStyle name="메모 10 4 4" xfId="18467"/>
    <cellStyle name="메모 10 4 4 2" xfId="18468"/>
    <cellStyle name="메모 10 4 4 3" xfId="18469"/>
    <cellStyle name="메모 10 4 5" xfId="18470"/>
    <cellStyle name="메모 10 4 5 2" xfId="18471"/>
    <cellStyle name="메모 10 4 5 3" xfId="18472"/>
    <cellStyle name="메모 10 4 6" xfId="18473"/>
    <cellStyle name="메모 10 4 6 2" xfId="18474"/>
    <cellStyle name="메모 10 4 6 3" xfId="18475"/>
    <cellStyle name="메모 10 4 7" xfId="18476"/>
    <cellStyle name="메모 10 4 7 2" xfId="18477"/>
    <cellStyle name="메모 10 4 7 3" xfId="18478"/>
    <cellStyle name="메모 10 4 8" xfId="18479"/>
    <cellStyle name="메모 10 4 8 2" xfId="18480"/>
    <cellStyle name="메모 10 4 8 3" xfId="18481"/>
    <cellStyle name="메모 10 4 9" xfId="18482"/>
    <cellStyle name="메모 10 4 9 2" xfId="18483"/>
    <cellStyle name="메모 10 4 9 3" xfId="18484"/>
    <cellStyle name="메모 10 5" xfId="18485"/>
    <cellStyle name="메모 10 5 10" xfId="18486"/>
    <cellStyle name="메모 10 5 10 2" xfId="18487"/>
    <cellStyle name="메모 10 5 10 3" xfId="18488"/>
    <cellStyle name="메모 10 5 11" xfId="18489"/>
    <cellStyle name="메모 10 5 11 2" xfId="18490"/>
    <cellStyle name="메모 10 5 11 3" xfId="18491"/>
    <cellStyle name="메모 10 5 12" xfId="18492"/>
    <cellStyle name="메모 10 5 12 2" xfId="18493"/>
    <cellStyle name="메모 10 5 12 3" xfId="18494"/>
    <cellStyle name="메모 10 5 13" xfId="18495"/>
    <cellStyle name="메모 10 5 13 2" xfId="18496"/>
    <cellStyle name="메모 10 5 13 3" xfId="18497"/>
    <cellStyle name="메모 10 5 14" xfId="18498"/>
    <cellStyle name="메모 10 5 14 2" xfId="18499"/>
    <cellStyle name="메모 10 5 14 3" xfId="18500"/>
    <cellStyle name="메모 10 5 15" xfId="18501"/>
    <cellStyle name="메모 10 5 16" xfId="18502"/>
    <cellStyle name="메모 10 5 2" xfId="18503"/>
    <cellStyle name="메모 10 5 2 2" xfId="18504"/>
    <cellStyle name="메모 10 5 2 3" xfId="18505"/>
    <cellStyle name="메모 10 5 3" xfId="18506"/>
    <cellStyle name="메모 10 5 3 2" xfId="18507"/>
    <cellStyle name="메모 10 5 3 3" xfId="18508"/>
    <cellStyle name="메모 10 5 4" xfId="18509"/>
    <cellStyle name="메모 10 5 4 2" xfId="18510"/>
    <cellStyle name="메모 10 5 4 3" xfId="18511"/>
    <cellStyle name="메모 10 5 5" xfId="18512"/>
    <cellStyle name="메모 10 5 5 2" xfId="18513"/>
    <cellStyle name="메모 10 5 5 3" xfId="18514"/>
    <cellStyle name="메모 10 5 6" xfId="18515"/>
    <cellStyle name="메모 10 5 6 2" xfId="18516"/>
    <cellStyle name="메모 10 5 6 3" xfId="18517"/>
    <cellStyle name="메모 10 5 7" xfId="18518"/>
    <cellStyle name="메모 10 5 7 2" xfId="18519"/>
    <cellStyle name="메모 10 5 7 3" xfId="18520"/>
    <cellStyle name="메모 10 5 8" xfId="18521"/>
    <cellStyle name="메모 10 5 8 2" xfId="18522"/>
    <cellStyle name="메모 10 5 8 3" xfId="18523"/>
    <cellStyle name="메모 10 5 9" xfId="18524"/>
    <cellStyle name="메모 10 5 9 2" xfId="18525"/>
    <cellStyle name="메모 10 5 9 3" xfId="18526"/>
    <cellStyle name="메모 10 6" xfId="18527"/>
    <cellStyle name="메모 10 6 10" xfId="18528"/>
    <cellStyle name="메모 10 6 10 2" xfId="18529"/>
    <cellStyle name="메모 10 6 10 3" xfId="18530"/>
    <cellStyle name="메모 10 6 11" xfId="18531"/>
    <cellStyle name="메모 10 6 11 2" xfId="18532"/>
    <cellStyle name="메모 10 6 11 3" xfId="18533"/>
    <cellStyle name="메모 10 6 12" xfId="18534"/>
    <cellStyle name="메모 10 6 12 2" xfId="18535"/>
    <cellStyle name="메모 10 6 12 3" xfId="18536"/>
    <cellStyle name="메모 10 6 13" xfId="18537"/>
    <cellStyle name="메모 10 6 13 2" xfId="18538"/>
    <cellStyle name="메모 10 6 13 3" xfId="18539"/>
    <cellStyle name="메모 10 6 14" xfId="18540"/>
    <cellStyle name="메모 10 6 14 2" xfId="18541"/>
    <cellStyle name="메모 10 6 14 3" xfId="18542"/>
    <cellStyle name="메모 10 6 15" xfId="18543"/>
    <cellStyle name="메모 10 6 16" xfId="18544"/>
    <cellStyle name="메모 10 6 2" xfId="18545"/>
    <cellStyle name="메모 10 6 2 2" xfId="18546"/>
    <cellStyle name="메모 10 6 2 3" xfId="18547"/>
    <cellStyle name="메모 10 6 3" xfId="18548"/>
    <cellStyle name="메모 10 6 3 2" xfId="18549"/>
    <cellStyle name="메모 10 6 3 3" xfId="18550"/>
    <cellStyle name="메모 10 6 4" xfId="18551"/>
    <cellStyle name="메모 10 6 4 2" xfId="18552"/>
    <cellStyle name="메모 10 6 4 3" xfId="18553"/>
    <cellStyle name="메모 10 6 5" xfId="18554"/>
    <cellStyle name="메모 10 6 5 2" xfId="18555"/>
    <cellStyle name="메모 10 6 5 3" xfId="18556"/>
    <cellStyle name="메모 10 6 6" xfId="18557"/>
    <cellStyle name="메모 10 6 6 2" xfId="18558"/>
    <cellStyle name="메모 10 6 6 3" xfId="18559"/>
    <cellStyle name="메모 10 6 7" xfId="18560"/>
    <cellStyle name="메모 10 6 7 2" xfId="18561"/>
    <cellStyle name="메모 10 6 7 3" xfId="18562"/>
    <cellStyle name="메모 10 6 8" xfId="18563"/>
    <cellStyle name="메모 10 6 8 2" xfId="18564"/>
    <cellStyle name="메모 10 6 8 3" xfId="18565"/>
    <cellStyle name="메모 10 6 9" xfId="18566"/>
    <cellStyle name="메모 10 6 9 2" xfId="18567"/>
    <cellStyle name="메모 10 6 9 3" xfId="18568"/>
    <cellStyle name="메모 10 7" xfId="18569"/>
    <cellStyle name="메모 10 7 10" xfId="18570"/>
    <cellStyle name="메모 10 7 10 2" xfId="18571"/>
    <cellStyle name="메모 10 7 10 3" xfId="18572"/>
    <cellStyle name="메모 10 7 11" xfId="18573"/>
    <cellStyle name="메모 10 7 11 2" xfId="18574"/>
    <cellStyle name="메모 10 7 11 3" xfId="18575"/>
    <cellStyle name="메모 10 7 12" xfId="18576"/>
    <cellStyle name="메모 10 7 12 2" xfId="18577"/>
    <cellStyle name="메모 10 7 12 3" xfId="18578"/>
    <cellStyle name="메모 10 7 13" xfId="18579"/>
    <cellStyle name="메모 10 7 13 2" xfId="18580"/>
    <cellStyle name="메모 10 7 13 3" xfId="18581"/>
    <cellStyle name="메모 10 7 14" xfId="18582"/>
    <cellStyle name="메모 10 7 14 2" xfId="18583"/>
    <cellStyle name="메모 10 7 14 3" xfId="18584"/>
    <cellStyle name="메모 10 7 15" xfId="18585"/>
    <cellStyle name="메모 10 7 16" xfId="18586"/>
    <cellStyle name="메모 10 7 2" xfId="18587"/>
    <cellStyle name="메모 10 7 2 2" xfId="18588"/>
    <cellStyle name="메모 10 7 2 3" xfId="18589"/>
    <cellStyle name="메모 10 7 3" xfId="18590"/>
    <cellStyle name="메모 10 7 3 2" xfId="18591"/>
    <cellStyle name="메모 10 7 3 3" xfId="18592"/>
    <cellStyle name="메모 10 7 4" xfId="18593"/>
    <cellStyle name="메모 10 7 4 2" xfId="18594"/>
    <cellStyle name="메모 10 7 4 3" xfId="18595"/>
    <cellStyle name="메모 10 7 5" xfId="18596"/>
    <cellStyle name="메모 10 7 5 2" xfId="18597"/>
    <cellStyle name="메모 10 7 5 3" xfId="18598"/>
    <cellStyle name="메모 10 7 6" xfId="18599"/>
    <cellStyle name="메모 10 7 6 2" xfId="18600"/>
    <cellStyle name="메모 10 7 6 3" xfId="18601"/>
    <cellStyle name="메모 10 7 7" xfId="18602"/>
    <cellStyle name="메모 10 7 7 2" xfId="18603"/>
    <cellStyle name="메모 10 7 7 3" xfId="18604"/>
    <cellStyle name="메모 10 7 8" xfId="18605"/>
    <cellStyle name="메모 10 7 8 2" xfId="18606"/>
    <cellStyle name="메모 10 7 8 3" xfId="18607"/>
    <cellStyle name="메모 10 7 9" xfId="18608"/>
    <cellStyle name="메모 10 7 9 2" xfId="18609"/>
    <cellStyle name="메모 10 7 9 3" xfId="18610"/>
    <cellStyle name="메모 10 8" xfId="18611"/>
    <cellStyle name="메모 10 8 10" xfId="18612"/>
    <cellStyle name="메모 10 8 10 2" xfId="18613"/>
    <cellStyle name="메모 10 8 10 3" xfId="18614"/>
    <cellStyle name="메모 10 8 11" xfId="18615"/>
    <cellStyle name="메모 10 8 11 2" xfId="18616"/>
    <cellStyle name="메모 10 8 11 3" xfId="18617"/>
    <cellStyle name="메모 10 8 12" xfId="18618"/>
    <cellStyle name="메모 10 8 12 2" xfId="18619"/>
    <cellStyle name="메모 10 8 12 3" xfId="18620"/>
    <cellStyle name="메모 10 8 13" xfId="18621"/>
    <cellStyle name="메모 10 8 13 2" xfId="18622"/>
    <cellStyle name="메모 10 8 13 3" xfId="18623"/>
    <cellStyle name="메모 10 8 14" xfId="18624"/>
    <cellStyle name="메모 10 8 14 2" xfId="18625"/>
    <cellStyle name="메모 10 8 14 3" xfId="18626"/>
    <cellStyle name="메모 10 8 15" xfId="18627"/>
    <cellStyle name="메모 10 8 16" xfId="18628"/>
    <cellStyle name="메모 10 8 2" xfId="18629"/>
    <cellStyle name="메모 10 8 2 2" xfId="18630"/>
    <cellStyle name="메모 10 8 2 3" xfId="18631"/>
    <cellStyle name="메모 10 8 3" xfId="18632"/>
    <cellStyle name="메모 10 8 3 2" xfId="18633"/>
    <cellStyle name="메모 10 8 3 3" xfId="18634"/>
    <cellStyle name="메모 10 8 4" xfId="18635"/>
    <cellStyle name="메모 10 8 4 2" xfId="18636"/>
    <cellStyle name="메모 10 8 4 3" xfId="18637"/>
    <cellStyle name="메모 10 8 5" xfId="18638"/>
    <cellStyle name="메모 10 8 5 2" xfId="18639"/>
    <cellStyle name="메모 10 8 5 3" xfId="18640"/>
    <cellStyle name="메모 10 8 6" xfId="18641"/>
    <cellStyle name="메모 10 8 6 2" xfId="18642"/>
    <cellStyle name="메모 10 8 6 3" xfId="18643"/>
    <cellStyle name="메모 10 8 7" xfId="18644"/>
    <cellStyle name="메모 10 8 7 2" xfId="18645"/>
    <cellStyle name="메모 10 8 7 3" xfId="18646"/>
    <cellStyle name="메모 10 8 8" xfId="18647"/>
    <cellStyle name="메모 10 8 8 2" xfId="18648"/>
    <cellStyle name="메모 10 8 8 3" xfId="18649"/>
    <cellStyle name="메모 10 8 9" xfId="18650"/>
    <cellStyle name="메모 10 8 9 2" xfId="18651"/>
    <cellStyle name="메모 10 8 9 3" xfId="18652"/>
    <cellStyle name="메모 10 9" xfId="18653"/>
    <cellStyle name="메모 10 9 10" xfId="18654"/>
    <cellStyle name="메모 10 9 10 2" xfId="18655"/>
    <cellStyle name="메모 10 9 10 3" xfId="18656"/>
    <cellStyle name="메모 10 9 11" xfId="18657"/>
    <cellStyle name="메모 10 9 11 2" xfId="18658"/>
    <cellStyle name="메모 10 9 11 3" xfId="18659"/>
    <cellStyle name="메모 10 9 12" xfId="18660"/>
    <cellStyle name="메모 10 9 12 2" xfId="18661"/>
    <cellStyle name="메모 10 9 12 3" xfId="18662"/>
    <cellStyle name="메모 10 9 13" xfId="18663"/>
    <cellStyle name="메모 10 9 13 2" xfId="18664"/>
    <cellStyle name="메모 10 9 13 3" xfId="18665"/>
    <cellStyle name="메모 10 9 14" xfId="18666"/>
    <cellStyle name="메모 10 9 14 2" xfId="18667"/>
    <cellStyle name="메모 10 9 14 3" xfId="18668"/>
    <cellStyle name="메모 10 9 15" xfId="18669"/>
    <cellStyle name="메모 10 9 16" xfId="18670"/>
    <cellStyle name="메모 10 9 2" xfId="18671"/>
    <cellStyle name="메모 10 9 2 2" xfId="18672"/>
    <cellStyle name="메모 10 9 2 3" xfId="18673"/>
    <cellStyle name="메모 10 9 3" xfId="18674"/>
    <cellStyle name="메모 10 9 3 2" xfId="18675"/>
    <cellStyle name="메모 10 9 3 3" xfId="18676"/>
    <cellStyle name="메모 10 9 4" xfId="18677"/>
    <cellStyle name="메모 10 9 4 2" xfId="18678"/>
    <cellStyle name="메모 10 9 4 3" xfId="18679"/>
    <cellStyle name="메모 10 9 5" xfId="18680"/>
    <cellStyle name="메모 10 9 5 2" xfId="18681"/>
    <cellStyle name="메모 10 9 5 3" xfId="18682"/>
    <cellStyle name="메모 10 9 6" xfId="18683"/>
    <cellStyle name="메모 10 9 6 2" xfId="18684"/>
    <cellStyle name="메모 10 9 6 3" xfId="18685"/>
    <cellStyle name="메모 10 9 7" xfId="18686"/>
    <cellStyle name="메모 10 9 7 2" xfId="18687"/>
    <cellStyle name="메모 10 9 7 3" xfId="18688"/>
    <cellStyle name="메모 10 9 8" xfId="18689"/>
    <cellStyle name="메모 10 9 8 2" xfId="18690"/>
    <cellStyle name="메모 10 9 8 3" xfId="18691"/>
    <cellStyle name="메모 10 9 9" xfId="18692"/>
    <cellStyle name="메모 10 9 9 2" xfId="18693"/>
    <cellStyle name="메모 10 9 9 3" xfId="18694"/>
    <cellStyle name="메모 11" xfId="18695"/>
    <cellStyle name="메모 11 10" xfId="18696"/>
    <cellStyle name="메모 11 10 10" xfId="18697"/>
    <cellStyle name="메모 11 10 10 2" xfId="18698"/>
    <cellStyle name="메모 11 10 10 3" xfId="18699"/>
    <cellStyle name="메모 11 10 11" xfId="18700"/>
    <cellStyle name="메모 11 10 11 2" xfId="18701"/>
    <cellStyle name="메모 11 10 11 3" xfId="18702"/>
    <cellStyle name="메모 11 10 12" xfId="18703"/>
    <cellStyle name="메모 11 10 12 2" xfId="18704"/>
    <cellStyle name="메모 11 10 12 3" xfId="18705"/>
    <cellStyle name="메모 11 10 13" xfId="18706"/>
    <cellStyle name="메모 11 10 13 2" xfId="18707"/>
    <cellStyle name="메모 11 10 13 3" xfId="18708"/>
    <cellStyle name="메모 11 10 14" xfId="18709"/>
    <cellStyle name="메모 11 10 14 2" xfId="18710"/>
    <cellStyle name="메모 11 10 14 3" xfId="18711"/>
    <cellStyle name="메모 11 10 15" xfId="18712"/>
    <cellStyle name="메모 11 10 16" xfId="18713"/>
    <cellStyle name="메모 11 10 2" xfId="18714"/>
    <cellStyle name="메모 11 10 2 2" xfId="18715"/>
    <cellStyle name="메모 11 10 2 3" xfId="18716"/>
    <cellStyle name="메모 11 10 3" xfId="18717"/>
    <cellStyle name="메모 11 10 3 2" xfId="18718"/>
    <cellStyle name="메모 11 10 3 3" xfId="18719"/>
    <cellStyle name="메모 11 10 4" xfId="18720"/>
    <cellStyle name="메모 11 10 4 2" xfId="18721"/>
    <cellStyle name="메모 11 10 4 3" xfId="18722"/>
    <cellStyle name="메모 11 10 5" xfId="18723"/>
    <cellStyle name="메모 11 10 5 2" xfId="18724"/>
    <cellStyle name="메모 11 10 5 3" xfId="18725"/>
    <cellStyle name="메모 11 10 6" xfId="18726"/>
    <cellStyle name="메모 11 10 6 2" xfId="18727"/>
    <cellStyle name="메모 11 10 6 3" xfId="18728"/>
    <cellStyle name="메모 11 10 7" xfId="18729"/>
    <cellStyle name="메모 11 10 7 2" xfId="18730"/>
    <cellStyle name="메모 11 10 7 3" xfId="18731"/>
    <cellStyle name="메모 11 10 8" xfId="18732"/>
    <cellStyle name="메모 11 10 8 2" xfId="18733"/>
    <cellStyle name="메모 11 10 8 3" xfId="18734"/>
    <cellStyle name="메모 11 10 9" xfId="18735"/>
    <cellStyle name="메모 11 10 9 2" xfId="18736"/>
    <cellStyle name="메모 11 10 9 3" xfId="18737"/>
    <cellStyle name="메모 11 11" xfId="18738"/>
    <cellStyle name="메모 11 11 10" xfId="18739"/>
    <cellStyle name="메모 11 11 10 2" xfId="18740"/>
    <cellStyle name="메모 11 11 10 3" xfId="18741"/>
    <cellStyle name="메모 11 11 11" xfId="18742"/>
    <cellStyle name="메모 11 11 11 2" xfId="18743"/>
    <cellStyle name="메모 11 11 11 3" xfId="18744"/>
    <cellStyle name="메모 11 11 12" xfId="18745"/>
    <cellStyle name="메모 11 11 12 2" xfId="18746"/>
    <cellStyle name="메모 11 11 12 3" xfId="18747"/>
    <cellStyle name="메모 11 11 13" xfId="18748"/>
    <cellStyle name="메모 11 11 13 2" xfId="18749"/>
    <cellStyle name="메모 11 11 13 3" xfId="18750"/>
    <cellStyle name="메모 11 11 14" xfId="18751"/>
    <cellStyle name="메모 11 11 14 2" xfId="18752"/>
    <cellStyle name="메모 11 11 14 3" xfId="18753"/>
    <cellStyle name="메모 11 11 15" xfId="18754"/>
    <cellStyle name="메모 11 11 16" xfId="18755"/>
    <cellStyle name="메모 11 11 2" xfId="18756"/>
    <cellStyle name="메모 11 11 2 2" xfId="18757"/>
    <cellStyle name="메모 11 11 2 3" xfId="18758"/>
    <cellStyle name="메모 11 11 3" xfId="18759"/>
    <cellStyle name="메모 11 11 3 2" xfId="18760"/>
    <cellStyle name="메모 11 11 3 3" xfId="18761"/>
    <cellStyle name="메모 11 11 4" xfId="18762"/>
    <cellStyle name="메모 11 11 4 2" xfId="18763"/>
    <cellStyle name="메모 11 11 4 3" xfId="18764"/>
    <cellStyle name="메모 11 11 5" xfId="18765"/>
    <cellStyle name="메모 11 11 5 2" xfId="18766"/>
    <cellStyle name="메모 11 11 5 3" xfId="18767"/>
    <cellStyle name="메모 11 11 6" xfId="18768"/>
    <cellStyle name="메모 11 11 6 2" xfId="18769"/>
    <cellStyle name="메모 11 11 6 3" xfId="18770"/>
    <cellStyle name="메모 11 11 7" xfId="18771"/>
    <cellStyle name="메모 11 11 7 2" xfId="18772"/>
    <cellStyle name="메모 11 11 7 3" xfId="18773"/>
    <cellStyle name="메모 11 11 8" xfId="18774"/>
    <cellStyle name="메모 11 11 8 2" xfId="18775"/>
    <cellStyle name="메모 11 11 8 3" xfId="18776"/>
    <cellStyle name="메모 11 11 9" xfId="18777"/>
    <cellStyle name="메모 11 11 9 2" xfId="18778"/>
    <cellStyle name="메모 11 11 9 3" xfId="18779"/>
    <cellStyle name="메모 11 12" xfId="18780"/>
    <cellStyle name="메모 11 12 10" xfId="18781"/>
    <cellStyle name="메모 11 12 10 2" xfId="18782"/>
    <cellStyle name="메모 11 12 10 3" xfId="18783"/>
    <cellStyle name="메모 11 12 11" xfId="18784"/>
    <cellStyle name="메모 11 12 11 2" xfId="18785"/>
    <cellStyle name="메모 11 12 11 3" xfId="18786"/>
    <cellStyle name="메모 11 12 12" xfId="18787"/>
    <cellStyle name="메모 11 12 12 2" xfId="18788"/>
    <cellStyle name="메모 11 12 12 3" xfId="18789"/>
    <cellStyle name="메모 11 12 13" xfId="18790"/>
    <cellStyle name="메모 11 12 13 2" xfId="18791"/>
    <cellStyle name="메모 11 12 13 3" xfId="18792"/>
    <cellStyle name="메모 11 12 14" xfId="18793"/>
    <cellStyle name="메모 11 12 14 2" xfId="18794"/>
    <cellStyle name="메모 11 12 14 3" xfId="18795"/>
    <cellStyle name="메모 11 12 15" xfId="18796"/>
    <cellStyle name="메모 11 12 16" xfId="18797"/>
    <cellStyle name="메모 11 12 2" xfId="18798"/>
    <cellStyle name="메모 11 12 2 2" xfId="18799"/>
    <cellStyle name="메모 11 12 2 3" xfId="18800"/>
    <cellStyle name="메모 11 12 3" xfId="18801"/>
    <cellStyle name="메모 11 12 3 2" xfId="18802"/>
    <cellStyle name="메모 11 12 3 3" xfId="18803"/>
    <cellStyle name="메모 11 12 4" xfId="18804"/>
    <cellStyle name="메모 11 12 4 2" xfId="18805"/>
    <cellStyle name="메모 11 12 4 3" xfId="18806"/>
    <cellStyle name="메모 11 12 5" xfId="18807"/>
    <cellStyle name="메모 11 12 5 2" xfId="18808"/>
    <cellStyle name="메모 11 12 5 3" xfId="18809"/>
    <cellStyle name="메모 11 12 6" xfId="18810"/>
    <cellStyle name="메모 11 12 6 2" xfId="18811"/>
    <cellStyle name="메모 11 12 6 3" xfId="18812"/>
    <cellStyle name="메모 11 12 7" xfId="18813"/>
    <cellStyle name="메모 11 12 7 2" xfId="18814"/>
    <cellStyle name="메모 11 12 7 3" xfId="18815"/>
    <cellStyle name="메모 11 12 8" xfId="18816"/>
    <cellStyle name="메모 11 12 8 2" xfId="18817"/>
    <cellStyle name="메모 11 12 8 3" xfId="18818"/>
    <cellStyle name="메모 11 12 9" xfId="18819"/>
    <cellStyle name="메모 11 12 9 2" xfId="18820"/>
    <cellStyle name="메모 11 12 9 3" xfId="18821"/>
    <cellStyle name="메모 11 13" xfId="18822"/>
    <cellStyle name="메모 11 13 10" xfId="18823"/>
    <cellStyle name="메모 11 13 10 2" xfId="18824"/>
    <cellStyle name="메모 11 13 10 3" xfId="18825"/>
    <cellStyle name="메모 11 13 11" xfId="18826"/>
    <cellStyle name="메모 11 13 11 2" xfId="18827"/>
    <cellStyle name="메모 11 13 11 3" xfId="18828"/>
    <cellStyle name="메모 11 13 12" xfId="18829"/>
    <cellStyle name="메모 11 13 12 2" xfId="18830"/>
    <cellStyle name="메모 11 13 12 3" xfId="18831"/>
    <cellStyle name="메모 11 13 13" xfId="18832"/>
    <cellStyle name="메모 11 13 13 2" xfId="18833"/>
    <cellStyle name="메모 11 13 13 3" xfId="18834"/>
    <cellStyle name="메모 11 13 14" xfId="18835"/>
    <cellStyle name="메모 11 13 14 2" xfId="18836"/>
    <cellStyle name="메모 11 13 14 3" xfId="18837"/>
    <cellStyle name="메모 11 13 15" xfId="18838"/>
    <cellStyle name="메모 11 13 16" xfId="18839"/>
    <cellStyle name="메모 11 13 2" xfId="18840"/>
    <cellStyle name="메모 11 13 2 2" xfId="18841"/>
    <cellStyle name="메모 11 13 2 3" xfId="18842"/>
    <cellStyle name="메모 11 13 3" xfId="18843"/>
    <cellStyle name="메모 11 13 3 2" xfId="18844"/>
    <cellStyle name="메모 11 13 3 3" xfId="18845"/>
    <cellStyle name="메모 11 13 4" xfId="18846"/>
    <cellStyle name="메모 11 13 4 2" xfId="18847"/>
    <cellStyle name="메모 11 13 4 3" xfId="18848"/>
    <cellStyle name="메모 11 13 5" xfId="18849"/>
    <cellStyle name="메모 11 13 5 2" xfId="18850"/>
    <cellStyle name="메모 11 13 5 3" xfId="18851"/>
    <cellStyle name="메모 11 13 6" xfId="18852"/>
    <cellStyle name="메모 11 13 6 2" xfId="18853"/>
    <cellStyle name="메모 11 13 6 3" xfId="18854"/>
    <cellStyle name="메모 11 13 7" xfId="18855"/>
    <cellStyle name="메모 11 13 7 2" xfId="18856"/>
    <cellStyle name="메모 11 13 7 3" xfId="18857"/>
    <cellStyle name="메모 11 13 8" xfId="18858"/>
    <cellStyle name="메모 11 13 8 2" xfId="18859"/>
    <cellStyle name="메모 11 13 8 3" xfId="18860"/>
    <cellStyle name="메모 11 13 9" xfId="18861"/>
    <cellStyle name="메모 11 13 9 2" xfId="18862"/>
    <cellStyle name="메모 11 13 9 3" xfId="18863"/>
    <cellStyle name="메모 11 14" xfId="18864"/>
    <cellStyle name="메모 11 14 10" xfId="18865"/>
    <cellStyle name="메모 11 14 10 2" xfId="18866"/>
    <cellStyle name="메모 11 14 10 3" xfId="18867"/>
    <cellStyle name="메모 11 14 11" xfId="18868"/>
    <cellStyle name="메모 11 14 11 2" xfId="18869"/>
    <cellStyle name="메모 11 14 11 3" xfId="18870"/>
    <cellStyle name="메모 11 14 12" xfId="18871"/>
    <cellStyle name="메모 11 14 12 2" xfId="18872"/>
    <cellStyle name="메모 11 14 12 3" xfId="18873"/>
    <cellStyle name="메모 11 14 13" xfId="18874"/>
    <cellStyle name="메모 11 14 13 2" xfId="18875"/>
    <cellStyle name="메모 11 14 13 3" xfId="18876"/>
    <cellStyle name="메모 11 14 14" xfId="18877"/>
    <cellStyle name="메모 11 14 14 2" xfId="18878"/>
    <cellStyle name="메모 11 14 14 3" xfId="18879"/>
    <cellStyle name="메모 11 14 15" xfId="18880"/>
    <cellStyle name="메모 11 14 16" xfId="18881"/>
    <cellStyle name="메모 11 14 2" xfId="18882"/>
    <cellStyle name="메모 11 14 2 2" xfId="18883"/>
    <cellStyle name="메모 11 14 2 3" xfId="18884"/>
    <cellStyle name="메모 11 14 3" xfId="18885"/>
    <cellStyle name="메모 11 14 3 2" xfId="18886"/>
    <cellStyle name="메모 11 14 3 3" xfId="18887"/>
    <cellStyle name="메모 11 14 4" xfId="18888"/>
    <cellStyle name="메모 11 14 4 2" xfId="18889"/>
    <cellStyle name="메모 11 14 4 3" xfId="18890"/>
    <cellStyle name="메모 11 14 5" xfId="18891"/>
    <cellStyle name="메모 11 14 5 2" xfId="18892"/>
    <cellStyle name="메모 11 14 5 3" xfId="18893"/>
    <cellStyle name="메모 11 14 6" xfId="18894"/>
    <cellStyle name="메모 11 14 6 2" xfId="18895"/>
    <cellStyle name="메모 11 14 6 3" xfId="18896"/>
    <cellStyle name="메모 11 14 7" xfId="18897"/>
    <cellStyle name="메모 11 14 7 2" xfId="18898"/>
    <cellStyle name="메모 11 14 7 3" xfId="18899"/>
    <cellStyle name="메모 11 14 8" xfId="18900"/>
    <cellStyle name="메모 11 14 8 2" xfId="18901"/>
    <cellStyle name="메모 11 14 8 3" xfId="18902"/>
    <cellStyle name="메모 11 14 9" xfId="18903"/>
    <cellStyle name="메모 11 14 9 2" xfId="18904"/>
    <cellStyle name="메모 11 14 9 3" xfId="18905"/>
    <cellStyle name="메모 11 15" xfId="18906"/>
    <cellStyle name="메모 11 15 10" xfId="18907"/>
    <cellStyle name="메모 11 15 10 2" xfId="18908"/>
    <cellStyle name="메모 11 15 10 3" xfId="18909"/>
    <cellStyle name="메모 11 15 11" xfId="18910"/>
    <cellStyle name="메모 11 15 11 2" xfId="18911"/>
    <cellStyle name="메모 11 15 11 3" xfId="18912"/>
    <cellStyle name="메모 11 15 12" xfId="18913"/>
    <cellStyle name="메모 11 15 12 2" xfId="18914"/>
    <cellStyle name="메모 11 15 12 3" xfId="18915"/>
    <cellStyle name="메모 11 15 13" xfId="18916"/>
    <cellStyle name="메모 11 15 13 2" xfId="18917"/>
    <cellStyle name="메모 11 15 13 3" xfId="18918"/>
    <cellStyle name="메모 11 15 14" xfId="18919"/>
    <cellStyle name="메모 11 15 14 2" xfId="18920"/>
    <cellStyle name="메모 11 15 14 3" xfId="18921"/>
    <cellStyle name="메모 11 15 15" xfId="18922"/>
    <cellStyle name="메모 11 15 16" xfId="18923"/>
    <cellStyle name="메모 11 15 2" xfId="18924"/>
    <cellStyle name="메모 11 15 2 2" xfId="18925"/>
    <cellStyle name="메모 11 15 2 3" xfId="18926"/>
    <cellStyle name="메모 11 15 3" xfId="18927"/>
    <cellStyle name="메모 11 15 3 2" xfId="18928"/>
    <cellStyle name="메모 11 15 3 3" xfId="18929"/>
    <cellStyle name="메모 11 15 4" xfId="18930"/>
    <cellStyle name="메모 11 15 4 2" xfId="18931"/>
    <cellStyle name="메모 11 15 4 3" xfId="18932"/>
    <cellStyle name="메모 11 15 5" xfId="18933"/>
    <cellStyle name="메모 11 15 5 2" xfId="18934"/>
    <cellStyle name="메모 11 15 5 3" xfId="18935"/>
    <cellStyle name="메모 11 15 6" xfId="18936"/>
    <cellStyle name="메모 11 15 6 2" xfId="18937"/>
    <cellStyle name="메모 11 15 6 3" xfId="18938"/>
    <cellStyle name="메모 11 15 7" xfId="18939"/>
    <cellStyle name="메모 11 15 7 2" xfId="18940"/>
    <cellStyle name="메모 11 15 7 3" xfId="18941"/>
    <cellStyle name="메모 11 15 8" xfId="18942"/>
    <cellStyle name="메모 11 15 8 2" xfId="18943"/>
    <cellStyle name="메모 11 15 8 3" xfId="18944"/>
    <cellStyle name="메모 11 15 9" xfId="18945"/>
    <cellStyle name="메모 11 15 9 2" xfId="18946"/>
    <cellStyle name="메모 11 15 9 3" xfId="18947"/>
    <cellStyle name="메모 11 16" xfId="18948"/>
    <cellStyle name="메모 11 16 10" xfId="18949"/>
    <cellStyle name="메모 11 16 10 2" xfId="18950"/>
    <cellStyle name="메모 11 16 10 3" xfId="18951"/>
    <cellStyle name="메모 11 16 11" xfId="18952"/>
    <cellStyle name="메모 11 16 11 2" xfId="18953"/>
    <cellStyle name="메모 11 16 11 3" xfId="18954"/>
    <cellStyle name="메모 11 16 12" xfId="18955"/>
    <cellStyle name="메모 11 16 12 2" xfId="18956"/>
    <cellStyle name="메모 11 16 12 3" xfId="18957"/>
    <cellStyle name="메모 11 16 13" xfId="18958"/>
    <cellStyle name="메모 11 16 13 2" xfId="18959"/>
    <cellStyle name="메모 11 16 13 3" xfId="18960"/>
    <cellStyle name="메모 11 16 14" xfId="18961"/>
    <cellStyle name="메모 11 16 14 2" xfId="18962"/>
    <cellStyle name="메모 11 16 14 3" xfId="18963"/>
    <cellStyle name="메모 11 16 15" xfId="18964"/>
    <cellStyle name="메모 11 16 16" xfId="18965"/>
    <cellStyle name="메모 11 16 2" xfId="18966"/>
    <cellStyle name="메모 11 16 2 2" xfId="18967"/>
    <cellStyle name="메모 11 16 2 3" xfId="18968"/>
    <cellStyle name="메모 11 16 3" xfId="18969"/>
    <cellStyle name="메모 11 16 3 2" xfId="18970"/>
    <cellStyle name="메모 11 16 3 3" xfId="18971"/>
    <cellStyle name="메모 11 16 4" xfId="18972"/>
    <cellStyle name="메모 11 16 4 2" xfId="18973"/>
    <cellStyle name="메모 11 16 4 3" xfId="18974"/>
    <cellStyle name="메모 11 16 5" xfId="18975"/>
    <cellStyle name="메모 11 16 5 2" xfId="18976"/>
    <cellStyle name="메모 11 16 5 3" xfId="18977"/>
    <cellStyle name="메모 11 16 6" xfId="18978"/>
    <cellStyle name="메모 11 16 6 2" xfId="18979"/>
    <cellStyle name="메모 11 16 6 3" xfId="18980"/>
    <cellStyle name="메모 11 16 7" xfId="18981"/>
    <cellStyle name="메모 11 16 7 2" xfId="18982"/>
    <cellStyle name="메모 11 16 7 3" xfId="18983"/>
    <cellStyle name="메모 11 16 8" xfId="18984"/>
    <cellStyle name="메모 11 16 8 2" xfId="18985"/>
    <cellStyle name="메모 11 16 8 3" xfId="18986"/>
    <cellStyle name="메모 11 16 9" xfId="18987"/>
    <cellStyle name="메모 11 16 9 2" xfId="18988"/>
    <cellStyle name="메모 11 16 9 3" xfId="18989"/>
    <cellStyle name="메모 11 17" xfId="18990"/>
    <cellStyle name="메모 11 17 10" xfId="18991"/>
    <cellStyle name="메모 11 17 10 2" xfId="18992"/>
    <cellStyle name="메모 11 17 10 3" xfId="18993"/>
    <cellStyle name="메모 11 17 11" xfId="18994"/>
    <cellStyle name="메모 11 17 11 2" xfId="18995"/>
    <cellStyle name="메모 11 17 11 3" xfId="18996"/>
    <cellStyle name="메모 11 17 12" xfId="18997"/>
    <cellStyle name="메모 11 17 12 2" xfId="18998"/>
    <cellStyle name="메모 11 17 12 3" xfId="18999"/>
    <cellStyle name="메모 11 17 13" xfId="19000"/>
    <cellStyle name="메모 11 17 13 2" xfId="19001"/>
    <cellStyle name="메모 11 17 13 3" xfId="19002"/>
    <cellStyle name="메모 11 17 14" xfId="19003"/>
    <cellStyle name="메모 11 17 14 2" xfId="19004"/>
    <cellStyle name="메모 11 17 14 3" xfId="19005"/>
    <cellStyle name="메모 11 17 15" xfId="19006"/>
    <cellStyle name="메모 11 17 16" xfId="19007"/>
    <cellStyle name="메모 11 17 2" xfId="19008"/>
    <cellStyle name="메모 11 17 2 2" xfId="19009"/>
    <cellStyle name="메모 11 17 2 3" xfId="19010"/>
    <cellStyle name="메모 11 17 3" xfId="19011"/>
    <cellStyle name="메모 11 17 3 2" xfId="19012"/>
    <cellStyle name="메모 11 17 3 3" xfId="19013"/>
    <cellStyle name="메모 11 17 4" xfId="19014"/>
    <cellStyle name="메모 11 17 4 2" xfId="19015"/>
    <cellStyle name="메모 11 17 4 3" xfId="19016"/>
    <cellStyle name="메모 11 17 5" xfId="19017"/>
    <cellStyle name="메모 11 17 5 2" xfId="19018"/>
    <cellStyle name="메모 11 17 5 3" xfId="19019"/>
    <cellStyle name="메모 11 17 6" xfId="19020"/>
    <cellStyle name="메모 11 17 6 2" xfId="19021"/>
    <cellStyle name="메모 11 17 6 3" xfId="19022"/>
    <cellStyle name="메모 11 17 7" xfId="19023"/>
    <cellStyle name="메모 11 17 7 2" xfId="19024"/>
    <cellStyle name="메모 11 17 7 3" xfId="19025"/>
    <cellStyle name="메모 11 17 8" xfId="19026"/>
    <cellStyle name="메모 11 17 8 2" xfId="19027"/>
    <cellStyle name="메모 11 17 8 3" xfId="19028"/>
    <cellStyle name="메모 11 17 9" xfId="19029"/>
    <cellStyle name="메모 11 17 9 2" xfId="19030"/>
    <cellStyle name="메모 11 17 9 3" xfId="19031"/>
    <cellStyle name="메모 11 18" xfId="19032"/>
    <cellStyle name="메모 11 18 10" xfId="19033"/>
    <cellStyle name="메모 11 18 10 2" xfId="19034"/>
    <cellStyle name="메모 11 18 10 3" xfId="19035"/>
    <cellStyle name="메모 11 18 11" xfId="19036"/>
    <cellStyle name="메모 11 18 11 2" xfId="19037"/>
    <cellStyle name="메모 11 18 11 3" xfId="19038"/>
    <cellStyle name="메모 11 18 12" xfId="19039"/>
    <cellStyle name="메모 11 18 12 2" xfId="19040"/>
    <cellStyle name="메모 11 18 12 3" xfId="19041"/>
    <cellStyle name="메모 11 18 13" xfId="19042"/>
    <cellStyle name="메모 11 18 13 2" xfId="19043"/>
    <cellStyle name="메모 11 18 13 3" xfId="19044"/>
    <cellStyle name="메모 11 18 14" xfId="19045"/>
    <cellStyle name="메모 11 18 14 2" xfId="19046"/>
    <cellStyle name="메모 11 18 14 3" xfId="19047"/>
    <cellStyle name="메모 11 18 15" xfId="19048"/>
    <cellStyle name="메모 11 18 16" xfId="19049"/>
    <cellStyle name="메모 11 18 2" xfId="19050"/>
    <cellStyle name="메모 11 18 2 2" xfId="19051"/>
    <cellStyle name="메모 11 18 2 3" xfId="19052"/>
    <cellStyle name="메모 11 18 3" xfId="19053"/>
    <cellStyle name="메모 11 18 3 2" xfId="19054"/>
    <cellStyle name="메모 11 18 3 3" xfId="19055"/>
    <cellStyle name="메모 11 18 4" xfId="19056"/>
    <cellStyle name="메모 11 18 4 2" xfId="19057"/>
    <cellStyle name="메모 11 18 4 3" xfId="19058"/>
    <cellStyle name="메모 11 18 5" xfId="19059"/>
    <cellStyle name="메모 11 18 5 2" xfId="19060"/>
    <cellStyle name="메모 11 18 5 3" xfId="19061"/>
    <cellStyle name="메모 11 18 6" xfId="19062"/>
    <cellStyle name="메모 11 18 6 2" xfId="19063"/>
    <cellStyle name="메모 11 18 6 3" xfId="19064"/>
    <cellStyle name="메모 11 18 7" xfId="19065"/>
    <cellStyle name="메모 11 18 7 2" xfId="19066"/>
    <cellStyle name="메모 11 18 7 3" xfId="19067"/>
    <cellStyle name="메모 11 18 8" xfId="19068"/>
    <cellStyle name="메모 11 18 8 2" xfId="19069"/>
    <cellStyle name="메모 11 18 8 3" xfId="19070"/>
    <cellStyle name="메모 11 18 9" xfId="19071"/>
    <cellStyle name="메모 11 18 9 2" xfId="19072"/>
    <cellStyle name="메모 11 18 9 3" xfId="19073"/>
    <cellStyle name="메모 11 19" xfId="19074"/>
    <cellStyle name="메모 11 19 10" xfId="19075"/>
    <cellStyle name="메모 11 19 10 2" xfId="19076"/>
    <cellStyle name="메모 11 19 10 3" xfId="19077"/>
    <cellStyle name="메모 11 19 11" xfId="19078"/>
    <cellStyle name="메모 11 19 11 2" xfId="19079"/>
    <cellStyle name="메모 11 19 11 3" xfId="19080"/>
    <cellStyle name="메모 11 19 12" xfId="19081"/>
    <cellStyle name="메모 11 19 12 2" xfId="19082"/>
    <cellStyle name="메모 11 19 12 3" xfId="19083"/>
    <cellStyle name="메모 11 19 13" xfId="19084"/>
    <cellStyle name="메모 11 19 13 2" xfId="19085"/>
    <cellStyle name="메모 11 19 13 3" xfId="19086"/>
    <cellStyle name="메모 11 19 14" xfId="19087"/>
    <cellStyle name="메모 11 19 14 2" xfId="19088"/>
    <cellStyle name="메모 11 19 14 3" xfId="19089"/>
    <cellStyle name="메모 11 19 15" xfId="19090"/>
    <cellStyle name="메모 11 19 16" xfId="19091"/>
    <cellStyle name="메모 11 19 2" xfId="19092"/>
    <cellStyle name="메모 11 19 2 2" xfId="19093"/>
    <cellStyle name="메모 11 19 2 3" xfId="19094"/>
    <cellStyle name="메모 11 19 3" xfId="19095"/>
    <cellStyle name="메모 11 19 3 2" xfId="19096"/>
    <cellStyle name="메모 11 19 3 3" xfId="19097"/>
    <cellStyle name="메모 11 19 4" xfId="19098"/>
    <cellStyle name="메모 11 19 4 2" xfId="19099"/>
    <cellStyle name="메모 11 19 4 3" xfId="19100"/>
    <cellStyle name="메모 11 19 5" xfId="19101"/>
    <cellStyle name="메모 11 19 5 2" xfId="19102"/>
    <cellStyle name="메모 11 19 5 3" xfId="19103"/>
    <cellStyle name="메모 11 19 6" xfId="19104"/>
    <cellStyle name="메모 11 19 6 2" xfId="19105"/>
    <cellStyle name="메모 11 19 6 3" xfId="19106"/>
    <cellStyle name="메모 11 19 7" xfId="19107"/>
    <cellStyle name="메모 11 19 7 2" xfId="19108"/>
    <cellStyle name="메모 11 19 7 3" xfId="19109"/>
    <cellStyle name="메모 11 19 8" xfId="19110"/>
    <cellStyle name="메모 11 19 8 2" xfId="19111"/>
    <cellStyle name="메모 11 19 8 3" xfId="19112"/>
    <cellStyle name="메모 11 19 9" xfId="19113"/>
    <cellStyle name="메모 11 19 9 2" xfId="19114"/>
    <cellStyle name="메모 11 19 9 3" xfId="19115"/>
    <cellStyle name="메모 11 2" xfId="19116"/>
    <cellStyle name="메모 11 2 10" xfId="19117"/>
    <cellStyle name="메모 11 2 10 2" xfId="19118"/>
    <cellStyle name="메모 11 2 10 3" xfId="19119"/>
    <cellStyle name="메모 11 2 11" xfId="19120"/>
    <cellStyle name="메모 11 2 11 2" xfId="19121"/>
    <cellStyle name="메모 11 2 11 3" xfId="19122"/>
    <cellStyle name="메모 11 2 12" xfId="19123"/>
    <cellStyle name="메모 11 2 12 2" xfId="19124"/>
    <cellStyle name="메모 11 2 12 3" xfId="19125"/>
    <cellStyle name="메모 11 2 13" xfId="19126"/>
    <cellStyle name="메모 11 2 13 2" xfId="19127"/>
    <cellStyle name="메모 11 2 13 3" xfId="19128"/>
    <cellStyle name="메모 11 2 14" xfId="19129"/>
    <cellStyle name="메모 11 2 14 2" xfId="19130"/>
    <cellStyle name="메모 11 2 14 3" xfId="19131"/>
    <cellStyle name="메모 11 2 15" xfId="19132"/>
    <cellStyle name="메모 11 2 16" xfId="19133"/>
    <cellStyle name="메모 11 2 2" xfId="19134"/>
    <cellStyle name="메모 11 2 2 2" xfId="19135"/>
    <cellStyle name="메모 11 2 2 3" xfId="19136"/>
    <cellStyle name="메모 11 2 3" xfId="19137"/>
    <cellStyle name="메모 11 2 3 2" xfId="19138"/>
    <cellStyle name="메모 11 2 3 3" xfId="19139"/>
    <cellStyle name="메모 11 2 4" xfId="19140"/>
    <cellStyle name="메모 11 2 4 2" xfId="19141"/>
    <cellStyle name="메모 11 2 4 3" xfId="19142"/>
    <cellStyle name="메모 11 2 5" xfId="19143"/>
    <cellStyle name="메모 11 2 5 2" xfId="19144"/>
    <cellStyle name="메모 11 2 5 3" xfId="19145"/>
    <cellStyle name="메모 11 2 6" xfId="19146"/>
    <cellStyle name="메모 11 2 6 2" xfId="19147"/>
    <cellStyle name="메모 11 2 6 3" xfId="19148"/>
    <cellStyle name="메모 11 2 7" xfId="19149"/>
    <cellStyle name="메모 11 2 7 2" xfId="19150"/>
    <cellStyle name="메모 11 2 7 3" xfId="19151"/>
    <cellStyle name="메모 11 2 8" xfId="19152"/>
    <cellStyle name="메모 11 2 8 2" xfId="19153"/>
    <cellStyle name="메모 11 2 8 3" xfId="19154"/>
    <cellStyle name="메모 11 2 9" xfId="19155"/>
    <cellStyle name="메모 11 2 9 2" xfId="19156"/>
    <cellStyle name="메모 11 2 9 3" xfId="19157"/>
    <cellStyle name="메모 11 20" xfId="19158"/>
    <cellStyle name="메모 11 20 10" xfId="19159"/>
    <cellStyle name="메모 11 20 10 2" xfId="19160"/>
    <cellStyle name="메모 11 20 10 3" xfId="19161"/>
    <cellStyle name="메모 11 20 11" xfId="19162"/>
    <cellStyle name="메모 11 20 11 2" xfId="19163"/>
    <cellStyle name="메모 11 20 11 3" xfId="19164"/>
    <cellStyle name="메모 11 20 12" xfId="19165"/>
    <cellStyle name="메모 11 20 12 2" xfId="19166"/>
    <cellStyle name="메모 11 20 12 3" xfId="19167"/>
    <cellStyle name="메모 11 20 13" xfId="19168"/>
    <cellStyle name="메모 11 20 13 2" xfId="19169"/>
    <cellStyle name="메모 11 20 13 3" xfId="19170"/>
    <cellStyle name="메모 11 20 14" xfId="19171"/>
    <cellStyle name="메모 11 20 14 2" xfId="19172"/>
    <cellStyle name="메모 11 20 14 3" xfId="19173"/>
    <cellStyle name="메모 11 20 15" xfId="19174"/>
    <cellStyle name="메모 11 20 16" xfId="19175"/>
    <cellStyle name="메모 11 20 2" xfId="19176"/>
    <cellStyle name="메모 11 20 2 2" xfId="19177"/>
    <cellStyle name="메모 11 20 2 3" xfId="19178"/>
    <cellStyle name="메모 11 20 3" xfId="19179"/>
    <cellStyle name="메모 11 20 3 2" xfId="19180"/>
    <cellStyle name="메모 11 20 3 3" xfId="19181"/>
    <cellStyle name="메모 11 20 4" xfId="19182"/>
    <cellStyle name="메모 11 20 4 2" xfId="19183"/>
    <cellStyle name="메모 11 20 4 3" xfId="19184"/>
    <cellStyle name="메모 11 20 5" xfId="19185"/>
    <cellStyle name="메모 11 20 5 2" xfId="19186"/>
    <cellStyle name="메모 11 20 5 3" xfId="19187"/>
    <cellStyle name="메모 11 20 6" xfId="19188"/>
    <cellStyle name="메모 11 20 6 2" xfId="19189"/>
    <cellStyle name="메모 11 20 6 3" xfId="19190"/>
    <cellStyle name="메모 11 20 7" xfId="19191"/>
    <cellStyle name="메모 11 20 7 2" xfId="19192"/>
    <cellStyle name="메모 11 20 7 3" xfId="19193"/>
    <cellStyle name="메모 11 20 8" xfId="19194"/>
    <cellStyle name="메모 11 20 8 2" xfId="19195"/>
    <cellStyle name="메모 11 20 8 3" xfId="19196"/>
    <cellStyle name="메모 11 20 9" xfId="19197"/>
    <cellStyle name="메모 11 20 9 2" xfId="19198"/>
    <cellStyle name="메모 11 20 9 3" xfId="19199"/>
    <cellStyle name="메모 11 21" xfId="19200"/>
    <cellStyle name="메모 11 21 10" xfId="19201"/>
    <cellStyle name="메모 11 21 10 2" xfId="19202"/>
    <cellStyle name="메모 11 21 10 3" xfId="19203"/>
    <cellStyle name="메모 11 21 11" xfId="19204"/>
    <cellStyle name="메모 11 21 11 2" xfId="19205"/>
    <cellStyle name="메모 11 21 11 3" xfId="19206"/>
    <cellStyle name="메모 11 21 12" xfId="19207"/>
    <cellStyle name="메모 11 21 12 2" xfId="19208"/>
    <cellStyle name="메모 11 21 12 3" xfId="19209"/>
    <cellStyle name="메모 11 21 13" xfId="19210"/>
    <cellStyle name="메모 11 21 13 2" xfId="19211"/>
    <cellStyle name="메모 11 21 13 3" xfId="19212"/>
    <cellStyle name="메모 11 21 14" xfId="19213"/>
    <cellStyle name="메모 11 21 14 2" xfId="19214"/>
    <cellStyle name="메모 11 21 14 3" xfId="19215"/>
    <cellStyle name="메모 11 21 15" xfId="19216"/>
    <cellStyle name="메모 11 21 16" xfId="19217"/>
    <cellStyle name="메모 11 21 2" xfId="19218"/>
    <cellStyle name="메모 11 21 2 2" xfId="19219"/>
    <cellStyle name="메모 11 21 2 3" xfId="19220"/>
    <cellStyle name="메모 11 21 3" xfId="19221"/>
    <cellStyle name="메모 11 21 3 2" xfId="19222"/>
    <cellStyle name="메모 11 21 3 3" xfId="19223"/>
    <cellStyle name="메모 11 21 4" xfId="19224"/>
    <cellStyle name="메모 11 21 4 2" xfId="19225"/>
    <cellStyle name="메모 11 21 4 3" xfId="19226"/>
    <cellStyle name="메모 11 21 5" xfId="19227"/>
    <cellStyle name="메모 11 21 5 2" xfId="19228"/>
    <cellStyle name="메모 11 21 5 3" xfId="19229"/>
    <cellStyle name="메모 11 21 6" xfId="19230"/>
    <cellStyle name="메모 11 21 6 2" xfId="19231"/>
    <cellStyle name="메모 11 21 6 3" xfId="19232"/>
    <cellStyle name="메모 11 21 7" xfId="19233"/>
    <cellStyle name="메모 11 21 7 2" xfId="19234"/>
    <cellStyle name="메모 11 21 7 3" xfId="19235"/>
    <cellStyle name="메모 11 21 8" xfId="19236"/>
    <cellStyle name="메모 11 21 8 2" xfId="19237"/>
    <cellStyle name="메모 11 21 8 3" xfId="19238"/>
    <cellStyle name="메모 11 21 9" xfId="19239"/>
    <cellStyle name="메모 11 21 9 2" xfId="19240"/>
    <cellStyle name="메모 11 21 9 3" xfId="19241"/>
    <cellStyle name="메모 11 22" xfId="19242"/>
    <cellStyle name="메모 11 22 10" xfId="19243"/>
    <cellStyle name="메모 11 22 10 2" xfId="19244"/>
    <cellStyle name="메모 11 22 10 3" xfId="19245"/>
    <cellStyle name="메모 11 22 11" xfId="19246"/>
    <cellStyle name="메모 11 22 11 2" xfId="19247"/>
    <cellStyle name="메모 11 22 11 3" xfId="19248"/>
    <cellStyle name="메모 11 22 12" xfId="19249"/>
    <cellStyle name="메모 11 22 12 2" xfId="19250"/>
    <cellStyle name="메모 11 22 12 3" xfId="19251"/>
    <cellStyle name="메모 11 22 13" xfId="19252"/>
    <cellStyle name="메모 11 22 13 2" xfId="19253"/>
    <cellStyle name="메모 11 22 13 3" xfId="19254"/>
    <cellStyle name="메모 11 22 14" xfId="19255"/>
    <cellStyle name="메모 11 22 14 2" xfId="19256"/>
    <cellStyle name="메모 11 22 14 3" xfId="19257"/>
    <cellStyle name="메모 11 22 15" xfId="19258"/>
    <cellStyle name="메모 11 22 16" xfId="19259"/>
    <cellStyle name="메모 11 22 2" xfId="19260"/>
    <cellStyle name="메모 11 22 2 2" xfId="19261"/>
    <cellStyle name="메모 11 22 2 3" xfId="19262"/>
    <cellStyle name="메모 11 22 3" xfId="19263"/>
    <cellStyle name="메모 11 22 3 2" xfId="19264"/>
    <cellStyle name="메모 11 22 3 3" xfId="19265"/>
    <cellStyle name="메모 11 22 4" xfId="19266"/>
    <cellStyle name="메모 11 22 4 2" xfId="19267"/>
    <cellStyle name="메모 11 22 4 3" xfId="19268"/>
    <cellStyle name="메모 11 22 5" xfId="19269"/>
    <cellStyle name="메모 11 22 5 2" xfId="19270"/>
    <cellStyle name="메모 11 22 5 3" xfId="19271"/>
    <cellStyle name="메모 11 22 6" xfId="19272"/>
    <cellStyle name="메모 11 22 6 2" xfId="19273"/>
    <cellStyle name="메모 11 22 6 3" xfId="19274"/>
    <cellStyle name="메모 11 22 7" xfId="19275"/>
    <cellStyle name="메모 11 22 7 2" xfId="19276"/>
    <cellStyle name="메모 11 22 7 3" xfId="19277"/>
    <cellStyle name="메모 11 22 8" xfId="19278"/>
    <cellStyle name="메모 11 22 8 2" xfId="19279"/>
    <cellStyle name="메모 11 22 8 3" xfId="19280"/>
    <cellStyle name="메모 11 22 9" xfId="19281"/>
    <cellStyle name="메모 11 22 9 2" xfId="19282"/>
    <cellStyle name="메모 11 22 9 3" xfId="19283"/>
    <cellStyle name="메모 11 23" xfId="19284"/>
    <cellStyle name="메모 11 23 2" xfId="19285"/>
    <cellStyle name="메모 11 23 3" xfId="19286"/>
    <cellStyle name="메모 11 24" xfId="19287"/>
    <cellStyle name="메모 11 24 2" xfId="19288"/>
    <cellStyle name="메모 11 24 3" xfId="19289"/>
    <cellStyle name="메모 11 25" xfId="19290"/>
    <cellStyle name="메모 11 25 2" xfId="19291"/>
    <cellStyle name="메모 11 25 3" xfId="19292"/>
    <cellStyle name="메모 11 26" xfId="19293"/>
    <cellStyle name="메모 11 26 2" xfId="19294"/>
    <cellStyle name="메모 11 26 3" xfId="19295"/>
    <cellStyle name="메모 11 27" xfId="19296"/>
    <cellStyle name="메모 11 27 2" xfId="19297"/>
    <cellStyle name="메모 11 27 3" xfId="19298"/>
    <cellStyle name="메모 11 28" xfId="19299"/>
    <cellStyle name="메모 11 28 2" xfId="19300"/>
    <cellStyle name="메모 11 28 3" xfId="19301"/>
    <cellStyle name="메모 11 29" xfId="19302"/>
    <cellStyle name="메모 11 29 2" xfId="19303"/>
    <cellStyle name="메모 11 29 3" xfId="19304"/>
    <cellStyle name="메모 11 3" xfId="19305"/>
    <cellStyle name="메모 11 3 10" xfId="19306"/>
    <cellStyle name="메모 11 3 10 2" xfId="19307"/>
    <cellStyle name="메모 11 3 10 3" xfId="19308"/>
    <cellStyle name="메모 11 3 11" xfId="19309"/>
    <cellStyle name="메모 11 3 11 2" xfId="19310"/>
    <cellStyle name="메모 11 3 11 3" xfId="19311"/>
    <cellStyle name="메모 11 3 12" xfId="19312"/>
    <cellStyle name="메모 11 3 12 2" xfId="19313"/>
    <cellStyle name="메모 11 3 12 3" xfId="19314"/>
    <cellStyle name="메모 11 3 13" xfId="19315"/>
    <cellStyle name="메모 11 3 13 2" xfId="19316"/>
    <cellStyle name="메모 11 3 13 3" xfId="19317"/>
    <cellStyle name="메모 11 3 14" xfId="19318"/>
    <cellStyle name="메모 11 3 14 2" xfId="19319"/>
    <cellStyle name="메모 11 3 14 3" xfId="19320"/>
    <cellStyle name="메모 11 3 15" xfId="19321"/>
    <cellStyle name="메모 11 3 16" xfId="19322"/>
    <cellStyle name="메모 11 3 2" xfId="19323"/>
    <cellStyle name="메모 11 3 2 2" xfId="19324"/>
    <cellStyle name="메모 11 3 2 3" xfId="19325"/>
    <cellStyle name="메모 11 3 3" xfId="19326"/>
    <cellStyle name="메모 11 3 3 2" xfId="19327"/>
    <cellStyle name="메모 11 3 3 3" xfId="19328"/>
    <cellStyle name="메모 11 3 4" xfId="19329"/>
    <cellStyle name="메모 11 3 4 2" xfId="19330"/>
    <cellStyle name="메모 11 3 4 3" xfId="19331"/>
    <cellStyle name="메모 11 3 5" xfId="19332"/>
    <cellStyle name="메모 11 3 5 2" xfId="19333"/>
    <cellStyle name="메모 11 3 5 3" xfId="19334"/>
    <cellStyle name="메모 11 3 6" xfId="19335"/>
    <cellStyle name="메모 11 3 6 2" xfId="19336"/>
    <cellStyle name="메모 11 3 6 3" xfId="19337"/>
    <cellStyle name="메모 11 3 7" xfId="19338"/>
    <cellStyle name="메모 11 3 7 2" xfId="19339"/>
    <cellStyle name="메모 11 3 7 3" xfId="19340"/>
    <cellStyle name="메모 11 3 8" xfId="19341"/>
    <cellStyle name="메모 11 3 8 2" xfId="19342"/>
    <cellStyle name="메모 11 3 8 3" xfId="19343"/>
    <cellStyle name="메모 11 3 9" xfId="19344"/>
    <cellStyle name="메모 11 3 9 2" xfId="19345"/>
    <cellStyle name="메모 11 3 9 3" xfId="19346"/>
    <cellStyle name="메모 11 30" xfId="19347"/>
    <cellStyle name="메모 11 30 2" xfId="19348"/>
    <cellStyle name="메모 11 30 3" xfId="19349"/>
    <cellStyle name="메모 11 31" xfId="19350"/>
    <cellStyle name="메모 11 31 2" xfId="19351"/>
    <cellStyle name="메모 11 31 3" xfId="19352"/>
    <cellStyle name="메모 11 32" xfId="19353"/>
    <cellStyle name="메모 11 32 2" xfId="19354"/>
    <cellStyle name="메모 11 32 3" xfId="19355"/>
    <cellStyle name="메모 11 33" xfId="19356"/>
    <cellStyle name="메모 11 33 2" xfId="19357"/>
    <cellStyle name="메모 11 33 3" xfId="19358"/>
    <cellStyle name="메모 11 34" xfId="19359"/>
    <cellStyle name="메모 11 34 2" xfId="19360"/>
    <cellStyle name="메모 11 34 3" xfId="19361"/>
    <cellStyle name="메모 11 35" xfId="19362"/>
    <cellStyle name="메모 11 35 2" xfId="19363"/>
    <cellStyle name="메모 11 35 3" xfId="19364"/>
    <cellStyle name="메모 11 36" xfId="19365"/>
    <cellStyle name="메모 11 37" xfId="19366"/>
    <cellStyle name="메모 11 4" xfId="19367"/>
    <cellStyle name="메모 11 4 10" xfId="19368"/>
    <cellStyle name="메모 11 4 10 2" xfId="19369"/>
    <cellStyle name="메모 11 4 10 3" xfId="19370"/>
    <cellStyle name="메모 11 4 11" xfId="19371"/>
    <cellStyle name="메모 11 4 11 2" xfId="19372"/>
    <cellStyle name="메모 11 4 11 3" xfId="19373"/>
    <cellStyle name="메모 11 4 12" xfId="19374"/>
    <cellStyle name="메모 11 4 12 2" xfId="19375"/>
    <cellStyle name="메모 11 4 12 3" xfId="19376"/>
    <cellStyle name="메모 11 4 13" xfId="19377"/>
    <cellStyle name="메모 11 4 13 2" xfId="19378"/>
    <cellStyle name="메모 11 4 13 3" xfId="19379"/>
    <cellStyle name="메모 11 4 14" xfId="19380"/>
    <cellStyle name="메모 11 4 14 2" xfId="19381"/>
    <cellStyle name="메모 11 4 14 3" xfId="19382"/>
    <cellStyle name="메모 11 4 15" xfId="19383"/>
    <cellStyle name="메모 11 4 16" xfId="19384"/>
    <cellStyle name="메모 11 4 2" xfId="19385"/>
    <cellStyle name="메모 11 4 2 2" xfId="19386"/>
    <cellStyle name="메모 11 4 2 3" xfId="19387"/>
    <cellStyle name="메모 11 4 3" xfId="19388"/>
    <cellStyle name="메모 11 4 3 2" xfId="19389"/>
    <cellStyle name="메모 11 4 3 3" xfId="19390"/>
    <cellStyle name="메모 11 4 4" xfId="19391"/>
    <cellStyle name="메모 11 4 4 2" xfId="19392"/>
    <cellStyle name="메모 11 4 4 3" xfId="19393"/>
    <cellStyle name="메모 11 4 5" xfId="19394"/>
    <cellStyle name="메모 11 4 5 2" xfId="19395"/>
    <cellStyle name="메모 11 4 5 3" xfId="19396"/>
    <cellStyle name="메모 11 4 6" xfId="19397"/>
    <cellStyle name="메모 11 4 6 2" xfId="19398"/>
    <cellStyle name="메모 11 4 6 3" xfId="19399"/>
    <cellStyle name="메모 11 4 7" xfId="19400"/>
    <cellStyle name="메모 11 4 7 2" xfId="19401"/>
    <cellStyle name="메모 11 4 7 3" xfId="19402"/>
    <cellStyle name="메모 11 4 8" xfId="19403"/>
    <cellStyle name="메모 11 4 8 2" xfId="19404"/>
    <cellStyle name="메모 11 4 8 3" xfId="19405"/>
    <cellStyle name="메모 11 4 9" xfId="19406"/>
    <cellStyle name="메모 11 4 9 2" xfId="19407"/>
    <cellStyle name="메모 11 4 9 3" xfId="19408"/>
    <cellStyle name="메모 11 5" xfId="19409"/>
    <cellStyle name="메모 11 5 10" xfId="19410"/>
    <cellStyle name="메모 11 5 10 2" xfId="19411"/>
    <cellStyle name="메모 11 5 10 3" xfId="19412"/>
    <cellStyle name="메모 11 5 11" xfId="19413"/>
    <cellStyle name="메모 11 5 11 2" xfId="19414"/>
    <cellStyle name="메모 11 5 11 3" xfId="19415"/>
    <cellStyle name="메모 11 5 12" xfId="19416"/>
    <cellStyle name="메모 11 5 12 2" xfId="19417"/>
    <cellStyle name="메모 11 5 12 3" xfId="19418"/>
    <cellStyle name="메모 11 5 13" xfId="19419"/>
    <cellStyle name="메모 11 5 13 2" xfId="19420"/>
    <cellStyle name="메모 11 5 13 3" xfId="19421"/>
    <cellStyle name="메모 11 5 14" xfId="19422"/>
    <cellStyle name="메모 11 5 14 2" xfId="19423"/>
    <cellStyle name="메모 11 5 14 3" xfId="19424"/>
    <cellStyle name="메모 11 5 15" xfId="19425"/>
    <cellStyle name="메모 11 5 16" xfId="19426"/>
    <cellStyle name="메모 11 5 2" xfId="19427"/>
    <cellStyle name="메모 11 5 2 2" xfId="19428"/>
    <cellStyle name="메모 11 5 2 3" xfId="19429"/>
    <cellStyle name="메모 11 5 3" xfId="19430"/>
    <cellStyle name="메모 11 5 3 2" xfId="19431"/>
    <cellStyle name="메모 11 5 3 3" xfId="19432"/>
    <cellStyle name="메모 11 5 4" xfId="19433"/>
    <cellStyle name="메모 11 5 4 2" xfId="19434"/>
    <cellStyle name="메모 11 5 4 3" xfId="19435"/>
    <cellStyle name="메모 11 5 5" xfId="19436"/>
    <cellStyle name="메모 11 5 5 2" xfId="19437"/>
    <cellStyle name="메모 11 5 5 3" xfId="19438"/>
    <cellStyle name="메모 11 5 6" xfId="19439"/>
    <cellStyle name="메모 11 5 6 2" xfId="19440"/>
    <cellStyle name="메모 11 5 6 3" xfId="19441"/>
    <cellStyle name="메모 11 5 7" xfId="19442"/>
    <cellStyle name="메모 11 5 7 2" xfId="19443"/>
    <cellStyle name="메모 11 5 7 3" xfId="19444"/>
    <cellStyle name="메모 11 5 8" xfId="19445"/>
    <cellStyle name="메모 11 5 8 2" xfId="19446"/>
    <cellStyle name="메모 11 5 8 3" xfId="19447"/>
    <cellStyle name="메모 11 5 9" xfId="19448"/>
    <cellStyle name="메모 11 5 9 2" xfId="19449"/>
    <cellStyle name="메모 11 5 9 3" xfId="19450"/>
    <cellStyle name="메모 11 6" xfId="19451"/>
    <cellStyle name="메모 11 6 10" xfId="19452"/>
    <cellStyle name="메모 11 6 10 2" xfId="19453"/>
    <cellStyle name="메모 11 6 10 3" xfId="19454"/>
    <cellStyle name="메모 11 6 11" xfId="19455"/>
    <cellStyle name="메모 11 6 11 2" xfId="19456"/>
    <cellStyle name="메모 11 6 11 3" xfId="19457"/>
    <cellStyle name="메모 11 6 12" xfId="19458"/>
    <cellStyle name="메모 11 6 12 2" xfId="19459"/>
    <cellStyle name="메모 11 6 12 3" xfId="19460"/>
    <cellStyle name="메모 11 6 13" xfId="19461"/>
    <cellStyle name="메모 11 6 13 2" xfId="19462"/>
    <cellStyle name="메모 11 6 13 3" xfId="19463"/>
    <cellStyle name="메모 11 6 14" xfId="19464"/>
    <cellStyle name="메모 11 6 14 2" xfId="19465"/>
    <cellStyle name="메모 11 6 14 3" xfId="19466"/>
    <cellStyle name="메모 11 6 15" xfId="19467"/>
    <cellStyle name="메모 11 6 16" xfId="19468"/>
    <cellStyle name="메모 11 6 2" xfId="19469"/>
    <cellStyle name="메모 11 6 2 2" xfId="19470"/>
    <cellStyle name="메모 11 6 2 3" xfId="19471"/>
    <cellStyle name="메모 11 6 3" xfId="19472"/>
    <cellStyle name="메모 11 6 3 2" xfId="19473"/>
    <cellStyle name="메모 11 6 3 3" xfId="19474"/>
    <cellStyle name="메모 11 6 4" xfId="19475"/>
    <cellStyle name="메모 11 6 4 2" xfId="19476"/>
    <cellStyle name="메모 11 6 4 3" xfId="19477"/>
    <cellStyle name="메모 11 6 5" xfId="19478"/>
    <cellStyle name="메모 11 6 5 2" xfId="19479"/>
    <cellStyle name="메모 11 6 5 3" xfId="19480"/>
    <cellStyle name="메모 11 6 6" xfId="19481"/>
    <cellStyle name="메모 11 6 6 2" xfId="19482"/>
    <cellStyle name="메모 11 6 6 3" xfId="19483"/>
    <cellStyle name="메모 11 6 7" xfId="19484"/>
    <cellStyle name="메모 11 6 7 2" xfId="19485"/>
    <cellStyle name="메모 11 6 7 3" xfId="19486"/>
    <cellStyle name="메모 11 6 8" xfId="19487"/>
    <cellStyle name="메모 11 6 8 2" xfId="19488"/>
    <cellStyle name="메모 11 6 8 3" xfId="19489"/>
    <cellStyle name="메모 11 6 9" xfId="19490"/>
    <cellStyle name="메모 11 6 9 2" xfId="19491"/>
    <cellStyle name="메모 11 6 9 3" xfId="19492"/>
    <cellStyle name="메모 11 7" xfId="19493"/>
    <cellStyle name="메모 11 7 10" xfId="19494"/>
    <cellStyle name="메모 11 7 10 2" xfId="19495"/>
    <cellStyle name="메모 11 7 10 3" xfId="19496"/>
    <cellStyle name="메모 11 7 11" xfId="19497"/>
    <cellStyle name="메모 11 7 11 2" xfId="19498"/>
    <cellStyle name="메모 11 7 11 3" xfId="19499"/>
    <cellStyle name="메모 11 7 12" xfId="19500"/>
    <cellStyle name="메모 11 7 12 2" xfId="19501"/>
    <cellStyle name="메모 11 7 12 3" xfId="19502"/>
    <cellStyle name="메모 11 7 13" xfId="19503"/>
    <cellStyle name="메모 11 7 13 2" xfId="19504"/>
    <cellStyle name="메모 11 7 13 3" xfId="19505"/>
    <cellStyle name="메모 11 7 14" xfId="19506"/>
    <cellStyle name="메모 11 7 14 2" xfId="19507"/>
    <cellStyle name="메모 11 7 14 3" xfId="19508"/>
    <cellStyle name="메모 11 7 15" xfId="19509"/>
    <cellStyle name="메모 11 7 16" xfId="19510"/>
    <cellStyle name="메모 11 7 2" xfId="19511"/>
    <cellStyle name="메모 11 7 2 2" xfId="19512"/>
    <cellStyle name="메모 11 7 2 3" xfId="19513"/>
    <cellStyle name="메모 11 7 3" xfId="19514"/>
    <cellStyle name="메모 11 7 3 2" xfId="19515"/>
    <cellStyle name="메모 11 7 3 3" xfId="19516"/>
    <cellStyle name="메모 11 7 4" xfId="19517"/>
    <cellStyle name="메모 11 7 4 2" xfId="19518"/>
    <cellStyle name="메모 11 7 4 3" xfId="19519"/>
    <cellStyle name="메모 11 7 5" xfId="19520"/>
    <cellStyle name="메모 11 7 5 2" xfId="19521"/>
    <cellStyle name="메모 11 7 5 3" xfId="19522"/>
    <cellStyle name="메모 11 7 6" xfId="19523"/>
    <cellStyle name="메모 11 7 6 2" xfId="19524"/>
    <cellStyle name="메모 11 7 6 3" xfId="19525"/>
    <cellStyle name="메모 11 7 7" xfId="19526"/>
    <cellStyle name="메모 11 7 7 2" xfId="19527"/>
    <cellStyle name="메모 11 7 7 3" xfId="19528"/>
    <cellStyle name="메모 11 7 8" xfId="19529"/>
    <cellStyle name="메모 11 7 8 2" xfId="19530"/>
    <cellStyle name="메모 11 7 8 3" xfId="19531"/>
    <cellStyle name="메모 11 7 9" xfId="19532"/>
    <cellStyle name="메모 11 7 9 2" xfId="19533"/>
    <cellStyle name="메모 11 7 9 3" xfId="19534"/>
    <cellStyle name="메모 11 8" xfId="19535"/>
    <cellStyle name="메모 11 8 10" xfId="19536"/>
    <cellStyle name="메모 11 8 10 2" xfId="19537"/>
    <cellStyle name="메모 11 8 10 3" xfId="19538"/>
    <cellStyle name="메모 11 8 11" xfId="19539"/>
    <cellStyle name="메모 11 8 11 2" xfId="19540"/>
    <cellStyle name="메모 11 8 11 3" xfId="19541"/>
    <cellStyle name="메모 11 8 12" xfId="19542"/>
    <cellStyle name="메모 11 8 12 2" xfId="19543"/>
    <cellStyle name="메모 11 8 12 3" xfId="19544"/>
    <cellStyle name="메모 11 8 13" xfId="19545"/>
    <cellStyle name="메모 11 8 13 2" xfId="19546"/>
    <cellStyle name="메모 11 8 13 3" xfId="19547"/>
    <cellStyle name="메모 11 8 14" xfId="19548"/>
    <cellStyle name="메모 11 8 14 2" xfId="19549"/>
    <cellStyle name="메모 11 8 14 3" xfId="19550"/>
    <cellStyle name="메모 11 8 15" xfId="19551"/>
    <cellStyle name="메모 11 8 16" xfId="19552"/>
    <cellStyle name="메모 11 8 2" xfId="19553"/>
    <cellStyle name="메모 11 8 2 2" xfId="19554"/>
    <cellStyle name="메모 11 8 2 3" xfId="19555"/>
    <cellStyle name="메모 11 8 3" xfId="19556"/>
    <cellStyle name="메모 11 8 3 2" xfId="19557"/>
    <cellStyle name="메모 11 8 3 3" xfId="19558"/>
    <cellStyle name="메모 11 8 4" xfId="19559"/>
    <cellStyle name="메모 11 8 4 2" xfId="19560"/>
    <cellStyle name="메모 11 8 4 3" xfId="19561"/>
    <cellStyle name="메모 11 8 5" xfId="19562"/>
    <cellStyle name="메모 11 8 5 2" xfId="19563"/>
    <cellStyle name="메모 11 8 5 3" xfId="19564"/>
    <cellStyle name="메모 11 8 6" xfId="19565"/>
    <cellStyle name="메모 11 8 6 2" xfId="19566"/>
    <cellStyle name="메모 11 8 6 3" xfId="19567"/>
    <cellStyle name="메모 11 8 7" xfId="19568"/>
    <cellStyle name="메모 11 8 7 2" xfId="19569"/>
    <cellStyle name="메모 11 8 7 3" xfId="19570"/>
    <cellStyle name="메모 11 8 8" xfId="19571"/>
    <cellStyle name="메모 11 8 8 2" xfId="19572"/>
    <cellStyle name="메모 11 8 8 3" xfId="19573"/>
    <cellStyle name="메모 11 8 9" xfId="19574"/>
    <cellStyle name="메모 11 8 9 2" xfId="19575"/>
    <cellStyle name="메모 11 8 9 3" xfId="19576"/>
    <cellStyle name="메모 11 9" xfId="19577"/>
    <cellStyle name="메모 11 9 10" xfId="19578"/>
    <cellStyle name="메모 11 9 10 2" xfId="19579"/>
    <cellStyle name="메모 11 9 10 3" xfId="19580"/>
    <cellStyle name="메모 11 9 11" xfId="19581"/>
    <cellStyle name="메모 11 9 11 2" xfId="19582"/>
    <cellStyle name="메모 11 9 11 3" xfId="19583"/>
    <cellStyle name="메모 11 9 12" xfId="19584"/>
    <cellStyle name="메모 11 9 12 2" xfId="19585"/>
    <cellStyle name="메모 11 9 12 3" xfId="19586"/>
    <cellStyle name="메모 11 9 13" xfId="19587"/>
    <cellStyle name="메모 11 9 13 2" xfId="19588"/>
    <cellStyle name="메모 11 9 13 3" xfId="19589"/>
    <cellStyle name="메모 11 9 14" xfId="19590"/>
    <cellStyle name="메모 11 9 14 2" xfId="19591"/>
    <cellStyle name="메모 11 9 14 3" xfId="19592"/>
    <cellStyle name="메모 11 9 15" xfId="19593"/>
    <cellStyle name="메모 11 9 16" xfId="19594"/>
    <cellStyle name="메모 11 9 2" xfId="19595"/>
    <cellStyle name="메모 11 9 2 2" xfId="19596"/>
    <cellStyle name="메모 11 9 2 3" xfId="19597"/>
    <cellStyle name="메모 11 9 3" xfId="19598"/>
    <cellStyle name="메모 11 9 3 2" xfId="19599"/>
    <cellStyle name="메모 11 9 3 3" xfId="19600"/>
    <cellStyle name="메모 11 9 4" xfId="19601"/>
    <cellStyle name="메모 11 9 4 2" xfId="19602"/>
    <cellStyle name="메모 11 9 4 3" xfId="19603"/>
    <cellStyle name="메모 11 9 5" xfId="19604"/>
    <cellStyle name="메모 11 9 5 2" xfId="19605"/>
    <cellStyle name="메모 11 9 5 3" xfId="19606"/>
    <cellStyle name="메모 11 9 6" xfId="19607"/>
    <cellStyle name="메모 11 9 6 2" xfId="19608"/>
    <cellStyle name="메모 11 9 6 3" xfId="19609"/>
    <cellStyle name="메모 11 9 7" xfId="19610"/>
    <cellStyle name="메모 11 9 7 2" xfId="19611"/>
    <cellStyle name="메모 11 9 7 3" xfId="19612"/>
    <cellStyle name="메모 11 9 8" xfId="19613"/>
    <cellStyle name="메모 11 9 8 2" xfId="19614"/>
    <cellStyle name="메모 11 9 8 3" xfId="19615"/>
    <cellStyle name="메모 11 9 9" xfId="19616"/>
    <cellStyle name="메모 11 9 9 2" xfId="19617"/>
    <cellStyle name="메모 11 9 9 3" xfId="19618"/>
    <cellStyle name="메모 12" xfId="19619"/>
    <cellStyle name="메모 12 10" xfId="19620"/>
    <cellStyle name="메모 12 10 10" xfId="19621"/>
    <cellStyle name="메모 12 10 10 2" xfId="19622"/>
    <cellStyle name="메모 12 10 10 3" xfId="19623"/>
    <cellStyle name="메모 12 10 11" xfId="19624"/>
    <cellStyle name="메모 12 10 11 2" xfId="19625"/>
    <cellStyle name="메모 12 10 11 3" xfId="19626"/>
    <cellStyle name="메모 12 10 12" xfId="19627"/>
    <cellStyle name="메모 12 10 12 2" xfId="19628"/>
    <cellStyle name="메모 12 10 12 3" xfId="19629"/>
    <cellStyle name="메모 12 10 13" xfId="19630"/>
    <cellStyle name="메모 12 10 13 2" xfId="19631"/>
    <cellStyle name="메모 12 10 13 3" xfId="19632"/>
    <cellStyle name="메모 12 10 14" xfId="19633"/>
    <cellStyle name="메모 12 10 14 2" xfId="19634"/>
    <cellStyle name="메모 12 10 14 3" xfId="19635"/>
    <cellStyle name="메모 12 10 15" xfId="19636"/>
    <cellStyle name="메모 12 10 16" xfId="19637"/>
    <cellStyle name="메모 12 10 2" xfId="19638"/>
    <cellStyle name="메모 12 10 2 2" xfId="19639"/>
    <cellStyle name="메모 12 10 2 3" xfId="19640"/>
    <cellStyle name="메모 12 10 3" xfId="19641"/>
    <cellStyle name="메모 12 10 3 2" xfId="19642"/>
    <cellStyle name="메모 12 10 3 3" xfId="19643"/>
    <cellStyle name="메모 12 10 4" xfId="19644"/>
    <cellStyle name="메모 12 10 4 2" xfId="19645"/>
    <cellStyle name="메모 12 10 4 3" xfId="19646"/>
    <cellStyle name="메모 12 10 5" xfId="19647"/>
    <cellStyle name="메모 12 10 5 2" xfId="19648"/>
    <cellStyle name="메모 12 10 5 3" xfId="19649"/>
    <cellStyle name="메모 12 10 6" xfId="19650"/>
    <cellStyle name="메모 12 10 6 2" xfId="19651"/>
    <cellStyle name="메모 12 10 6 3" xfId="19652"/>
    <cellStyle name="메모 12 10 7" xfId="19653"/>
    <cellStyle name="메모 12 10 7 2" xfId="19654"/>
    <cellStyle name="메모 12 10 7 3" xfId="19655"/>
    <cellStyle name="메모 12 10 8" xfId="19656"/>
    <cellStyle name="메모 12 10 8 2" xfId="19657"/>
    <cellStyle name="메모 12 10 8 3" xfId="19658"/>
    <cellStyle name="메모 12 10 9" xfId="19659"/>
    <cellStyle name="메모 12 10 9 2" xfId="19660"/>
    <cellStyle name="메모 12 10 9 3" xfId="19661"/>
    <cellStyle name="메모 12 11" xfId="19662"/>
    <cellStyle name="메모 12 11 10" xfId="19663"/>
    <cellStyle name="메모 12 11 10 2" xfId="19664"/>
    <cellStyle name="메모 12 11 10 3" xfId="19665"/>
    <cellStyle name="메모 12 11 11" xfId="19666"/>
    <cellStyle name="메모 12 11 11 2" xfId="19667"/>
    <cellStyle name="메모 12 11 11 3" xfId="19668"/>
    <cellStyle name="메모 12 11 12" xfId="19669"/>
    <cellStyle name="메모 12 11 12 2" xfId="19670"/>
    <cellStyle name="메모 12 11 12 3" xfId="19671"/>
    <cellStyle name="메모 12 11 13" xfId="19672"/>
    <cellStyle name="메모 12 11 13 2" xfId="19673"/>
    <cellStyle name="메모 12 11 13 3" xfId="19674"/>
    <cellStyle name="메모 12 11 14" xfId="19675"/>
    <cellStyle name="메모 12 11 14 2" xfId="19676"/>
    <cellStyle name="메모 12 11 14 3" xfId="19677"/>
    <cellStyle name="메모 12 11 15" xfId="19678"/>
    <cellStyle name="메모 12 11 16" xfId="19679"/>
    <cellStyle name="메모 12 11 2" xfId="19680"/>
    <cellStyle name="메모 12 11 2 2" xfId="19681"/>
    <cellStyle name="메모 12 11 2 3" xfId="19682"/>
    <cellStyle name="메모 12 11 3" xfId="19683"/>
    <cellStyle name="메모 12 11 3 2" xfId="19684"/>
    <cellStyle name="메모 12 11 3 3" xfId="19685"/>
    <cellStyle name="메모 12 11 4" xfId="19686"/>
    <cellStyle name="메모 12 11 4 2" xfId="19687"/>
    <cellStyle name="메모 12 11 4 3" xfId="19688"/>
    <cellStyle name="메모 12 11 5" xfId="19689"/>
    <cellStyle name="메모 12 11 5 2" xfId="19690"/>
    <cellStyle name="메모 12 11 5 3" xfId="19691"/>
    <cellStyle name="메모 12 11 6" xfId="19692"/>
    <cellStyle name="메모 12 11 6 2" xfId="19693"/>
    <cellStyle name="메모 12 11 6 3" xfId="19694"/>
    <cellStyle name="메모 12 11 7" xfId="19695"/>
    <cellStyle name="메모 12 11 7 2" xfId="19696"/>
    <cellStyle name="메모 12 11 7 3" xfId="19697"/>
    <cellStyle name="메모 12 11 8" xfId="19698"/>
    <cellStyle name="메모 12 11 8 2" xfId="19699"/>
    <cellStyle name="메모 12 11 8 3" xfId="19700"/>
    <cellStyle name="메모 12 11 9" xfId="19701"/>
    <cellStyle name="메모 12 11 9 2" xfId="19702"/>
    <cellStyle name="메모 12 11 9 3" xfId="19703"/>
    <cellStyle name="메모 12 12" xfId="19704"/>
    <cellStyle name="메모 12 12 10" xfId="19705"/>
    <cellStyle name="메모 12 12 10 2" xfId="19706"/>
    <cellStyle name="메모 12 12 10 3" xfId="19707"/>
    <cellStyle name="메모 12 12 11" xfId="19708"/>
    <cellStyle name="메모 12 12 11 2" xfId="19709"/>
    <cellStyle name="메모 12 12 11 3" xfId="19710"/>
    <cellStyle name="메모 12 12 12" xfId="19711"/>
    <cellStyle name="메모 12 12 12 2" xfId="19712"/>
    <cellStyle name="메모 12 12 12 3" xfId="19713"/>
    <cellStyle name="메모 12 12 13" xfId="19714"/>
    <cellStyle name="메모 12 12 13 2" xfId="19715"/>
    <cellStyle name="메모 12 12 13 3" xfId="19716"/>
    <cellStyle name="메모 12 12 14" xfId="19717"/>
    <cellStyle name="메모 12 12 14 2" xfId="19718"/>
    <cellStyle name="메모 12 12 14 3" xfId="19719"/>
    <cellStyle name="메모 12 12 15" xfId="19720"/>
    <cellStyle name="메모 12 12 16" xfId="19721"/>
    <cellStyle name="메모 12 12 2" xfId="19722"/>
    <cellStyle name="메모 12 12 2 2" xfId="19723"/>
    <cellStyle name="메모 12 12 2 3" xfId="19724"/>
    <cellStyle name="메모 12 12 3" xfId="19725"/>
    <cellStyle name="메모 12 12 3 2" xfId="19726"/>
    <cellStyle name="메모 12 12 3 3" xfId="19727"/>
    <cellStyle name="메모 12 12 4" xfId="19728"/>
    <cellStyle name="메모 12 12 4 2" xfId="19729"/>
    <cellStyle name="메모 12 12 4 3" xfId="19730"/>
    <cellStyle name="메모 12 12 5" xfId="19731"/>
    <cellStyle name="메모 12 12 5 2" xfId="19732"/>
    <cellStyle name="메모 12 12 5 3" xfId="19733"/>
    <cellStyle name="메모 12 12 6" xfId="19734"/>
    <cellStyle name="메모 12 12 6 2" xfId="19735"/>
    <cellStyle name="메모 12 12 6 3" xfId="19736"/>
    <cellStyle name="메모 12 12 7" xfId="19737"/>
    <cellStyle name="메모 12 12 7 2" xfId="19738"/>
    <cellStyle name="메모 12 12 7 3" xfId="19739"/>
    <cellStyle name="메모 12 12 8" xfId="19740"/>
    <cellStyle name="메모 12 12 8 2" xfId="19741"/>
    <cellStyle name="메모 12 12 8 3" xfId="19742"/>
    <cellStyle name="메모 12 12 9" xfId="19743"/>
    <cellStyle name="메모 12 12 9 2" xfId="19744"/>
    <cellStyle name="메모 12 12 9 3" xfId="19745"/>
    <cellStyle name="메모 12 13" xfId="19746"/>
    <cellStyle name="메모 12 13 10" xfId="19747"/>
    <cellStyle name="메모 12 13 10 2" xfId="19748"/>
    <cellStyle name="메모 12 13 10 3" xfId="19749"/>
    <cellStyle name="메모 12 13 11" xfId="19750"/>
    <cellStyle name="메모 12 13 11 2" xfId="19751"/>
    <cellStyle name="메모 12 13 11 3" xfId="19752"/>
    <cellStyle name="메모 12 13 12" xfId="19753"/>
    <cellStyle name="메모 12 13 12 2" xfId="19754"/>
    <cellStyle name="메모 12 13 12 3" xfId="19755"/>
    <cellStyle name="메모 12 13 13" xfId="19756"/>
    <cellStyle name="메모 12 13 13 2" xfId="19757"/>
    <cellStyle name="메모 12 13 13 3" xfId="19758"/>
    <cellStyle name="메모 12 13 14" xfId="19759"/>
    <cellStyle name="메모 12 13 14 2" xfId="19760"/>
    <cellStyle name="메모 12 13 14 3" xfId="19761"/>
    <cellStyle name="메모 12 13 15" xfId="19762"/>
    <cellStyle name="메모 12 13 16" xfId="19763"/>
    <cellStyle name="메모 12 13 2" xfId="19764"/>
    <cellStyle name="메모 12 13 2 2" xfId="19765"/>
    <cellStyle name="메모 12 13 2 3" xfId="19766"/>
    <cellStyle name="메모 12 13 3" xfId="19767"/>
    <cellStyle name="메모 12 13 3 2" xfId="19768"/>
    <cellStyle name="메모 12 13 3 3" xfId="19769"/>
    <cellStyle name="메모 12 13 4" xfId="19770"/>
    <cellStyle name="메모 12 13 4 2" xfId="19771"/>
    <cellStyle name="메모 12 13 4 3" xfId="19772"/>
    <cellStyle name="메모 12 13 5" xfId="19773"/>
    <cellStyle name="메모 12 13 5 2" xfId="19774"/>
    <cellStyle name="메모 12 13 5 3" xfId="19775"/>
    <cellStyle name="메모 12 13 6" xfId="19776"/>
    <cellStyle name="메모 12 13 6 2" xfId="19777"/>
    <cellStyle name="메모 12 13 6 3" xfId="19778"/>
    <cellStyle name="메모 12 13 7" xfId="19779"/>
    <cellStyle name="메모 12 13 7 2" xfId="19780"/>
    <cellStyle name="메모 12 13 7 3" xfId="19781"/>
    <cellStyle name="메모 12 13 8" xfId="19782"/>
    <cellStyle name="메모 12 13 8 2" xfId="19783"/>
    <cellStyle name="메모 12 13 8 3" xfId="19784"/>
    <cellStyle name="메모 12 13 9" xfId="19785"/>
    <cellStyle name="메모 12 13 9 2" xfId="19786"/>
    <cellStyle name="메모 12 13 9 3" xfId="19787"/>
    <cellStyle name="메모 12 14" xfId="19788"/>
    <cellStyle name="메모 12 14 10" xfId="19789"/>
    <cellStyle name="메모 12 14 10 2" xfId="19790"/>
    <cellStyle name="메모 12 14 10 3" xfId="19791"/>
    <cellStyle name="메모 12 14 11" xfId="19792"/>
    <cellStyle name="메모 12 14 11 2" xfId="19793"/>
    <cellStyle name="메모 12 14 11 3" xfId="19794"/>
    <cellStyle name="메모 12 14 12" xfId="19795"/>
    <cellStyle name="메모 12 14 12 2" xfId="19796"/>
    <cellStyle name="메모 12 14 12 3" xfId="19797"/>
    <cellStyle name="메모 12 14 13" xfId="19798"/>
    <cellStyle name="메모 12 14 13 2" xfId="19799"/>
    <cellStyle name="메모 12 14 13 3" xfId="19800"/>
    <cellStyle name="메모 12 14 14" xfId="19801"/>
    <cellStyle name="메모 12 14 14 2" xfId="19802"/>
    <cellStyle name="메모 12 14 14 3" xfId="19803"/>
    <cellStyle name="메모 12 14 15" xfId="19804"/>
    <cellStyle name="메모 12 14 16" xfId="19805"/>
    <cellStyle name="메모 12 14 2" xfId="19806"/>
    <cellStyle name="메모 12 14 2 2" xfId="19807"/>
    <cellStyle name="메모 12 14 2 3" xfId="19808"/>
    <cellStyle name="메모 12 14 3" xfId="19809"/>
    <cellStyle name="메모 12 14 3 2" xfId="19810"/>
    <cellStyle name="메모 12 14 3 3" xfId="19811"/>
    <cellStyle name="메모 12 14 4" xfId="19812"/>
    <cellStyle name="메모 12 14 4 2" xfId="19813"/>
    <cellStyle name="메모 12 14 4 3" xfId="19814"/>
    <cellStyle name="메모 12 14 5" xfId="19815"/>
    <cellStyle name="메모 12 14 5 2" xfId="19816"/>
    <cellStyle name="메모 12 14 5 3" xfId="19817"/>
    <cellStyle name="메모 12 14 6" xfId="19818"/>
    <cellStyle name="메모 12 14 6 2" xfId="19819"/>
    <cellStyle name="메모 12 14 6 3" xfId="19820"/>
    <cellStyle name="메모 12 14 7" xfId="19821"/>
    <cellStyle name="메모 12 14 7 2" xfId="19822"/>
    <cellStyle name="메모 12 14 7 3" xfId="19823"/>
    <cellStyle name="메모 12 14 8" xfId="19824"/>
    <cellStyle name="메모 12 14 8 2" xfId="19825"/>
    <cellStyle name="메모 12 14 8 3" xfId="19826"/>
    <cellStyle name="메모 12 14 9" xfId="19827"/>
    <cellStyle name="메모 12 14 9 2" xfId="19828"/>
    <cellStyle name="메모 12 14 9 3" xfId="19829"/>
    <cellStyle name="메모 12 15" xfId="19830"/>
    <cellStyle name="메모 12 15 10" xfId="19831"/>
    <cellStyle name="메모 12 15 10 2" xfId="19832"/>
    <cellStyle name="메모 12 15 10 3" xfId="19833"/>
    <cellStyle name="메모 12 15 11" xfId="19834"/>
    <cellStyle name="메모 12 15 11 2" xfId="19835"/>
    <cellStyle name="메모 12 15 11 3" xfId="19836"/>
    <cellStyle name="메모 12 15 12" xfId="19837"/>
    <cellStyle name="메모 12 15 12 2" xfId="19838"/>
    <cellStyle name="메모 12 15 12 3" xfId="19839"/>
    <cellStyle name="메모 12 15 13" xfId="19840"/>
    <cellStyle name="메모 12 15 13 2" xfId="19841"/>
    <cellStyle name="메모 12 15 13 3" xfId="19842"/>
    <cellStyle name="메모 12 15 14" xfId="19843"/>
    <cellStyle name="메모 12 15 14 2" xfId="19844"/>
    <cellStyle name="메모 12 15 14 3" xfId="19845"/>
    <cellStyle name="메모 12 15 15" xfId="19846"/>
    <cellStyle name="메모 12 15 16" xfId="19847"/>
    <cellStyle name="메모 12 15 2" xfId="19848"/>
    <cellStyle name="메모 12 15 2 2" xfId="19849"/>
    <cellStyle name="메모 12 15 2 3" xfId="19850"/>
    <cellStyle name="메모 12 15 3" xfId="19851"/>
    <cellStyle name="메모 12 15 3 2" xfId="19852"/>
    <cellStyle name="메모 12 15 3 3" xfId="19853"/>
    <cellStyle name="메모 12 15 4" xfId="19854"/>
    <cellStyle name="메모 12 15 4 2" xfId="19855"/>
    <cellStyle name="메모 12 15 4 3" xfId="19856"/>
    <cellStyle name="메모 12 15 5" xfId="19857"/>
    <cellStyle name="메모 12 15 5 2" xfId="19858"/>
    <cellStyle name="메모 12 15 5 3" xfId="19859"/>
    <cellStyle name="메모 12 15 6" xfId="19860"/>
    <cellStyle name="메모 12 15 6 2" xfId="19861"/>
    <cellStyle name="메모 12 15 6 3" xfId="19862"/>
    <cellStyle name="메모 12 15 7" xfId="19863"/>
    <cellStyle name="메모 12 15 7 2" xfId="19864"/>
    <cellStyle name="메모 12 15 7 3" xfId="19865"/>
    <cellStyle name="메모 12 15 8" xfId="19866"/>
    <cellStyle name="메모 12 15 8 2" xfId="19867"/>
    <cellStyle name="메모 12 15 8 3" xfId="19868"/>
    <cellStyle name="메모 12 15 9" xfId="19869"/>
    <cellStyle name="메모 12 15 9 2" xfId="19870"/>
    <cellStyle name="메모 12 15 9 3" xfId="19871"/>
    <cellStyle name="메모 12 16" xfId="19872"/>
    <cellStyle name="메모 12 16 10" xfId="19873"/>
    <cellStyle name="메모 12 16 10 2" xfId="19874"/>
    <cellStyle name="메모 12 16 10 3" xfId="19875"/>
    <cellStyle name="메모 12 16 11" xfId="19876"/>
    <cellStyle name="메모 12 16 11 2" xfId="19877"/>
    <cellStyle name="메모 12 16 11 3" xfId="19878"/>
    <cellStyle name="메모 12 16 12" xfId="19879"/>
    <cellStyle name="메모 12 16 12 2" xfId="19880"/>
    <cellStyle name="메모 12 16 12 3" xfId="19881"/>
    <cellStyle name="메모 12 16 13" xfId="19882"/>
    <cellStyle name="메모 12 16 13 2" xfId="19883"/>
    <cellStyle name="메모 12 16 13 3" xfId="19884"/>
    <cellStyle name="메모 12 16 14" xfId="19885"/>
    <cellStyle name="메모 12 16 14 2" xfId="19886"/>
    <cellStyle name="메모 12 16 14 3" xfId="19887"/>
    <cellStyle name="메모 12 16 15" xfId="19888"/>
    <cellStyle name="메모 12 16 16" xfId="19889"/>
    <cellStyle name="메모 12 16 2" xfId="19890"/>
    <cellStyle name="메모 12 16 2 2" xfId="19891"/>
    <cellStyle name="메모 12 16 2 3" xfId="19892"/>
    <cellStyle name="메모 12 16 3" xfId="19893"/>
    <cellStyle name="메모 12 16 3 2" xfId="19894"/>
    <cellStyle name="메모 12 16 3 3" xfId="19895"/>
    <cellStyle name="메모 12 16 4" xfId="19896"/>
    <cellStyle name="메모 12 16 4 2" xfId="19897"/>
    <cellStyle name="메모 12 16 4 3" xfId="19898"/>
    <cellStyle name="메모 12 16 5" xfId="19899"/>
    <cellStyle name="메모 12 16 5 2" xfId="19900"/>
    <cellStyle name="메모 12 16 5 3" xfId="19901"/>
    <cellStyle name="메모 12 16 6" xfId="19902"/>
    <cellStyle name="메모 12 16 6 2" xfId="19903"/>
    <cellStyle name="메모 12 16 6 3" xfId="19904"/>
    <cellStyle name="메모 12 16 7" xfId="19905"/>
    <cellStyle name="메모 12 16 7 2" xfId="19906"/>
    <cellStyle name="메모 12 16 7 3" xfId="19907"/>
    <cellStyle name="메모 12 16 8" xfId="19908"/>
    <cellStyle name="메모 12 16 8 2" xfId="19909"/>
    <cellStyle name="메모 12 16 8 3" xfId="19910"/>
    <cellStyle name="메모 12 16 9" xfId="19911"/>
    <cellStyle name="메모 12 16 9 2" xfId="19912"/>
    <cellStyle name="메모 12 16 9 3" xfId="19913"/>
    <cellStyle name="메모 12 17" xfId="19914"/>
    <cellStyle name="메모 12 17 10" xfId="19915"/>
    <cellStyle name="메모 12 17 10 2" xfId="19916"/>
    <cellStyle name="메모 12 17 10 3" xfId="19917"/>
    <cellStyle name="메모 12 17 11" xfId="19918"/>
    <cellStyle name="메모 12 17 11 2" xfId="19919"/>
    <cellStyle name="메모 12 17 11 3" xfId="19920"/>
    <cellStyle name="메모 12 17 12" xfId="19921"/>
    <cellStyle name="메모 12 17 12 2" xfId="19922"/>
    <cellStyle name="메모 12 17 12 3" xfId="19923"/>
    <cellStyle name="메모 12 17 13" xfId="19924"/>
    <cellStyle name="메모 12 17 13 2" xfId="19925"/>
    <cellStyle name="메모 12 17 13 3" xfId="19926"/>
    <cellStyle name="메모 12 17 14" xfId="19927"/>
    <cellStyle name="메모 12 17 14 2" xfId="19928"/>
    <cellStyle name="메모 12 17 14 3" xfId="19929"/>
    <cellStyle name="메모 12 17 15" xfId="19930"/>
    <cellStyle name="메모 12 17 16" xfId="19931"/>
    <cellStyle name="메모 12 17 2" xfId="19932"/>
    <cellStyle name="메모 12 17 2 2" xfId="19933"/>
    <cellStyle name="메모 12 17 2 3" xfId="19934"/>
    <cellStyle name="메모 12 17 3" xfId="19935"/>
    <cellStyle name="메모 12 17 3 2" xfId="19936"/>
    <cellStyle name="메모 12 17 3 3" xfId="19937"/>
    <cellStyle name="메모 12 17 4" xfId="19938"/>
    <cellStyle name="메모 12 17 4 2" xfId="19939"/>
    <cellStyle name="메모 12 17 4 3" xfId="19940"/>
    <cellStyle name="메모 12 17 5" xfId="19941"/>
    <cellStyle name="메모 12 17 5 2" xfId="19942"/>
    <cellStyle name="메모 12 17 5 3" xfId="19943"/>
    <cellStyle name="메모 12 17 6" xfId="19944"/>
    <cellStyle name="메모 12 17 6 2" xfId="19945"/>
    <cellStyle name="메모 12 17 6 3" xfId="19946"/>
    <cellStyle name="메모 12 17 7" xfId="19947"/>
    <cellStyle name="메모 12 17 7 2" xfId="19948"/>
    <cellStyle name="메모 12 17 7 3" xfId="19949"/>
    <cellStyle name="메모 12 17 8" xfId="19950"/>
    <cellStyle name="메모 12 17 8 2" xfId="19951"/>
    <cellStyle name="메모 12 17 8 3" xfId="19952"/>
    <cellStyle name="메모 12 17 9" xfId="19953"/>
    <cellStyle name="메모 12 17 9 2" xfId="19954"/>
    <cellStyle name="메모 12 17 9 3" xfId="19955"/>
    <cellStyle name="메모 12 18" xfId="19956"/>
    <cellStyle name="메모 12 18 10" xfId="19957"/>
    <cellStyle name="메모 12 18 10 2" xfId="19958"/>
    <cellStyle name="메모 12 18 10 3" xfId="19959"/>
    <cellStyle name="메모 12 18 11" xfId="19960"/>
    <cellStyle name="메모 12 18 11 2" xfId="19961"/>
    <cellStyle name="메모 12 18 11 3" xfId="19962"/>
    <cellStyle name="메모 12 18 12" xfId="19963"/>
    <cellStyle name="메모 12 18 12 2" xfId="19964"/>
    <cellStyle name="메모 12 18 12 3" xfId="19965"/>
    <cellStyle name="메모 12 18 13" xfId="19966"/>
    <cellStyle name="메모 12 18 13 2" xfId="19967"/>
    <cellStyle name="메모 12 18 13 3" xfId="19968"/>
    <cellStyle name="메모 12 18 14" xfId="19969"/>
    <cellStyle name="메모 12 18 14 2" xfId="19970"/>
    <cellStyle name="메모 12 18 14 3" xfId="19971"/>
    <cellStyle name="메모 12 18 15" xfId="19972"/>
    <cellStyle name="메모 12 18 16" xfId="19973"/>
    <cellStyle name="메모 12 18 2" xfId="19974"/>
    <cellStyle name="메모 12 18 2 2" xfId="19975"/>
    <cellStyle name="메모 12 18 2 3" xfId="19976"/>
    <cellStyle name="메모 12 18 3" xfId="19977"/>
    <cellStyle name="메모 12 18 3 2" xfId="19978"/>
    <cellStyle name="메모 12 18 3 3" xfId="19979"/>
    <cellStyle name="메모 12 18 4" xfId="19980"/>
    <cellStyle name="메모 12 18 4 2" xfId="19981"/>
    <cellStyle name="메모 12 18 4 3" xfId="19982"/>
    <cellStyle name="메모 12 18 5" xfId="19983"/>
    <cellStyle name="메모 12 18 5 2" xfId="19984"/>
    <cellStyle name="메모 12 18 5 3" xfId="19985"/>
    <cellStyle name="메모 12 18 6" xfId="19986"/>
    <cellStyle name="메모 12 18 6 2" xfId="19987"/>
    <cellStyle name="메모 12 18 6 3" xfId="19988"/>
    <cellStyle name="메모 12 18 7" xfId="19989"/>
    <cellStyle name="메모 12 18 7 2" xfId="19990"/>
    <cellStyle name="메모 12 18 7 3" xfId="19991"/>
    <cellStyle name="메모 12 18 8" xfId="19992"/>
    <cellStyle name="메모 12 18 8 2" xfId="19993"/>
    <cellStyle name="메모 12 18 8 3" xfId="19994"/>
    <cellStyle name="메모 12 18 9" xfId="19995"/>
    <cellStyle name="메모 12 18 9 2" xfId="19996"/>
    <cellStyle name="메모 12 18 9 3" xfId="19997"/>
    <cellStyle name="메모 12 19" xfId="19998"/>
    <cellStyle name="메모 12 19 10" xfId="19999"/>
    <cellStyle name="메모 12 19 10 2" xfId="20000"/>
    <cellStyle name="메모 12 19 10 3" xfId="20001"/>
    <cellStyle name="메모 12 19 11" xfId="20002"/>
    <cellStyle name="메모 12 19 11 2" xfId="20003"/>
    <cellStyle name="메모 12 19 11 3" xfId="20004"/>
    <cellStyle name="메모 12 19 12" xfId="20005"/>
    <cellStyle name="메모 12 19 12 2" xfId="20006"/>
    <cellStyle name="메모 12 19 12 3" xfId="20007"/>
    <cellStyle name="메모 12 19 13" xfId="20008"/>
    <cellStyle name="메모 12 19 13 2" xfId="20009"/>
    <cellStyle name="메모 12 19 13 3" xfId="20010"/>
    <cellStyle name="메모 12 19 14" xfId="20011"/>
    <cellStyle name="메모 12 19 14 2" xfId="20012"/>
    <cellStyle name="메모 12 19 14 3" xfId="20013"/>
    <cellStyle name="메모 12 19 15" xfId="20014"/>
    <cellStyle name="메모 12 19 16" xfId="20015"/>
    <cellStyle name="메모 12 19 2" xfId="20016"/>
    <cellStyle name="메모 12 19 2 2" xfId="20017"/>
    <cellStyle name="메모 12 19 2 3" xfId="20018"/>
    <cellStyle name="메모 12 19 3" xfId="20019"/>
    <cellStyle name="메모 12 19 3 2" xfId="20020"/>
    <cellStyle name="메모 12 19 3 3" xfId="20021"/>
    <cellStyle name="메모 12 19 4" xfId="20022"/>
    <cellStyle name="메모 12 19 4 2" xfId="20023"/>
    <cellStyle name="메모 12 19 4 3" xfId="20024"/>
    <cellStyle name="메모 12 19 5" xfId="20025"/>
    <cellStyle name="메모 12 19 5 2" xfId="20026"/>
    <cellStyle name="메모 12 19 5 3" xfId="20027"/>
    <cellStyle name="메모 12 19 6" xfId="20028"/>
    <cellStyle name="메모 12 19 6 2" xfId="20029"/>
    <cellStyle name="메모 12 19 6 3" xfId="20030"/>
    <cellStyle name="메모 12 19 7" xfId="20031"/>
    <cellStyle name="메모 12 19 7 2" xfId="20032"/>
    <cellStyle name="메모 12 19 7 3" xfId="20033"/>
    <cellStyle name="메모 12 19 8" xfId="20034"/>
    <cellStyle name="메모 12 19 8 2" xfId="20035"/>
    <cellStyle name="메모 12 19 8 3" xfId="20036"/>
    <cellStyle name="메모 12 19 9" xfId="20037"/>
    <cellStyle name="메모 12 19 9 2" xfId="20038"/>
    <cellStyle name="메모 12 19 9 3" xfId="20039"/>
    <cellStyle name="메모 12 2" xfId="20040"/>
    <cellStyle name="메모 12 2 10" xfId="20041"/>
    <cellStyle name="메모 12 2 10 2" xfId="20042"/>
    <cellStyle name="메모 12 2 10 3" xfId="20043"/>
    <cellStyle name="메모 12 2 11" xfId="20044"/>
    <cellStyle name="메모 12 2 11 2" xfId="20045"/>
    <cellStyle name="메모 12 2 11 3" xfId="20046"/>
    <cellStyle name="메모 12 2 12" xfId="20047"/>
    <cellStyle name="메모 12 2 12 2" xfId="20048"/>
    <cellStyle name="메모 12 2 12 3" xfId="20049"/>
    <cellStyle name="메모 12 2 13" xfId="20050"/>
    <cellStyle name="메모 12 2 13 2" xfId="20051"/>
    <cellStyle name="메모 12 2 13 3" xfId="20052"/>
    <cellStyle name="메모 12 2 14" xfId="20053"/>
    <cellStyle name="메모 12 2 14 2" xfId="20054"/>
    <cellStyle name="메모 12 2 14 3" xfId="20055"/>
    <cellStyle name="메모 12 2 15" xfId="20056"/>
    <cellStyle name="메모 12 2 16" xfId="20057"/>
    <cellStyle name="메모 12 2 2" xfId="20058"/>
    <cellStyle name="메모 12 2 2 2" xfId="20059"/>
    <cellStyle name="메모 12 2 2 3" xfId="20060"/>
    <cellStyle name="메모 12 2 3" xfId="20061"/>
    <cellStyle name="메모 12 2 3 2" xfId="20062"/>
    <cellStyle name="메모 12 2 3 3" xfId="20063"/>
    <cellStyle name="메모 12 2 4" xfId="20064"/>
    <cellStyle name="메모 12 2 4 2" xfId="20065"/>
    <cellStyle name="메모 12 2 4 3" xfId="20066"/>
    <cellStyle name="메모 12 2 5" xfId="20067"/>
    <cellStyle name="메모 12 2 5 2" xfId="20068"/>
    <cellStyle name="메모 12 2 5 3" xfId="20069"/>
    <cellStyle name="메모 12 2 6" xfId="20070"/>
    <cellStyle name="메모 12 2 6 2" xfId="20071"/>
    <cellStyle name="메모 12 2 6 3" xfId="20072"/>
    <cellStyle name="메모 12 2 7" xfId="20073"/>
    <cellStyle name="메모 12 2 7 2" xfId="20074"/>
    <cellStyle name="메모 12 2 7 3" xfId="20075"/>
    <cellStyle name="메모 12 2 8" xfId="20076"/>
    <cellStyle name="메모 12 2 8 2" xfId="20077"/>
    <cellStyle name="메모 12 2 8 3" xfId="20078"/>
    <cellStyle name="메모 12 2 9" xfId="20079"/>
    <cellStyle name="메모 12 2 9 2" xfId="20080"/>
    <cellStyle name="메모 12 2 9 3" xfId="20081"/>
    <cellStyle name="메모 12 20" xfId="20082"/>
    <cellStyle name="메모 12 20 10" xfId="20083"/>
    <cellStyle name="메모 12 20 10 2" xfId="20084"/>
    <cellStyle name="메모 12 20 10 3" xfId="20085"/>
    <cellStyle name="메모 12 20 11" xfId="20086"/>
    <cellStyle name="메모 12 20 11 2" xfId="20087"/>
    <cellStyle name="메모 12 20 11 3" xfId="20088"/>
    <cellStyle name="메모 12 20 12" xfId="20089"/>
    <cellStyle name="메모 12 20 12 2" xfId="20090"/>
    <cellStyle name="메모 12 20 12 3" xfId="20091"/>
    <cellStyle name="메모 12 20 13" xfId="20092"/>
    <cellStyle name="메모 12 20 13 2" xfId="20093"/>
    <cellStyle name="메모 12 20 13 3" xfId="20094"/>
    <cellStyle name="메모 12 20 14" xfId="20095"/>
    <cellStyle name="메모 12 20 14 2" xfId="20096"/>
    <cellStyle name="메모 12 20 14 3" xfId="20097"/>
    <cellStyle name="메모 12 20 15" xfId="20098"/>
    <cellStyle name="메모 12 20 16" xfId="20099"/>
    <cellStyle name="메모 12 20 2" xfId="20100"/>
    <cellStyle name="메모 12 20 2 2" xfId="20101"/>
    <cellStyle name="메모 12 20 2 3" xfId="20102"/>
    <cellStyle name="메모 12 20 3" xfId="20103"/>
    <cellStyle name="메모 12 20 3 2" xfId="20104"/>
    <cellStyle name="메모 12 20 3 3" xfId="20105"/>
    <cellStyle name="메모 12 20 4" xfId="20106"/>
    <cellStyle name="메모 12 20 4 2" xfId="20107"/>
    <cellStyle name="메모 12 20 4 3" xfId="20108"/>
    <cellStyle name="메모 12 20 5" xfId="20109"/>
    <cellStyle name="메모 12 20 5 2" xfId="20110"/>
    <cellStyle name="메모 12 20 5 3" xfId="20111"/>
    <cellStyle name="메모 12 20 6" xfId="20112"/>
    <cellStyle name="메모 12 20 6 2" xfId="20113"/>
    <cellStyle name="메모 12 20 6 3" xfId="20114"/>
    <cellStyle name="메모 12 20 7" xfId="20115"/>
    <cellStyle name="메모 12 20 7 2" xfId="20116"/>
    <cellStyle name="메모 12 20 7 3" xfId="20117"/>
    <cellStyle name="메모 12 20 8" xfId="20118"/>
    <cellStyle name="메모 12 20 8 2" xfId="20119"/>
    <cellStyle name="메모 12 20 8 3" xfId="20120"/>
    <cellStyle name="메모 12 20 9" xfId="20121"/>
    <cellStyle name="메모 12 20 9 2" xfId="20122"/>
    <cellStyle name="메모 12 20 9 3" xfId="20123"/>
    <cellStyle name="메모 12 21" xfId="20124"/>
    <cellStyle name="메모 12 21 10" xfId="20125"/>
    <cellStyle name="메모 12 21 10 2" xfId="20126"/>
    <cellStyle name="메모 12 21 10 3" xfId="20127"/>
    <cellStyle name="메모 12 21 11" xfId="20128"/>
    <cellStyle name="메모 12 21 11 2" xfId="20129"/>
    <cellStyle name="메모 12 21 11 3" xfId="20130"/>
    <cellStyle name="메모 12 21 12" xfId="20131"/>
    <cellStyle name="메모 12 21 12 2" xfId="20132"/>
    <cellStyle name="메모 12 21 12 3" xfId="20133"/>
    <cellStyle name="메모 12 21 13" xfId="20134"/>
    <cellStyle name="메모 12 21 13 2" xfId="20135"/>
    <cellStyle name="메모 12 21 13 3" xfId="20136"/>
    <cellStyle name="메모 12 21 14" xfId="20137"/>
    <cellStyle name="메모 12 21 14 2" xfId="20138"/>
    <cellStyle name="메모 12 21 14 3" xfId="20139"/>
    <cellStyle name="메모 12 21 15" xfId="20140"/>
    <cellStyle name="메모 12 21 16" xfId="20141"/>
    <cellStyle name="메모 12 21 2" xfId="20142"/>
    <cellStyle name="메모 12 21 2 2" xfId="20143"/>
    <cellStyle name="메모 12 21 2 3" xfId="20144"/>
    <cellStyle name="메모 12 21 3" xfId="20145"/>
    <cellStyle name="메모 12 21 3 2" xfId="20146"/>
    <cellStyle name="메모 12 21 3 3" xfId="20147"/>
    <cellStyle name="메모 12 21 4" xfId="20148"/>
    <cellStyle name="메모 12 21 4 2" xfId="20149"/>
    <cellStyle name="메모 12 21 4 3" xfId="20150"/>
    <cellStyle name="메모 12 21 5" xfId="20151"/>
    <cellStyle name="메모 12 21 5 2" xfId="20152"/>
    <cellStyle name="메모 12 21 5 3" xfId="20153"/>
    <cellStyle name="메모 12 21 6" xfId="20154"/>
    <cellStyle name="메모 12 21 6 2" xfId="20155"/>
    <cellStyle name="메모 12 21 6 3" xfId="20156"/>
    <cellStyle name="메모 12 21 7" xfId="20157"/>
    <cellStyle name="메모 12 21 7 2" xfId="20158"/>
    <cellStyle name="메모 12 21 7 3" xfId="20159"/>
    <cellStyle name="메모 12 21 8" xfId="20160"/>
    <cellStyle name="메모 12 21 8 2" xfId="20161"/>
    <cellStyle name="메모 12 21 8 3" xfId="20162"/>
    <cellStyle name="메모 12 21 9" xfId="20163"/>
    <cellStyle name="메모 12 21 9 2" xfId="20164"/>
    <cellStyle name="메모 12 21 9 3" xfId="20165"/>
    <cellStyle name="메모 12 22" xfId="20166"/>
    <cellStyle name="메모 12 22 10" xfId="20167"/>
    <cellStyle name="메모 12 22 10 2" xfId="20168"/>
    <cellStyle name="메모 12 22 10 3" xfId="20169"/>
    <cellStyle name="메모 12 22 11" xfId="20170"/>
    <cellStyle name="메모 12 22 11 2" xfId="20171"/>
    <cellStyle name="메모 12 22 11 3" xfId="20172"/>
    <cellStyle name="메모 12 22 12" xfId="20173"/>
    <cellStyle name="메모 12 22 12 2" xfId="20174"/>
    <cellStyle name="메모 12 22 12 3" xfId="20175"/>
    <cellStyle name="메모 12 22 13" xfId="20176"/>
    <cellStyle name="메모 12 22 13 2" xfId="20177"/>
    <cellStyle name="메모 12 22 13 3" xfId="20178"/>
    <cellStyle name="메모 12 22 14" xfId="20179"/>
    <cellStyle name="메모 12 22 14 2" xfId="20180"/>
    <cellStyle name="메모 12 22 14 3" xfId="20181"/>
    <cellStyle name="메모 12 22 15" xfId="20182"/>
    <cellStyle name="메모 12 22 16" xfId="20183"/>
    <cellStyle name="메모 12 22 2" xfId="20184"/>
    <cellStyle name="메모 12 22 2 2" xfId="20185"/>
    <cellStyle name="메모 12 22 2 3" xfId="20186"/>
    <cellStyle name="메모 12 22 3" xfId="20187"/>
    <cellStyle name="메모 12 22 3 2" xfId="20188"/>
    <cellStyle name="메모 12 22 3 3" xfId="20189"/>
    <cellStyle name="메모 12 22 4" xfId="20190"/>
    <cellStyle name="메모 12 22 4 2" xfId="20191"/>
    <cellStyle name="메모 12 22 4 3" xfId="20192"/>
    <cellStyle name="메모 12 22 5" xfId="20193"/>
    <cellStyle name="메모 12 22 5 2" xfId="20194"/>
    <cellStyle name="메모 12 22 5 3" xfId="20195"/>
    <cellStyle name="메모 12 22 6" xfId="20196"/>
    <cellStyle name="메모 12 22 6 2" xfId="20197"/>
    <cellStyle name="메모 12 22 6 3" xfId="20198"/>
    <cellStyle name="메모 12 22 7" xfId="20199"/>
    <cellStyle name="메모 12 22 7 2" xfId="20200"/>
    <cellStyle name="메모 12 22 7 3" xfId="20201"/>
    <cellStyle name="메모 12 22 8" xfId="20202"/>
    <cellStyle name="메모 12 22 8 2" xfId="20203"/>
    <cellStyle name="메모 12 22 8 3" xfId="20204"/>
    <cellStyle name="메모 12 22 9" xfId="20205"/>
    <cellStyle name="메모 12 22 9 2" xfId="20206"/>
    <cellStyle name="메모 12 22 9 3" xfId="20207"/>
    <cellStyle name="메모 12 23" xfId="20208"/>
    <cellStyle name="메모 12 23 2" xfId="20209"/>
    <cellStyle name="메모 12 23 3" xfId="20210"/>
    <cellStyle name="메모 12 24" xfId="20211"/>
    <cellStyle name="메모 12 24 2" xfId="20212"/>
    <cellStyle name="메모 12 24 3" xfId="20213"/>
    <cellStyle name="메모 12 25" xfId="20214"/>
    <cellStyle name="메모 12 25 2" xfId="20215"/>
    <cellStyle name="메모 12 25 3" xfId="20216"/>
    <cellStyle name="메모 12 26" xfId="20217"/>
    <cellStyle name="메모 12 26 2" xfId="20218"/>
    <cellStyle name="메모 12 26 3" xfId="20219"/>
    <cellStyle name="메모 12 27" xfId="20220"/>
    <cellStyle name="메모 12 27 2" xfId="20221"/>
    <cellStyle name="메모 12 27 3" xfId="20222"/>
    <cellStyle name="메모 12 28" xfId="20223"/>
    <cellStyle name="메모 12 28 2" xfId="20224"/>
    <cellStyle name="메모 12 28 3" xfId="20225"/>
    <cellStyle name="메모 12 29" xfId="20226"/>
    <cellStyle name="메모 12 29 2" xfId="20227"/>
    <cellStyle name="메모 12 29 3" xfId="20228"/>
    <cellStyle name="메모 12 3" xfId="20229"/>
    <cellStyle name="메모 12 3 10" xfId="20230"/>
    <cellStyle name="메모 12 3 10 2" xfId="20231"/>
    <cellStyle name="메모 12 3 10 3" xfId="20232"/>
    <cellStyle name="메모 12 3 11" xfId="20233"/>
    <cellStyle name="메모 12 3 11 2" xfId="20234"/>
    <cellStyle name="메모 12 3 11 3" xfId="20235"/>
    <cellStyle name="메모 12 3 12" xfId="20236"/>
    <cellStyle name="메모 12 3 12 2" xfId="20237"/>
    <cellStyle name="메모 12 3 12 3" xfId="20238"/>
    <cellStyle name="메모 12 3 13" xfId="20239"/>
    <cellStyle name="메모 12 3 13 2" xfId="20240"/>
    <cellStyle name="메모 12 3 13 3" xfId="20241"/>
    <cellStyle name="메모 12 3 14" xfId="20242"/>
    <cellStyle name="메모 12 3 14 2" xfId="20243"/>
    <cellStyle name="메모 12 3 14 3" xfId="20244"/>
    <cellStyle name="메모 12 3 15" xfId="20245"/>
    <cellStyle name="메모 12 3 16" xfId="20246"/>
    <cellStyle name="메모 12 3 2" xfId="20247"/>
    <cellStyle name="메모 12 3 2 2" xfId="20248"/>
    <cellStyle name="메모 12 3 2 3" xfId="20249"/>
    <cellStyle name="메모 12 3 3" xfId="20250"/>
    <cellStyle name="메모 12 3 3 2" xfId="20251"/>
    <cellStyle name="메모 12 3 3 3" xfId="20252"/>
    <cellStyle name="메모 12 3 4" xfId="20253"/>
    <cellStyle name="메모 12 3 4 2" xfId="20254"/>
    <cellStyle name="메모 12 3 4 3" xfId="20255"/>
    <cellStyle name="메모 12 3 5" xfId="20256"/>
    <cellStyle name="메모 12 3 5 2" xfId="20257"/>
    <cellStyle name="메모 12 3 5 3" xfId="20258"/>
    <cellStyle name="메모 12 3 6" xfId="20259"/>
    <cellStyle name="메모 12 3 6 2" xfId="20260"/>
    <cellStyle name="메모 12 3 6 3" xfId="20261"/>
    <cellStyle name="메모 12 3 7" xfId="20262"/>
    <cellStyle name="메모 12 3 7 2" xfId="20263"/>
    <cellStyle name="메모 12 3 7 3" xfId="20264"/>
    <cellStyle name="메모 12 3 8" xfId="20265"/>
    <cellStyle name="메모 12 3 8 2" xfId="20266"/>
    <cellStyle name="메모 12 3 8 3" xfId="20267"/>
    <cellStyle name="메모 12 3 9" xfId="20268"/>
    <cellStyle name="메모 12 3 9 2" xfId="20269"/>
    <cellStyle name="메모 12 3 9 3" xfId="20270"/>
    <cellStyle name="메모 12 30" xfId="20271"/>
    <cellStyle name="메모 12 30 2" xfId="20272"/>
    <cellStyle name="메모 12 30 3" xfId="20273"/>
    <cellStyle name="메모 12 31" xfId="20274"/>
    <cellStyle name="메모 12 31 2" xfId="20275"/>
    <cellStyle name="메모 12 31 3" xfId="20276"/>
    <cellStyle name="메모 12 32" xfId="20277"/>
    <cellStyle name="메모 12 32 2" xfId="20278"/>
    <cellStyle name="메모 12 32 3" xfId="20279"/>
    <cellStyle name="메모 12 33" xfId="20280"/>
    <cellStyle name="메모 12 33 2" xfId="20281"/>
    <cellStyle name="메모 12 33 3" xfId="20282"/>
    <cellStyle name="메모 12 34" xfId="20283"/>
    <cellStyle name="메모 12 34 2" xfId="20284"/>
    <cellStyle name="메모 12 34 3" xfId="20285"/>
    <cellStyle name="메모 12 35" xfId="20286"/>
    <cellStyle name="메모 12 35 2" xfId="20287"/>
    <cellStyle name="메모 12 35 3" xfId="20288"/>
    <cellStyle name="메모 12 36" xfId="20289"/>
    <cellStyle name="메모 12 37" xfId="20290"/>
    <cellStyle name="메모 12 4" xfId="20291"/>
    <cellStyle name="메모 12 4 10" xfId="20292"/>
    <cellStyle name="메모 12 4 10 2" xfId="20293"/>
    <cellStyle name="메모 12 4 10 3" xfId="20294"/>
    <cellStyle name="메모 12 4 11" xfId="20295"/>
    <cellStyle name="메모 12 4 11 2" xfId="20296"/>
    <cellStyle name="메모 12 4 11 3" xfId="20297"/>
    <cellStyle name="메모 12 4 12" xfId="20298"/>
    <cellStyle name="메모 12 4 12 2" xfId="20299"/>
    <cellStyle name="메모 12 4 12 3" xfId="20300"/>
    <cellStyle name="메모 12 4 13" xfId="20301"/>
    <cellStyle name="메모 12 4 13 2" xfId="20302"/>
    <cellStyle name="메모 12 4 13 3" xfId="20303"/>
    <cellStyle name="메모 12 4 14" xfId="20304"/>
    <cellStyle name="메모 12 4 14 2" xfId="20305"/>
    <cellStyle name="메모 12 4 14 3" xfId="20306"/>
    <cellStyle name="메모 12 4 15" xfId="20307"/>
    <cellStyle name="메모 12 4 16" xfId="20308"/>
    <cellStyle name="메모 12 4 2" xfId="20309"/>
    <cellStyle name="메모 12 4 2 2" xfId="20310"/>
    <cellStyle name="메모 12 4 2 3" xfId="20311"/>
    <cellStyle name="메모 12 4 3" xfId="20312"/>
    <cellStyle name="메모 12 4 3 2" xfId="20313"/>
    <cellStyle name="메모 12 4 3 3" xfId="20314"/>
    <cellStyle name="메모 12 4 4" xfId="20315"/>
    <cellStyle name="메모 12 4 4 2" xfId="20316"/>
    <cellStyle name="메모 12 4 4 3" xfId="20317"/>
    <cellStyle name="메모 12 4 5" xfId="20318"/>
    <cellStyle name="메모 12 4 5 2" xfId="20319"/>
    <cellStyle name="메모 12 4 5 3" xfId="20320"/>
    <cellStyle name="메모 12 4 6" xfId="20321"/>
    <cellStyle name="메모 12 4 6 2" xfId="20322"/>
    <cellStyle name="메모 12 4 6 3" xfId="20323"/>
    <cellStyle name="메모 12 4 7" xfId="20324"/>
    <cellStyle name="메모 12 4 7 2" xfId="20325"/>
    <cellStyle name="메모 12 4 7 3" xfId="20326"/>
    <cellStyle name="메모 12 4 8" xfId="20327"/>
    <cellStyle name="메모 12 4 8 2" xfId="20328"/>
    <cellStyle name="메모 12 4 8 3" xfId="20329"/>
    <cellStyle name="메모 12 4 9" xfId="20330"/>
    <cellStyle name="메모 12 4 9 2" xfId="20331"/>
    <cellStyle name="메모 12 4 9 3" xfId="20332"/>
    <cellStyle name="메모 12 5" xfId="20333"/>
    <cellStyle name="메모 12 5 10" xfId="20334"/>
    <cellStyle name="메모 12 5 10 2" xfId="20335"/>
    <cellStyle name="메모 12 5 10 3" xfId="20336"/>
    <cellStyle name="메모 12 5 11" xfId="20337"/>
    <cellStyle name="메모 12 5 11 2" xfId="20338"/>
    <cellStyle name="메모 12 5 11 3" xfId="20339"/>
    <cellStyle name="메모 12 5 12" xfId="20340"/>
    <cellStyle name="메모 12 5 12 2" xfId="20341"/>
    <cellStyle name="메모 12 5 12 3" xfId="20342"/>
    <cellStyle name="메모 12 5 13" xfId="20343"/>
    <cellStyle name="메모 12 5 13 2" xfId="20344"/>
    <cellStyle name="메모 12 5 13 3" xfId="20345"/>
    <cellStyle name="메모 12 5 14" xfId="20346"/>
    <cellStyle name="메모 12 5 14 2" xfId="20347"/>
    <cellStyle name="메모 12 5 14 3" xfId="20348"/>
    <cellStyle name="메모 12 5 15" xfId="20349"/>
    <cellStyle name="메모 12 5 16" xfId="20350"/>
    <cellStyle name="메모 12 5 2" xfId="20351"/>
    <cellStyle name="메모 12 5 2 2" xfId="20352"/>
    <cellStyle name="메모 12 5 2 3" xfId="20353"/>
    <cellStyle name="메모 12 5 3" xfId="20354"/>
    <cellStyle name="메모 12 5 3 2" xfId="20355"/>
    <cellStyle name="메모 12 5 3 3" xfId="20356"/>
    <cellStyle name="메모 12 5 4" xfId="20357"/>
    <cellStyle name="메모 12 5 4 2" xfId="20358"/>
    <cellStyle name="메모 12 5 4 3" xfId="20359"/>
    <cellStyle name="메모 12 5 5" xfId="20360"/>
    <cellStyle name="메모 12 5 5 2" xfId="20361"/>
    <cellStyle name="메모 12 5 5 3" xfId="20362"/>
    <cellStyle name="메모 12 5 6" xfId="20363"/>
    <cellStyle name="메모 12 5 6 2" xfId="20364"/>
    <cellStyle name="메모 12 5 6 3" xfId="20365"/>
    <cellStyle name="메모 12 5 7" xfId="20366"/>
    <cellStyle name="메모 12 5 7 2" xfId="20367"/>
    <cellStyle name="메모 12 5 7 3" xfId="20368"/>
    <cellStyle name="메모 12 5 8" xfId="20369"/>
    <cellStyle name="메모 12 5 8 2" xfId="20370"/>
    <cellStyle name="메모 12 5 8 3" xfId="20371"/>
    <cellStyle name="메모 12 5 9" xfId="20372"/>
    <cellStyle name="메모 12 5 9 2" xfId="20373"/>
    <cellStyle name="메모 12 5 9 3" xfId="20374"/>
    <cellStyle name="메모 12 6" xfId="20375"/>
    <cellStyle name="메모 12 6 10" xfId="20376"/>
    <cellStyle name="메모 12 6 10 2" xfId="20377"/>
    <cellStyle name="메모 12 6 10 3" xfId="20378"/>
    <cellStyle name="메모 12 6 11" xfId="20379"/>
    <cellStyle name="메모 12 6 11 2" xfId="20380"/>
    <cellStyle name="메모 12 6 11 3" xfId="20381"/>
    <cellStyle name="메모 12 6 12" xfId="20382"/>
    <cellStyle name="메모 12 6 12 2" xfId="20383"/>
    <cellStyle name="메모 12 6 12 3" xfId="20384"/>
    <cellStyle name="메모 12 6 13" xfId="20385"/>
    <cellStyle name="메모 12 6 13 2" xfId="20386"/>
    <cellStyle name="메모 12 6 13 3" xfId="20387"/>
    <cellStyle name="메모 12 6 14" xfId="20388"/>
    <cellStyle name="메모 12 6 14 2" xfId="20389"/>
    <cellStyle name="메모 12 6 14 3" xfId="20390"/>
    <cellStyle name="메모 12 6 15" xfId="20391"/>
    <cellStyle name="메모 12 6 16" xfId="20392"/>
    <cellStyle name="메모 12 6 2" xfId="20393"/>
    <cellStyle name="메모 12 6 2 2" xfId="20394"/>
    <cellStyle name="메모 12 6 2 3" xfId="20395"/>
    <cellStyle name="메모 12 6 3" xfId="20396"/>
    <cellStyle name="메모 12 6 3 2" xfId="20397"/>
    <cellStyle name="메모 12 6 3 3" xfId="20398"/>
    <cellStyle name="메모 12 6 4" xfId="20399"/>
    <cellStyle name="메모 12 6 4 2" xfId="20400"/>
    <cellStyle name="메모 12 6 4 3" xfId="20401"/>
    <cellStyle name="메모 12 6 5" xfId="20402"/>
    <cellStyle name="메모 12 6 5 2" xfId="20403"/>
    <cellStyle name="메모 12 6 5 3" xfId="20404"/>
    <cellStyle name="메모 12 6 6" xfId="20405"/>
    <cellStyle name="메모 12 6 6 2" xfId="20406"/>
    <cellStyle name="메모 12 6 6 3" xfId="20407"/>
    <cellStyle name="메모 12 6 7" xfId="20408"/>
    <cellStyle name="메모 12 6 7 2" xfId="20409"/>
    <cellStyle name="메모 12 6 7 3" xfId="20410"/>
    <cellStyle name="메모 12 6 8" xfId="20411"/>
    <cellStyle name="메모 12 6 8 2" xfId="20412"/>
    <cellStyle name="메모 12 6 8 3" xfId="20413"/>
    <cellStyle name="메모 12 6 9" xfId="20414"/>
    <cellStyle name="메모 12 6 9 2" xfId="20415"/>
    <cellStyle name="메모 12 6 9 3" xfId="20416"/>
    <cellStyle name="메모 12 7" xfId="20417"/>
    <cellStyle name="메모 12 7 10" xfId="20418"/>
    <cellStyle name="메모 12 7 10 2" xfId="20419"/>
    <cellStyle name="메모 12 7 10 3" xfId="20420"/>
    <cellStyle name="메모 12 7 11" xfId="20421"/>
    <cellStyle name="메모 12 7 11 2" xfId="20422"/>
    <cellStyle name="메모 12 7 11 3" xfId="20423"/>
    <cellStyle name="메모 12 7 12" xfId="20424"/>
    <cellStyle name="메모 12 7 12 2" xfId="20425"/>
    <cellStyle name="메모 12 7 12 3" xfId="20426"/>
    <cellStyle name="메모 12 7 13" xfId="20427"/>
    <cellStyle name="메모 12 7 13 2" xfId="20428"/>
    <cellStyle name="메모 12 7 13 3" xfId="20429"/>
    <cellStyle name="메모 12 7 14" xfId="20430"/>
    <cellStyle name="메모 12 7 14 2" xfId="20431"/>
    <cellStyle name="메모 12 7 14 3" xfId="20432"/>
    <cellStyle name="메모 12 7 15" xfId="20433"/>
    <cellStyle name="메모 12 7 16" xfId="20434"/>
    <cellStyle name="메모 12 7 2" xfId="20435"/>
    <cellStyle name="메모 12 7 2 2" xfId="20436"/>
    <cellStyle name="메모 12 7 2 3" xfId="20437"/>
    <cellStyle name="메모 12 7 3" xfId="20438"/>
    <cellStyle name="메모 12 7 3 2" xfId="20439"/>
    <cellStyle name="메모 12 7 3 3" xfId="20440"/>
    <cellStyle name="메모 12 7 4" xfId="20441"/>
    <cellStyle name="메모 12 7 4 2" xfId="20442"/>
    <cellStyle name="메모 12 7 4 3" xfId="20443"/>
    <cellStyle name="메모 12 7 5" xfId="20444"/>
    <cellStyle name="메모 12 7 5 2" xfId="20445"/>
    <cellStyle name="메모 12 7 5 3" xfId="20446"/>
    <cellStyle name="메모 12 7 6" xfId="20447"/>
    <cellStyle name="메모 12 7 6 2" xfId="20448"/>
    <cellStyle name="메모 12 7 6 3" xfId="20449"/>
    <cellStyle name="메모 12 7 7" xfId="20450"/>
    <cellStyle name="메모 12 7 7 2" xfId="20451"/>
    <cellStyle name="메모 12 7 7 3" xfId="20452"/>
    <cellStyle name="메모 12 7 8" xfId="20453"/>
    <cellStyle name="메모 12 7 8 2" xfId="20454"/>
    <cellStyle name="메모 12 7 8 3" xfId="20455"/>
    <cellStyle name="메모 12 7 9" xfId="20456"/>
    <cellStyle name="메모 12 7 9 2" xfId="20457"/>
    <cellStyle name="메모 12 7 9 3" xfId="20458"/>
    <cellStyle name="메모 12 8" xfId="20459"/>
    <cellStyle name="메모 12 8 10" xfId="20460"/>
    <cellStyle name="메모 12 8 10 2" xfId="20461"/>
    <cellStyle name="메모 12 8 10 3" xfId="20462"/>
    <cellStyle name="메모 12 8 11" xfId="20463"/>
    <cellStyle name="메모 12 8 11 2" xfId="20464"/>
    <cellStyle name="메모 12 8 11 3" xfId="20465"/>
    <cellStyle name="메모 12 8 12" xfId="20466"/>
    <cellStyle name="메모 12 8 12 2" xfId="20467"/>
    <cellStyle name="메모 12 8 12 3" xfId="20468"/>
    <cellStyle name="메모 12 8 13" xfId="20469"/>
    <cellStyle name="메모 12 8 13 2" xfId="20470"/>
    <cellStyle name="메모 12 8 13 3" xfId="20471"/>
    <cellStyle name="메모 12 8 14" xfId="20472"/>
    <cellStyle name="메모 12 8 14 2" xfId="20473"/>
    <cellStyle name="메모 12 8 14 3" xfId="20474"/>
    <cellStyle name="메모 12 8 15" xfId="20475"/>
    <cellStyle name="메모 12 8 16" xfId="20476"/>
    <cellStyle name="메모 12 8 2" xfId="20477"/>
    <cellStyle name="메모 12 8 2 2" xfId="20478"/>
    <cellStyle name="메모 12 8 2 3" xfId="20479"/>
    <cellStyle name="메모 12 8 3" xfId="20480"/>
    <cellStyle name="메모 12 8 3 2" xfId="20481"/>
    <cellStyle name="메모 12 8 3 3" xfId="20482"/>
    <cellStyle name="메모 12 8 4" xfId="20483"/>
    <cellStyle name="메모 12 8 4 2" xfId="20484"/>
    <cellStyle name="메모 12 8 4 3" xfId="20485"/>
    <cellStyle name="메모 12 8 5" xfId="20486"/>
    <cellStyle name="메모 12 8 5 2" xfId="20487"/>
    <cellStyle name="메모 12 8 5 3" xfId="20488"/>
    <cellStyle name="메모 12 8 6" xfId="20489"/>
    <cellStyle name="메모 12 8 6 2" xfId="20490"/>
    <cellStyle name="메모 12 8 6 3" xfId="20491"/>
    <cellStyle name="메모 12 8 7" xfId="20492"/>
    <cellStyle name="메모 12 8 7 2" xfId="20493"/>
    <cellStyle name="메모 12 8 7 3" xfId="20494"/>
    <cellStyle name="메모 12 8 8" xfId="20495"/>
    <cellStyle name="메모 12 8 8 2" xfId="20496"/>
    <cellStyle name="메모 12 8 8 3" xfId="20497"/>
    <cellStyle name="메모 12 8 9" xfId="20498"/>
    <cellStyle name="메모 12 8 9 2" xfId="20499"/>
    <cellStyle name="메모 12 8 9 3" xfId="20500"/>
    <cellStyle name="메모 12 9" xfId="20501"/>
    <cellStyle name="메모 12 9 10" xfId="20502"/>
    <cellStyle name="메모 12 9 10 2" xfId="20503"/>
    <cellStyle name="메모 12 9 10 3" xfId="20504"/>
    <cellStyle name="메모 12 9 11" xfId="20505"/>
    <cellStyle name="메모 12 9 11 2" xfId="20506"/>
    <cellStyle name="메모 12 9 11 3" xfId="20507"/>
    <cellStyle name="메모 12 9 12" xfId="20508"/>
    <cellStyle name="메모 12 9 12 2" xfId="20509"/>
    <cellStyle name="메모 12 9 12 3" xfId="20510"/>
    <cellStyle name="메모 12 9 13" xfId="20511"/>
    <cellStyle name="메모 12 9 13 2" xfId="20512"/>
    <cellStyle name="메모 12 9 13 3" xfId="20513"/>
    <cellStyle name="메모 12 9 14" xfId="20514"/>
    <cellStyle name="메모 12 9 14 2" xfId="20515"/>
    <cellStyle name="메모 12 9 14 3" xfId="20516"/>
    <cellStyle name="메모 12 9 15" xfId="20517"/>
    <cellStyle name="메모 12 9 16" xfId="20518"/>
    <cellStyle name="메모 12 9 2" xfId="20519"/>
    <cellStyle name="메모 12 9 2 2" xfId="20520"/>
    <cellStyle name="메모 12 9 2 3" xfId="20521"/>
    <cellStyle name="메모 12 9 3" xfId="20522"/>
    <cellStyle name="메모 12 9 3 2" xfId="20523"/>
    <cellStyle name="메모 12 9 3 3" xfId="20524"/>
    <cellStyle name="메모 12 9 4" xfId="20525"/>
    <cellStyle name="메모 12 9 4 2" xfId="20526"/>
    <cellStyle name="메모 12 9 4 3" xfId="20527"/>
    <cellStyle name="메모 12 9 5" xfId="20528"/>
    <cellStyle name="메모 12 9 5 2" xfId="20529"/>
    <cellStyle name="메모 12 9 5 3" xfId="20530"/>
    <cellStyle name="메모 12 9 6" xfId="20531"/>
    <cellStyle name="메모 12 9 6 2" xfId="20532"/>
    <cellStyle name="메모 12 9 6 3" xfId="20533"/>
    <cellStyle name="메모 12 9 7" xfId="20534"/>
    <cellStyle name="메모 12 9 7 2" xfId="20535"/>
    <cellStyle name="메모 12 9 7 3" xfId="20536"/>
    <cellStyle name="메모 12 9 8" xfId="20537"/>
    <cellStyle name="메모 12 9 8 2" xfId="20538"/>
    <cellStyle name="메모 12 9 8 3" xfId="20539"/>
    <cellStyle name="메모 12 9 9" xfId="20540"/>
    <cellStyle name="메모 12 9 9 2" xfId="20541"/>
    <cellStyle name="메모 12 9 9 3" xfId="20542"/>
    <cellStyle name="메모 13" xfId="20543"/>
    <cellStyle name="메모 13 10" xfId="20544"/>
    <cellStyle name="메모 13 10 10" xfId="20545"/>
    <cellStyle name="메모 13 10 10 2" xfId="20546"/>
    <cellStyle name="메모 13 10 10 3" xfId="20547"/>
    <cellStyle name="메모 13 10 11" xfId="20548"/>
    <cellStyle name="메모 13 10 11 2" xfId="20549"/>
    <cellStyle name="메모 13 10 11 3" xfId="20550"/>
    <cellStyle name="메모 13 10 12" xfId="20551"/>
    <cellStyle name="메모 13 10 12 2" xfId="20552"/>
    <cellStyle name="메모 13 10 12 3" xfId="20553"/>
    <cellStyle name="메모 13 10 13" xfId="20554"/>
    <cellStyle name="메모 13 10 13 2" xfId="20555"/>
    <cellStyle name="메모 13 10 13 3" xfId="20556"/>
    <cellStyle name="메모 13 10 14" xfId="20557"/>
    <cellStyle name="메모 13 10 14 2" xfId="20558"/>
    <cellStyle name="메모 13 10 14 3" xfId="20559"/>
    <cellStyle name="메모 13 10 15" xfId="20560"/>
    <cellStyle name="메모 13 10 16" xfId="20561"/>
    <cellStyle name="메모 13 10 2" xfId="20562"/>
    <cellStyle name="메모 13 10 2 2" xfId="20563"/>
    <cellStyle name="메모 13 10 2 3" xfId="20564"/>
    <cellStyle name="메모 13 10 3" xfId="20565"/>
    <cellStyle name="메모 13 10 3 2" xfId="20566"/>
    <cellStyle name="메모 13 10 3 3" xfId="20567"/>
    <cellStyle name="메모 13 10 4" xfId="20568"/>
    <cellStyle name="메모 13 10 4 2" xfId="20569"/>
    <cellStyle name="메모 13 10 4 3" xfId="20570"/>
    <cellStyle name="메모 13 10 5" xfId="20571"/>
    <cellStyle name="메모 13 10 5 2" xfId="20572"/>
    <cellStyle name="메모 13 10 5 3" xfId="20573"/>
    <cellStyle name="메모 13 10 6" xfId="20574"/>
    <cellStyle name="메모 13 10 6 2" xfId="20575"/>
    <cellStyle name="메모 13 10 6 3" xfId="20576"/>
    <cellStyle name="메모 13 10 7" xfId="20577"/>
    <cellStyle name="메모 13 10 7 2" xfId="20578"/>
    <cellStyle name="메모 13 10 7 3" xfId="20579"/>
    <cellStyle name="메모 13 10 8" xfId="20580"/>
    <cellStyle name="메모 13 10 8 2" xfId="20581"/>
    <cellStyle name="메모 13 10 8 3" xfId="20582"/>
    <cellStyle name="메모 13 10 9" xfId="20583"/>
    <cellStyle name="메모 13 10 9 2" xfId="20584"/>
    <cellStyle name="메모 13 10 9 3" xfId="20585"/>
    <cellStyle name="메모 13 11" xfId="20586"/>
    <cellStyle name="메모 13 11 10" xfId="20587"/>
    <cellStyle name="메모 13 11 10 2" xfId="20588"/>
    <cellStyle name="메모 13 11 10 3" xfId="20589"/>
    <cellStyle name="메모 13 11 11" xfId="20590"/>
    <cellStyle name="메모 13 11 11 2" xfId="20591"/>
    <cellStyle name="메모 13 11 11 3" xfId="20592"/>
    <cellStyle name="메모 13 11 12" xfId="20593"/>
    <cellStyle name="메모 13 11 12 2" xfId="20594"/>
    <cellStyle name="메모 13 11 12 3" xfId="20595"/>
    <cellStyle name="메모 13 11 13" xfId="20596"/>
    <cellStyle name="메모 13 11 13 2" xfId="20597"/>
    <cellStyle name="메모 13 11 13 3" xfId="20598"/>
    <cellStyle name="메모 13 11 14" xfId="20599"/>
    <cellStyle name="메모 13 11 14 2" xfId="20600"/>
    <cellStyle name="메모 13 11 14 3" xfId="20601"/>
    <cellStyle name="메모 13 11 15" xfId="20602"/>
    <cellStyle name="메모 13 11 16" xfId="20603"/>
    <cellStyle name="메모 13 11 2" xfId="20604"/>
    <cellStyle name="메모 13 11 2 2" xfId="20605"/>
    <cellStyle name="메모 13 11 2 3" xfId="20606"/>
    <cellStyle name="메모 13 11 3" xfId="20607"/>
    <cellStyle name="메모 13 11 3 2" xfId="20608"/>
    <cellStyle name="메모 13 11 3 3" xfId="20609"/>
    <cellStyle name="메모 13 11 4" xfId="20610"/>
    <cellStyle name="메모 13 11 4 2" xfId="20611"/>
    <cellStyle name="메모 13 11 4 3" xfId="20612"/>
    <cellStyle name="메모 13 11 5" xfId="20613"/>
    <cellStyle name="메모 13 11 5 2" xfId="20614"/>
    <cellStyle name="메모 13 11 5 3" xfId="20615"/>
    <cellStyle name="메모 13 11 6" xfId="20616"/>
    <cellStyle name="메모 13 11 6 2" xfId="20617"/>
    <cellStyle name="메모 13 11 6 3" xfId="20618"/>
    <cellStyle name="메모 13 11 7" xfId="20619"/>
    <cellStyle name="메모 13 11 7 2" xfId="20620"/>
    <cellStyle name="메모 13 11 7 3" xfId="20621"/>
    <cellStyle name="메모 13 11 8" xfId="20622"/>
    <cellStyle name="메모 13 11 8 2" xfId="20623"/>
    <cellStyle name="메모 13 11 8 3" xfId="20624"/>
    <cellStyle name="메모 13 11 9" xfId="20625"/>
    <cellStyle name="메모 13 11 9 2" xfId="20626"/>
    <cellStyle name="메모 13 11 9 3" xfId="20627"/>
    <cellStyle name="메모 13 12" xfId="20628"/>
    <cellStyle name="메모 13 12 10" xfId="20629"/>
    <cellStyle name="메모 13 12 10 2" xfId="20630"/>
    <cellStyle name="메모 13 12 10 3" xfId="20631"/>
    <cellStyle name="메모 13 12 11" xfId="20632"/>
    <cellStyle name="메모 13 12 11 2" xfId="20633"/>
    <cellStyle name="메모 13 12 11 3" xfId="20634"/>
    <cellStyle name="메모 13 12 12" xfId="20635"/>
    <cellStyle name="메모 13 12 12 2" xfId="20636"/>
    <cellStyle name="메모 13 12 12 3" xfId="20637"/>
    <cellStyle name="메모 13 12 13" xfId="20638"/>
    <cellStyle name="메모 13 12 13 2" xfId="20639"/>
    <cellStyle name="메모 13 12 13 3" xfId="20640"/>
    <cellStyle name="메모 13 12 14" xfId="20641"/>
    <cellStyle name="메모 13 12 14 2" xfId="20642"/>
    <cellStyle name="메모 13 12 14 3" xfId="20643"/>
    <cellStyle name="메모 13 12 15" xfId="20644"/>
    <cellStyle name="메모 13 12 16" xfId="20645"/>
    <cellStyle name="메모 13 12 2" xfId="20646"/>
    <cellStyle name="메모 13 12 2 2" xfId="20647"/>
    <cellStyle name="메모 13 12 2 3" xfId="20648"/>
    <cellStyle name="메모 13 12 3" xfId="20649"/>
    <cellStyle name="메모 13 12 3 2" xfId="20650"/>
    <cellStyle name="메모 13 12 3 3" xfId="20651"/>
    <cellStyle name="메모 13 12 4" xfId="20652"/>
    <cellStyle name="메모 13 12 4 2" xfId="20653"/>
    <cellStyle name="메모 13 12 4 3" xfId="20654"/>
    <cellStyle name="메모 13 12 5" xfId="20655"/>
    <cellStyle name="메모 13 12 5 2" xfId="20656"/>
    <cellStyle name="메모 13 12 5 3" xfId="20657"/>
    <cellStyle name="메모 13 12 6" xfId="20658"/>
    <cellStyle name="메모 13 12 6 2" xfId="20659"/>
    <cellStyle name="메모 13 12 6 3" xfId="20660"/>
    <cellStyle name="메모 13 12 7" xfId="20661"/>
    <cellStyle name="메모 13 12 7 2" xfId="20662"/>
    <cellStyle name="메모 13 12 7 3" xfId="20663"/>
    <cellStyle name="메모 13 12 8" xfId="20664"/>
    <cellStyle name="메모 13 12 8 2" xfId="20665"/>
    <cellStyle name="메모 13 12 8 3" xfId="20666"/>
    <cellStyle name="메모 13 12 9" xfId="20667"/>
    <cellStyle name="메모 13 12 9 2" xfId="20668"/>
    <cellStyle name="메모 13 12 9 3" xfId="20669"/>
    <cellStyle name="메모 13 13" xfId="20670"/>
    <cellStyle name="메모 13 13 10" xfId="20671"/>
    <cellStyle name="메모 13 13 10 2" xfId="20672"/>
    <cellStyle name="메모 13 13 10 3" xfId="20673"/>
    <cellStyle name="메모 13 13 11" xfId="20674"/>
    <cellStyle name="메모 13 13 11 2" xfId="20675"/>
    <cellStyle name="메모 13 13 11 3" xfId="20676"/>
    <cellStyle name="메모 13 13 12" xfId="20677"/>
    <cellStyle name="메모 13 13 12 2" xfId="20678"/>
    <cellStyle name="메모 13 13 12 3" xfId="20679"/>
    <cellStyle name="메모 13 13 13" xfId="20680"/>
    <cellStyle name="메모 13 13 13 2" xfId="20681"/>
    <cellStyle name="메모 13 13 13 3" xfId="20682"/>
    <cellStyle name="메모 13 13 14" xfId="20683"/>
    <cellStyle name="메모 13 13 14 2" xfId="20684"/>
    <cellStyle name="메모 13 13 14 3" xfId="20685"/>
    <cellStyle name="메모 13 13 15" xfId="20686"/>
    <cellStyle name="메모 13 13 16" xfId="20687"/>
    <cellStyle name="메모 13 13 2" xfId="20688"/>
    <cellStyle name="메모 13 13 2 2" xfId="20689"/>
    <cellStyle name="메모 13 13 2 3" xfId="20690"/>
    <cellStyle name="메모 13 13 3" xfId="20691"/>
    <cellStyle name="메모 13 13 3 2" xfId="20692"/>
    <cellStyle name="메모 13 13 3 3" xfId="20693"/>
    <cellStyle name="메모 13 13 4" xfId="20694"/>
    <cellStyle name="메모 13 13 4 2" xfId="20695"/>
    <cellStyle name="메모 13 13 4 3" xfId="20696"/>
    <cellStyle name="메모 13 13 5" xfId="20697"/>
    <cellStyle name="메모 13 13 5 2" xfId="20698"/>
    <cellStyle name="메모 13 13 5 3" xfId="20699"/>
    <cellStyle name="메모 13 13 6" xfId="20700"/>
    <cellStyle name="메모 13 13 6 2" xfId="20701"/>
    <cellStyle name="메모 13 13 6 3" xfId="20702"/>
    <cellStyle name="메모 13 13 7" xfId="20703"/>
    <cellStyle name="메모 13 13 7 2" xfId="20704"/>
    <cellStyle name="메모 13 13 7 3" xfId="20705"/>
    <cellStyle name="메모 13 13 8" xfId="20706"/>
    <cellStyle name="메모 13 13 8 2" xfId="20707"/>
    <cellStyle name="메모 13 13 8 3" xfId="20708"/>
    <cellStyle name="메모 13 13 9" xfId="20709"/>
    <cellStyle name="메모 13 13 9 2" xfId="20710"/>
    <cellStyle name="메모 13 13 9 3" xfId="20711"/>
    <cellStyle name="메모 13 14" xfId="20712"/>
    <cellStyle name="메모 13 14 10" xfId="20713"/>
    <cellStyle name="메모 13 14 10 2" xfId="20714"/>
    <cellStyle name="메모 13 14 10 3" xfId="20715"/>
    <cellStyle name="메모 13 14 11" xfId="20716"/>
    <cellStyle name="메모 13 14 11 2" xfId="20717"/>
    <cellStyle name="메모 13 14 11 3" xfId="20718"/>
    <cellStyle name="메모 13 14 12" xfId="20719"/>
    <cellStyle name="메모 13 14 12 2" xfId="20720"/>
    <cellStyle name="메모 13 14 12 3" xfId="20721"/>
    <cellStyle name="메모 13 14 13" xfId="20722"/>
    <cellStyle name="메모 13 14 13 2" xfId="20723"/>
    <cellStyle name="메모 13 14 13 3" xfId="20724"/>
    <cellStyle name="메모 13 14 14" xfId="20725"/>
    <cellStyle name="메모 13 14 14 2" xfId="20726"/>
    <cellStyle name="메모 13 14 14 3" xfId="20727"/>
    <cellStyle name="메모 13 14 15" xfId="20728"/>
    <cellStyle name="메모 13 14 16" xfId="20729"/>
    <cellStyle name="메모 13 14 2" xfId="20730"/>
    <cellStyle name="메모 13 14 2 2" xfId="20731"/>
    <cellStyle name="메모 13 14 2 3" xfId="20732"/>
    <cellStyle name="메모 13 14 3" xfId="20733"/>
    <cellStyle name="메모 13 14 3 2" xfId="20734"/>
    <cellStyle name="메모 13 14 3 3" xfId="20735"/>
    <cellStyle name="메모 13 14 4" xfId="20736"/>
    <cellStyle name="메모 13 14 4 2" xfId="20737"/>
    <cellStyle name="메모 13 14 4 3" xfId="20738"/>
    <cellStyle name="메모 13 14 5" xfId="20739"/>
    <cellStyle name="메모 13 14 5 2" xfId="20740"/>
    <cellStyle name="메모 13 14 5 3" xfId="20741"/>
    <cellStyle name="메모 13 14 6" xfId="20742"/>
    <cellStyle name="메모 13 14 6 2" xfId="20743"/>
    <cellStyle name="메모 13 14 6 3" xfId="20744"/>
    <cellStyle name="메모 13 14 7" xfId="20745"/>
    <cellStyle name="메모 13 14 7 2" xfId="20746"/>
    <cellStyle name="메모 13 14 7 3" xfId="20747"/>
    <cellStyle name="메모 13 14 8" xfId="20748"/>
    <cellStyle name="메모 13 14 8 2" xfId="20749"/>
    <cellStyle name="메모 13 14 8 3" xfId="20750"/>
    <cellStyle name="메모 13 14 9" xfId="20751"/>
    <cellStyle name="메모 13 14 9 2" xfId="20752"/>
    <cellStyle name="메모 13 14 9 3" xfId="20753"/>
    <cellStyle name="메모 13 15" xfId="20754"/>
    <cellStyle name="메모 13 15 10" xfId="20755"/>
    <cellStyle name="메모 13 15 10 2" xfId="20756"/>
    <cellStyle name="메모 13 15 10 3" xfId="20757"/>
    <cellStyle name="메모 13 15 11" xfId="20758"/>
    <cellStyle name="메모 13 15 11 2" xfId="20759"/>
    <cellStyle name="메모 13 15 11 3" xfId="20760"/>
    <cellStyle name="메모 13 15 12" xfId="20761"/>
    <cellStyle name="메모 13 15 12 2" xfId="20762"/>
    <cellStyle name="메모 13 15 12 3" xfId="20763"/>
    <cellStyle name="메모 13 15 13" xfId="20764"/>
    <cellStyle name="메모 13 15 13 2" xfId="20765"/>
    <cellStyle name="메모 13 15 13 3" xfId="20766"/>
    <cellStyle name="메모 13 15 14" xfId="20767"/>
    <cellStyle name="메모 13 15 14 2" xfId="20768"/>
    <cellStyle name="메모 13 15 14 3" xfId="20769"/>
    <cellStyle name="메모 13 15 15" xfId="20770"/>
    <cellStyle name="메모 13 15 16" xfId="20771"/>
    <cellStyle name="메모 13 15 2" xfId="20772"/>
    <cellStyle name="메모 13 15 2 2" xfId="20773"/>
    <cellStyle name="메모 13 15 2 3" xfId="20774"/>
    <cellStyle name="메모 13 15 3" xfId="20775"/>
    <cellStyle name="메모 13 15 3 2" xfId="20776"/>
    <cellStyle name="메모 13 15 3 3" xfId="20777"/>
    <cellStyle name="메모 13 15 4" xfId="20778"/>
    <cellStyle name="메모 13 15 4 2" xfId="20779"/>
    <cellStyle name="메모 13 15 4 3" xfId="20780"/>
    <cellStyle name="메모 13 15 5" xfId="20781"/>
    <cellStyle name="메모 13 15 5 2" xfId="20782"/>
    <cellStyle name="메모 13 15 5 3" xfId="20783"/>
    <cellStyle name="메모 13 15 6" xfId="20784"/>
    <cellStyle name="메모 13 15 6 2" xfId="20785"/>
    <cellStyle name="메모 13 15 6 3" xfId="20786"/>
    <cellStyle name="메모 13 15 7" xfId="20787"/>
    <cellStyle name="메모 13 15 7 2" xfId="20788"/>
    <cellStyle name="메모 13 15 7 3" xfId="20789"/>
    <cellStyle name="메모 13 15 8" xfId="20790"/>
    <cellStyle name="메모 13 15 8 2" xfId="20791"/>
    <cellStyle name="메모 13 15 8 3" xfId="20792"/>
    <cellStyle name="메모 13 15 9" xfId="20793"/>
    <cellStyle name="메모 13 15 9 2" xfId="20794"/>
    <cellStyle name="메모 13 15 9 3" xfId="20795"/>
    <cellStyle name="메모 13 16" xfId="20796"/>
    <cellStyle name="메모 13 16 10" xfId="20797"/>
    <cellStyle name="메모 13 16 10 2" xfId="20798"/>
    <cellStyle name="메모 13 16 10 3" xfId="20799"/>
    <cellStyle name="메모 13 16 11" xfId="20800"/>
    <cellStyle name="메모 13 16 11 2" xfId="20801"/>
    <cellStyle name="메모 13 16 11 3" xfId="20802"/>
    <cellStyle name="메모 13 16 12" xfId="20803"/>
    <cellStyle name="메모 13 16 12 2" xfId="20804"/>
    <cellStyle name="메모 13 16 12 3" xfId="20805"/>
    <cellStyle name="메모 13 16 13" xfId="20806"/>
    <cellStyle name="메모 13 16 13 2" xfId="20807"/>
    <cellStyle name="메모 13 16 13 3" xfId="20808"/>
    <cellStyle name="메모 13 16 14" xfId="20809"/>
    <cellStyle name="메모 13 16 14 2" xfId="20810"/>
    <cellStyle name="메모 13 16 14 3" xfId="20811"/>
    <cellStyle name="메모 13 16 15" xfId="20812"/>
    <cellStyle name="메모 13 16 16" xfId="20813"/>
    <cellStyle name="메모 13 16 2" xfId="20814"/>
    <cellStyle name="메모 13 16 2 2" xfId="20815"/>
    <cellStyle name="메모 13 16 2 3" xfId="20816"/>
    <cellStyle name="메모 13 16 3" xfId="20817"/>
    <cellStyle name="메모 13 16 3 2" xfId="20818"/>
    <cellStyle name="메모 13 16 3 3" xfId="20819"/>
    <cellStyle name="메모 13 16 4" xfId="20820"/>
    <cellStyle name="메모 13 16 4 2" xfId="20821"/>
    <cellStyle name="메모 13 16 4 3" xfId="20822"/>
    <cellStyle name="메모 13 16 5" xfId="20823"/>
    <cellStyle name="메모 13 16 5 2" xfId="20824"/>
    <cellStyle name="메모 13 16 5 3" xfId="20825"/>
    <cellStyle name="메모 13 16 6" xfId="20826"/>
    <cellStyle name="메모 13 16 6 2" xfId="20827"/>
    <cellStyle name="메모 13 16 6 3" xfId="20828"/>
    <cellStyle name="메모 13 16 7" xfId="20829"/>
    <cellStyle name="메모 13 16 7 2" xfId="20830"/>
    <cellStyle name="메모 13 16 7 3" xfId="20831"/>
    <cellStyle name="메모 13 16 8" xfId="20832"/>
    <cellStyle name="메모 13 16 8 2" xfId="20833"/>
    <cellStyle name="메모 13 16 8 3" xfId="20834"/>
    <cellStyle name="메모 13 16 9" xfId="20835"/>
    <cellStyle name="메모 13 16 9 2" xfId="20836"/>
    <cellStyle name="메모 13 16 9 3" xfId="20837"/>
    <cellStyle name="메모 13 17" xfId="20838"/>
    <cellStyle name="메모 13 17 10" xfId="20839"/>
    <cellStyle name="메모 13 17 10 2" xfId="20840"/>
    <cellStyle name="메모 13 17 10 3" xfId="20841"/>
    <cellStyle name="메모 13 17 11" xfId="20842"/>
    <cellStyle name="메모 13 17 11 2" xfId="20843"/>
    <cellStyle name="메모 13 17 11 3" xfId="20844"/>
    <cellStyle name="메모 13 17 12" xfId="20845"/>
    <cellStyle name="메모 13 17 12 2" xfId="20846"/>
    <cellStyle name="메모 13 17 12 3" xfId="20847"/>
    <cellStyle name="메모 13 17 13" xfId="20848"/>
    <cellStyle name="메모 13 17 13 2" xfId="20849"/>
    <cellStyle name="메모 13 17 13 3" xfId="20850"/>
    <cellStyle name="메모 13 17 14" xfId="20851"/>
    <cellStyle name="메모 13 17 14 2" xfId="20852"/>
    <cellStyle name="메모 13 17 14 3" xfId="20853"/>
    <cellStyle name="메모 13 17 15" xfId="20854"/>
    <cellStyle name="메모 13 17 16" xfId="20855"/>
    <cellStyle name="메모 13 17 2" xfId="20856"/>
    <cellStyle name="메모 13 17 2 2" xfId="20857"/>
    <cellStyle name="메모 13 17 2 3" xfId="20858"/>
    <cellStyle name="메모 13 17 3" xfId="20859"/>
    <cellStyle name="메모 13 17 3 2" xfId="20860"/>
    <cellStyle name="메모 13 17 3 3" xfId="20861"/>
    <cellStyle name="메모 13 17 4" xfId="20862"/>
    <cellStyle name="메모 13 17 4 2" xfId="20863"/>
    <cellStyle name="메모 13 17 4 3" xfId="20864"/>
    <cellStyle name="메모 13 17 5" xfId="20865"/>
    <cellStyle name="메모 13 17 5 2" xfId="20866"/>
    <cellStyle name="메모 13 17 5 3" xfId="20867"/>
    <cellStyle name="메모 13 17 6" xfId="20868"/>
    <cellStyle name="메모 13 17 6 2" xfId="20869"/>
    <cellStyle name="메모 13 17 6 3" xfId="20870"/>
    <cellStyle name="메모 13 17 7" xfId="20871"/>
    <cellStyle name="메모 13 17 7 2" xfId="20872"/>
    <cellStyle name="메모 13 17 7 3" xfId="20873"/>
    <cellStyle name="메모 13 17 8" xfId="20874"/>
    <cellStyle name="메모 13 17 8 2" xfId="20875"/>
    <cellStyle name="메모 13 17 8 3" xfId="20876"/>
    <cellStyle name="메모 13 17 9" xfId="20877"/>
    <cellStyle name="메모 13 17 9 2" xfId="20878"/>
    <cellStyle name="메모 13 17 9 3" xfId="20879"/>
    <cellStyle name="메모 13 18" xfId="20880"/>
    <cellStyle name="메모 13 18 10" xfId="20881"/>
    <cellStyle name="메모 13 18 10 2" xfId="20882"/>
    <cellStyle name="메모 13 18 10 3" xfId="20883"/>
    <cellStyle name="메모 13 18 11" xfId="20884"/>
    <cellStyle name="메모 13 18 11 2" xfId="20885"/>
    <cellStyle name="메모 13 18 11 3" xfId="20886"/>
    <cellStyle name="메모 13 18 12" xfId="20887"/>
    <cellStyle name="메모 13 18 12 2" xfId="20888"/>
    <cellStyle name="메모 13 18 12 3" xfId="20889"/>
    <cellStyle name="메모 13 18 13" xfId="20890"/>
    <cellStyle name="메모 13 18 13 2" xfId="20891"/>
    <cellStyle name="메모 13 18 13 3" xfId="20892"/>
    <cellStyle name="메모 13 18 14" xfId="20893"/>
    <cellStyle name="메모 13 18 14 2" xfId="20894"/>
    <cellStyle name="메모 13 18 14 3" xfId="20895"/>
    <cellStyle name="메모 13 18 15" xfId="20896"/>
    <cellStyle name="메모 13 18 16" xfId="20897"/>
    <cellStyle name="메모 13 18 2" xfId="20898"/>
    <cellStyle name="메모 13 18 2 2" xfId="20899"/>
    <cellStyle name="메모 13 18 2 3" xfId="20900"/>
    <cellStyle name="메모 13 18 3" xfId="20901"/>
    <cellStyle name="메모 13 18 3 2" xfId="20902"/>
    <cellStyle name="메모 13 18 3 3" xfId="20903"/>
    <cellStyle name="메모 13 18 4" xfId="20904"/>
    <cellStyle name="메모 13 18 4 2" xfId="20905"/>
    <cellStyle name="메모 13 18 4 3" xfId="20906"/>
    <cellStyle name="메모 13 18 5" xfId="20907"/>
    <cellStyle name="메모 13 18 5 2" xfId="20908"/>
    <cellStyle name="메모 13 18 5 3" xfId="20909"/>
    <cellStyle name="메모 13 18 6" xfId="20910"/>
    <cellStyle name="메모 13 18 6 2" xfId="20911"/>
    <cellStyle name="메모 13 18 6 3" xfId="20912"/>
    <cellStyle name="메모 13 18 7" xfId="20913"/>
    <cellStyle name="메모 13 18 7 2" xfId="20914"/>
    <cellStyle name="메모 13 18 7 3" xfId="20915"/>
    <cellStyle name="메모 13 18 8" xfId="20916"/>
    <cellStyle name="메모 13 18 8 2" xfId="20917"/>
    <cellStyle name="메모 13 18 8 3" xfId="20918"/>
    <cellStyle name="메모 13 18 9" xfId="20919"/>
    <cellStyle name="메모 13 18 9 2" xfId="20920"/>
    <cellStyle name="메모 13 18 9 3" xfId="20921"/>
    <cellStyle name="메모 13 19" xfId="20922"/>
    <cellStyle name="메모 13 19 10" xfId="20923"/>
    <cellStyle name="메모 13 19 10 2" xfId="20924"/>
    <cellStyle name="메모 13 19 10 3" xfId="20925"/>
    <cellStyle name="메모 13 19 11" xfId="20926"/>
    <cellStyle name="메모 13 19 11 2" xfId="20927"/>
    <cellStyle name="메모 13 19 11 3" xfId="20928"/>
    <cellStyle name="메모 13 19 12" xfId="20929"/>
    <cellStyle name="메모 13 19 12 2" xfId="20930"/>
    <cellStyle name="메모 13 19 12 3" xfId="20931"/>
    <cellStyle name="메모 13 19 13" xfId="20932"/>
    <cellStyle name="메모 13 19 13 2" xfId="20933"/>
    <cellStyle name="메모 13 19 13 3" xfId="20934"/>
    <cellStyle name="메모 13 19 14" xfId="20935"/>
    <cellStyle name="메모 13 19 14 2" xfId="20936"/>
    <cellStyle name="메모 13 19 14 3" xfId="20937"/>
    <cellStyle name="메모 13 19 15" xfId="20938"/>
    <cellStyle name="메모 13 19 16" xfId="20939"/>
    <cellStyle name="메모 13 19 2" xfId="20940"/>
    <cellStyle name="메모 13 19 2 2" xfId="20941"/>
    <cellStyle name="메모 13 19 2 3" xfId="20942"/>
    <cellStyle name="메모 13 19 3" xfId="20943"/>
    <cellStyle name="메모 13 19 3 2" xfId="20944"/>
    <cellStyle name="메모 13 19 3 3" xfId="20945"/>
    <cellStyle name="메모 13 19 4" xfId="20946"/>
    <cellStyle name="메모 13 19 4 2" xfId="20947"/>
    <cellStyle name="메모 13 19 4 3" xfId="20948"/>
    <cellStyle name="메모 13 19 5" xfId="20949"/>
    <cellStyle name="메모 13 19 5 2" xfId="20950"/>
    <cellStyle name="메모 13 19 5 3" xfId="20951"/>
    <cellStyle name="메모 13 19 6" xfId="20952"/>
    <cellStyle name="메모 13 19 6 2" xfId="20953"/>
    <cellStyle name="메모 13 19 6 3" xfId="20954"/>
    <cellStyle name="메모 13 19 7" xfId="20955"/>
    <cellStyle name="메모 13 19 7 2" xfId="20956"/>
    <cellStyle name="메모 13 19 7 3" xfId="20957"/>
    <cellStyle name="메모 13 19 8" xfId="20958"/>
    <cellStyle name="메모 13 19 8 2" xfId="20959"/>
    <cellStyle name="메모 13 19 8 3" xfId="20960"/>
    <cellStyle name="메모 13 19 9" xfId="20961"/>
    <cellStyle name="메모 13 19 9 2" xfId="20962"/>
    <cellStyle name="메모 13 19 9 3" xfId="20963"/>
    <cellStyle name="메모 13 2" xfId="20964"/>
    <cellStyle name="메모 13 2 10" xfId="20965"/>
    <cellStyle name="메모 13 2 10 2" xfId="20966"/>
    <cellStyle name="메모 13 2 10 3" xfId="20967"/>
    <cellStyle name="메모 13 2 11" xfId="20968"/>
    <cellStyle name="메모 13 2 11 2" xfId="20969"/>
    <cellStyle name="메모 13 2 11 3" xfId="20970"/>
    <cellStyle name="메모 13 2 12" xfId="20971"/>
    <cellStyle name="메모 13 2 12 2" xfId="20972"/>
    <cellStyle name="메모 13 2 12 3" xfId="20973"/>
    <cellStyle name="메모 13 2 13" xfId="20974"/>
    <cellStyle name="메모 13 2 13 2" xfId="20975"/>
    <cellStyle name="메모 13 2 13 3" xfId="20976"/>
    <cellStyle name="메모 13 2 14" xfId="20977"/>
    <cellStyle name="메모 13 2 14 2" xfId="20978"/>
    <cellStyle name="메모 13 2 14 3" xfId="20979"/>
    <cellStyle name="메모 13 2 15" xfId="20980"/>
    <cellStyle name="메모 13 2 16" xfId="20981"/>
    <cellStyle name="메모 13 2 2" xfId="20982"/>
    <cellStyle name="메모 13 2 2 2" xfId="20983"/>
    <cellStyle name="메모 13 2 2 3" xfId="20984"/>
    <cellStyle name="메모 13 2 3" xfId="20985"/>
    <cellStyle name="메모 13 2 3 2" xfId="20986"/>
    <cellStyle name="메모 13 2 3 3" xfId="20987"/>
    <cellStyle name="메모 13 2 4" xfId="20988"/>
    <cellStyle name="메모 13 2 4 2" xfId="20989"/>
    <cellStyle name="메모 13 2 4 3" xfId="20990"/>
    <cellStyle name="메모 13 2 5" xfId="20991"/>
    <cellStyle name="메모 13 2 5 2" xfId="20992"/>
    <cellStyle name="메모 13 2 5 3" xfId="20993"/>
    <cellStyle name="메모 13 2 6" xfId="20994"/>
    <cellStyle name="메모 13 2 6 2" xfId="20995"/>
    <cellStyle name="메모 13 2 6 3" xfId="20996"/>
    <cellStyle name="메모 13 2 7" xfId="20997"/>
    <cellStyle name="메모 13 2 7 2" xfId="20998"/>
    <cellStyle name="메모 13 2 7 3" xfId="20999"/>
    <cellStyle name="메모 13 2 8" xfId="21000"/>
    <cellStyle name="메모 13 2 8 2" xfId="21001"/>
    <cellStyle name="메모 13 2 8 3" xfId="21002"/>
    <cellStyle name="메모 13 2 9" xfId="21003"/>
    <cellStyle name="메모 13 2 9 2" xfId="21004"/>
    <cellStyle name="메모 13 2 9 3" xfId="21005"/>
    <cellStyle name="메모 13 20" xfId="21006"/>
    <cellStyle name="메모 13 20 10" xfId="21007"/>
    <cellStyle name="메모 13 20 10 2" xfId="21008"/>
    <cellStyle name="메모 13 20 10 3" xfId="21009"/>
    <cellStyle name="메모 13 20 11" xfId="21010"/>
    <cellStyle name="메모 13 20 11 2" xfId="21011"/>
    <cellStyle name="메모 13 20 11 3" xfId="21012"/>
    <cellStyle name="메모 13 20 12" xfId="21013"/>
    <cellStyle name="메모 13 20 12 2" xfId="21014"/>
    <cellStyle name="메모 13 20 12 3" xfId="21015"/>
    <cellStyle name="메모 13 20 13" xfId="21016"/>
    <cellStyle name="메모 13 20 13 2" xfId="21017"/>
    <cellStyle name="메모 13 20 13 3" xfId="21018"/>
    <cellStyle name="메모 13 20 14" xfId="21019"/>
    <cellStyle name="메모 13 20 14 2" xfId="21020"/>
    <cellStyle name="메모 13 20 14 3" xfId="21021"/>
    <cellStyle name="메모 13 20 15" xfId="21022"/>
    <cellStyle name="메모 13 20 16" xfId="21023"/>
    <cellStyle name="메모 13 20 2" xfId="21024"/>
    <cellStyle name="메모 13 20 2 2" xfId="21025"/>
    <cellStyle name="메모 13 20 2 3" xfId="21026"/>
    <cellStyle name="메모 13 20 3" xfId="21027"/>
    <cellStyle name="메모 13 20 3 2" xfId="21028"/>
    <cellStyle name="메모 13 20 3 3" xfId="21029"/>
    <cellStyle name="메모 13 20 4" xfId="21030"/>
    <cellStyle name="메모 13 20 4 2" xfId="21031"/>
    <cellStyle name="메모 13 20 4 3" xfId="21032"/>
    <cellStyle name="메모 13 20 5" xfId="21033"/>
    <cellStyle name="메모 13 20 5 2" xfId="21034"/>
    <cellStyle name="메모 13 20 5 3" xfId="21035"/>
    <cellStyle name="메모 13 20 6" xfId="21036"/>
    <cellStyle name="메모 13 20 6 2" xfId="21037"/>
    <cellStyle name="메모 13 20 6 3" xfId="21038"/>
    <cellStyle name="메모 13 20 7" xfId="21039"/>
    <cellStyle name="메모 13 20 7 2" xfId="21040"/>
    <cellStyle name="메모 13 20 7 3" xfId="21041"/>
    <cellStyle name="메모 13 20 8" xfId="21042"/>
    <cellStyle name="메모 13 20 8 2" xfId="21043"/>
    <cellStyle name="메모 13 20 8 3" xfId="21044"/>
    <cellStyle name="메모 13 20 9" xfId="21045"/>
    <cellStyle name="메모 13 20 9 2" xfId="21046"/>
    <cellStyle name="메모 13 20 9 3" xfId="21047"/>
    <cellStyle name="메모 13 21" xfId="21048"/>
    <cellStyle name="메모 13 21 10" xfId="21049"/>
    <cellStyle name="메모 13 21 10 2" xfId="21050"/>
    <cellStyle name="메모 13 21 10 3" xfId="21051"/>
    <cellStyle name="메모 13 21 11" xfId="21052"/>
    <cellStyle name="메모 13 21 11 2" xfId="21053"/>
    <cellStyle name="메모 13 21 11 3" xfId="21054"/>
    <cellStyle name="메모 13 21 12" xfId="21055"/>
    <cellStyle name="메모 13 21 12 2" xfId="21056"/>
    <cellStyle name="메모 13 21 12 3" xfId="21057"/>
    <cellStyle name="메모 13 21 13" xfId="21058"/>
    <cellStyle name="메모 13 21 13 2" xfId="21059"/>
    <cellStyle name="메모 13 21 13 3" xfId="21060"/>
    <cellStyle name="메모 13 21 14" xfId="21061"/>
    <cellStyle name="메모 13 21 14 2" xfId="21062"/>
    <cellStyle name="메모 13 21 14 3" xfId="21063"/>
    <cellStyle name="메모 13 21 15" xfId="21064"/>
    <cellStyle name="메모 13 21 16" xfId="21065"/>
    <cellStyle name="메모 13 21 2" xfId="21066"/>
    <cellStyle name="메모 13 21 2 2" xfId="21067"/>
    <cellStyle name="메모 13 21 2 3" xfId="21068"/>
    <cellStyle name="메모 13 21 3" xfId="21069"/>
    <cellStyle name="메모 13 21 3 2" xfId="21070"/>
    <cellStyle name="메모 13 21 3 3" xfId="21071"/>
    <cellStyle name="메모 13 21 4" xfId="21072"/>
    <cellStyle name="메모 13 21 4 2" xfId="21073"/>
    <cellStyle name="메모 13 21 4 3" xfId="21074"/>
    <cellStyle name="메모 13 21 5" xfId="21075"/>
    <cellStyle name="메모 13 21 5 2" xfId="21076"/>
    <cellStyle name="메모 13 21 5 3" xfId="21077"/>
    <cellStyle name="메모 13 21 6" xfId="21078"/>
    <cellStyle name="메모 13 21 6 2" xfId="21079"/>
    <cellStyle name="메모 13 21 6 3" xfId="21080"/>
    <cellStyle name="메모 13 21 7" xfId="21081"/>
    <cellStyle name="메모 13 21 7 2" xfId="21082"/>
    <cellStyle name="메모 13 21 7 3" xfId="21083"/>
    <cellStyle name="메모 13 21 8" xfId="21084"/>
    <cellStyle name="메모 13 21 8 2" xfId="21085"/>
    <cellStyle name="메모 13 21 8 3" xfId="21086"/>
    <cellStyle name="메모 13 21 9" xfId="21087"/>
    <cellStyle name="메모 13 21 9 2" xfId="21088"/>
    <cellStyle name="메모 13 21 9 3" xfId="21089"/>
    <cellStyle name="메모 13 22" xfId="21090"/>
    <cellStyle name="메모 13 22 10" xfId="21091"/>
    <cellStyle name="메모 13 22 10 2" xfId="21092"/>
    <cellStyle name="메모 13 22 10 3" xfId="21093"/>
    <cellStyle name="메모 13 22 11" xfId="21094"/>
    <cellStyle name="메모 13 22 11 2" xfId="21095"/>
    <cellStyle name="메모 13 22 11 3" xfId="21096"/>
    <cellStyle name="메모 13 22 12" xfId="21097"/>
    <cellStyle name="메모 13 22 12 2" xfId="21098"/>
    <cellStyle name="메모 13 22 12 3" xfId="21099"/>
    <cellStyle name="메모 13 22 13" xfId="21100"/>
    <cellStyle name="메모 13 22 13 2" xfId="21101"/>
    <cellStyle name="메모 13 22 13 3" xfId="21102"/>
    <cellStyle name="메모 13 22 14" xfId="21103"/>
    <cellStyle name="메모 13 22 14 2" xfId="21104"/>
    <cellStyle name="메모 13 22 14 3" xfId="21105"/>
    <cellStyle name="메모 13 22 15" xfId="21106"/>
    <cellStyle name="메모 13 22 16" xfId="21107"/>
    <cellStyle name="메모 13 22 2" xfId="21108"/>
    <cellStyle name="메모 13 22 2 2" xfId="21109"/>
    <cellStyle name="메모 13 22 2 3" xfId="21110"/>
    <cellStyle name="메모 13 22 3" xfId="21111"/>
    <cellStyle name="메모 13 22 3 2" xfId="21112"/>
    <cellStyle name="메모 13 22 3 3" xfId="21113"/>
    <cellStyle name="메모 13 22 4" xfId="21114"/>
    <cellStyle name="메모 13 22 4 2" xfId="21115"/>
    <cellStyle name="메모 13 22 4 3" xfId="21116"/>
    <cellStyle name="메모 13 22 5" xfId="21117"/>
    <cellStyle name="메모 13 22 5 2" xfId="21118"/>
    <cellStyle name="메모 13 22 5 3" xfId="21119"/>
    <cellStyle name="메모 13 22 6" xfId="21120"/>
    <cellStyle name="메모 13 22 6 2" xfId="21121"/>
    <cellStyle name="메모 13 22 6 3" xfId="21122"/>
    <cellStyle name="메모 13 22 7" xfId="21123"/>
    <cellStyle name="메모 13 22 7 2" xfId="21124"/>
    <cellStyle name="메모 13 22 7 3" xfId="21125"/>
    <cellStyle name="메모 13 22 8" xfId="21126"/>
    <cellStyle name="메모 13 22 8 2" xfId="21127"/>
    <cellStyle name="메모 13 22 8 3" xfId="21128"/>
    <cellStyle name="메모 13 22 9" xfId="21129"/>
    <cellStyle name="메모 13 22 9 2" xfId="21130"/>
    <cellStyle name="메모 13 22 9 3" xfId="21131"/>
    <cellStyle name="메모 13 23" xfId="21132"/>
    <cellStyle name="메모 13 23 2" xfId="21133"/>
    <cellStyle name="메모 13 23 3" xfId="21134"/>
    <cellStyle name="메모 13 24" xfId="21135"/>
    <cellStyle name="메모 13 24 2" xfId="21136"/>
    <cellStyle name="메모 13 24 3" xfId="21137"/>
    <cellStyle name="메모 13 25" xfId="21138"/>
    <cellStyle name="메모 13 25 2" xfId="21139"/>
    <cellStyle name="메모 13 25 3" xfId="21140"/>
    <cellStyle name="메모 13 26" xfId="21141"/>
    <cellStyle name="메모 13 26 2" xfId="21142"/>
    <cellStyle name="메모 13 26 3" xfId="21143"/>
    <cellStyle name="메모 13 27" xfId="21144"/>
    <cellStyle name="메모 13 27 2" xfId="21145"/>
    <cellStyle name="메모 13 27 3" xfId="21146"/>
    <cellStyle name="메모 13 28" xfId="21147"/>
    <cellStyle name="메모 13 28 2" xfId="21148"/>
    <cellStyle name="메모 13 28 3" xfId="21149"/>
    <cellStyle name="메모 13 29" xfId="21150"/>
    <cellStyle name="메모 13 29 2" xfId="21151"/>
    <cellStyle name="메모 13 29 3" xfId="21152"/>
    <cellStyle name="메모 13 3" xfId="21153"/>
    <cellStyle name="메모 13 3 10" xfId="21154"/>
    <cellStyle name="메모 13 3 10 2" xfId="21155"/>
    <cellStyle name="메모 13 3 10 3" xfId="21156"/>
    <cellStyle name="메모 13 3 11" xfId="21157"/>
    <cellStyle name="메모 13 3 11 2" xfId="21158"/>
    <cellStyle name="메모 13 3 11 3" xfId="21159"/>
    <cellStyle name="메모 13 3 12" xfId="21160"/>
    <cellStyle name="메모 13 3 12 2" xfId="21161"/>
    <cellStyle name="메모 13 3 12 3" xfId="21162"/>
    <cellStyle name="메모 13 3 13" xfId="21163"/>
    <cellStyle name="메모 13 3 13 2" xfId="21164"/>
    <cellStyle name="메모 13 3 13 3" xfId="21165"/>
    <cellStyle name="메모 13 3 14" xfId="21166"/>
    <cellStyle name="메모 13 3 14 2" xfId="21167"/>
    <cellStyle name="메모 13 3 14 3" xfId="21168"/>
    <cellStyle name="메모 13 3 15" xfId="21169"/>
    <cellStyle name="메모 13 3 16" xfId="21170"/>
    <cellStyle name="메모 13 3 2" xfId="21171"/>
    <cellStyle name="메모 13 3 2 2" xfId="21172"/>
    <cellStyle name="메모 13 3 2 3" xfId="21173"/>
    <cellStyle name="메모 13 3 3" xfId="21174"/>
    <cellStyle name="메모 13 3 3 2" xfId="21175"/>
    <cellStyle name="메모 13 3 3 3" xfId="21176"/>
    <cellStyle name="메모 13 3 4" xfId="21177"/>
    <cellStyle name="메모 13 3 4 2" xfId="21178"/>
    <cellStyle name="메모 13 3 4 3" xfId="21179"/>
    <cellStyle name="메모 13 3 5" xfId="21180"/>
    <cellStyle name="메모 13 3 5 2" xfId="21181"/>
    <cellStyle name="메모 13 3 5 3" xfId="21182"/>
    <cellStyle name="메모 13 3 6" xfId="21183"/>
    <cellStyle name="메모 13 3 6 2" xfId="21184"/>
    <cellStyle name="메모 13 3 6 3" xfId="21185"/>
    <cellStyle name="메모 13 3 7" xfId="21186"/>
    <cellStyle name="메모 13 3 7 2" xfId="21187"/>
    <cellStyle name="메모 13 3 7 3" xfId="21188"/>
    <cellStyle name="메모 13 3 8" xfId="21189"/>
    <cellStyle name="메모 13 3 8 2" xfId="21190"/>
    <cellStyle name="메모 13 3 8 3" xfId="21191"/>
    <cellStyle name="메모 13 3 9" xfId="21192"/>
    <cellStyle name="메모 13 3 9 2" xfId="21193"/>
    <cellStyle name="메모 13 3 9 3" xfId="21194"/>
    <cellStyle name="메모 13 30" xfId="21195"/>
    <cellStyle name="메모 13 30 2" xfId="21196"/>
    <cellStyle name="메모 13 30 3" xfId="21197"/>
    <cellStyle name="메모 13 31" xfId="21198"/>
    <cellStyle name="메모 13 31 2" xfId="21199"/>
    <cellStyle name="메모 13 31 3" xfId="21200"/>
    <cellStyle name="메모 13 32" xfId="21201"/>
    <cellStyle name="메모 13 32 2" xfId="21202"/>
    <cellStyle name="메모 13 32 3" xfId="21203"/>
    <cellStyle name="메모 13 33" xfId="21204"/>
    <cellStyle name="메모 13 33 2" xfId="21205"/>
    <cellStyle name="메모 13 33 3" xfId="21206"/>
    <cellStyle name="메모 13 34" xfId="21207"/>
    <cellStyle name="메모 13 34 2" xfId="21208"/>
    <cellStyle name="메모 13 34 3" xfId="21209"/>
    <cellStyle name="메모 13 35" xfId="21210"/>
    <cellStyle name="메모 13 35 2" xfId="21211"/>
    <cellStyle name="메모 13 35 3" xfId="21212"/>
    <cellStyle name="메모 13 36" xfId="21213"/>
    <cellStyle name="메모 13 37" xfId="21214"/>
    <cellStyle name="메모 13 4" xfId="21215"/>
    <cellStyle name="메모 13 4 10" xfId="21216"/>
    <cellStyle name="메모 13 4 10 2" xfId="21217"/>
    <cellStyle name="메모 13 4 10 3" xfId="21218"/>
    <cellStyle name="메모 13 4 11" xfId="21219"/>
    <cellStyle name="메모 13 4 11 2" xfId="21220"/>
    <cellStyle name="메모 13 4 11 3" xfId="21221"/>
    <cellStyle name="메모 13 4 12" xfId="21222"/>
    <cellStyle name="메모 13 4 12 2" xfId="21223"/>
    <cellStyle name="메모 13 4 12 3" xfId="21224"/>
    <cellStyle name="메모 13 4 13" xfId="21225"/>
    <cellStyle name="메모 13 4 13 2" xfId="21226"/>
    <cellStyle name="메모 13 4 13 3" xfId="21227"/>
    <cellStyle name="메모 13 4 14" xfId="21228"/>
    <cellStyle name="메모 13 4 14 2" xfId="21229"/>
    <cellStyle name="메모 13 4 14 3" xfId="21230"/>
    <cellStyle name="메모 13 4 15" xfId="21231"/>
    <cellStyle name="메모 13 4 16" xfId="21232"/>
    <cellStyle name="메모 13 4 2" xfId="21233"/>
    <cellStyle name="메모 13 4 2 2" xfId="21234"/>
    <cellStyle name="메모 13 4 2 3" xfId="21235"/>
    <cellStyle name="메모 13 4 3" xfId="21236"/>
    <cellStyle name="메모 13 4 3 2" xfId="21237"/>
    <cellStyle name="메모 13 4 3 3" xfId="21238"/>
    <cellStyle name="메모 13 4 4" xfId="21239"/>
    <cellStyle name="메모 13 4 4 2" xfId="21240"/>
    <cellStyle name="메모 13 4 4 3" xfId="21241"/>
    <cellStyle name="메모 13 4 5" xfId="21242"/>
    <cellStyle name="메모 13 4 5 2" xfId="21243"/>
    <cellStyle name="메모 13 4 5 3" xfId="21244"/>
    <cellStyle name="메모 13 4 6" xfId="21245"/>
    <cellStyle name="메모 13 4 6 2" xfId="21246"/>
    <cellStyle name="메모 13 4 6 3" xfId="21247"/>
    <cellStyle name="메모 13 4 7" xfId="21248"/>
    <cellStyle name="메모 13 4 7 2" xfId="21249"/>
    <cellStyle name="메모 13 4 7 3" xfId="21250"/>
    <cellStyle name="메모 13 4 8" xfId="21251"/>
    <cellStyle name="메모 13 4 8 2" xfId="21252"/>
    <cellStyle name="메모 13 4 8 3" xfId="21253"/>
    <cellStyle name="메모 13 4 9" xfId="21254"/>
    <cellStyle name="메모 13 4 9 2" xfId="21255"/>
    <cellStyle name="메모 13 4 9 3" xfId="21256"/>
    <cellStyle name="메모 13 5" xfId="21257"/>
    <cellStyle name="메모 13 5 10" xfId="21258"/>
    <cellStyle name="메모 13 5 10 2" xfId="21259"/>
    <cellStyle name="메모 13 5 10 3" xfId="21260"/>
    <cellStyle name="메모 13 5 11" xfId="21261"/>
    <cellStyle name="메모 13 5 11 2" xfId="21262"/>
    <cellStyle name="메모 13 5 11 3" xfId="21263"/>
    <cellStyle name="메모 13 5 12" xfId="21264"/>
    <cellStyle name="메모 13 5 12 2" xfId="21265"/>
    <cellStyle name="메모 13 5 12 3" xfId="21266"/>
    <cellStyle name="메모 13 5 13" xfId="21267"/>
    <cellStyle name="메모 13 5 13 2" xfId="21268"/>
    <cellStyle name="메모 13 5 13 3" xfId="21269"/>
    <cellStyle name="메모 13 5 14" xfId="21270"/>
    <cellStyle name="메모 13 5 14 2" xfId="21271"/>
    <cellStyle name="메모 13 5 14 3" xfId="21272"/>
    <cellStyle name="메모 13 5 15" xfId="21273"/>
    <cellStyle name="메모 13 5 16" xfId="21274"/>
    <cellStyle name="메모 13 5 2" xfId="21275"/>
    <cellStyle name="메모 13 5 2 2" xfId="21276"/>
    <cellStyle name="메모 13 5 2 3" xfId="21277"/>
    <cellStyle name="메모 13 5 3" xfId="21278"/>
    <cellStyle name="메모 13 5 3 2" xfId="21279"/>
    <cellStyle name="메모 13 5 3 3" xfId="21280"/>
    <cellStyle name="메모 13 5 4" xfId="21281"/>
    <cellStyle name="메모 13 5 4 2" xfId="21282"/>
    <cellStyle name="메모 13 5 4 3" xfId="21283"/>
    <cellStyle name="메모 13 5 5" xfId="21284"/>
    <cellStyle name="메모 13 5 5 2" xfId="21285"/>
    <cellStyle name="메모 13 5 5 3" xfId="21286"/>
    <cellStyle name="메모 13 5 6" xfId="21287"/>
    <cellStyle name="메모 13 5 6 2" xfId="21288"/>
    <cellStyle name="메모 13 5 6 3" xfId="21289"/>
    <cellStyle name="메모 13 5 7" xfId="21290"/>
    <cellStyle name="메모 13 5 7 2" xfId="21291"/>
    <cellStyle name="메모 13 5 7 3" xfId="21292"/>
    <cellStyle name="메모 13 5 8" xfId="21293"/>
    <cellStyle name="메모 13 5 8 2" xfId="21294"/>
    <cellStyle name="메모 13 5 8 3" xfId="21295"/>
    <cellStyle name="메모 13 5 9" xfId="21296"/>
    <cellStyle name="메모 13 5 9 2" xfId="21297"/>
    <cellStyle name="메모 13 5 9 3" xfId="21298"/>
    <cellStyle name="메모 13 6" xfId="21299"/>
    <cellStyle name="메모 13 6 10" xfId="21300"/>
    <cellStyle name="메모 13 6 10 2" xfId="21301"/>
    <cellStyle name="메모 13 6 10 3" xfId="21302"/>
    <cellStyle name="메모 13 6 11" xfId="21303"/>
    <cellStyle name="메모 13 6 11 2" xfId="21304"/>
    <cellStyle name="메모 13 6 11 3" xfId="21305"/>
    <cellStyle name="메모 13 6 12" xfId="21306"/>
    <cellStyle name="메모 13 6 12 2" xfId="21307"/>
    <cellStyle name="메모 13 6 12 3" xfId="21308"/>
    <cellStyle name="메모 13 6 13" xfId="21309"/>
    <cellStyle name="메모 13 6 13 2" xfId="21310"/>
    <cellStyle name="메모 13 6 13 3" xfId="21311"/>
    <cellStyle name="메모 13 6 14" xfId="21312"/>
    <cellStyle name="메모 13 6 14 2" xfId="21313"/>
    <cellStyle name="메모 13 6 14 3" xfId="21314"/>
    <cellStyle name="메모 13 6 15" xfId="21315"/>
    <cellStyle name="메모 13 6 16" xfId="21316"/>
    <cellStyle name="메모 13 6 2" xfId="21317"/>
    <cellStyle name="메모 13 6 2 2" xfId="21318"/>
    <cellStyle name="메모 13 6 2 3" xfId="21319"/>
    <cellStyle name="메모 13 6 3" xfId="21320"/>
    <cellStyle name="메모 13 6 3 2" xfId="21321"/>
    <cellStyle name="메모 13 6 3 3" xfId="21322"/>
    <cellStyle name="메모 13 6 4" xfId="21323"/>
    <cellStyle name="메모 13 6 4 2" xfId="21324"/>
    <cellStyle name="메모 13 6 4 3" xfId="21325"/>
    <cellStyle name="메모 13 6 5" xfId="21326"/>
    <cellStyle name="메모 13 6 5 2" xfId="21327"/>
    <cellStyle name="메모 13 6 5 3" xfId="21328"/>
    <cellStyle name="메모 13 6 6" xfId="21329"/>
    <cellStyle name="메모 13 6 6 2" xfId="21330"/>
    <cellStyle name="메모 13 6 6 3" xfId="21331"/>
    <cellStyle name="메모 13 6 7" xfId="21332"/>
    <cellStyle name="메모 13 6 7 2" xfId="21333"/>
    <cellStyle name="메모 13 6 7 3" xfId="21334"/>
    <cellStyle name="메모 13 6 8" xfId="21335"/>
    <cellStyle name="메모 13 6 8 2" xfId="21336"/>
    <cellStyle name="메모 13 6 8 3" xfId="21337"/>
    <cellStyle name="메모 13 6 9" xfId="21338"/>
    <cellStyle name="메모 13 6 9 2" xfId="21339"/>
    <cellStyle name="메모 13 6 9 3" xfId="21340"/>
    <cellStyle name="메모 13 7" xfId="21341"/>
    <cellStyle name="메모 13 7 10" xfId="21342"/>
    <cellStyle name="메모 13 7 10 2" xfId="21343"/>
    <cellStyle name="메모 13 7 10 3" xfId="21344"/>
    <cellStyle name="메모 13 7 11" xfId="21345"/>
    <cellStyle name="메모 13 7 11 2" xfId="21346"/>
    <cellStyle name="메모 13 7 11 3" xfId="21347"/>
    <cellStyle name="메모 13 7 12" xfId="21348"/>
    <cellStyle name="메모 13 7 12 2" xfId="21349"/>
    <cellStyle name="메모 13 7 12 3" xfId="21350"/>
    <cellStyle name="메모 13 7 13" xfId="21351"/>
    <cellStyle name="메모 13 7 13 2" xfId="21352"/>
    <cellStyle name="메모 13 7 13 3" xfId="21353"/>
    <cellStyle name="메모 13 7 14" xfId="21354"/>
    <cellStyle name="메모 13 7 14 2" xfId="21355"/>
    <cellStyle name="메모 13 7 14 3" xfId="21356"/>
    <cellStyle name="메모 13 7 15" xfId="21357"/>
    <cellStyle name="메모 13 7 16" xfId="21358"/>
    <cellStyle name="메모 13 7 2" xfId="21359"/>
    <cellStyle name="메모 13 7 2 2" xfId="21360"/>
    <cellStyle name="메모 13 7 2 3" xfId="21361"/>
    <cellStyle name="메모 13 7 3" xfId="21362"/>
    <cellStyle name="메모 13 7 3 2" xfId="21363"/>
    <cellStyle name="메모 13 7 3 3" xfId="21364"/>
    <cellStyle name="메모 13 7 4" xfId="21365"/>
    <cellStyle name="메모 13 7 4 2" xfId="21366"/>
    <cellStyle name="메모 13 7 4 3" xfId="21367"/>
    <cellStyle name="메모 13 7 5" xfId="21368"/>
    <cellStyle name="메모 13 7 5 2" xfId="21369"/>
    <cellStyle name="메모 13 7 5 3" xfId="21370"/>
    <cellStyle name="메모 13 7 6" xfId="21371"/>
    <cellStyle name="메모 13 7 6 2" xfId="21372"/>
    <cellStyle name="메모 13 7 6 3" xfId="21373"/>
    <cellStyle name="메모 13 7 7" xfId="21374"/>
    <cellStyle name="메모 13 7 7 2" xfId="21375"/>
    <cellStyle name="메모 13 7 7 3" xfId="21376"/>
    <cellStyle name="메모 13 7 8" xfId="21377"/>
    <cellStyle name="메모 13 7 8 2" xfId="21378"/>
    <cellStyle name="메모 13 7 8 3" xfId="21379"/>
    <cellStyle name="메모 13 7 9" xfId="21380"/>
    <cellStyle name="메모 13 7 9 2" xfId="21381"/>
    <cellStyle name="메모 13 7 9 3" xfId="21382"/>
    <cellStyle name="메모 13 8" xfId="21383"/>
    <cellStyle name="메모 13 8 10" xfId="21384"/>
    <cellStyle name="메모 13 8 10 2" xfId="21385"/>
    <cellStyle name="메모 13 8 10 3" xfId="21386"/>
    <cellStyle name="메모 13 8 11" xfId="21387"/>
    <cellStyle name="메모 13 8 11 2" xfId="21388"/>
    <cellStyle name="메모 13 8 11 3" xfId="21389"/>
    <cellStyle name="메모 13 8 12" xfId="21390"/>
    <cellStyle name="메모 13 8 12 2" xfId="21391"/>
    <cellStyle name="메모 13 8 12 3" xfId="21392"/>
    <cellStyle name="메모 13 8 13" xfId="21393"/>
    <cellStyle name="메모 13 8 13 2" xfId="21394"/>
    <cellStyle name="메모 13 8 13 3" xfId="21395"/>
    <cellStyle name="메모 13 8 14" xfId="21396"/>
    <cellStyle name="메모 13 8 14 2" xfId="21397"/>
    <cellStyle name="메모 13 8 14 3" xfId="21398"/>
    <cellStyle name="메모 13 8 15" xfId="21399"/>
    <cellStyle name="메모 13 8 16" xfId="21400"/>
    <cellStyle name="메모 13 8 2" xfId="21401"/>
    <cellStyle name="메모 13 8 2 2" xfId="21402"/>
    <cellStyle name="메모 13 8 2 3" xfId="21403"/>
    <cellStyle name="메모 13 8 3" xfId="21404"/>
    <cellStyle name="메모 13 8 3 2" xfId="21405"/>
    <cellStyle name="메모 13 8 3 3" xfId="21406"/>
    <cellStyle name="메모 13 8 4" xfId="21407"/>
    <cellStyle name="메모 13 8 4 2" xfId="21408"/>
    <cellStyle name="메모 13 8 4 3" xfId="21409"/>
    <cellStyle name="메모 13 8 5" xfId="21410"/>
    <cellStyle name="메모 13 8 5 2" xfId="21411"/>
    <cellStyle name="메모 13 8 5 3" xfId="21412"/>
    <cellStyle name="메모 13 8 6" xfId="21413"/>
    <cellStyle name="메모 13 8 6 2" xfId="21414"/>
    <cellStyle name="메모 13 8 6 3" xfId="21415"/>
    <cellStyle name="메모 13 8 7" xfId="21416"/>
    <cellStyle name="메모 13 8 7 2" xfId="21417"/>
    <cellStyle name="메모 13 8 7 3" xfId="21418"/>
    <cellStyle name="메모 13 8 8" xfId="21419"/>
    <cellStyle name="메모 13 8 8 2" xfId="21420"/>
    <cellStyle name="메모 13 8 8 3" xfId="21421"/>
    <cellStyle name="메모 13 8 9" xfId="21422"/>
    <cellStyle name="메모 13 8 9 2" xfId="21423"/>
    <cellStyle name="메모 13 8 9 3" xfId="21424"/>
    <cellStyle name="메모 13 9" xfId="21425"/>
    <cellStyle name="메모 13 9 10" xfId="21426"/>
    <cellStyle name="메모 13 9 10 2" xfId="21427"/>
    <cellStyle name="메모 13 9 10 3" xfId="21428"/>
    <cellStyle name="메모 13 9 11" xfId="21429"/>
    <cellStyle name="메모 13 9 11 2" xfId="21430"/>
    <cellStyle name="메모 13 9 11 3" xfId="21431"/>
    <cellStyle name="메모 13 9 12" xfId="21432"/>
    <cellStyle name="메모 13 9 12 2" xfId="21433"/>
    <cellStyle name="메모 13 9 12 3" xfId="21434"/>
    <cellStyle name="메모 13 9 13" xfId="21435"/>
    <cellStyle name="메모 13 9 13 2" xfId="21436"/>
    <cellStyle name="메모 13 9 13 3" xfId="21437"/>
    <cellStyle name="메모 13 9 14" xfId="21438"/>
    <cellStyle name="메모 13 9 14 2" xfId="21439"/>
    <cellStyle name="메모 13 9 14 3" xfId="21440"/>
    <cellStyle name="메모 13 9 15" xfId="21441"/>
    <cellStyle name="메모 13 9 16" xfId="21442"/>
    <cellStyle name="메모 13 9 2" xfId="21443"/>
    <cellStyle name="메모 13 9 2 2" xfId="21444"/>
    <cellStyle name="메모 13 9 2 3" xfId="21445"/>
    <cellStyle name="메모 13 9 3" xfId="21446"/>
    <cellStyle name="메모 13 9 3 2" xfId="21447"/>
    <cellStyle name="메모 13 9 3 3" xfId="21448"/>
    <cellStyle name="메모 13 9 4" xfId="21449"/>
    <cellStyle name="메모 13 9 4 2" xfId="21450"/>
    <cellStyle name="메모 13 9 4 3" xfId="21451"/>
    <cellStyle name="메모 13 9 5" xfId="21452"/>
    <cellStyle name="메모 13 9 5 2" xfId="21453"/>
    <cellStyle name="메모 13 9 5 3" xfId="21454"/>
    <cellStyle name="메모 13 9 6" xfId="21455"/>
    <cellStyle name="메모 13 9 6 2" xfId="21456"/>
    <cellStyle name="메모 13 9 6 3" xfId="21457"/>
    <cellStyle name="메모 13 9 7" xfId="21458"/>
    <cellStyle name="메모 13 9 7 2" xfId="21459"/>
    <cellStyle name="메모 13 9 7 3" xfId="21460"/>
    <cellStyle name="메모 13 9 8" xfId="21461"/>
    <cellStyle name="메모 13 9 8 2" xfId="21462"/>
    <cellStyle name="메모 13 9 8 3" xfId="21463"/>
    <cellStyle name="메모 13 9 9" xfId="21464"/>
    <cellStyle name="메모 13 9 9 2" xfId="21465"/>
    <cellStyle name="메모 13 9 9 3" xfId="21466"/>
    <cellStyle name="메모 14" xfId="21467"/>
    <cellStyle name="메모 14 10" xfId="21468"/>
    <cellStyle name="메모 14 10 10" xfId="21469"/>
    <cellStyle name="메모 14 10 10 2" xfId="21470"/>
    <cellStyle name="메모 14 10 10 3" xfId="21471"/>
    <cellStyle name="메모 14 10 11" xfId="21472"/>
    <cellStyle name="메모 14 10 11 2" xfId="21473"/>
    <cellStyle name="메모 14 10 11 3" xfId="21474"/>
    <cellStyle name="메모 14 10 12" xfId="21475"/>
    <cellStyle name="메모 14 10 12 2" xfId="21476"/>
    <cellStyle name="메모 14 10 12 3" xfId="21477"/>
    <cellStyle name="메모 14 10 13" xfId="21478"/>
    <cellStyle name="메모 14 10 13 2" xfId="21479"/>
    <cellStyle name="메모 14 10 13 3" xfId="21480"/>
    <cellStyle name="메모 14 10 14" xfId="21481"/>
    <cellStyle name="메모 14 10 14 2" xfId="21482"/>
    <cellStyle name="메모 14 10 14 3" xfId="21483"/>
    <cellStyle name="메모 14 10 15" xfId="21484"/>
    <cellStyle name="메모 14 10 16" xfId="21485"/>
    <cellStyle name="메모 14 10 2" xfId="21486"/>
    <cellStyle name="메모 14 10 2 2" xfId="21487"/>
    <cellStyle name="메모 14 10 2 3" xfId="21488"/>
    <cellStyle name="메모 14 10 3" xfId="21489"/>
    <cellStyle name="메모 14 10 3 2" xfId="21490"/>
    <cellStyle name="메모 14 10 3 3" xfId="21491"/>
    <cellStyle name="메모 14 10 4" xfId="21492"/>
    <cellStyle name="메모 14 10 4 2" xfId="21493"/>
    <cellStyle name="메모 14 10 4 3" xfId="21494"/>
    <cellStyle name="메모 14 10 5" xfId="21495"/>
    <cellStyle name="메모 14 10 5 2" xfId="21496"/>
    <cellStyle name="메모 14 10 5 3" xfId="21497"/>
    <cellStyle name="메모 14 10 6" xfId="21498"/>
    <cellStyle name="메모 14 10 6 2" xfId="21499"/>
    <cellStyle name="메모 14 10 6 3" xfId="21500"/>
    <cellStyle name="메모 14 10 7" xfId="21501"/>
    <cellStyle name="메모 14 10 7 2" xfId="21502"/>
    <cellStyle name="메모 14 10 7 3" xfId="21503"/>
    <cellStyle name="메모 14 10 8" xfId="21504"/>
    <cellStyle name="메모 14 10 8 2" xfId="21505"/>
    <cellStyle name="메모 14 10 8 3" xfId="21506"/>
    <cellStyle name="메모 14 10 9" xfId="21507"/>
    <cellStyle name="메모 14 10 9 2" xfId="21508"/>
    <cellStyle name="메모 14 10 9 3" xfId="21509"/>
    <cellStyle name="메모 14 11" xfId="21510"/>
    <cellStyle name="메모 14 11 10" xfId="21511"/>
    <cellStyle name="메모 14 11 10 2" xfId="21512"/>
    <cellStyle name="메모 14 11 10 3" xfId="21513"/>
    <cellStyle name="메모 14 11 11" xfId="21514"/>
    <cellStyle name="메모 14 11 11 2" xfId="21515"/>
    <cellStyle name="메모 14 11 11 3" xfId="21516"/>
    <cellStyle name="메모 14 11 12" xfId="21517"/>
    <cellStyle name="메모 14 11 12 2" xfId="21518"/>
    <cellStyle name="메모 14 11 12 3" xfId="21519"/>
    <cellStyle name="메모 14 11 13" xfId="21520"/>
    <cellStyle name="메모 14 11 13 2" xfId="21521"/>
    <cellStyle name="메모 14 11 13 3" xfId="21522"/>
    <cellStyle name="메모 14 11 14" xfId="21523"/>
    <cellStyle name="메모 14 11 14 2" xfId="21524"/>
    <cellStyle name="메모 14 11 14 3" xfId="21525"/>
    <cellStyle name="메모 14 11 15" xfId="21526"/>
    <cellStyle name="메모 14 11 16" xfId="21527"/>
    <cellStyle name="메모 14 11 2" xfId="21528"/>
    <cellStyle name="메모 14 11 2 2" xfId="21529"/>
    <cellStyle name="메모 14 11 2 3" xfId="21530"/>
    <cellStyle name="메모 14 11 3" xfId="21531"/>
    <cellStyle name="메모 14 11 3 2" xfId="21532"/>
    <cellStyle name="메모 14 11 3 3" xfId="21533"/>
    <cellStyle name="메모 14 11 4" xfId="21534"/>
    <cellStyle name="메모 14 11 4 2" xfId="21535"/>
    <cellStyle name="메모 14 11 4 3" xfId="21536"/>
    <cellStyle name="메모 14 11 5" xfId="21537"/>
    <cellStyle name="메모 14 11 5 2" xfId="21538"/>
    <cellStyle name="메모 14 11 5 3" xfId="21539"/>
    <cellStyle name="메모 14 11 6" xfId="21540"/>
    <cellStyle name="메모 14 11 6 2" xfId="21541"/>
    <cellStyle name="메모 14 11 6 3" xfId="21542"/>
    <cellStyle name="메모 14 11 7" xfId="21543"/>
    <cellStyle name="메모 14 11 7 2" xfId="21544"/>
    <cellStyle name="메모 14 11 7 3" xfId="21545"/>
    <cellStyle name="메모 14 11 8" xfId="21546"/>
    <cellStyle name="메모 14 11 8 2" xfId="21547"/>
    <cellStyle name="메모 14 11 8 3" xfId="21548"/>
    <cellStyle name="메모 14 11 9" xfId="21549"/>
    <cellStyle name="메모 14 11 9 2" xfId="21550"/>
    <cellStyle name="메모 14 11 9 3" xfId="21551"/>
    <cellStyle name="메모 14 12" xfId="21552"/>
    <cellStyle name="메모 14 12 10" xfId="21553"/>
    <cellStyle name="메모 14 12 10 2" xfId="21554"/>
    <cellStyle name="메모 14 12 10 3" xfId="21555"/>
    <cellStyle name="메모 14 12 11" xfId="21556"/>
    <cellStyle name="메모 14 12 11 2" xfId="21557"/>
    <cellStyle name="메모 14 12 11 3" xfId="21558"/>
    <cellStyle name="메모 14 12 12" xfId="21559"/>
    <cellStyle name="메모 14 12 12 2" xfId="21560"/>
    <cellStyle name="메모 14 12 12 3" xfId="21561"/>
    <cellStyle name="메모 14 12 13" xfId="21562"/>
    <cellStyle name="메모 14 12 13 2" xfId="21563"/>
    <cellStyle name="메모 14 12 13 3" xfId="21564"/>
    <cellStyle name="메모 14 12 14" xfId="21565"/>
    <cellStyle name="메모 14 12 14 2" xfId="21566"/>
    <cellStyle name="메모 14 12 14 3" xfId="21567"/>
    <cellStyle name="메모 14 12 15" xfId="21568"/>
    <cellStyle name="메모 14 12 16" xfId="21569"/>
    <cellStyle name="메모 14 12 2" xfId="21570"/>
    <cellStyle name="메모 14 12 2 2" xfId="21571"/>
    <cellStyle name="메모 14 12 2 3" xfId="21572"/>
    <cellStyle name="메모 14 12 3" xfId="21573"/>
    <cellStyle name="메모 14 12 3 2" xfId="21574"/>
    <cellStyle name="메모 14 12 3 3" xfId="21575"/>
    <cellStyle name="메모 14 12 4" xfId="21576"/>
    <cellStyle name="메모 14 12 4 2" xfId="21577"/>
    <cellStyle name="메모 14 12 4 3" xfId="21578"/>
    <cellStyle name="메모 14 12 5" xfId="21579"/>
    <cellStyle name="메모 14 12 5 2" xfId="21580"/>
    <cellStyle name="메모 14 12 5 3" xfId="21581"/>
    <cellStyle name="메모 14 12 6" xfId="21582"/>
    <cellStyle name="메모 14 12 6 2" xfId="21583"/>
    <cellStyle name="메모 14 12 6 3" xfId="21584"/>
    <cellStyle name="메모 14 12 7" xfId="21585"/>
    <cellStyle name="메모 14 12 7 2" xfId="21586"/>
    <cellStyle name="메모 14 12 7 3" xfId="21587"/>
    <cellStyle name="메모 14 12 8" xfId="21588"/>
    <cellStyle name="메모 14 12 8 2" xfId="21589"/>
    <cellStyle name="메모 14 12 8 3" xfId="21590"/>
    <cellStyle name="메모 14 12 9" xfId="21591"/>
    <cellStyle name="메모 14 12 9 2" xfId="21592"/>
    <cellStyle name="메모 14 12 9 3" xfId="21593"/>
    <cellStyle name="메모 14 13" xfId="21594"/>
    <cellStyle name="메모 14 13 10" xfId="21595"/>
    <cellStyle name="메모 14 13 10 2" xfId="21596"/>
    <cellStyle name="메모 14 13 10 3" xfId="21597"/>
    <cellStyle name="메모 14 13 11" xfId="21598"/>
    <cellStyle name="메모 14 13 11 2" xfId="21599"/>
    <cellStyle name="메모 14 13 11 3" xfId="21600"/>
    <cellStyle name="메모 14 13 12" xfId="21601"/>
    <cellStyle name="메모 14 13 12 2" xfId="21602"/>
    <cellStyle name="메모 14 13 12 3" xfId="21603"/>
    <cellStyle name="메모 14 13 13" xfId="21604"/>
    <cellStyle name="메모 14 13 13 2" xfId="21605"/>
    <cellStyle name="메모 14 13 13 3" xfId="21606"/>
    <cellStyle name="메모 14 13 14" xfId="21607"/>
    <cellStyle name="메모 14 13 14 2" xfId="21608"/>
    <cellStyle name="메모 14 13 14 3" xfId="21609"/>
    <cellStyle name="메모 14 13 15" xfId="21610"/>
    <cellStyle name="메모 14 13 16" xfId="21611"/>
    <cellStyle name="메모 14 13 2" xfId="21612"/>
    <cellStyle name="메모 14 13 2 2" xfId="21613"/>
    <cellStyle name="메모 14 13 2 3" xfId="21614"/>
    <cellStyle name="메모 14 13 3" xfId="21615"/>
    <cellStyle name="메모 14 13 3 2" xfId="21616"/>
    <cellStyle name="메모 14 13 3 3" xfId="21617"/>
    <cellStyle name="메모 14 13 4" xfId="21618"/>
    <cellStyle name="메모 14 13 4 2" xfId="21619"/>
    <cellStyle name="메모 14 13 4 3" xfId="21620"/>
    <cellStyle name="메모 14 13 5" xfId="21621"/>
    <cellStyle name="메모 14 13 5 2" xfId="21622"/>
    <cellStyle name="메모 14 13 5 3" xfId="21623"/>
    <cellStyle name="메모 14 13 6" xfId="21624"/>
    <cellStyle name="메모 14 13 6 2" xfId="21625"/>
    <cellStyle name="메모 14 13 6 3" xfId="21626"/>
    <cellStyle name="메모 14 13 7" xfId="21627"/>
    <cellStyle name="메모 14 13 7 2" xfId="21628"/>
    <cellStyle name="메모 14 13 7 3" xfId="21629"/>
    <cellStyle name="메모 14 13 8" xfId="21630"/>
    <cellStyle name="메모 14 13 8 2" xfId="21631"/>
    <cellStyle name="메모 14 13 8 3" xfId="21632"/>
    <cellStyle name="메모 14 13 9" xfId="21633"/>
    <cellStyle name="메모 14 13 9 2" xfId="21634"/>
    <cellStyle name="메모 14 13 9 3" xfId="21635"/>
    <cellStyle name="메모 14 14" xfId="21636"/>
    <cellStyle name="메모 14 14 10" xfId="21637"/>
    <cellStyle name="메모 14 14 10 2" xfId="21638"/>
    <cellStyle name="메모 14 14 10 3" xfId="21639"/>
    <cellStyle name="메모 14 14 11" xfId="21640"/>
    <cellStyle name="메모 14 14 11 2" xfId="21641"/>
    <cellStyle name="메모 14 14 11 3" xfId="21642"/>
    <cellStyle name="메모 14 14 12" xfId="21643"/>
    <cellStyle name="메모 14 14 12 2" xfId="21644"/>
    <cellStyle name="메모 14 14 12 3" xfId="21645"/>
    <cellStyle name="메모 14 14 13" xfId="21646"/>
    <cellStyle name="메모 14 14 13 2" xfId="21647"/>
    <cellStyle name="메모 14 14 13 3" xfId="21648"/>
    <cellStyle name="메모 14 14 14" xfId="21649"/>
    <cellStyle name="메모 14 14 14 2" xfId="21650"/>
    <cellStyle name="메모 14 14 14 3" xfId="21651"/>
    <cellStyle name="메모 14 14 15" xfId="21652"/>
    <cellStyle name="메모 14 14 16" xfId="21653"/>
    <cellStyle name="메모 14 14 2" xfId="21654"/>
    <cellStyle name="메모 14 14 2 2" xfId="21655"/>
    <cellStyle name="메모 14 14 2 3" xfId="21656"/>
    <cellStyle name="메모 14 14 3" xfId="21657"/>
    <cellStyle name="메모 14 14 3 2" xfId="21658"/>
    <cellStyle name="메모 14 14 3 3" xfId="21659"/>
    <cellStyle name="메모 14 14 4" xfId="21660"/>
    <cellStyle name="메모 14 14 4 2" xfId="21661"/>
    <cellStyle name="메모 14 14 4 3" xfId="21662"/>
    <cellStyle name="메모 14 14 5" xfId="21663"/>
    <cellStyle name="메모 14 14 5 2" xfId="21664"/>
    <cellStyle name="메모 14 14 5 3" xfId="21665"/>
    <cellStyle name="메모 14 14 6" xfId="21666"/>
    <cellStyle name="메모 14 14 6 2" xfId="21667"/>
    <cellStyle name="메모 14 14 6 3" xfId="21668"/>
    <cellStyle name="메모 14 14 7" xfId="21669"/>
    <cellStyle name="메모 14 14 7 2" xfId="21670"/>
    <cellStyle name="메모 14 14 7 3" xfId="21671"/>
    <cellStyle name="메모 14 14 8" xfId="21672"/>
    <cellStyle name="메모 14 14 8 2" xfId="21673"/>
    <cellStyle name="메모 14 14 8 3" xfId="21674"/>
    <cellStyle name="메모 14 14 9" xfId="21675"/>
    <cellStyle name="메모 14 14 9 2" xfId="21676"/>
    <cellStyle name="메모 14 14 9 3" xfId="21677"/>
    <cellStyle name="메모 14 15" xfId="21678"/>
    <cellStyle name="메모 14 15 10" xfId="21679"/>
    <cellStyle name="메모 14 15 10 2" xfId="21680"/>
    <cellStyle name="메모 14 15 10 3" xfId="21681"/>
    <cellStyle name="메모 14 15 11" xfId="21682"/>
    <cellStyle name="메모 14 15 11 2" xfId="21683"/>
    <cellStyle name="메모 14 15 11 3" xfId="21684"/>
    <cellStyle name="메모 14 15 12" xfId="21685"/>
    <cellStyle name="메모 14 15 12 2" xfId="21686"/>
    <cellStyle name="메모 14 15 12 3" xfId="21687"/>
    <cellStyle name="메모 14 15 13" xfId="21688"/>
    <cellStyle name="메모 14 15 13 2" xfId="21689"/>
    <cellStyle name="메모 14 15 13 3" xfId="21690"/>
    <cellStyle name="메모 14 15 14" xfId="21691"/>
    <cellStyle name="메모 14 15 14 2" xfId="21692"/>
    <cellStyle name="메모 14 15 14 3" xfId="21693"/>
    <cellStyle name="메모 14 15 15" xfId="21694"/>
    <cellStyle name="메모 14 15 16" xfId="21695"/>
    <cellStyle name="메모 14 15 2" xfId="21696"/>
    <cellStyle name="메모 14 15 2 2" xfId="21697"/>
    <cellStyle name="메모 14 15 2 3" xfId="21698"/>
    <cellStyle name="메모 14 15 3" xfId="21699"/>
    <cellStyle name="메모 14 15 3 2" xfId="21700"/>
    <cellStyle name="메모 14 15 3 3" xfId="21701"/>
    <cellStyle name="메모 14 15 4" xfId="21702"/>
    <cellStyle name="메모 14 15 4 2" xfId="21703"/>
    <cellStyle name="메모 14 15 4 3" xfId="21704"/>
    <cellStyle name="메모 14 15 5" xfId="21705"/>
    <cellStyle name="메모 14 15 5 2" xfId="21706"/>
    <cellStyle name="메모 14 15 5 3" xfId="21707"/>
    <cellStyle name="메모 14 15 6" xfId="21708"/>
    <cellStyle name="메모 14 15 6 2" xfId="21709"/>
    <cellStyle name="메모 14 15 6 3" xfId="21710"/>
    <cellStyle name="메모 14 15 7" xfId="21711"/>
    <cellStyle name="메모 14 15 7 2" xfId="21712"/>
    <cellStyle name="메모 14 15 7 3" xfId="21713"/>
    <cellStyle name="메모 14 15 8" xfId="21714"/>
    <cellStyle name="메모 14 15 8 2" xfId="21715"/>
    <cellStyle name="메모 14 15 8 3" xfId="21716"/>
    <cellStyle name="메모 14 15 9" xfId="21717"/>
    <cellStyle name="메모 14 15 9 2" xfId="21718"/>
    <cellStyle name="메모 14 15 9 3" xfId="21719"/>
    <cellStyle name="메모 14 16" xfId="21720"/>
    <cellStyle name="메모 14 16 10" xfId="21721"/>
    <cellStyle name="메모 14 16 10 2" xfId="21722"/>
    <cellStyle name="메모 14 16 10 3" xfId="21723"/>
    <cellStyle name="메모 14 16 11" xfId="21724"/>
    <cellStyle name="메모 14 16 11 2" xfId="21725"/>
    <cellStyle name="메모 14 16 11 3" xfId="21726"/>
    <cellStyle name="메모 14 16 12" xfId="21727"/>
    <cellStyle name="메모 14 16 12 2" xfId="21728"/>
    <cellStyle name="메모 14 16 12 3" xfId="21729"/>
    <cellStyle name="메모 14 16 13" xfId="21730"/>
    <cellStyle name="메모 14 16 13 2" xfId="21731"/>
    <cellStyle name="메모 14 16 13 3" xfId="21732"/>
    <cellStyle name="메모 14 16 14" xfId="21733"/>
    <cellStyle name="메모 14 16 14 2" xfId="21734"/>
    <cellStyle name="메모 14 16 14 3" xfId="21735"/>
    <cellStyle name="메모 14 16 15" xfId="21736"/>
    <cellStyle name="메모 14 16 16" xfId="21737"/>
    <cellStyle name="메모 14 16 2" xfId="21738"/>
    <cellStyle name="메모 14 16 2 2" xfId="21739"/>
    <cellStyle name="메모 14 16 2 3" xfId="21740"/>
    <cellStyle name="메모 14 16 3" xfId="21741"/>
    <cellStyle name="메모 14 16 3 2" xfId="21742"/>
    <cellStyle name="메모 14 16 3 3" xfId="21743"/>
    <cellStyle name="메모 14 16 4" xfId="21744"/>
    <cellStyle name="메모 14 16 4 2" xfId="21745"/>
    <cellStyle name="메모 14 16 4 3" xfId="21746"/>
    <cellStyle name="메모 14 16 5" xfId="21747"/>
    <cellStyle name="메모 14 16 5 2" xfId="21748"/>
    <cellStyle name="메모 14 16 5 3" xfId="21749"/>
    <cellStyle name="메모 14 16 6" xfId="21750"/>
    <cellStyle name="메모 14 16 6 2" xfId="21751"/>
    <cellStyle name="메모 14 16 6 3" xfId="21752"/>
    <cellStyle name="메모 14 16 7" xfId="21753"/>
    <cellStyle name="메모 14 16 7 2" xfId="21754"/>
    <cellStyle name="메모 14 16 7 3" xfId="21755"/>
    <cellStyle name="메모 14 16 8" xfId="21756"/>
    <cellStyle name="메모 14 16 8 2" xfId="21757"/>
    <cellStyle name="메모 14 16 8 3" xfId="21758"/>
    <cellStyle name="메모 14 16 9" xfId="21759"/>
    <cellStyle name="메모 14 16 9 2" xfId="21760"/>
    <cellStyle name="메모 14 16 9 3" xfId="21761"/>
    <cellStyle name="메모 14 17" xfId="21762"/>
    <cellStyle name="메모 14 17 10" xfId="21763"/>
    <cellStyle name="메모 14 17 10 2" xfId="21764"/>
    <cellStyle name="메모 14 17 10 3" xfId="21765"/>
    <cellStyle name="메모 14 17 11" xfId="21766"/>
    <cellStyle name="메모 14 17 11 2" xfId="21767"/>
    <cellStyle name="메모 14 17 11 3" xfId="21768"/>
    <cellStyle name="메모 14 17 12" xfId="21769"/>
    <cellStyle name="메모 14 17 12 2" xfId="21770"/>
    <cellStyle name="메모 14 17 12 3" xfId="21771"/>
    <cellStyle name="메모 14 17 13" xfId="21772"/>
    <cellStyle name="메모 14 17 13 2" xfId="21773"/>
    <cellStyle name="메모 14 17 13 3" xfId="21774"/>
    <cellStyle name="메모 14 17 14" xfId="21775"/>
    <cellStyle name="메모 14 17 14 2" xfId="21776"/>
    <cellStyle name="메모 14 17 14 3" xfId="21777"/>
    <cellStyle name="메모 14 17 15" xfId="21778"/>
    <cellStyle name="메모 14 17 16" xfId="21779"/>
    <cellStyle name="메모 14 17 2" xfId="21780"/>
    <cellStyle name="메모 14 17 2 2" xfId="21781"/>
    <cellStyle name="메모 14 17 2 3" xfId="21782"/>
    <cellStyle name="메모 14 17 3" xfId="21783"/>
    <cellStyle name="메모 14 17 3 2" xfId="21784"/>
    <cellStyle name="메모 14 17 3 3" xfId="21785"/>
    <cellStyle name="메모 14 17 4" xfId="21786"/>
    <cellStyle name="메모 14 17 4 2" xfId="21787"/>
    <cellStyle name="메모 14 17 4 3" xfId="21788"/>
    <cellStyle name="메모 14 17 5" xfId="21789"/>
    <cellStyle name="메모 14 17 5 2" xfId="21790"/>
    <cellStyle name="메모 14 17 5 3" xfId="21791"/>
    <cellStyle name="메모 14 17 6" xfId="21792"/>
    <cellStyle name="메모 14 17 6 2" xfId="21793"/>
    <cellStyle name="메모 14 17 6 3" xfId="21794"/>
    <cellStyle name="메모 14 17 7" xfId="21795"/>
    <cellStyle name="메모 14 17 7 2" xfId="21796"/>
    <cellStyle name="메모 14 17 7 3" xfId="21797"/>
    <cellStyle name="메모 14 17 8" xfId="21798"/>
    <cellStyle name="메모 14 17 8 2" xfId="21799"/>
    <cellStyle name="메모 14 17 8 3" xfId="21800"/>
    <cellStyle name="메모 14 17 9" xfId="21801"/>
    <cellStyle name="메모 14 17 9 2" xfId="21802"/>
    <cellStyle name="메모 14 17 9 3" xfId="21803"/>
    <cellStyle name="메모 14 18" xfId="21804"/>
    <cellStyle name="메모 14 18 10" xfId="21805"/>
    <cellStyle name="메모 14 18 10 2" xfId="21806"/>
    <cellStyle name="메모 14 18 10 3" xfId="21807"/>
    <cellStyle name="메모 14 18 11" xfId="21808"/>
    <cellStyle name="메모 14 18 11 2" xfId="21809"/>
    <cellStyle name="메모 14 18 11 3" xfId="21810"/>
    <cellStyle name="메모 14 18 12" xfId="21811"/>
    <cellStyle name="메모 14 18 12 2" xfId="21812"/>
    <cellStyle name="메모 14 18 12 3" xfId="21813"/>
    <cellStyle name="메모 14 18 13" xfId="21814"/>
    <cellStyle name="메모 14 18 13 2" xfId="21815"/>
    <cellStyle name="메모 14 18 13 3" xfId="21816"/>
    <cellStyle name="메모 14 18 14" xfId="21817"/>
    <cellStyle name="메모 14 18 14 2" xfId="21818"/>
    <cellStyle name="메모 14 18 14 3" xfId="21819"/>
    <cellStyle name="메모 14 18 15" xfId="21820"/>
    <cellStyle name="메모 14 18 16" xfId="21821"/>
    <cellStyle name="메모 14 18 2" xfId="21822"/>
    <cellStyle name="메모 14 18 2 2" xfId="21823"/>
    <cellStyle name="메모 14 18 2 3" xfId="21824"/>
    <cellStyle name="메모 14 18 3" xfId="21825"/>
    <cellStyle name="메모 14 18 3 2" xfId="21826"/>
    <cellStyle name="메모 14 18 3 3" xfId="21827"/>
    <cellStyle name="메모 14 18 4" xfId="21828"/>
    <cellStyle name="메모 14 18 4 2" xfId="21829"/>
    <cellStyle name="메모 14 18 4 3" xfId="21830"/>
    <cellStyle name="메모 14 18 5" xfId="21831"/>
    <cellStyle name="메모 14 18 5 2" xfId="21832"/>
    <cellStyle name="메모 14 18 5 3" xfId="21833"/>
    <cellStyle name="메모 14 18 6" xfId="21834"/>
    <cellStyle name="메모 14 18 6 2" xfId="21835"/>
    <cellStyle name="메모 14 18 6 3" xfId="21836"/>
    <cellStyle name="메모 14 18 7" xfId="21837"/>
    <cellStyle name="메모 14 18 7 2" xfId="21838"/>
    <cellStyle name="메모 14 18 7 3" xfId="21839"/>
    <cellStyle name="메모 14 18 8" xfId="21840"/>
    <cellStyle name="메모 14 18 8 2" xfId="21841"/>
    <cellStyle name="메모 14 18 8 3" xfId="21842"/>
    <cellStyle name="메모 14 18 9" xfId="21843"/>
    <cellStyle name="메모 14 18 9 2" xfId="21844"/>
    <cellStyle name="메모 14 18 9 3" xfId="21845"/>
    <cellStyle name="메모 14 19" xfId="21846"/>
    <cellStyle name="메모 14 19 10" xfId="21847"/>
    <cellStyle name="메모 14 19 10 2" xfId="21848"/>
    <cellStyle name="메모 14 19 10 3" xfId="21849"/>
    <cellStyle name="메모 14 19 11" xfId="21850"/>
    <cellStyle name="메모 14 19 11 2" xfId="21851"/>
    <cellStyle name="메모 14 19 11 3" xfId="21852"/>
    <cellStyle name="메모 14 19 12" xfId="21853"/>
    <cellStyle name="메모 14 19 12 2" xfId="21854"/>
    <cellStyle name="메모 14 19 12 3" xfId="21855"/>
    <cellStyle name="메모 14 19 13" xfId="21856"/>
    <cellStyle name="메모 14 19 13 2" xfId="21857"/>
    <cellStyle name="메모 14 19 13 3" xfId="21858"/>
    <cellStyle name="메모 14 19 14" xfId="21859"/>
    <cellStyle name="메모 14 19 14 2" xfId="21860"/>
    <cellStyle name="메모 14 19 14 3" xfId="21861"/>
    <cellStyle name="메모 14 19 15" xfId="21862"/>
    <cellStyle name="메모 14 19 16" xfId="21863"/>
    <cellStyle name="메모 14 19 2" xfId="21864"/>
    <cellStyle name="메모 14 19 2 2" xfId="21865"/>
    <cellStyle name="메모 14 19 2 3" xfId="21866"/>
    <cellStyle name="메모 14 19 3" xfId="21867"/>
    <cellStyle name="메모 14 19 3 2" xfId="21868"/>
    <cellStyle name="메모 14 19 3 3" xfId="21869"/>
    <cellStyle name="메모 14 19 4" xfId="21870"/>
    <cellStyle name="메모 14 19 4 2" xfId="21871"/>
    <cellStyle name="메모 14 19 4 3" xfId="21872"/>
    <cellStyle name="메모 14 19 5" xfId="21873"/>
    <cellStyle name="메모 14 19 5 2" xfId="21874"/>
    <cellStyle name="메모 14 19 5 3" xfId="21875"/>
    <cellStyle name="메모 14 19 6" xfId="21876"/>
    <cellStyle name="메모 14 19 6 2" xfId="21877"/>
    <cellStyle name="메모 14 19 6 3" xfId="21878"/>
    <cellStyle name="메모 14 19 7" xfId="21879"/>
    <cellStyle name="메모 14 19 7 2" xfId="21880"/>
    <cellStyle name="메모 14 19 7 3" xfId="21881"/>
    <cellStyle name="메모 14 19 8" xfId="21882"/>
    <cellStyle name="메모 14 19 8 2" xfId="21883"/>
    <cellStyle name="메모 14 19 8 3" xfId="21884"/>
    <cellStyle name="메모 14 19 9" xfId="21885"/>
    <cellStyle name="메모 14 19 9 2" xfId="21886"/>
    <cellStyle name="메모 14 19 9 3" xfId="21887"/>
    <cellStyle name="메모 14 2" xfId="21888"/>
    <cellStyle name="메모 14 2 10" xfId="21889"/>
    <cellStyle name="메모 14 2 10 2" xfId="21890"/>
    <cellStyle name="메모 14 2 10 3" xfId="21891"/>
    <cellStyle name="메모 14 2 11" xfId="21892"/>
    <cellStyle name="메모 14 2 11 2" xfId="21893"/>
    <cellStyle name="메모 14 2 11 3" xfId="21894"/>
    <cellStyle name="메모 14 2 12" xfId="21895"/>
    <cellStyle name="메모 14 2 12 2" xfId="21896"/>
    <cellStyle name="메모 14 2 12 3" xfId="21897"/>
    <cellStyle name="메모 14 2 13" xfId="21898"/>
    <cellStyle name="메모 14 2 13 2" xfId="21899"/>
    <cellStyle name="메모 14 2 13 3" xfId="21900"/>
    <cellStyle name="메모 14 2 14" xfId="21901"/>
    <cellStyle name="메모 14 2 14 2" xfId="21902"/>
    <cellStyle name="메모 14 2 14 3" xfId="21903"/>
    <cellStyle name="메모 14 2 15" xfId="21904"/>
    <cellStyle name="메모 14 2 16" xfId="21905"/>
    <cellStyle name="메모 14 2 2" xfId="21906"/>
    <cellStyle name="메모 14 2 2 2" xfId="21907"/>
    <cellStyle name="메모 14 2 2 3" xfId="21908"/>
    <cellStyle name="메모 14 2 3" xfId="21909"/>
    <cellStyle name="메모 14 2 3 2" xfId="21910"/>
    <cellStyle name="메모 14 2 3 3" xfId="21911"/>
    <cellStyle name="메모 14 2 4" xfId="21912"/>
    <cellStyle name="메모 14 2 4 2" xfId="21913"/>
    <cellStyle name="메모 14 2 4 3" xfId="21914"/>
    <cellStyle name="메모 14 2 5" xfId="21915"/>
    <cellStyle name="메모 14 2 5 2" xfId="21916"/>
    <cellStyle name="메모 14 2 5 3" xfId="21917"/>
    <cellStyle name="메모 14 2 6" xfId="21918"/>
    <cellStyle name="메모 14 2 6 2" xfId="21919"/>
    <cellStyle name="메모 14 2 6 3" xfId="21920"/>
    <cellStyle name="메모 14 2 7" xfId="21921"/>
    <cellStyle name="메모 14 2 7 2" xfId="21922"/>
    <cellStyle name="메모 14 2 7 3" xfId="21923"/>
    <cellStyle name="메모 14 2 8" xfId="21924"/>
    <cellStyle name="메모 14 2 8 2" xfId="21925"/>
    <cellStyle name="메모 14 2 8 3" xfId="21926"/>
    <cellStyle name="메모 14 2 9" xfId="21927"/>
    <cellStyle name="메모 14 2 9 2" xfId="21928"/>
    <cellStyle name="메모 14 2 9 3" xfId="21929"/>
    <cellStyle name="메모 14 20" xfId="21930"/>
    <cellStyle name="메모 14 20 10" xfId="21931"/>
    <cellStyle name="메모 14 20 10 2" xfId="21932"/>
    <cellStyle name="메모 14 20 10 3" xfId="21933"/>
    <cellStyle name="메모 14 20 11" xfId="21934"/>
    <cellStyle name="메모 14 20 11 2" xfId="21935"/>
    <cellStyle name="메모 14 20 11 3" xfId="21936"/>
    <cellStyle name="메모 14 20 12" xfId="21937"/>
    <cellStyle name="메모 14 20 12 2" xfId="21938"/>
    <cellStyle name="메모 14 20 12 3" xfId="21939"/>
    <cellStyle name="메모 14 20 13" xfId="21940"/>
    <cellStyle name="메모 14 20 13 2" xfId="21941"/>
    <cellStyle name="메모 14 20 13 3" xfId="21942"/>
    <cellStyle name="메모 14 20 14" xfId="21943"/>
    <cellStyle name="메모 14 20 14 2" xfId="21944"/>
    <cellStyle name="메모 14 20 14 3" xfId="21945"/>
    <cellStyle name="메모 14 20 15" xfId="21946"/>
    <cellStyle name="메모 14 20 16" xfId="21947"/>
    <cellStyle name="메모 14 20 2" xfId="21948"/>
    <cellStyle name="메모 14 20 2 2" xfId="21949"/>
    <cellStyle name="메모 14 20 2 3" xfId="21950"/>
    <cellStyle name="메모 14 20 3" xfId="21951"/>
    <cellStyle name="메모 14 20 3 2" xfId="21952"/>
    <cellStyle name="메모 14 20 3 3" xfId="21953"/>
    <cellStyle name="메모 14 20 4" xfId="21954"/>
    <cellStyle name="메모 14 20 4 2" xfId="21955"/>
    <cellStyle name="메모 14 20 4 3" xfId="21956"/>
    <cellStyle name="메모 14 20 5" xfId="21957"/>
    <cellStyle name="메모 14 20 5 2" xfId="21958"/>
    <cellStyle name="메모 14 20 5 3" xfId="21959"/>
    <cellStyle name="메모 14 20 6" xfId="21960"/>
    <cellStyle name="메모 14 20 6 2" xfId="21961"/>
    <cellStyle name="메모 14 20 6 3" xfId="21962"/>
    <cellStyle name="메모 14 20 7" xfId="21963"/>
    <cellStyle name="메모 14 20 7 2" xfId="21964"/>
    <cellStyle name="메모 14 20 7 3" xfId="21965"/>
    <cellStyle name="메모 14 20 8" xfId="21966"/>
    <cellStyle name="메모 14 20 8 2" xfId="21967"/>
    <cellStyle name="메모 14 20 8 3" xfId="21968"/>
    <cellStyle name="메모 14 20 9" xfId="21969"/>
    <cellStyle name="메모 14 20 9 2" xfId="21970"/>
    <cellStyle name="메모 14 20 9 3" xfId="21971"/>
    <cellStyle name="메모 14 21" xfId="21972"/>
    <cellStyle name="메모 14 21 10" xfId="21973"/>
    <cellStyle name="메모 14 21 10 2" xfId="21974"/>
    <cellStyle name="메모 14 21 10 3" xfId="21975"/>
    <cellStyle name="메모 14 21 11" xfId="21976"/>
    <cellStyle name="메모 14 21 11 2" xfId="21977"/>
    <cellStyle name="메모 14 21 11 3" xfId="21978"/>
    <cellStyle name="메모 14 21 12" xfId="21979"/>
    <cellStyle name="메모 14 21 12 2" xfId="21980"/>
    <cellStyle name="메모 14 21 12 3" xfId="21981"/>
    <cellStyle name="메모 14 21 13" xfId="21982"/>
    <cellStyle name="메모 14 21 13 2" xfId="21983"/>
    <cellStyle name="메모 14 21 13 3" xfId="21984"/>
    <cellStyle name="메모 14 21 14" xfId="21985"/>
    <cellStyle name="메모 14 21 14 2" xfId="21986"/>
    <cellStyle name="메모 14 21 14 3" xfId="21987"/>
    <cellStyle name="메모 14 21 15" xfId="21988"/>
    <cellStyle name="메모 14 21 16" xfId="21989"/>
    <cellStyle name="메모 14 21 2" xfId="21990"/>
    <cellStyle name="메모 14 21 2 2" xfId="21991"/>
    <cellStyle name="메모 14 21 2 3" xfId="21992"/>
    <cellStyle name="메모 14 21 3" xfId="21993"/>
    <cellStyle name="메모 14 21 3 2" xfId="21994"/>
    <cellStyle name="메모 14 21 3 3" xfId="21995"/>
    <cellStyle name="메모 14 21 4" xfId="21996"/>
    <cellStyle name="메모 14 21 4 2" xfId="21997"/>
    <cellStyle name="메모 14 21 4 3" xfId="21998"/>
    <cellStyle name="메모 14 21 5" xfId="21999"/>
    <cellStyle name="메모 14 21 5 2" xfId="22000"/>
    <cellStyle name="메모 14 21 5 3" xfId="22001"/>
    <cellStyle name="메모 14 21 6" xfId="22002"/>
    <cellStyle name="메모 14 21 6 2" xfId="22003"/>
    <cellStyle name="메모 14 21 6 3" xfId="22004"/>
    <cellStyle name="메모 14 21 7" xfId="22005"/>
    <cellStyle name="메모 14 21 7 2" xfId="22006"/>
    <cellStyle name="메모 14 21 7 3" xfId="22007"/>
    <cellStyle name="메모 14 21 8" xfId="22008"/>
    <cellStyle name="메모 14 21 8 2" xfId="22009"/>
    <cellStyle name="메모 14 21 8 3" xfId="22010"/>
    <cellStyle name="메모 14 21 9" xfId="22011"/>
    <cellStyle name="메모 14 21 9 2" xfId="22012"/>
    <cellStyle name="메모 14 21 9 3" xfId="22013"/>
    <cellStyle name="메모 14 22" xfId="22014"/>
    <cellStyle name="메모 14 22 10" xfId="22015"/>
    <cellStyle name="메모 14 22 10 2" xfId="22016"/>
    <cellStyle name="메모 14 22 10 3" xfId="22017"/>
    <cellStyle name="메모 14 22 11" xfId="22018"/>
    <cellStyle name="메모 14 22 11 2" xfId="22019"/>
    <cellStyle name="메모 14 22 11 3" xfId="22020"/>
    <cellStyle name="메모 14 22 12" xfId="22021"/>
    <cellStyle name="메모 14 22 12 2" xfId="22022"/>
    <cellStyle name="메모 14 22 12 3" xfId="22023"/>
    <cellStyle name="메모 14 22 13" xfId="22024"/>
    <cellStyle name="메모 14 22 13 2" xfId="22025"/>
    <cellStyle name="메모 14 22 13 3" xfId="22026"/>
    <cellStyle name="메모 14 22 14" xfId="22027"/>
    <cellStyle name="메모 14 22 14 2" xfId="22028"/>
    <cellStyle name="메모 14 22 14 3" xfId="22029"/>
    <cellStyle name="메모 14 22 15" xfId="22030"/>
    <cellStyle name="메모 14 22 16" xfId="22031"/>
    <cellStyle name="메모 14 22 2" xfId="22032"/>
    <cellStyle name="메모 14 22 2 2" xfId="22033"/>
    <cellStyle name="메모 14 22 2 3" xfId="22034"/>
    <cellStyle name="메모 14 22 3" xfId="22035"/>
    <cellStyle name="메모 14 22 3 2" xfId="22036"/>
    <cellStyle name="메모 14 22 3 3" xfId="22037"/>
    <cellStyle name="메모 14 22 4" xfId="22038"/>
    <cellStyle name="메모 14 22 4 2" xfId="22039"/>
    <cellStyle name="메모 14 22 4 3" xfId="22040"/>
    <cellStyle name="메모 14 22 5" xfId="22041"/>
    <cellStyle name="메모 14 22 5 2" xfId="22042"/>
    <cellStyle name="메모 14 22 5 3" xfId="22043"/>
    <cellStyle name="메모 14 22 6" xfId="22044"/>
    <cellStyle name="메모 14 22 6 2" xfId="22045"/>
    <cellStyle name="메모 14 22 6 3" xfId="22046"/>
    <cellStyle name="메모 14 22 7" xfId="22047"/>
    <cellStyle name="메모 14 22 7 2" xfId="22048"/>
    <cellStyle name="메모 14 22 7 3" xfId="22049"/>
    <cellStyle name="메모 14 22 8" xfId="22050"/>
    <cellStyle name="메모 14 22 8 2" xfId="22051"/>
    <cellStyle name="메모 14 22 8 3" xfId="22052"/>
    <cellStyle name="메모 14 22 9" xfId="22053"/>
    <cellStyle name="메모 14 22 9 2" xfId="22054"/>
    <cellStyle name="메모 14 22 9 3" xfId="22055"/>
    <cellStyle name="메모 14 23" xfId="22056"/>
    <cellStyle name="메모 14 23 2" xfId="22057"/>
    <cellStyle name="메모 14 23 3" xfId="22058"/>
    <cellStyle name="메모 14 24" xfId="22059"/>
    <cellStyle name="메모 14 24 2" xfId="22060"/>
    <cellStyle name="메모 14 24 3" xfId="22061"/>
    <cellStyle name="메모 14 25" xfId="22062"/>
    <cellStyle name="메모 14 25 2" xfId="22063"/>
    <cellStyle name="메모 14 25 3" xfId="22064"/>
    <cellStyle name="메모 14 26" xfId="22065"/>
    <cellStyle name="메모 14 26 2" xfId="22066"/>
    <cellStyle name="메모 14 26 3" xfId="22067"/>
    <cellStyle name="메모 14 27" xfId="22068"/>
    <cellStyle name="메모 14 27 2" xfId="22069"/>
    <cellStyle name="메모 14 27 3" xfId="22070"/>
    <cellStyle name="메모 14 28" xfId="22071"/>
    <cellStyle name="메모 14 28 2" xfId="22072"/>
    <cellStyle name="메모 14 28 3" xfId="22073"/>
    <cellStyle name="메모 14 29" xfId="22074"/>
    <cellStyle name="메모 14 29 2" xfId="22075"/>
    <cellStyle name="메모 14 29 3" xfId="22076"/>
    <cellStyle name="메모 14 3" xfId="22077"/>
    <cellStyle name="메모 14 3 10" xfId="22078"/>
    <cellStyle name="메모 14 3 10 2" xfId="22079"/>
    <cellStyle name="메모 14 3 10 3" xfId="22080"/>
    <cellStyle name="메모 14 3 11" xfId="22081"/>
    <cellStyle name="메모 14 3 11 2" xfId="22082"/>
    <cellStyle name="메모 14 3 11 3" xfId="22083"/>
    <cellStyle name="메모 14 3 12" xfId="22084"/>
    <cellStyle name="메모 14 3 12 2" xfId="22085"/>
    <cellStyle name="메모 14 3 12 3" xfId="22086"/>
    <cellStyle name="메모 14 3 13" xfId="22087"/>
    <cellStyle name="메모 14 3 13 2" xfId="22088"/>
    <cellStyle name="메모 14 3 13 3" xfId="22089"/>
    <cellStyle name="메모 14 3 14" xfId="22090"/>
    <cellStyle name="메모 14 3 14 2" xfId="22091"/>
    <cellStyle name="메모 14 3 14 3" xfId="22092"/>
    <cellStyle name="메모 14 3 15" xfId="22093"/>
    <cellStyle name="메모 14 3 16" xfId="22094"/>
    <cellStyle name="메모 14 3 2" xfId="22095"/>
    <cellStyle name="메모 14 3 2 2" xfId="22096"/>
    <cellStyle name="메모 14 3 2 3" xfId="22097"/>
    <cellStyle name="메모 14 3 3" xfId="22098"/>
    <cellStyle name="메모 14 3 3 2" xfId="22099"/>
    <cellStyle name="메모 14 3 3 3" xfId="22100"/>
    <cellStyle name="메모 14 3 4" xfId="22101"/>
    <cellStyle name="메모 14 3 4 2" xfId="22102"/>
    <cellStyle name="메모 14 3 4 3" xfId="22103"/>
    <cellStyle name="메모 14 3 5" xfId="22104"/>
    <cellStyle name="메모 14 3 5 2" xfId="22105"/>
    <cellStyle name="메모 14 3 5 3" xfId="22106"/>
    <cellStyle name="메모 14 3 6" xfId="22107"/>
    <cellStyle name="메모 14 3 6 2" xfId="22108"/>
    <cellStyle name="메모 14 3 6 3" xfId="22109"/>
    <cellStyle name="메모 14 3 7" xfId="22110"/>
    <cellStyle name="메모 14 3 7 2" xfId="22111"/>
    <cellStyle name="메모 14 3 7 3" xfId="22112"/>
    <cellStyle name="메모 14 3 8" xfId="22113"/>
    <cellStyle name="메모 14 3 8 2" xfId="22114"/>
    <cellStyle name="메모 14 3 8 3" xfId="22115"/>
    <cellStyle name="메모 14 3 9" xfId="22116"/>
    <cellStyle name="메모 14 3 9 2" xfId="22117"/>
    <cellStyle name="메모 14 3 9 3" xfId="22118"/>
    <cellStyle name="메모 14 30" xfId="22119"/>
    <cellStyle name="메모 14 30 2" xfId="22120"/>
    <cellStyle name="메모 14 30 3" xfId="22121"/>
    <cellStyle name="메모 14 31" xfId="22122"/>
    <cellStyle name="메모 14 31 2" xfId="22123"/>
    <cellStyle name="메모 14 31 3" xfId="22124"/>
    <cellStyle name="메모 14 32" xfId="22125"/>
    <cellStyle name="메모 14 32 2" xfId="22126"/>
    <cellStyle name="메모 14 32 3" xfId="22127"/>
    <cellStyle name="메모 14 33" xfId="22128"/>
    <cellStyle name="메모 14 33 2" xfId="22129"/>
    <cellStyle name="메모 14 33 3" xfId="22130"/>
    <cellStyle name="메모 14 34" xfId="22131"/>
    <cellStyle name="메모 14 34 2" xfId="22132"/>
    <cellStyle name="메모 14 34 3" xfId="22133"/>
    <cellStyle name="메모 14 35" xfId="22134"/>
    <cellStyle name="메모 14 35 2" xfId="22135"/>
    <cellStyle name="메모 14 35 3" xfId="22136"/>
    <cellStyle name="메모 14 36" xfId="22137"/>
    <cellStyle name="메모 14 37" xfId="22138"/>
    <cellStyle name="메모 14 4" xfId="22139"/>
    <cellStyle name="메모 14 4 10" xfId="22140"/>
    <cellStyle name="메모 14 4 10 2" xfId="22141"/>
    <cellStyle name="메모 14 4 10 3" xfId="22142"/>
    <cellStyle name="메모 14 4 11" xfId="22143"/>
    <cellStyle name="메모 14 4 11 2" xfId="22144"/>
    <cellStyle name="메모 14 4 11 3" xfId="22145"/>
    <cellStyle name="메모 14 4 12" xfId="22146"/>
    <cellStyle name="메모 14 4 12 2" xfId="22147"/>
    <cellStyle name="메모 14 4 12 3" xfId="22148"/>
    <cellStyle name="메모 14 4 13" xfId="22149"/>
    <cellStyle name="메모 14 4 13 2" xfId="22150"/>
    <cellStyle name="메모 14 4 13 3" xfId="22151"/>
    <cellStyle name="메모 14 4 14" xfId="22152"/>
    <cellStyle name="메모 14 4 14 2" xfId="22153"/>
    <cellStyle name="메모 14 4 14 3" xfId="22154"/>
    <cellStyle name="메모 14 4 15" xfId="22155"/>
    <cellStyle name="메모 14 4 16" xfId="22156"/>
    <cellStyle name="메모 14 4 2" xfId="22157"/>
    <cellStyle name="메모 14 4 2 2" xfId="22158"/>
    <cellStyle name="메모 14 4 2 3" xfId="22159"/>
    <cellStyle name="메모 14 4 3" xfId="22160"/>
    <cellStyle name="메모 14 4 3 2" xfId="22161"/>
    <cellStyle name="메모 14 4 3 3" xfId="22162"/>
    <cellStyle name="메모 14 4 4" xfId="22163"/>
    <cellStyle name="메모 14 4 4 2" xfId="22164"/>
    <cellStyle name="메모 14 4 4 3" xfId="22165"/>
    <cellStyle name="메모 14 4 5" xfId="22166"/>
    <cellStyle name="메모 14 4 5 2" xfId="22167"/>
    <cellStyle name="메모 14 4 5 3" xfId="22168"/>
    <cellStyle name="메모 14 4 6" xfId="22169"/>
    <cellStyle name="메모 14 4 6 2" xfId="22170"/>
    <cellStyle name="메모 14 4 6 3" xfId="22171"/>
    <cellStyle name="메모 14 4 7" xfId="22172"/>
    <cellStyle name="메모 14 4 7 2" xfId="22173"/>
    <cellStyle name="메모 14 4 7 3" xfId="22174"/>
    <cellStyle name="메모 14 4 8" xfId="22175"/>
    <cellStyle name="메모 14 4 8 2" xfId="22176"/>
    <cellStyle name="메모 14 4 8 3" xfId="22177"/>
    <cellStyle name="메모 14 4 9" xfId="22178"/>
    <cellStyle name="메모 14 4 9 2" xfId="22179"/>
    <cellStyle name="메모 14 4 9 3" xfId="22180"/>
    <cellStyle name="메모 14 5" xfId="22181"/>
    <cellStyle name="메모 14 5 10" xfId="22182"/>
    <cellStyle name="메모 14 5 10 2" xfId="22183"/>
    <cellStyle name="메모 14 5 10 3" xfId="22184"/>
    <cellStyle name="메모 14 5 11" xfId="22185"/>
    <cellStyle name="메모 14 5 11 2" xfId="22186"/>
    <cellStyle name="메모 14 5 11 3" xfId="22187"/>
    <cellStyle name="메모 14 5 12" xfId="22188"/>
    <cellStyle name="메모 14 5 12 2" xfId="22189"/>
    <cellStyle name="메모 14 5 12 3" xfId="22190"/>
    <cellStyle name="메모 14 5 13" xfId="22191"/>
    <cellStyle name="메모 14 5 13 2" xfId="22192"/>
    <cellStyle name="메모 14 5 13 3" xfId="22193"/>
    <cellStyle name="메모 14 5 14" xfId="22194"/>
    <cellStyle name="메모 14 5 14 2" xfId="22195"/>
    <cellStyle name="메모 14 5 14 3" xfId="22196"/>
    <cellStyle name="메모 14 5 15" xfId="22197"/>
    <cellStyle name="메모 14 5 16" xfId="22198"/>
    <cellStyle name="메모 14 5 2" xfId="22199"/>
    <cellStyle name="메모 14 5 2 2" xfId="22200"/>
    <cellStyle name="메모 14 5 2 3" xfId="22201"/>
    <cellStyle name="메모 14 5 3" xfId="22202"/>
    <cellStyle name="메모 14 5 3 2" xfId="22203"/>
    <cellStyle name="메모 14 5 3 3" xfId="22204"/>
    <cellStyle name="메모 14 5 4" xfId="22205"/>
    <cellStyle name="메모 14 5 4 2" xfId="22206"/>
    <cellStyle name="메모 14 5 4 3" xfId="22207"/>
    <cellStyle name="메모 14 5 5" xfId="22208"/>
    <cellStyle name="메모 14 5 5 2" xfId="22209"/>
    <cellStyle name="메모 14 5 5 3" xfId="22210"/>
    <cellStyle name="메모 14 5 6" xfId="22211"/>
    <cellStyle name="메모 14 5 6 2" xfId="22212"/>
    <cellStyle name="메모 14 5 6 3" xfId="22213"/>
    <cellStyle name="메모 14 5 7" xfId="22214"/>
    <cellStyle name="메모 14 5 7 2" xfId="22215"/>
    <cellStyle name="메모 14 5 7 3" xfId="22216"/>
    <cellStyle name="메모 14 5 8" xfId="22217"/>
    <cellStyle name="메모 14 5 8 2" xfId="22218"/>
    <cellStyle name="메모 14 5 8 3" xfId="22219"/>
    <cellStyle name="메모 14 5 9" xfId="22220"/>
    <cellStyle name="메모 14 5 9 2" xfId="22221"/>
    <cellStyle name="메모 14 5 9 3" xfId="22222"/>
    <cellStyle name="메모 14 6" xfId="22223"/>
    <cellStyle name="메모 14 6 10" xfId="22224"/>
    <cellStyle name="메모 14 6 10 2" xfId="22225"/>
    <cellStyle name="메모 14 6 10 3" xfId="22226"/>
    <cellStyle name="메모 14 6 11" xfId="22227"/>
    <cellStyle name="메모 14 6 11 2" xfId="22228"/>
    <cellStyle name="메모 14 6 11 3" xfId="22229"/>
    <cellStyle name="메모 14 6 12" xfId="22230"/>
    <cellStyle name="메모 14 6 12 2" xfId="22231"/>
    <cellStyle name="메모 14 6 12 3" xfId="22232"/>
    <cellStyle name="메모 14 6 13" xfId="22233"/>
    <cellStyle name="메모 14 6 13 2" xfId="22234"/>
    <cellStyle name="메모 14 6 13 3" xfId="22235"/>
    <cellStyle name="메모 14 6 14" xfId="22236"/>
    <cellStyle name="메모 14 6 14 2" xfId="22237"/>
    <cellStyle name="메모 14 6 14 3" xfId="22238"/>
    <cellStyle name="메모 14 6 15" xfId="22239"/>
    <cellStyle name="메모 14 6 16" xfId="22240"/>
    <cellStyle name="메모 14 6 2" xfId="22241"/>
    <cellStyle name="메모 14 6 2 2" xfId="22242"/>
    <cellStyle name="메모 14 6 2 3" xfId="22243"/>
    <cellStyle name="메모 14 6 3" xfId="22244"/>
    <cellStyle name="메모 14 6 3 2" xfId="22245"/>
    <cellStyle name="메모 14 6 3 3" xfId="22246"/>
    <cellStyle name="메모 14 6 4" xfId="22247"/>
    <cellStyle name="메모 14 6 4 2" xfId="22248"/>
    <cellStyle name="메모 14 6 4 3" xfId="22249"/>
    <cellStyle name="메모 14 6 5" xfId="22250"/>
    <cellStyle name="메모 14 6 5 2" xfId="22251"/>
    <cellStyle name="메모 14 6 5 3" xfId="22252"/>
    <cellStyle name="메모 14 6 6" xfId="22253"/>
    <cellStyle name="메모 14 6 6 2" xfId="22254"/>
    <cellStyle name="메모 14 6 6 3" xfId="22255"/>
    <cellStyle name="메모 14 6 7" xfId="22256"/>
    <cellStyle name="메모 14 6 7 2" xfId="22257"/>
    <cellStyle name="메모 14 6 7 3" xfId="22258"/>
    <cellStyle name="메모 14 6 8" xfId="22259"/>
    <cellStyle name="메모 14 6 8 2" xfId="22260"/>
    <cellStyle name="메모 14 6 8 3" xfId="22261"/>
    <cellStyle name="메모 14 6 9" xfId="22262"/>
    <cellStyle name="메모 14 6 9 2" xfId="22263"/>
    <cellStyle name="메모 14 6 9 3" xfId="22264"/>
    <cellStyle name="메모 14 7" xfId="22265"/>
    <cellStyle name="메모 14 7 10" xfId="22266"/>
    <cellStyle name="메모 14 7 10 2" xfId="22267"/>
    <cellStyle name="메모 14 7 10 3" xfId="22268"/>
    <cellStyle name="메모 14 7 11" xfId="22269"/>
    <cellStyle name="메모 14 7 11 2" xfId="22270"/>
    <cellStyle name="메모 14 7 11 3" xfId="22271"/>
    <cellStyle name="메모 14 7 12" xfId="22272"/>
    <cellStyle name="메모 14 7 12 2" xfId="22273"/>
    <cellStyle name="메모 14 7 12 3" xfId="22274"/>
    <cellStyle name="메모 14 7 13" xfId="22275"/>
    <cellStyle name="메모 14 7 13 2" xfId="22276"/>
    <cellStyle name="메모 14 7 13 3" xfId="22277"/>
    <cellStyle name="메모 14 7 14" xfId="22278"/>
    <cellStyle name="메모 14 7 14 2" xfId="22279"/>
    <cellStyle name="메모 14 7 14 3" xfId="22280"/>
    <cellStyle name="메모 14 7 15" xfId="22281"/>
    <cellStyle name="메모 14 7 16" xfId="22282"/>
    <cellStyle name="메모 14 7 2" xfId="22283"/>
    <cellStyle name="메모 14 7 2 2" xfId="22284"/>
    <cellStyle name="메모 14 7 2 3" xfId="22285"/>
    <cellStyle name="메모 14 7 3" xfId="22286"/>
    <cellStyle name="메모 14 7 3 2" xfId="22287"/>
    <cellStyle name="메모 14 7 3 3" xfId="22288"/>
    <cellStyle name="메모 14 7 4" xfId="22289"/>
    <cellStyle name="메모 14 7 4 2" xfId="22290"/>
    <cellStyle name="메모 14 7 4 3" xfId="22291"/>
    <cellStyle name="메모 14 7 5" xfId="22292"/>
    <cellStyle name="메모 14 7 5 2" xfId="22293"/>
    <cellStyle name="메모 14 7 5 3" xfId="22294"/>
    <cellStyle name="메모 14 7 6" xfId="22295"/>
    <cellStyle name="메모 14 7 6 2" xfId="22296"/>
    <cellStyle name="메모 14 7 6 3" xfId="22297"/>
    <cellStyle name="메모 14 7 7" xfId="22298"/>
    <cellStyle name="메모 14 7 7 2" xfId="22299"/>
    <cellStyle name="메모 14 7 7 3" xfId="22300"/>
    <cellStyle name="메모 14 7 8" xfId="22301"/>
    <cellStyle name="메모 14 7 8 2" xfId="22302"/>
    <cellStyle name="메모 14 7 8 3" xfId="22303"/>
    <cellStyle name="메모 14 7 9" xfId="22304"/>
    <cellStyle name="메모 14 7 9 2" xfId="22305"/>
    <cellStyle name="메모 14 7 9 3" xfId="22306"/>
    <cellStyle name="메모 14 8" xfId="22307"/>
    <cellStyle name="메모 14 8 10" xfId="22308"/>
    <cellStyle name="메모 14 8 10 2" xfId="22309"/>
    <cellStyle name="메모 14 8 10 3" xfId="22310"/>
    <cellStyle name="메모 14 8 11" xfId="22311"/>
    <cellStyle name="메모 14 8 11 2" xfId="22312"/>
    <cellStyle name="메모 14 8 11 3" xfId="22313"/>
    <cellStyle name="메모 14 8 12" xfId="22314"/>
    <cellStyle name="메모 14 8 12 2" xfId="22315"/>
    <cellStyle name="메모 14 8 12 3" xfId="22316"/>
    <cellStyle name="메모 14 8 13" xfId="22317"/>
    <cellStyle name="메모 14 8 13 2" xfId="22318"/>
    <cellStyle name="메모 14 8 13 3" xfId="22319"/>
    <cellStyle name="메모 14 8 14" xfId="22320"/>
    <cellStyle name="메모 14 8 14 2" xfId="22321"/>
    <cellStyle name="메모 14 8 14 3" xfId="22322"/>
    <cellStyle name="메모 14 8 15" xfId="22323"/>
    <cellStyle name="메모 14 8 16" xfId="22324"/>
    <cellStyle name="메모 14 8 2" xfId="22325"/>
    <cellStyle name="메모 14 8 2 2" xfId="22326"/>
    <cellStyle name="메모 14 8 2 3" xfId="22327"/>
    <cellStyle name="메모 14 8 3" xfId="22328"/>
    <cellStyle name="메모 14 8 3 2" xfId="22329"/>
    <cellStyle name="메모 14 8 3 3" xfId="22330"/>
    <cellStyle name="메모 14 8 4" xfId="22331"/>
    <cellStyle name="메모 14 8 4 2" xfId="22332"/>
    <cellStyle name="메모 14 8 4 3" xfId="22333"/>
    <cellStyle name="메모 14 8 5" xfId="22334"/>
    <cellStyle name="메모 14 8 5 2" xfId="22335"/>
    <cellStyle name="메모 14 8 5 3" xfId="22336"/>
    <cellStyle name="메모 14 8 6" xfId="22337"/>
    <cellStyle name="메모 14 8 6 2" xfId="22338"/>
    <cellStyle name="메모 14 8 6 3" xfId="22339"/>
    <cellStyle name="메모 14 8 7" xfId="22340"/>
    <cellStyle name="메모 14 8 7 2" xfId="22341"/>
    <cellStyle name="메모 14 8 7 3" xfId="22342"/>
    <cellStyle name="메모 14 8 8" xfId="22343"/>
    <cellStyle name="메모 14 8 8 2" xfId="22344"/>
    <cellStyle name="메모 14 8 8 3" xfId="22345"/>
    <cellStyle name="메모 14 8 9" xfId="22346"/>
    <cellStyle name="메모 14 8 9 2" xfId="22347"/>
    <cellStyle name="메모 14 8 9 3" xfId="22348"/>
    <cellStyle name="메모 14 9" xfId="22349"/>
    <cellStyle name="메모 14 9 10" xfId="22350"/>
    <cellStyle name="메모 14 9 10 2" xfId="22351"/>
    <cellStyle name="메모 14 9 10 3" xfId="22352"/>
    <cellStyle name="메모 14 9 11" xfId="22353"/>
    <cellStyle name="메모 14 9 11 2" xfId="22354"/>
    <cellStyle name="메모 14 9 11 3" xfId="22355"/>
    <cellStyle name="메모 14 9 12" xfId="22356"/>
    <cellStyle name="메모 14 9 12 2" xfId="22357"/>
    <cellStyle name="메모 14 9 12 3" xfId="22358"/>
    <cellStyle name="메모 14 9 13" xfId="22359"/>
    <cellStyle name="메모 14 9 13 2" xfId="22360"/>
    <cellStyle name="메모 14 9 13 3" xfId="22361"/>
    <cellStyle name="메모 14 9 14" xfId="22362"/>
    <cellStyle name="메모 14 9 14 2" xfId="22363"/>
    <cellStyle name="메모 14 9 14 3" xfId="22364"/>
    <cellStyle name="메모 14 9 15" xfId="22365"/>
    <cellStyle name="메모 14 9 16" xfId="22366"/>
    <cellStyle name="메모 14 9 2" xfId="22367"/>
    <cellStyle name="메모 14 9 2 2" xfId="22368"/>
    <cellStyle name="메모 14 9 2 3" xfId="22369"/>
    <cellStyle name="메모 14 9 3" xfId="22370"/>
    <cellStyle name="메모 14 9 3 2" xfId="22371"/>
    <cellStyle name="메모 14 9 3 3" xfId="22372"/>
    <cellStyle name="메모 14 9 4" xfId="22373"/>
    <cellStyle name="메모 14 9 4 2" xfId="22374"/>
    <cellStyle name="메모 14 9 4 3" xfId="22375"/>
    <cellStyle name="메모 14 9 5" xfId="22376"/>
    <cellStyle name="메모 14 9 5 2" xfId="22377"/>
    <cellStyle name="메모 14 9 5 3" xfId="22378"/>
    <cellStyle name="메모 14 9 6" xfId="22379"/>
    <cellStyle name="메모 14 9 6 2" xfId="22380"/>
    <cellStyle name="메모 14 9 6 3" xfId="22381"/>
    <cellStyle name="메모 14 9 7" xfId="22382"/>
    <cellStyle name="메모 14 9 7 2" xfId="22383"/>
    <cellStyle name="메모 14 9 7 3" xfId="22384"/>
    <cellStyle name="메모 14 9 8" xfId="22385"/>
    <cellStyle name="메모 14 9 8 2" xfId="22386"/>
    <cellStyle name="메모 14 9 8 3" xfId="22387"/>
    <cellStyle name="메모 14 9 9" xfId="22388"/>
    <cellStyle name="메모 14 9 9 2" xfId="22389"/>
    <cellStyle name="메모 14 9 9 3" xfId="22390"/>
    <cellStyle name="메모 15" xfId="22391"/>
    <cellStyle name="메모 15 10" xfId="22392"/>
    <cellStyle name="메모 15 10 10" xfId="22393"/>
    <cellStyle name="메모 15 10 10 2" xfId="22394"/>
    <cellStyle name="메모 15 10 10 3" xfId="22395"/>
    <cellStyle name="메모 15 10 11" xfId="22396"/>
    <cellStyle name="메모 15 10 11 2" xfId="22397"/>
    <cellStyle name="메모 15 10 11 3" xfId="22398"/>
    <cellStyle name="메모 15 10 12" xfId="22399"/>
    <cellStyle name="메모 15 10 12 2" xfId="22400"/>
    <cellStyle name="메모 15 10 12 3" xfId="22401"/>
    <cellStyle name="메모 15 10 13" xfId="22402"/>
    <cellStyle name="메모 15 10 13 2" xfId="22403"/>
    <cellStyle name="메모 15 10 13 3" xfId="22404"/>
    <cellStyle name="메모 15 10 14" xfId="22405"/>
    <cellStyle name="메모 15 10 14 2" xfId="22406"/>
    <cellStyle name="메모 15 10 14 3" xfId="22407"/>
    <cellStyle name="메모 15 10 15" xfId="22408"/>
    <cellStyle name="메모 15 10 16" xfId="22409"/>
    <cellStyle name="메모 15 10 2" xfId="22410"/>
    <cellStyle name="메모 15 10 2 2" xfId="22411"/>
    <cellStyle name="메모 15 10 2 3" xfId="22412"/>
    <cellStyle name="메모 15 10 3" xfId="22413"/>
    <cellStyle name="메모 15 10 3 2" xfId="22414"/>
    <cellStyle name="메모 15 10 3 3" xfId="22415"/>
    <cellStyle name="메모 15 10 4" xfId="22416"/>
    <cellStyle name="메모 15 10 4 2" xfId="22417"/>
    <cellStyle name="메모 15 10 4 3" xfId="22418"/>
    <cellStyle name="메모 15 10 5" xfId="22419"/>
    <cellStyle name="메모 15 10 5 2" xfId="22420"/>
    <cellStyle name="메모 15 10 5 3" xfId="22421"/>
    <cellStyle name="메모 15 10 6" xfId="22422"/>
    <cellStyle name="메모 15 10 6 2" xfId="22423"/>
    <cellStyle name="메모 15 10 6 3" xfId="22424"/>
    <cellStyle name="메모 15 10 7" xfId="22425"/>
    <cellStyle name="메모 15 10 7 2" xfId="22426"/>
    <cellStyle name="메모 15 10 7 3" xfId="22427"/>
    <cellStyle name="메모 15 10 8" xfId="22428"/>
    <cellStyle name="메모 15 10 8 2" xfId="22429"/>
    <cellStyle name="메모 15 10 8 3" xfId="22430"/>
    <cellStyle name="메모 15 10 9" xfId="22431"/>
    <cellStyle name="메모 15 10 9 2" xfId="22432"/>
    <cellStyle name="메모 15 10 9 3" xfId="22433"/>
    <cellStyle name="메모 15 11" xfId="22434"/>
    <cellStyle name="메모 15 11 10" xfId="22435"/>
    <cellStyle name="메모 15 11 10 2" xfId="22436"/>
    <cellStyle name="메모 15 11 10 3" xfId="22437"/>
    <cellStyle name="메모 15 11 11" xfId="22438"/>
    <cellStyle name="메모 15 11 11 2" xfId="22439"/>
    <cellStyle name="메모 15 11 11 3" xfId="22440"/>
    <cellStyle name="메모 15 11 12" xfId="22441"/>
    <cellStyle name="메모 15 11 12 2" xfId="22442"/>
    <cellStyle name="메모 15 11 12 3" xfId="22443"/>
    <cellStyle name="메모 15 11 13" xfId="22444"/>
    <cellStyle name="메모 15 11 13 2" xfId="22445"/>
    <cellStyle name="메모 15 11 13 3" xfId="22446"/>
    <cellStyle name="메모 15 11 14" xfId="22447"/>
    <cellStyle name="메모 15 11 14 2" xfId="22448"/>
    <cellStyle name="메모 15 11 14 3" xfId="22449"/>
    <cellStyle name="메모 15 11 15" xfId="22450"/>
    <cellStyle name="메모 15 11 16" xfId="22451"/>
    <cellStyle name="메모 15 11 2" xfId="22452"/>
    <cellStyle name="메모 15 11 2 2" xfId="22453"/>
    <cellStyle name="메모 15 11 2 3" xfId="22454"/>
    <cellStyle name="메모 15 11 3" xfId="22455"/>
    <cellStyle name="메모 15 11 3 2" xfId="22456"/>
    <cellStyle name="메모 15 11 3 3" xfId="22457"/>
    <cellStyle name="메모 15 11 4" xfId="22458"/>
    <cellStyle name="메모 15 11 4 2" xfId="22459"/>
    <cellStyle name="메모 15 11 4 3" xfId="22460"/>
    <cellStyle name="메모 15 11 5" xfId="22461"/>
    <cellStyle name="메모 15 11 5 2" xfId="22462"/>
    <cellStyle name="메모 15 11 5 3" xfId="22463"/>
    <cellStyle name="메모 15 11 6" xfId="22464"/>
    <cellStyle name="메모 15 11 6 2" xfId="22465"/>
    <cellStyle name="메모 15 11 6 3" xfId="22466"/>
    <cellStyle name="메모 15 11 7" xfId="22467"/>
    <cellStyle name="메모 15 11 7 2" xfId="22468"/>
    <cellStyle name="메모 15 11 7 3" xfId="22469"/>
    <cellStyle name="메모 15 11 8" xfId="22470"/>
    <cellStyle name="메모 15 11 8 2" xfId="22471"/>
    <cellStyle name="메모 15 11 8 3" xfId="22472"/>
    <cellStyle name="메모 15 11 9" xfId="22473"/>
    <cellStyle name="메모 15 11 9 2" xfId="22474"/>
    <cellStyle name="메모 15 11 9 3" xfId="22475"/>
    <cellStyle name="메모 15 12" xfId="22476"/>
    <cellStyle name="메모 15 12 10" xfId="22477"/>
    <cellStyle name="메모 15 12 10 2" xfId="22478"/>
    <cellStyle name="메모 15 12 10 3" xfId="22479"/>
    <cellStyle name="메모 15 12 11" xfId="22480"/>
    <cellStyle name="메모 15 12 11 2" xfId="22481"/>
    <cellStyle name="메모 15 12 11 3" xfId="22482"/>
    <cellStyle name="메모 15 12 12" xfId="22483"/>
    <cellStyle name="메모 15 12 12 2" xfId="22484"/>
    <cellStyle name="메모 15 12 12 3" xfId="22485"/>
    <cellStyle name="메모 15 12 13" xfId="22486"/>
    <cellStyle name="메모 15 12 13 2" xfId="22487"/>
    <cellStyle name="메모 15 12 13 3" xfId="22488"/>
    <cellStyle name="메모 15 12 14" xfId="22489"/>
    <cellStyle name="메모 15 12 14 2" xfId="22490"/>
    <cellStyle name="메모 15 12 14 3" xfId="22491"/>
    <cellStyle name="메모 15 12 15" xfId="22492"/>
    <cellStyle name="메모 15 12 16" xfId="22493"/>
    <cellStyle name="메모 15 12 2" xfId="22494"/>
    <cellStyle name="메모 15 12 2 2" xfId="22495"/>
    <cellStyle name="메모 15 12 2 3" xfId="22496"/>
    <cellStyle name="메모 15 12 3" xfId="22497"/>
    <cellStyle name="메모 15 12 3 2" xfId="22498"/>
    <cellStyle name="메모 15 12 3 3" xfId="22499"/>
    <cellStyle name="메모 15 12 4" xfId="22500"/>
    <cellStyle name="메모 15 12 4 2" xfId="22501"/>
    <cellStyle name="메모 15 12 4 3" xfId="22502"/>
    <cellStyle name="메모 15 12 5" xfId="22503"/>
    <cellStyle name="메모 15 12 5 2" xfId="22504"/>
    <cellStyle name="메모 15 12 5 3" xfId="22505"/>
    <cellStyle name="메모 15 12 6" xfId="22506"/>
    <cellStyle name="메모 15 12 6 2" xfId="22507"/>
    <cellStyle name="메모 15 12 6 3" xfId="22508"/>
    <cellStyle name="메모 15 12 7" xfId="22509"/>
    <cellStyle name="메모 15 12 7 2" xfId="22510"/>
    <cellStyle name="메모 15 12 7 3" xfId="22511"/>
    <cellStyle name="메모 15 12 8" xfId="22512"/>
    <cellStyle name="메모 15 12 8 2" xfId="22513"/>
    <cellStyle name="메모 15 12 8 3" xfId="22514"/>
    <cellStyle name="메모 15 12 9" xfId="22515"/>
    <cellStyle name="메모 15 12 9 2" xfId="22516"/>
    <cellStyle name="메모 15 12 9 3" xfId="22517"/>
    <cellStyle name="메모 15 13" xfId="22518"/>
    <cellStyle name="메모 15 13 10" xfId="22519"/>
    <cellStyle name="메모 15 13 10 2" xfId="22520"/>
    <cellStyle name="메모 15 13 10 3" xfId="22521"/>
    <cellStyle name="메모 15 13 11" xfId="22522"/>
    <cellStyle name="메모 15 13 11 2" xfId="22523"/>
    <cellStyle name="메모 15 13 11 3" xfId="22524"/>
    <cellStyle name="메모 15 13 12" xfId="22525"/>
    <cellStyle name="메모 15 13 12 2" xfId="22526"/>
    <cellStyle name="메모 15 13 12 3" xfId="22527"/>
    <cellStyle name="메모 15 13 13" xfId="22528"/>
    <cellStyle name="메모 15 13 13 2" xfId="22529"/>
    <cellStyle name="메모 15 13 13 3" xfId="22530"/>
    <cellStyle name="메모 15 13 14" xfId="22531"/>
    <cellStyle name="메모 15 13 14 2" xfId="22532"/>
    <cellStyle name="메모 15 13 14 3" xfId="22533"/>
    <cellStyle name="메모 15 13 15" xfId="22534"/>
    <cellStyle name="메모 15 13 16" xfId="22535"/>
    <cellStyle name="메모 15 13 2" xfId="22536"/>
    <cellStyle name="메모 15 13 2 2" xfId="22537"/>
    <cellStyle name="메모 15 13 2 3" xfId="22538"/>
    <cellStyle name="메모 15 13 3" xfId="22539"/>
    <cellStyle name="메모 15 13 3 2" xfId="22540"/>
    <cellStyle name="메모 15 13 3 3" xfId="22541"/>
    <cellStyle name="메모 15 13 4" xfId="22542"/>
    <cellStyle name="메모 15 13 4 2" xfId="22543"/>
    <cellStyle name="메모 15 13 4 3" xfId="22544"/>
    <cellStyle name="메모 15 13 5" xfId="22545"/>
    <cellStyle name="메모 15 13 5 2" xfId="22546"/>
    <cellStyle name="메모 15 13 5 3" xfId="22547"/>
    <cellStyle name="메모 15 13 6" xfId="22548"/>
    <cellStyle name="메모 15 13 6 2" xfId="22549"/>
    <cellStyle name="메모 15 13 6 3" xfId="22550"/>
    <cellStyle name="메모 15 13 7" xfId="22551"/>
    <cellStyle name="메모 15 13 7 2" xfId="22552"/>
    <cellStyle name="메모 15 13 7 3" xfId="22553"/>
    <cellStyle name="메모 15 13 8" xfId="22554"/>
    <cellStyle name="메모 15 13 8 2" xfId="22555"/>
    <cellStyle name="메모 15 13 8 3" xfId="22556"/>
    <cellStyle name="메모 15 13 9" xfId="22557"/>
    <cellStyle name="메모 15 13 9 2" xfId="22558"/>
    <cellStyle name="메모 15 13 9 3" xfId="22559"/>
    <cellStyle name="메모 15 14" xfId="22560"/>
    <cellStyle name="메모 15 14 10" xfId="22561"/>
    <cellStyle name="메모 15 14 10 2" xfId="22562"/>
    <cellStyle name="메모 15 14 10 3" xfId="22563"/>
    <cellStyle name="메모 15 14 11" xfId="22564"/>
    <cellStyle name="메모 15 14 11 2" xfId="22565"/>
    <cellStyle name="메모 15 14 11 3" xfId="22566"/>
    <cellStyle name="메모 15 14 12" xfId="22567"/>
    <cellStyle name="메모 15 14 12 2" xfId="22568"/>
    <cellStyle name="메모 15 14 12 3" xfId="22569"/>
    <cellStyle name="메모 15 14 13" xfId="22570"/>
    <cellStyle name="메모 15 14 13 2" xfId="22571"/>
    <cellStyle name="메모 15 14 13 3" xfId="22572"/>
    <cellStyle name="메모 15 14 14" xfId="22573"/>
    <cellStyle name="메모 15 14 14 2" xfId="22574"/>
    <cellStyle name="메모 15 14 14 3" xfId="22575"/>
    <cellStyle name="메모 15 14 15" xfId="22576"/>
    <cellStyle name="메모 15 14 16" xfId="22577"/>
    <cellStyle name="메모 15 14 2" xfId="22578"/>
    <cellStyle name="메모 15 14 2 2" xfId="22579"/>
    <cellStyle name="메모 15 14 2 3" xfId="22580"/>
    <cellStyle name="메모 15 14 3" xfId="22581"/>
    <cellStyle name="메모 15 14 3 2" xfId="22582"/>
    <cellStyle name="메모 15 14 3 3" xfId="22583"/>
    <cellStyle name="메모 15 14 4" xfId="22584"/>
    <cellStyle name="메모 15 14 4 2" xfId="22585"/>
    <cellStyle name="메모 15 14 4 3" xfId="22586"/>
    <cellStyle name="메모 15 14 5" xfId="22587"/>
    <cellStyle name="메모 15 14 5 2" xfId="22588"/>
    <cellStyle name="메모 15 14 5 3" xfId="22589"/>
    <cellStyle name="메모 15 14 6" xfId="22590"/>
    <cellStyle name="메모 15 14 6 2" xfId="22591"/>
    <cellStyle name="메모 15 14 6 3" xfId="22592"/>
    <cellStyle name="메모 15 14 7" xfId="22593"/>
    <cellStyle name="메모 15 14 7 2" xfId="22594"/>
    <cellStyle name="메모 15 14 7 3" xfId="22595"/>
    <cellStyle name="메모 15 14 8" xfId="22596"/>
    <cellStyle name="메모 15 14 8 2" xfId="22597"/>
    <cellStyle name="메모 15 14 8 3" xfId="22598"/>
    <cellStyle name="메모 15 14 9" xfId="22599"/>
    <cellStyle name="메모 15 14 9 2" xfId="22600"/>
    <cellStyle name="메모 15 14 9 3" xfId="22601"/>
    <cellStyle name="메모 15 15" xfId="22602"/>
    <cellStyle name="메모 15 15 10" xfId="22603"/>
    <cellStyle name="메모 15 15 10 2" xfId="22604"/>
    <cellStyle name="메모 15 15 10 3" xfId="22605"/>
    <cellStyle name="메모 15 15 11" xfId="22606"/>
    <cellStyle name="메모 15 15 11 2" xfId="22607"/>
    <cellStyle name="메모 15 15 11 3" xfId="22608"/>
    <cellStyle name="메모 15 15 12" xfId="22609"/>
    <cellStyle name="메모 15 15 12 2" xfId="22610"/>
    <cellStyle name="메모 15 15 12 3" xfId="22611"/>
    <cellStyle name="메모 15 15 13" xfId="22612"/>
    <cellStyle name="메모 15 15 13 2" xfId="22613"/>
    <cellStyle name="메모 15 15 13 3" xfId="22614"/>
    <cellStyle name="메모 15 15 14" xfId="22615"/>
    <cellStyle name="메모 15 15 14 2" xfId="22616"/>
    <cellStyle name="메모 15 15 14 3" xfId="22617"/>
    <cellStyle name="메모 15 15 15" xfId="22618"/>
    <cellStyle name="메모 15 15 16" xfId="22619"/>
    <cellStyle name="메모 15 15 2" xfId="22620"/>
    <cellStyle name="메모 15 15 2 2" xfId="22621"/>
    <cellStyle name="메모 15 15 2 3" xfId="22622"/>
    <cellStyle name="메모 15 15 3" xfId="22623"/>
    <cellStyle name="메모 15 15 3 2" xfId="22624"/>
    <cellStyle name="메모 15 15 3 3" xfId="22625"/>
    <cellStyle name="메모 15 15 4" xfId="22626"/>
    <cellStyle name="메모 15 15 4 2" xfId="22627"/>
    <cellStyle name="메모 15 15 4 3" xfId="22628"/>
    <cellStyle name="메모 15 15 5" xfId="22629"/>
    <cellStyle name="메모 15 15 5 2" xfId="22630"/>
    <cellStyle name="메모 15 15 5 3" xfId="22631"/>
    <cellStyle name="메모 15 15 6" xfId="22632"/>
    <cellStyle name="메모 15 15 6 2" xfId="22633"/>
    <cellStyle name="메모 15 15 6 3" xfId="22634"/>
    <cellStyle name="메모 15 15 7" xfId="22635"/>
    <cellStyle name="메모 15 15 7 2" xfId="22636"/>
    <cellStyle name="메모 15 15 7 3" xfId="22637"/>
    <cellStyle name="메모 15 15 8" xfId="22638"/>
    <cellStyle name="메모 15 15 8 2" xfId="22639"/>
    <cellStyle name="메모 15 15 8 3" xfId="22640"/>
    <cellStyle name="메모 15 15 9" xfId="22641"/>
    <cellStyle name="메모 15 15 9 2" xfId="22642"/>
    <cellStyle name="메모 15 15 9 3" xfId="22643"/>
    <cellStyle name="메모 15 16" xfId="22644"/>
    <cellStyle name="메모 15 16 10" xfId="22645"/>
    <cellStyle name="메모 15 16 10 2" xfId="22646"/>
    <cellStyle name="메모 15 16 10 3" xfId="22647"/>
    <cellStyle name="메모 15 16 11" xfId="22648"/>
    <cellStyle name="메모 15 16 11 2" xfId="22649"/>
    <cellStyle name="메모 15 16 11 3" xfId="22650"/>
    <cellStyle name="메모 15 16 12" xfId="22651"/>
    <cellStyle name="메모 15 16 12 2" xfId="22652"/>
    <cellStyle name="메모 15 16 12 3" xfId="22653"/>
    <cellStyle name="메모 15 16 13" xfId="22654"/>
    <cellStyle name="메모 15 16 13 2" xfId="22655"/>
    <cellStyle name="메모 15 16 13 3" xfId="22656"/>
    <cellStyle name="메모 15 16 14" xfId="22657"/>
    <cellStyle name="메모 15 16 14 2" xfId="22658"/>
    <cellStyle name="메모 15 16 14 3" xfId="22659"/>
    <cellStyle name="메모 15 16 15" xfId="22660"/>
    <cellStyle name="메모 15 16 16" xfId="22661"/>
    <cellStyle name="메모 15 16 2" xfId="22662"/>
    <cellStyle name="메모 15 16 2 2" xfId="22663"/>
    <cellStyle name="메모 15 16 2 3" xfId="22664"/>
    <cellStyle name="메모 15 16 3" xfId="22665"/>
    <cellStyle name="메모 15 16 3 2" xfId="22666"/>
    <cellStyle name="메모 15 16 3 3" xfId="22667"/>
    <cellStyle name="메모 15 16 4" xfId="22668"/>
    <cellStyle name="메모 15 16 4 2" xfId="22669"/>
    <cellStyle name="메모 15 16 4 3" xfId="22670"/>
    <cellStyle name="메모 15 16 5" xfId="22671"/>
    <cellStyle name="메모 15 16 5 2" xfId="22672"/>
    <cellStyle name="메모 15 16 5 3" xfId="22673"/>
    <cellStyle name="메모 15 16 6" xfId="22674"/>
    <cellStyle name="메모 15 16 6 2" xfId="22675"/>
    <cellStyle name="메모 15 16 6 3" xfId="22676"/>
    <cellStyle name="메모 15 16 7" xfId="22677"/>
    <cellStyle name="메모 15 16 7 2" xfId="22678"/>
    <cellStyle name="메모 15 16 7 3" xfId="22679"/>
    <cellStyle name="메모 15 16 8" xfId="22680"/>
    <cellStyle name="메모 15 16 8 2" xfId="22681"/>
    <cellStyle name="메모 15 16 8 3" xfId="22682"/>
    <cellStyle name="메모 15 16 9" xfId="22683"/>
    <cellStyle name="메모 15 16 9 2" xfId="22684"/>
    <cellStyle name="메모 15 16 9 3" xfId="22685"/>
    <cellStyle name="메모 15 17" xfId="22686"/>
    <cellStyle name="메모 15 17 10" xfId="22687"/>
    <cellStyle name="메모 15 17 10 2" xfId="22688"/>
    <cellStyle name="메모 15 17 10 3" xfId="22689"/>
    <cellStyle name="메모 15 17 11" xfId="22690"/>
    <cellStyle name="메모 15 17 11 2" xfId="22691"/>
    <cellStyle name="메모 15 17 11 3" xfId="22692"/>
    <cellStyle name="메모 15 17 12" xfId="22693"/>
    <cellStyle name="메모 15 17 12 2" xfId="22694"/>
    <cellStyle name="메모 15 17 12 3" xfId="22695"/>
    <cellStyle name="메모 15 17 13" xfId="22696"/>
    <cellStyle name="메모 15 17 13 2" xfId="22697"/>
    <cellStyle name="메모 15 17 13 3" xfId="22698"/>
    <cellStyle name="메모 15 17 14" xfId="22699"/>
    <cellStyle name="메모 15 17 14 2" xfId="22700"/>
    <cellStyle name="메모 15 17 14 3" xfId="22701"/>
    <cellStyle name="메모 15 17 15" xfId="22702"/>
    <cellStyle name="메모 15 17 16" xfId="22703"/>
    <cellStyle name="메모 15 17 2" xfId="22704"/>
    <cellStyle name="메모 15 17 2 2" xfId="22705"/>
    <cellStyle name="메모 15 17 2 3" xfId="22706"/>
    <cellStyle name="메모 15 17 3" xfId="22707"/>
    <cellStyle name="메모 15 17 3 2" xfId="22708"/>
    <cellStyle name="메모 15 17 3 3" xfId="22709"/>
    <cellStyle name="메모 15 17 4" xfId="22710"/>
    <cellStyle name="메모 15 17 4 2" xfId="22711"/>
    <cellStyle name="메모 15 17 4 3" xfId="22712"/>
    <cellStyle name="메모 15 17 5" xfId="22713"/>
    <cellStyle name="메모 15 17 5 2" xfId="22714"/>
    <cellStyle name="메모 15 17 5 3" xfId="22715"/>
    <cellStyle name="메모 15 17 6" xfId="22716"/>
    <cellStyle name="메모 15 17 6 2" xfId="22717"/>
    <cellStyle name="메모 15 17 6 3" xfId="22718"/>
    <cellStyle name="메모 15 17 7" xfId="22719"/>
    <cellStyle name="메모 15 17 7 2" xfId="22720"/>
    <cellStyle name="메모 15 17 7 3" xfId="22721"/>
    <cellStyle name="메모 15 17 8" xfId="22722"/>
    <cellStyle name="메모 15 17 8 2" xfId="22723"/>
    <cellStyle name="메모 15 17 8 3" xfId="22724"/>
    <cellStyle name="메모 15 17 9" xfId="22725"/>
    <cellStyle name="메모 15 17 9 2" xfId="22726"/>
    <cellStyle name="메모 15 17 9 3" xfId="22727"/>
    <cellStyle name="메모 15 18" xfId="22728"/>
    <cellStyle name="메모 15 18 10" xfId="22729"/>
    <cellStyle name="메모 15 18 10 2" xfId="22730"/>
    <cellStyle name="메모 15 18 10 3" xfId="22731"/>
    <cellStyle name="메모 15 18 11" xfId="22732"/>
    <cellStyle name="메모 15 18 11 2" xfId="22733"/>
    <cellStyle name="메모 15 18 11 3" xfId="22734"/>
    <cellStyle name="메모 15 18 12" xfId="22735"/>
    <cellStyle name="메모 15 18 12 2" xfId="22736"/>
    <cellStyle name="메모 15 18 12 3" xfId="22737"/>
    <cellStyle name="메모 15 18 13" xfId="22738"/>
    <cellStyle name="메모 15 18 13 2" xfId="22739"/>
    <cellStyle name="메모 15 18 13 3" xfId="22740"/>
    <cellStyle name="메모 15 18 14" xfId="22741"/>
    <cellStyle name="메모 15 18 14 2" xfId="22742"/>
    <cellStyle name="메모 15 18 14 3" xfId="22743"/>
    <cellStyle name="메모 15 18 15" xfId="22744"/>
    <cellStyle name="메모 15 18 16" xfId="22745"/>
    <cellStyle name="메모 15 18 2" xfId="22746"/>
    <cellStyle name="메모 15 18 2 2" xfId="22747"/>
    <cellStyle name="메모 15 18 2 3" xfId="22748"/>
    <cellStyle name="메모 15 18 3" xfId="22749"/>
    <cellStyle name="메모 15 18 3 2" xfId="22750"/>
    <cellStyle name="메모 15 18 3 3" xfId="22751"/>
    <cellStyle name="메모 15 18 4" xfId="22752"/>
    <cellStyle name="메모 15 18 4 2" xfId="22753"/>
    <cellStyle name="메모 15 18 4 3" xfId="22754"/>
    <cellStyle name="메모 15 18 5" xfId="22755"/>
    <cellStyle name="메모 15 18 5 2" xfId="22756"/>
    <cellStyle name="메모 15 18 5 3" xfId="22757"/>
    <cellStyle name="메모 15 18 6" xfId="22758"/>
    <cellStyle name="메모 15 18 6 2" xfId="22759"/>
    <cellStyle name="메모 15 18 6 3" xfId="22760"/>
    <cellStyle name="메모 15 18 7" xfId="22761"/>
    <cellStyle name="메모 15 18 7 2" xfId="22762"/>
    <cellStyle name="메모 15 18 7 3" xfId="22763"/>
    <cellStyle name="메모 15 18 8" xfId="22764"/>
    <cellStyle name="메모 15 18 8 2" xfId="22765"/>
    <cellStyle name="메모 15 18 8 3" xfId="22766"/>
    <cellStyle name="메모 15 18 9" xfId="22767"/>
    <cellStyle name="메모 15 18 9 2" xfId="22768"/>
    <cellStyle name="메모 15 18 9 3" xfId="22769"/>
    <cellStyle name="메모 15 19" xfId="22770"/>
    <cellStyle name="메모 15 19 10" xfId="22771"/>
    <cellStyle name="메모 15 19 10 2" xfId="22772"/>
    <cellStyle name="메모 15 19 10 3" xfId="22773"/>
    <cellStyle name="메모 15 19 11" xfId="22774"/>
    <cellStyle name="메모 15 19 11 2" xfId="22775"/>
    <cellStyle name="메모 15 19 11 3" xfId="22776"/>
    <cellStyle name="메모 15 19 12" xfId="22777"/>
    <cellStyle name="메모 15 19 12 2" xfId="22778"/>
    <cellStyle name="메모 15 19 12 3" xfId="22779"/>
    <cellStyle name="메모 15 19 13" xfId="22780"/>
    <cellStyle name="메모 15 19 13 2" xfId="22781"/>
    <cellStyle name="메모 15 19 13 3" xfId="22782"/>
    <cellStyle name="메모 15 19 14" xfId="22783"/>
    <cellStyle name="메모 15 19 14 2" xfId="22784"/>
    <cellStyle name="메모 15 19 14 3" xfId="22785"/>
    <cellStyle name="메모 15 19 15" xfId="22786"/>
    <cellStyle name="메모 15 19 16" xfId="22787"/>
    <cellStyle name="메모 15 19 2" xfId="22788"/>
    <cellStyle name="메모 15 19 2 2" xfId="22789"/>
    <cellStyle name="메모 15 19 2 3" xfId="22790"/>
    <cellStyle name="메모 15 19 3" xfId="22791"/>
    <cellStyle name="메모 15 19 3 2" xfId="22792"/>
    <cellStyle name="메모 15 19 3 3" xfId="22793"/>
    <cellStyle name="메모 15 19 4" xfId="22794"/>
    <cellStyle name="메모 15 19 4 2" xfId="22795"/>
    <cellStyle name="메모 15 19 4 3" xfId="22796"/>
    <cellStyle name="메모 15 19 5" xfId="22797"/>
    <cellStyle name="메모 15 19 5 2" xfId="22798"/>
    <cellStyle name="메모 15 19 5 3" xfId="22799"/>
    <cellStyle name="메모 15 19 6" xfId="22800"/>
    <cellStyle name="메모 15 19 6 2" xfId="22801"/>
    <cellStyle name="메모 15 19 6 3" xfId="22802"/>
    <cellStyle name="메모 15 19 7" xfId="22803"/>
    <cellStyle name="메모 15 19 7 2" xfId="22804"/>
    <cellStyle name="메모 15 19 7 3" xfId="22805"/>
    <cellStyle name="메모 15 19 8" xfId="22806"/>
    <cellStyle name="메모 15 19 8 2" xfId="22807"/>
    <cellStyle name="메모 15 19 8 3" xfId="22808"/>
    <cellStyle name="메모 15 19 9" xfId="22809"/>
    <cellStyle name="메모 15 19 9 2" xfId="22810"/>
    <cellStyle name="메모 15 19 9 3" xfId="22811"/>
    <cellStyle name="메모 15 2" xfId="22812"/>
    <cellStyle name="메모 15 2 10" xfId="22813"/>
    <cellStyle name="메모 15 2 10 2" xfId="22814"/>
    <cellStyle name="메모 15 2 10 3" xfId="22815"/>
    <cellStyle name="메모 15 2 11" xfId="22816"/>
    <cellStyle name="메모 15 2 11 2" xfId="22817"/>
    <cellStyle name="메모 15 2 11 3" xfId="22818"/>
    <cellStyle name="메모 15 2 12" xfId="22819"/>
    <cellStyle name="메모 15 2 12 2" xfId="22820"/>
    <cellStyle name="메모 15 2 12 3" xfId="22821"/>
    <cellStyle name="메모 15 2 13" xfId="22822"/>
    <cellStyle name="메모 15 2 13 2" xfId="22823"/>
    <cellStyle name="메모 15 2 13 3" xfId="22824"/>
    <cellStyle name="메모 15 2 14" xfId="22825"/>
    <cellStyle name="메모 15 2 14 2" xfId="22826"/>
    <cellStyle name="메모 15 2 14 3" xfId="22827"/>
    <cellStyle name="메모 15 2 15" xfId="22828"/>
    <cellStyle name="메모 15 2 16" xfId="22829"/>
    <cellStyle name="메모 15 2 2" xfId="22830"/>
    <cellStyle name="메모 15 2 2 2" xfId="22831"/>
    <cellStyle name="메모 15 2 2 3" xfId="22832"/>
    <cellStyle name="메모 15 2 3" xfId="22833"/>
    <cellStyle name="메모 15 2 3 2" xfId="22834"/>
    <cellStyle name="메모 15 2 3 3" xfId="22835"/>
    <cellStyle name="메모 15 2 4" xfId="22836"/>
    <cellStyle name="메모 15 2 4 2" xfId="22837"/>
    <cellStyle name="메모 15 2 4 3" xfId="22838"/>
    <cellStyle name="메모 15 2 5" xfId="22839"/>
    <cellStyle name="메모 15 2 5 2" xfId="22840"/>
    <cellStyle name="메모 15 2 5 3" xfId="22841"/>
    <cellStyle name="메모 15 2 6" xfId="22842"/>
    <cellStyle name="메모 15 2 6 2" xfId="22843"/>
    <cellStyle name="메모 15 2 6 3" xfId="22844"/>
    <cellStyle name="메모 15 2 7" xfId="22845"/>
    <cellStyle name="메모 15 2 7 2" xfId="22846"/>
    <cellStyle name="메모 15 2 7 3" xfId="22847"/>
    <cellStyle name="메모 15 2 8" xfId="22848"/>
    <cellStyle name="메모 15 2 8 2" xfId="22849"/>
    <cellStyle name="메모 15 2 8 3" xfId="22850"/>
    <cellStyle name="메모 15 2 9" xfId="22851"/>
    <cellStyle name="메모 15 2 9 2" xfId="22852"/>
    <cellStyle name="메모 15 2 9 3" xfId="22853"/>
    <cellStyle name="메모 15 20" xfId="22854"/>
    <cellStyle name="메모 15 20 10" xfId="22855"/>
    <cellStyle name="메모 15 20 10 2" xfId="22856"/>
    <cellStyle name="메모 15 20 10 3" xfId="22857"/>
    <cellStyle name="메모 15 20 11" xfId="22858"/>
    <cellStyle name="메모 15 20 11 2" xfId="22859"/>
    <cellStyle name="메모 15 20 11 3" xfId="22860"/>
    <cellStyle name="메모 15 20 12" xfId="22861"/>
    <cellStyle name="메모 15 20 12 2" xfId="22862"/>
    <cellStyle name="메모 15 20 12 3" xfId="22863"/>
    <cellStyle name="메모 15 20 13" xfId="22864"/>
    <cellStyle name="메모 15 20 13 2" xfId="22865"/>
    <cellStyle name="메모 15 20 13 3" xfId="22866"/>
    <cellStyle name="메모 15 20 14" xfId="22867"/>
    <cellStyle name="메모 15 20 14 2" xfId="22868"/>
    <cellStyle name="메모 15 20 14 3" xfId="22869"/>
    <cellStyle name="메모 15 20 15" xfId="22870"/>
    <cellStyle name="메모 15 20 16" xfId="22871"/>
    <cellStyle name="메모 15 20 2" xfId="22872"/>
    <cellStyle name="메모 15 20 2 2" xfId="22873"/>
    <cellStyle name="메모 15 20 2 3" xfId="22874"/>
    <cellStyle name="메모 15 20 3" xfId="22875"/>
    <cellStyle name="메모 15 20 3 2" xfId="22876"/>
    <cellStyle name="메모 15 20 3 3" xfId="22877"/>
    <cellStyle name="메모 15 20 4" xfId="22878"/>
    <cellStyle name="메모 15 20 4 2" xfId="22879"/>
    <cellStyle name="메모 15 20 4 3" xfId="22880"/>
    <cellStyle name="메모 15 20 5" xfId="22881"/>
    <cellStyle name="메모 15 20 5 2" xfId="22882"/>
    <cellStyle name="메모 15 20 5 3" xfId="22883"/>
    <cellStyle name="메모 15 20 6" xfId="22884"/>
    <cellStyle name="메모 15 20 6 2" xfId="22885"/>
    <cellStyle name="메모 15 20 6 3" xfId="22886"/>
    <cellStyle name="메모 15 20 7" xfId="22887"/>
    <cellStyle name="메모 15 20 7 2" xfId="22888"/>
    <cellStyle name="메모 15 20 7 3" xfId="22889"/>
    <cellStyle name="메모 15 20 8" xfId="22890"/>
    <cellStyle name="메모 15 20 8 2" xfId="22891"/>
    <cellStyle name="메모 15 20 8 3" xfId="22892"/>
    <cellStyle name="메모 15 20 9" xfId="22893"/>
    <cellStyle name="메모 15 20 9 2" xfId="22894"/>
    <cellStyle name="메모 15 20 9 3" xfId="22895"/>
    <cellStyle name="메모 15 21" xfId="22896"/>
    <cellStyle name="메모 15 21 10" xfId="22897"/>
    <cellStyle name="메모 15 21 10 2" xfId="22898"/>
    <cellStyle name="메모 15 21 10 3" xfId="22899"/>
    <cellStyle name="메모 15 21 11" xfId="22900"/>
    <cellStyle name="메모 15 21 11 2" xfId="22901"/>
    <cellStyle name="메모 15 21 11 3" xfId="22902"/>
    <cellStyle name="메모 15 21 12" xfId="22903"/>
    <cellStyle name="메모 15 21 12 2" xfId="22904"/>
    <cellStyle name="메모 15 21 12 3" xfId="22905"/>
    <cellStyle name="메모 15 21 13" xfId="22906"/>
    <cellStyle name="메모 15 21 13 2" xfId="22907"/>
    <cellStyle name="메모 15 21 13 3" xfId="22908"/>
    <cellStyle name="메모 15 21 14" xfId="22909"/>
    <cellStyle name="메모 15 21 14 2" xfId="22910"/>
    <cellStyle name="메모 15 21 14 3" xfId="22911"/>
    <cellStyle name="메모 15 21 15" xfId="22912"/>
    <cellStyle name="메모 15 21 16" xfId="22913"/>
    <cellStyle name="메모 15 21 2" xfId="22914"/>
    <cellStyle name="메모 15 21 2 2" xfId="22915"/>
    <cellStyle name="메모 15 21 2 3" xfId="22916"/>
    <cellStyle name="메모 15 21 3" xfId="22917"/>
    <cellStyle name="메모 15 21 3 2" xfId="22918"/>
    <cellStyle name="메모 15 21 3 3" xfId="22919"/>
    <cellStyle name="메모 15 21 4" xfId="22920"/>
    <cellStyle name="메모 15 21 4 2" xfId="22921"/>
    <cellStyle name="메모 15 21 4 3" xfId="22922"/>
    <cellStyle name="메모 15 21 5" xfId="22923"/>
    <cellStyle name="메모 15 21 5 2" xfId="22924"/>
    <cellStyle name="메모 15 21 5 3" xfId="22925"/>
    <cellStyle name="메모 15 21 6" xfId="22926"/>
    <cellStyle name="메모 15 21 6 2" xfId="22927"/>
    <cellStyle name="메모 15 21 6 3" xfId="22928"/>
    <cellStyle name="메모 15 21 7" xfId="22929"/>
    <cellStyle name="메모 15 21 7 2" xfId="22930"/>
    <cellStyle name="메모 15 21 7 3" xfId="22931"/>
    <cellStyle name="메모 15 21 8" xfId="22932"/>
    <cellStyle name="메모 15 21 8 2" xfId="22933"/>
    <cellStyle name="메모 15 21 8 3" xfId="22934"/>
    <cellStyle name="메모 15 21 9" xfId="22935"/>
    <cellStyle name="메모 15 21 9 2" xfId="22936"/>
    <cellStyle name="메모 15 21 9 3" xfId="22937"/>
    <cellStyle name="메모 15 22" xfId="22938"/>
    <cellStyle name="메모 15 22 10" xfId="22939"/>
    <cellStyle name="메모 15 22 10 2" xfId="22940"/>
    <cellStyle name="메모 15 22 10 3" xfId="22941"/>
    <cellStyle name="메모 15 22 11" xfId="22942"/>
    <cellStyle name="메모 15 22 11 2" xfId="22943"/>
    <cellStyle name="메모 15 22 11 3" xfId="22944"/>
    <cellStyle name="메모 15 22 12" xfId="22945"/>
    <cellStyle name="메모 15 22 12 2" xfId="22946"/>
    <cellStyle name="메모 15 22 12 3" xfId="22947"/>
    <cellStyle name="메모 15 22 13" xfId="22948"/>
    <cellStyle name="메모 15 22 13 2" xfId="22949"/>
    <cellStyle name="메모 15 22 13 3" xfId="22950"/>
    <cellStyle name="메모 15 22 14" xfId="22951"/>
    <cellStyle name="메모 15 22 14 2" xfId="22952"/>
    <cellStyle name="메모 15 22 14 3" xfId="22953"/>
    <cellStyle name="메모 15 22 15" xfId="22954"/>
    <cellStyle name="메모 15 22 16" xfId="22955"/>
    <cellStyle name="메모 15 22 2" xfId="22956"/>
    <cellStyle name="메모 15 22 2 2" xfId="22957"/>
    <cellStyle name="메모 15 22 2 3" xfId="22958"/>
    <cellStyle name="메모 15 22 3" xfId="22959"/>
    <cellStyle name="메모 15 22 3 2" xfId="22960"/>
    <cellStyle name="메모 15 22 3 3" xfId="22961"/>
    <cellStyle name="메모 15 22 4" xfId="22962"/>
    <cellStyle name="메모 15 22 4 2" xfId="22963"/>
    <cellStyle name="메모 15 22 4 3" xfId="22964"/>
    <cellStyle name="메모 15 22 5" xfId="22965"/>
    <cellStyle name="메모 15 22 5 2" xfId="22966"/>
    <cellStyle name="메모 15 22 5 3" xfId="22967"/>
    <cellStyle name="메모 15 22 6" xfId="22968"/>
    <cellStyle name="메모 15 22 6 2" xfId="22969"/>
    <cellStyle name="메모 15 22 6 3" xfId="22970"/>
    <cellStyle name="메모 15 22 7" xfId="22971"/>
    <cellStyle name="메모 15 22 7 2" xfId="22972"/>
    <cellStyle name="메모 15 22 7 3" xfId="22973"/>
    <cellStyle name="메모 15 22 8" xfId="22974"/>
    <cellStyle name="메모 15 22 8 2" xfId="22975"/>
    <cellStyle name="메모 15 22 8 3" xfId="22976"/>
    <cellStyle name="메모 15 22 9" xfId="22977"/>
    <cellStyle name="메모 15 22 9 2" xfId="22978"/>
    <cellStyle name="메모 15 22 9 3" xfId="22979"/>
    <cellStyle name="메모 15 23" xfId="22980"/>
    <cellStyle name="메모 15 23 2" xfId="22981"/>
    <cellStyle name="메모 15 23 3" xfId="22982"/>
    <cellStyle name="메모 15 24" xfId="22983"/>
    <cellStyle name="메모 15 24 2" xfId="22984"/>
    <cellStyle name="메모 15 24 3" xfId="22985"/>
    <cellStyle name="메모 15 25" xfId="22986"/>
    <cellStyle name="메모 15 25 2" xfId="22987"/>
    <cellStyle name="메모 15 25 3" xfId="22988"/>
    <cellStyle name="메모 15 26" xfId="22989"/>
    <cellStyle name="메모 15 26 2" xfId="22990"/>
    <cellStyle name="메모 15 26 3" xfId="22991"/>
    <cellStyle name="메모 15 27" xfId="22992"/>
    <cellStyle name="메모 15 27 2" xfId="22993"/>
    <cellStyle name="메모 15 27 3" xfId="22994"/>
    <cellStyle name="메모 15 28" xfId="22995"/>
    <cellStyle name="메모 15 28 2" xfId="22996"/>
    <cellStyle name="메모 15 28 3" xfId="22997"/>
    <cellStyle name="메모 15 29" xfId="22998"/>
    <cellStyle name="메모 15 29 2" xfId="22999"/>
    <cellStyle name="메모 15 29 3" xfId="23000"/>
    <cellStyle name="메모 15 3" xfId="23001"/>
    <cellStyle name="메모 15 3 10" xfId="23002"/>
    <cellStyle name="메모 15 3 10 2" xfId="23003"/>
    <cellStyle name="메모 15 3 10 3" xfId="23004"/>
    <cellStyle name="메모 15 3 11" xfId="23005"/>
    <cellStyle name="메모 15 3 11 2" xfId="23006"/>
    <cellStyle name="메모 15 3 11 3" xfId="23007"/>
    <cellStyle name="메모 15 3 12" xfId="23008"/>
    <cellStyle name="메모 15 3 12 2" xfId="23009"/>
    <cellStyle name="메모 15 3 12 3" xfId="23010"/>
    <cellStyle name="메모 15 3 13" xfId="23011"/>
    <cellStyle name="메모 15 3 13 2" xfId="23012"/>
    <cellStyle name="메모 15 3 13 3" xfId="23013"/>
    <cellStyle name="메모 15 3 14" xfId="23014"/>
    <cellStyle name="메모 15 3 14 2" xfId="23015"/>
    <cellStyle name="메모 15 3 14 3" xfId="23016"/>
    <cellStyle name="메모 15 3 15" xfId="23017"/>
    <cellStyle name="메모 15 3 16" xfId="23018"/>
    <cellStyle name="메모 15 3 2" xfId="23019"/>
    <cellStyle name="메모 15 3 2 2" xfId="23020"/>
    <cellStyle name="메모 15 3 2 3" xfId="23021"/>
    <cellStyle name="메모 15 3 3" xfId="23022"/>
    <cellStyle name="메모 15 3 3 2" xfId="23023"/>
    <cellStyle name="메모 15 3 3 3" xfId="23024"/>
    <cellStyle name="메모 15 3 4" xfId="23025"/>
    <cellStyle name="메모 15 3 4 2" xfId="23026"/>
    <cellStyle name="메모 15 3 4 3" xfId="23027"/>
    <cellStyle name="메모 15 3 5" xfId="23028"/>
    <cellStyle name="메모 15 3 5 2" xfId="23029"/>
    <cellStyle name="메모 15 3 5 3" xfId="23030"/>
    <cellStyle name="메모 15 3 6" xfId="23031"/>
    <cellStyle name="메모 15 3 6 2" xfId="23032"/>
    <cellStyle name="메모 15 3 6 3" xfId="23033"/>
    <cellStyle name="메모 15 3 7" xfId="23034"/>
    <cellStyle name="메모 15 3 7 2" xfId="23035"/>
    <cellStyle name="메모 15 3 7 3" xfId="23036"/>
    <cellStyle name="메모 15 3 8" xfId="23037"/>
    <cellStyle name="메모 15 3 8 2" xfId="23038"/>
    <cellStyle name="메모 15 3 8 3" xfId="23039"/>
    <cellStyle name="메모 15 3 9" xfId="23040"/>
    <cellStyle name="메모 15 3 9 2" xfId="23041"/>
    <cellStyle name="메모 15 3 9 3" xfId="23042"/>
    <cellStyle name="메모 15 30" xfId="23043"/>
    <cellStyle name="메모 15 30 2" xfId="23044"/>
    <cellStyle name="메모 15 30 3" xfId="23045"/>
    <cellStyle name="메모 15 31" xfId="23046"/>
    <cellStyle name="메모 15 31 2" xfId="23047"/>
    <cellStyle name="메모 15 31 3" xfId="23048"/>
    <cellStyle name="메모 15 32" xfId="23049"/>
    <cellStyle name="메모 15 32 2" xfId="23050"/>
    <cellStyle name="메모 15 32 3" xfId="23051"/>
    <cellStyle name="메모 15 33" xfId="23052"/>
    <cellStyle name="메모 15 33 2" xfId="23053"/>
    <cellStyle name="메모 15 33 3" xfId="23054"/>
    <cellStyle name="메모 15 34" xfId="23055"/>
    <cellStyle name="메모 15 34 2" xfId="23056"/>
    <cellStyle name="메모 15 34 3" xfId="23057"/>
    <cellStyle name="메모 15 35" xfId="23058"/>
    <cellStyle name="메모 15 35 2" xfId="23059"/>
    <cellStyle name="메모 15 35 3" xfId="23060"/>
    <cellStyle name="메모 15 36" xfId="23061"/>
    <cellStyle name="메모 15 37" xfId="23062"/>
    <cellStyle name="메모 15 4" xfId="23063"/>
    <cellStyle name="메모 15 4 10" xfId="23064"/>
    <cellStyle name="메모 15 4 10 2" xfId="23065"/>
    <cellStyle name="메모 15 4 10 3" xfId="23066"/>
    <cellStyle name="메모 15 4 11" xfId="23067"/>
    <cellStyle name="메모 15 4 11 2" xfId="23068"/>
    <cellStyle name="메모 15 4 11 3" xfId="23069"/>
    <cellStyle name="메모 15 4 12" xfId="23070"/>
    <cellStyle name="메모 15 4 12 2" xfId="23071"/>
    <cellStyle name="메모 15 4 12 3" xfId="23072"/>
    <cellStyle name="메모 15 4 13" xfId="23073"/>
    <cellStyle name="메모 15 4 13 2" xfId="23074"/>
    <cellStyle name="메모 15 4 13 3" xfId="23075"/>
    <cellStyle name="메모 15 4 14" xfId="23076"/>
    <cellStyle name="메모 15 4 14 2" xfId="23077"/>
    <cellStyle name="메모 15 4 14 3" xfId="23078"/>
    <cellStyle name="메모 15 4 15" xfId="23079"/>
    <cellStyle name="메모 15 4 16" xfId="23080"/>
    <cellStyle name="메모 15 4 2" xfId="23081"/>
    <cellStyle name="메모 15 4 2 2" xfId="23082"/>
    <cellStyle name="메모 15 4 2 3" xfId="23083"/>
    <cellStyle name="메모 15 4 3" xfId="23084"/>
    <cellStyle name="메모 15 4 3 2" xfId="23085"/>
    <cellStyle name="메모 15 4 3 3" xfId="23086"/>
    <cellStyle name="메모 15 4 4" xfId="23087"/>
    <cellStyle name="메모 15 4 4 2" xfId="23088"/>
    <cellStyle name="메모 15 4 4 3" xfId="23089"/>
    <cellStyle name="메모 15 4 5" xfId="23090"/>
    <cellStyle name="메모 15 4 5 2" xfId="23091"/>
    <cellStyle name="메모 15 4 5 3" xfId="23092"/>
    <cellStyle name="메모 15 4 6" xfId="23093"/>
    <cellStyle name="메모 15 4 6 2" xfId="23094"/>
    <cellStyle name="메모 15 4 6 3" xfId="23095"/>
    <cellStyle name="메모 15 4 7" xfId="23096"/>
    <cellStyle name="메모 15 4 7 2" xfId="23097"/>
    <cellStyle name="메모 15 4 7 3" xfId="23098"/>
    <cellStyle name="메모 15 4 8" xfId="23099"/>
    <cellStyle name="메모 15 4 8 2" xfId="23100"/>
    <cellStyle name="메모 15 4 8 3" xfId="23101"/>
    <cellStyle name="메모 15 4 9" xfId="23102"/>
    <cellStyle name="메모 15 4 9 2" xfId="23103"/>
    <cellStyle name="메모 15 4 9 3" xfId="23104"/>
    <cellStyle name="메모 15 5" xfId="23105"/>
    <cellStyle name="메모 15 5 10" xfId="23106"/>
    <cellStyle name="메모 15 5 10 2" xfId="23107"/>
    <cellStyle name="메모 15 5 10 3" xfId="23108"/>
    <cellStyle name="메모 15 5 11" xfId="23109"/>
    <cellStyle name="메모 15 5 11 2" xfId="23110"/>
    <cellStyle name="메모 15 5 11 3" xfId="23111"/>
    <cellStyle name="메모 15 5 12" xfId="23112"/>
    <cellStyle name="메모 15 5 12 2" xfId="23113"/>
    <cellStyle name="메모 15 5 12 3" xfId="23114"/>
    <cellStyle name="메모 15 5 13" xfId="23115"/>
    <cellStyle name="메모 15 5 13 2" xfId="23116"/>
    <cellStyle name="메모 15 5 13 3" xfId="23117"/>
    <cellStyle name="메모 15 5 14" xfId="23118"/>
    <cellStyle name="메모 15 5 14 2" xfId="23119"/>
    <cellStyle name="메모 15 5 14 3" xfId="23120"/>
    <cellStyle name="메모 15 5 15" xfId="23121"/>
    <cellStyle name="메모 15 5 16" xfId="23122"/>
    <cellStyle name="메모 15 5 2" xfId="23123"/>
    <cellStyle name="메모 15 5 2 2" xfId="23124"/>
    <cellStyle name="메모 15 5 2 3" xfId="23125"/>
    <cellStyle name="메모 15 5 3" xfId="23126"/>
    <cellStyle name="메모 15 5 3 2" xfId="23127"/>
    <cellStyle name="메모 15 5 3 3" xfId="23128"/>
    <cellStyle name="메모 15 5 4" xfId="23129"/>
    <cellStyle name="메모 15 5 4 2" xfId="23130"/>
    <cellStyle name="메모 15 5 4 3" xfId="23131"/>
    <cellStyle name="메모 15 5 5" xfId="23132"/>
    <cellStyle name="메모 15 5 5 2" xfId="23133"/>
    <cellStyle name="메모 15 5 5 3" xfId="23134"/>
    <cellStyle name="메모 15 5 6" xfId="23135"/>
    <cellStyle name="메모 15 5 6 2" xfId="23136"/>
    <cellStyle name="메모 15 5 6 3" xfId="23137"/>
    <cellStyle name="메모 15 5 7" xfId="23138"/>
    <cellStyle name="메모 15 5 7 2" xfId="23139"/>
    <cellStyle name="메모 15 5 7 3" xfId="23140"/>
    <cellStyle name="메모 15 5 8" xfId="23141"/>
    <cellStyle name="메모 15 5 8 2" xfId="23142"/>
    <cellStyle name="메모 15 5 8 3" xfId="23143"/>
    <cellStyle name="메모 15 5 9" xfId="23144"/>
    <cellStyle name="메모 15 5 9 2" xfId="23145"/>
    <cellStyle name="메모 15 5 9 3" xfId="23146"/>
    <cellStyle name="메모 15 6" xfId="23147"/>
    <cellStyle name="메모 15 6 10" xfId="23148"/>
    <cellStyle name="메모 15 6 10 2" xfId="23149"/>
    <cellStyle name="메모 15 6 10 3" xfId="23150"/>
    <cellStyle name="메모 15 6 11" xfId="23151"/>
    <cellStyle name="메모 15 6 11 2" xfId="23152"/>
    <cellStyle name="메모 15 6 11 3" xfId="23153"/>
    <cellStyle name="메모 15 6 12" xfId="23154"/>
    <cellStyle name="메모 15 6 12 2" xfId="23155"/>
    <cellStyle name="메모 15 6 12 3" xfId="23156"/>
    <cellStyle name="메모 15 6 13" xfId="23157"/>
    <cellStyle name="메모 15 6 13 2" xfId="23158"/>
    <cellStyle name="메모 15 6 13 3" xfId="23159"/>
    <cellStyle name="메모 15 6 14" xfId="23160"/>
    <cellStyle name="메모 15 6 14 2" xfId="23161"/>
    <cellStyle name="메모 15 6 14 3" xfId="23162"/>
    <cellStyle name="메모 15 6 15" xfId="23163"/>
    <cellStyle name="메모 15 6 16" xfId="23164"/>
    <cellStyle name="메모 15 6 2" xfId="23165"/>
    <cellStyle name="메모 15 6 2 2" xfId="23166"/>
    <cellStyle name="메모 15 6 2 3" xfId="23167"/>
    <cellStyle name="메모 15 6 3" xfId="23168"/>
    <cellStyle name="메모 15 6 3 2" xfId="23169"/>
    <cellStyle name="메모 15 6 3 3" xfId="23170"/>
    <cellStyle name="메모 15 6 4" xfId="23171"/>
    <cellStyle name="메모 15 6 4 2" xfId="23172"/>
    <cellStyle name="메모 15 6 4 3" xfId="23173"/>
    <cellStyle name="메모 15 6 5" xfId="23174"/>
    <cellStyle name="메모 15 6 5 2" xfId="23175"/>
    <cellStyle name="메모 15 6 5 3" xfId="23176"/>
    <cellStyle name="메모 15 6 6" xfId="23177"/>
    <cellStyle name="메모 15 6 6 2" xfId="23178"/>
    <cellStyle name="메모 15 6 6 3" xfId="23179"/>
    <cellStyle name="메모 15 6 7" xfId="23180"/>
    <cellStyle name="메모 15 6 7 2" xfId="23181"/>
    <cellStyle name="메모 15 6 7 3" xfId="23182"/>
    <cellStyle name="메모 15 6 8" xfId="23183"/>
    <cellStyle name="메모 15 6 8 2" xfId="23184"/>
    <cellStyle name="메모 15 6 8 3" xfId="23185"/>
    <cellStyle name="메모 15 6 9" xfId="23186"/>
    <cellStyle name="메모 15 6 9 2" xfId="23187"/>
    <cellStyle name="메모 15 6 9 3" xfId="23188"/>
    <cellStyle name="메모 15 7" xfId="23189"/>
    <cellStyle name="메모 15 7 10" xfId="23190"/>
    <cellStyle name="메모 15 7 10 2" xfId="23191"/>
    <cellStyle name="메모 15 7 10 3" xfId="23192"/>
    <cellStyle name="메모 15 7 11" xfId="23193"/>
    <cellStyle name="메모 15 7 11 2" xfId="23194"/>
    <cellStyle name="메모 15 7 11 3" xfId="23195"/>
    <cellStyle name="메모 15 7 12" xfId="23196"/>
    <cellStyle name="메모 15 7 12 2" xfId="23197"/>
    <cellStyle name="메모 15 7 12 3" xfId="23198"/>
    <cellStyle name="메모 15 7 13" xfId="23199"/>
    <cellStyle name="메모 15 7 13 2" xfId="23200"/>
    <cellStyle name="메모 15 7 13 3" xfId="23201"/>
    <cellStyle name="메모 15 7 14" xfId="23202"/>
    <cellStyle name="메모 15 7 14 2" xfId="23203"/>
    <cellStyle name="메모 15 7 14 3" xfId="23204"/>
    <cellStyle name="메모 15 7 15" xfId="23205"/>
    <cellStyle name="메모 15 7 16" xfId="23206"/>
    <cellStyle name="메모 15 7 2" xfId="23207"/>
    <cellStyle name="메모 15 7 2 2" xfId="23208"/>
    <cellStyle name="메모 15 7 2 3" xfId="23209"/>
    <cellStyle name="메모 15 7 3" xfId="23210"/>
    <cellStyle name="메모 15 7 3 2" xfId="23211"/>
    <cellStyle name="메모 15 7 3 3" xfId="23212"/>
    <cellStyle name="메모 15 7 4" xfId="23213"/>
    <cellStyle name="메모 15 7 4 2" xfId="23214"/>
    <cellStyle name="메모 15 7 4 3" xfId="23215"/>
    <cellStyle name="메모 15 7 5" xfId="23216"/>
    <cellStyle name="메모 15 7 5 2" xfId="23217"/>
    <cellStyle name="메모 15 7 5 3" xfId="23218"/>
    <cellStyle name="메모 15 7 6" xfId="23219"/>
    <cellStyle name="메모 15 7 6 2" xfId="23220"/>
    <cellStyle name="메모 15 7 6 3" xfId="23221"/>
    <cellStyle name="메모 15 7 7" xfId="23222"/>
    <cellStyle name="메모 15 7 7 2" xfId="23223"/>
    <cellStyle name="메모 15 7 7 3" xfId="23224"/>
    <cellStyle name="메모 15 7 8" xfId="23225"/>
    <cellStyle name="메모 15 7 8 2" xfId="23226"/>
    <cellStyle name="메모 15 7 8 3" xfId="23227"/>
    <cellStyle name="메모 15 7 9" xfId="23228"/>
    <cellStyle name="메모 15 7 9 2" xfId="23229"/>
    <cellStyle name="메모 15 7 9 3" xfId="23230"/>
    <cellStyle name="메모 15 8" xfId="23231"/>
    <cellStyle name="메모 15 8 10" xfId="23232"/>
    <cellStyle name="메모 15 8 10 2" xfId="23233"/>
    <cellStyle name="메모 15 8 10 3" xfId="23234"/>
    <cellStyle name="메모 15 8 11" xfId="23235"/>
    <cellStyle name="메모 15 8 11 2" xfId="23236"/>
    <cellStyle name="메모 15 8 11 3" xfId="23237"/>
    <cellStyle name="메모 15 8 12" xfId="23238"/>
    <cellStyle name="메모 15 8 12 2" xfId="23239"/>
    <cellStyle name="메모 15 8 12 3" xfId="23240"/>
    <cellStyle name="메모 15 8 13" xfId="23241"/>
    <cellStyle name="메모 15 8 13 2" xfId="23242"/>
    <cellStyle name="메모 15 8 13 3" xfId="23243"/>
    <cellStyle name="메모 15 8 14" xfId="23244"/>
    <cellStyle name="메모 15 8 14 2" xfId="23245"/>
    <cellStyle name="메모 15 8 14 3" xfId="23246"/>
    <cellStyle name="메모 15 8 15" xfId="23247"/>
    <cellStyle name="메모 15 8 16" xfId="23248"/>
    <cellStyle name="메모 15 8 2" xfId="23249"/>
    <cellStyle name="메모 15 8 2 2" xfId="23250"/>
    <cellStyle name="메모 15 8 2 3" xfId="23251"/>
    <cellStyle name="메모 15 8 3" xfId="23252"/>
    <cellStyle name="메모 15 8 3 2" xfId="23253"/>
    <cellStyle name="메모 15 8 3 3" xfId="23254"/>
    <cellStyle name="메모 15 8 4" xfId="23255"/>
    <cellStyle name="메모 15 8 4 2" xfId="23256"/>
    <cellStyle name="메모 15 8 4 3" xfId="23257"/>
    <cellStyle name="메모 15 8 5" xfId="23258"/>
    <cellStyle name="메모 15 8 5 2" xfId="23259"/>
    <cellStyle name="메모 15 8 5 3" xfId="23260"/>
    <cellStyle name="메모 15 8 6" xfId="23261"/>
    <cellStyle name="메모 15 8 6 2" xfId="23262"/>
    <cellStyle name="메모 15 8 6 3" xfId="23263"/>
    <cellStyle name="메모 15 8 7" xfId="23264"/>
    <cellStyle name="메모 15 8 7 2" xfId="23265"/>
    <cellStyle name="메모 15 8 7 3" xfId="23266"/>
    <cellStyle name="메모 15 8 8" xfId="23267"/>
    <cellStyle name="메모 15 8 8 2" xfId="23268"/>
    <cellStyle name="메모 15 8 8 3" xfId="23269"/>
    <cellStyle name="메모 15 8 9" xfId="23270"/>
    <cellStyle name="메모 15 8 9 2" xfId="23271"/>
    <cellStyle name="메모 15 8 9 3" xfId="23272"/>
    <cellStyle name="메모 15 9" xfId="23273"/>
    <cellStyle name="메모 15 9 10" xfId="23274"/>
    <cellStyle name="메모 15 9 10 2" xfId="23275"/>
    <cellStyle name="메모 15 9 10 3" xfId="23276"/>
    <cellStyle name="메모 15 9 11" xfId="23277"/>
    <cellStyle name="메모 15 9 11 2" xfId="23278"/>
    <cellStyle name="메모 15 9 11 3" xfId="23279"/>
    <cellStyle name="메모 15 9 12" xfId="23280"/>
    <cellStyle name="메모 15 9 12 2" xfId="23281"/>
    <cellStyle name="메모 15 9 12 3" xfId="23282"/>
    <cellStyle name="메모 15 9 13" xfId="23283"/>
    <cellStyle name="메모 15 9 13 2" xfId="23284"/>
    <cellStyle name="메모 15 9 13 3" xfId="23285"/>
    <cellStyle name="메모 15 9 14" xfId="23286"/>
    <cellStyle name="메모 15 9 14 2" xfId="23287"/>
    <cellStyle name="메모 15 9 14 3" xfId="23288"/>
    <cellStyle name="메모 15 9 15" xfId="23289"/>
    <cellStyle name="메모 15 9 16" xfId="23290"/>
    <cellStyle name="메모 15 9 2" xfId="23291"/>
    <cellStyle name="메모 15 9 2 2" xfId="23292"/>
    <cellStyle name="메모 15 9 2 3" xfId="23293"/>
    <cellStyle name="메모 15 9 3" xfId="23294"/>
    <cellStyle name="메모 15 9 3 2" xfId="23295"/>
    <cellStyle name="메모 15 9 3 3" xfId="23296"/>
    <cellStyle name="메모 15 9 4" xfId="23297"/>
    <cellStyle name="메모 15 9 4 2" xfId="23298"/>
    <cellStyle name="메모 15 9 4 3" xfId="23299"/>
    <cellStyle name="메모 15 9 5" xfId="23300"/>
    <cellStyle name="메모 15 9 5 2" xfId="23301"/>
    <cellStyle name="메모 15 9 5 3" xfId="23302"/>
    <cellStyle name="메모 15 9 6" xfId="23303"/>
    <cellStyle name="메모 15 9 6 2" xfId="23304"/>
    <cellStyle name="메모 15 9 6 3" xfId="23305"/>
    <cellStyle name="메모 15 9 7" xfId="23306"/>
    <cellStyle name="메모 15 9 7 2" xfId="23307"/>
    <cellStyle name="메모 15 9 7 3" xfId="23308"/>
    <cellStyle name="메모 15 9 8" xfId="23309"/>
    <cellStyle name="메모 15 9 8 2" xfId="23310"/>
    <cellStyle name="메모 15 9 8 3" xfId="23311"/>
    <cellStyle name="메모 15 9 9" xfId="23312"/>
    <cellStyle name="메모 15 9 9 2" xfId="23313"/>
    <cellStyle name="메모 15 9 9 3" xfId="23314"/>
    <cellStyle name="메모 16" xfId="23315"/>
    <cellStyle name="메모 16 10" xfId="23316"/>
    <cellStyle name="메모 16 10 10" xfId="23317"/>
    <cellStyle name="메모 16 10 10 2" xfId="23318"/>
    <cellStyle name="메모 16 10 10 3" xfId="23319"/>
    <cellStyle name="메모 16 10 11" xfId="23320"/>
    <cellStyle name="메모 16 10 11 2" xfId="23321"/>
    <cellStyle name="메모 16 10 11 3" xfId="23322"/>
    <cellStyle name="메모 16 10 12" xfId="23323"/>
    <cellStyle name="메모 16 10 12 2" xfId="23324"/>
    <cellStyle name="메모 16 10 12 3" xfId="23325"/>
    <cellStyle name="메모 16 10 13" xfId="23326"/>
    <cellStyle name="메모 16 10 13 2" xfId="23327"/>
    <cellStyle name="메모 16 10 13 3" xfId="23328"/>
    <cellStyle name="메모 16 10 14" xfId="23329"/>
    <cellStyle name="메모 16 10 14 2" xfId="23330"/>
    <cellStyle name="메모 16 10 14 3" xfId="23331"/>
    <cellStyle name="메모 16 10 15" xfId="23332"/>
    <cellStyle name="메모 16 10 16" xfId="23333"/>
    <cellStyle name="메모 16 10 2" xfId="23334"/>
    <cellStyle name="메모 16 10 2 2" xfId="23335"/>
    <cellStyle name="메모 16 10 2 3" xfId="23336"/>
    <cellStyle name="메모 16 10 3" xfId="23337"/>
    <cellStyle name="메모 16 10 3 2" xfId="23338"/>
    <cellStyle name="메모 16 10 3 3" xfId="23339"/>
    <cellStyle name="메모 16 10 4" xfId="23340"/>
    <cellStyle name="메모 16 10 4 2" xfId="23341"/>
    <cellStyle name="메모 16 10 4 3" xfId="23342"/>
    <cellStyle name="메모 16 10 5" xfId="23343"/>
    <cellStyle name="메모 16 10 5 2" xfId="23344"/>
    <cellStyle name="메모 16 10 5 3" xfId="23345"/>
    <cellStyle name="메모 16 10 6" xfId="23346"/>
    <cellStyle name="메모 16 10 6 2" xfId="23347"/>
    <cellStyle name="메모 16 10 6 3" xfId="23348"/>
    <cellStyle name="메모 16 10 7" xfId="23349"/>
    <cellStyle name="메모 16 10 7 2" xfId="23350"/>
    <cellStyle name="메모 16 10 7 3" xfId="23351"/>
    <cellStyle name="메모 16 10 8" xfId="23352"/>
    <cellStyle name="메모 16 10 8 2" xfId="23353"/>
    <cellStyle name="메모 16 10 8 3" xfId="23354"/>
    <cellStyle name="메모 16 10 9" xfId="23355"/>
    <cellStyle name="메모 16 10 9 2" xfId="23356"/>
    <cellStyle name="메모 16 10 9 3" xfId="23357"/>
    <cellStyle name="메모 16 11" xfId="23358"/>
    <cellStyle name="메모 16 11 10" xfId="23359"/>
    <cellStyle name="메모 16 11 10 2" xfId="23360"/>
    <cellStyle name="메모 16 11 10 3" xfId="23361"/>
    <cellStyle name="메모 16 11 11" xfId="23362"/>
    <cellStyle name="메모 16 11 11 2" xfId="23363"/>
    <cellStyle name="메모 16 11 11 3" xfId="23364"/>
    <cellStyle name="메모 16 11 12" xfId="23365"/>
    <cellStyle name="메모 16 11 12 2" xfId="23366"/>
    <cellStyle name="메모 16 11 12 3" xfId="23367"/>
    <cellStyle name="메모 16 11 13" xfId="23368"/>
    <cellStyle name="메모 16 11 13 2" xfId="23369"/>
    <cellStyle name="메모 16 11 13 3" xfId="23370"/>
    <cellStyle name="메모 16 11 14" xfId="23371"/>
    <cellStyle name="메모 16 11 14 2" xfId="23372"/>
    <cellStyle name="메모 16 11 14 3" xfId="23373"/>
    <cellStyle name="메모 16 11 15" xfId="23374"/>
    <cellStyle name="메모 16 11 16" xfId="23375"/>
    <cellStyle name="메모 16 11 2" xfId="23376"/>
    <cellStyle name="메모 16 11 2 2" xfId="23377"/>
    <cellStyle name="메모 16 11 2 3" xfId="23378"/>
    <cellStyle name="메모 16 11 3" xfId="23379"/>
    <cellStyle name="메모 16 11 3 2" xfId="23380"/>
    <cellStyle name="메모 16 11 3 3" xfId="23381"/>
    <cellStyle name="메모 16 11 4" xfId="23382"/>
    <cellStyle name="메모 16 11 4 2" xfId="23383"/>
    <cellStyle name="메모 16 11 4 3" xfId="23384"/>
    <cellStyle name="메모 16 11 5" xfId="23385"/>
    <cellStyle name="메모 16 11 5 2" xfId="23386"/>
    <cellStyle name="메모 16 11 5 3" xfId="23387"/>
    <cellStyle name="메모 16 11 6" xfId="23388"/>
    <cellStyle name="메모 16 11 6 2" xfId="23389"/>
    <cellStyle name="메모 16 11 6 3" xfId="23390"/>
    <cellStyle name="메모 16 11 7" xfId="23391"/>
    <cellStyle name="메모 16 11 7 2" xfId="23392"/>
    <cellStyle name="메모 16 11 7 3" xfId="23393"/>
    <cellStyle name="메모 16 11 8" xfId="23394"/>
    <cellStyle name="메모 16 11 8 2" xfId="23395"/>
    <cellStyle name="메모 16 11 8 3" xfId="23396"/>
    <cellStyle name="메모 16 11 9" xfId="23397"/>
    <cellStyle name="메모 16 11 9 2" xfId="23398"/>
    <cellStyle name="메모 16 11 9 3" xfId="23399"/>
    <cellStyle name="메모 16 12" xfId="23400"/>
    <cellStyle name="메모 16 12 10" xfId="23401"/>
    <cellStyle name="메모 16 12 10 2" xfId="23402"/>
    <cellStyle name="메모 16 12 10 3" xfId="23403"/>
    <cellStyle name="메모 16 12 11" xfId="23404"/>
    <cellStyle name="메모 16 12 11 2" xfId="23405"/>
    <cellStyle name="메모 16 12 11 3" xfId="23406"/>
    <cellStyle name="메모 16 12 12" xfId="23407"/>
    <cellStyle name="메모 16 12 12 2" xfId="23408"/>
    <cellStyle name="메모 16 12 12 3" xfId="23409"/>
    <cellStyle name="메모 16 12 13" xfId="23410"/>
    <cellStyle name="메모 16 12 13 2" xfId="23411"/>
    <cellStyle name="메모 16 12 13 3" xfId="23412"/>
    <cellStyle name="메모 16 12 14" xfId="23413"/>
    <cellStyle name="메모 16 12 14 2" xfId="23414"/>
    <cellStyle name="메모 16 12 14 3" xfId="23415"/>
    <cellStyle name="메모 16 12 15" xfId="23416"/>
    <cellStyle name="메모 16 12 16" xfId="23417"/>
    <cellStyle name="메모 16 12 2" xfId="23418"/>
    <cellStyle name="메모 16 12 2 2" xfId="23419"/>
    <cellStyle name="메모 16 12 2 3" xfId="23420"/>
    <cellStyle name="메모 16 12 3" xfId="23421"/>
    <cellStyle name="메모 16 12 3 2" xfId="23422"/>
    <cellStyle name="메모 16 12 3 3" xfId="23423"/>
    <cellStyle name="메모 16 12 4" xfId="23424"/>
    <cellStyle name="메모 16 12 4 2" xfId="23425"/>
    <cellStyle name="메모 16 12 4 3" xfId="23426"/>
    <cellStyle name="메모 16 12 5" xfId="23427"/>
    <cellStyle name="메모 16 12 5 2" xfId="23428"/>
    <cellStyle name="메모 16 12 5 3" xfId="23429"/>
    <cellStyle name="메모 16 12 6" xfId="23430"/>
    <cellStyle name="메모 16 12 6 2" xfId="23431"/>
    <cellStyle name="메모 16 12 6 3" xfId="23432"/>
    <cellStyle name="메모 16 12 7" xfId="23433"/>
    <cellStyle name="메모 16 12 7 2" xfId="23434"/>
    <cellStyle name="메모 16 12 7 3" xfId="23435"/>
    <cellStyle name="메모 16 12 8" xfId="23436"/>
    <cellStyle name="메모 16 12 8 2" xfId="23437"/>
    <cellStyle name="메모 16 12 8 3" xfId="23438"/>
    <cellStyle name="메모 16 12 9" xfId="23439"/>
    <cellStyle name="메모 16 12 9 2" xfId="23440"/>
    <cellStyle name="메모 16 12 9 3" xfId="23441"/>
    <cellStyle name="메모 16 13" xfId="23442"/>
    <cellStyle name="메모 16 13 10" xfId="23443"/>
    <cellStyle name="메모 16 13 10 2" xfId="23444"/>
    <cellStyle name="메모 16 13 10 3" xfId="23445"/>
    <cellStyle name="메모 16 13 11" xfId="23446"/>
    <cellStyle name="메모 16 13 11 2" xfId="23447"/>
    <cellStyle name="메모 16 13 11 3" xfId="23448"/>
    <cellStyle name="메모 16 13 12" xfId="23449"/>
    <cellStyle name="메모 16 13 12 2" xfId="23450"/>
    <cellStyle name="메모 16 13 12 3" xfId="23451"/>
    <cellStyle name="메모 16 13 13" xfId="23452"/>
    <cellStyle name="메모 16 13 13 2" xfId="23453"/>
    <cellStyle name="메모 16 13 13 3" xfId="23454"/>
    <cellStyle name="메모 16 13 14" xfId="23455"/>
    <cellStyle name="메모 16 13 14 2" xfId="23456"/>
    <cellStyle name="메모 16 13 14 3" xfId="23457"/>
    <cellStyle name="메모 16 13 15" xfId="23458"/>
    <cellStyle name="메모 16 13 16" xfId="23459"/>
    <cellStyle name="메모 16 13 2" xfId="23460"/>
    <cellStyle name="메모 16 13 2 2" xfId="23461"/>
    <cellStyle name="메모 16 13 2 3" xfId="23462"/>
    <cellStyle name="메모 16 13 3" xfId="23463"/>
    <cellStyle name="메모 16 13 3 2" xfId="23464"/>
    <cellStyle name="메모 16 13 3 3" xfId="23465"/>
    <cellStyle name="메모 16 13 4" xfId="23466"/>
    <cellStyle name="메모 16 13 4 2" xfId="23467"/>
    <cellStyle name="메모 16 13 4 3" xfId="23468"/>
    <cellStyle name="메모 16 13 5" xfId="23469"/>
    <cellStyle name="메모 16 13 5 2" xfId="23470"/>
    <cellStyle name="메모 16 13 5 3" xfId="23471"/>
    <cellStyle name="메모 16 13 6" xfId="23472"/>
    <cellStyle name="메모 16 13 6 2" xfId="23473"/>
    <cellStyle name="메모 16 13 6 3" xfId="23474"/>
    <cellStyle name="메모 16 13 7" xfId="23475"/>
    <cellStyle name="메모 16 13 7 2" xfId="23476"/>
    <cellStyle name="메모 16 13 7 3" xfId="23477"/>
    <cellStyle name="메모 16 13 8" xfId="23478"/>
    <cellStyle name="메모 16 13 8 2" xfId="23479"/>
    <cellStyle name="메모 16 13 8 3" xfId="23480"/>
    <cellStyle name="메모 16 13 9" xfId="23481"/>
    <cellStyle name="메모 16 13 9 2" xfId="23482"/>
    <cellStyle name="메모 16 13 9 3" xfId="23483"/>
    <cellStyle name="메모 16 14" xfId="23484"/>
    <cellStyle name="메모 16 14 10" xfId="23485"/>
    <cellStyle name="메모 16 14 10 2" xfId="23486"/>
    <cellStyle name="메모 16 14 10 3" xfId="23487"/>
    <cellStyle name="메모 16 14 11" xfId="23488"/>
    <cellStyle name="메모 16 14 11 2" xfId="23489"/>
    <cellStyle name="메모 16 14 11 3" xfId="23490"/>
    <cellStyle name="메모 16 14 12" xfId="23491"/>
    <cellStyle name="메모 16 14 12 2" xfId="23492"/>
    <cellStyle name="메모 16 14 12 3" xfId="23493"/>
    <cellStyle name="메모 16 14 13" xfId="23494"/>
    <cellStyle name="메모 16 14 13 2" xfId="23495"/>
    <cellStyle name="메모 16 14 13 3" xfId="23496"/>
    <cellStyle name="메모 16 14 14" xfId="23497"/>
    <cellStyle name="메모 16 14 14 2" xfId="23498"/>
    <cellStyle name="메모 16 14 14 3" xfId="23499"/>
    <cellStyle name="메모 16 14 15" xfId="23500"/>
    <cellStyle name="메모 16 14 16" xfId="23501"/>
    <cellStyle name="메모 16 14 2" xfId="23502"/>
    <cellStyle name="메모 16 14 2 2" xfId="23503"/>
    <cellStyle name="메모 16 14 2 3" xfId="23504"/>
    <cellStyle name="메모 16 14 3" xfId="23505"/>
    <cellStyle name="메모 16 14 3 2" xfId="23506"/>
    <cellStyle name="메모 16 14 3 3" xfId="23507"/>
    <cellStyle name="메모 16 14 4" xfId="23508"/>
    <cellStyle name="메모 16 14 4 2" xfId="23509"/>
    <cellStyle name="메모 16 14 4 3" xfId="23510"/>
    <cellStyle name="메모 16 14 5" xfId="23511"/>
    <cellStyle name="메모 16 14 5 2" xfId="23512"/>
    <cellStyle name="메모 16 14 5 3" xfId="23513"/>
    <cellStyle name="메모 16 14 6" xfId="23514"/>
    <cellStyle name="메모 16 14 6 2" xfId="23515"/>
    <cellStyle name="메모 16 14 6 3" xfId="23516"/>
    <cellStyle name="메모 16 14 7" xfId="23517"/>
    <cellStyle name="메모 16 14 7 2" xfId="23518"/>
    <cellStyle name="메모 16 14 7 3" xfId="23519"/>
    <cellStyle name="메모 16 14 8" xfId="23520"/>
    <cellStyle name="메모 16 14 8 2" xfId="23521"/>
    <cellStyle name="메모 16 14 8 3" xfId="23522"/>
    <cellStyle name="메모 16 14 9" xfId="23523"/>
    <cellStyle name="메모 16 14 9 2" xfId="23524"/>
    <cellStyle name="메모 16 14 9 3" xfId="23525"/>
    <cellStyle name="메모 16 15" xfId="23526"/>
    <cellStyle name="메모 16 15 10" xfId="23527"/>
    <cellStyle name="메모 16 15 10 2" xfId="23528"/>
    <cellStyle name="메모 16 15 10 3" xfId="23529"/>
    <cellStyle name="메모 16 15 11" xfId="23530"/>
    <cellStyle name="메모 16 15 11 2" xfId="23531"/>
    <cellStyle name="메모 16 15 11 3" xfId="23532"/>
    <cellStyle name="메모 16 15 12" xfId="23533"/>
    <cellStyle name="메모 16 15 12 2" xfId="23534"/>
    <cellStyle name="메모 16 15 12 3" xfId="23535"/>
    <cellStyle name="메모 16 15 13" xfId="23536"/>
    <cellStyle name="메모 16 15 13 2" xfId="23537"/>
    <cellStyle name="메모 16 15 13 3" xfId="23538"/>
    <cellStyle name="메모 16 15 14" xfId="23539"/>
    <cellStyle name="메모 16 15 14 2" xfId="23540"/>
    <cellStyle name="메모 16 15 14 3" xfId="23541"/>
    <cellStyle name="메모 16 15 15" xfId="23542"/>
    <cellStyle name="메모 16 15 16" xfId="23543"/>
    <cellStyle name="메모 16 15 2" xfId="23544"/>
    <cellStyle name="메모 16 15 2 2" xfId="23545"/>
    <cellStyle name="메모 16 15 2 3" xfId="23546"/>
    <cellStyle name="메모 16 15 3" xfId="23547"/>
    <cellStyle name="메모 16 15 3 2" xfId="23548"/>
    <cellStyle name="메모 16 15 3 3" xfId="23549"/>
    <cellStyle name="메모 16 15 4" xfId="23550"/>
    <cellStyle name="메모 16 15 4 2" xfId="23551"/>
    <cellStyle name="메모 16 15 4 3" xfId="23552"/>
    <cellStyle name="메모 16 15 5" xfId="23553"/>
    <cellStyle name="메모 16 15 5 2" xfId="23554"/>
    <cellStyle name="메모 16 15 5 3" xfId="23555"/>
    <cellStyle name="메모 16 15 6" xfId="23556"/>
    <cellStyle name="메모 16 15 6 2" xfId="23557"/>
    <cellStyle name="메모 16 15 6 3" xfId="23558"/>
    <cellStyle name="메모 16 15 7" xfId="23559"/>
    <cellStyle name="메모 16 15 7 2" xfId="23560"/>
    <cellStyle name="메모 16 15 7 3" xfId="23561"/>
    <cellStyle name="메모 16 15 8" xfId="23562"/>
    <cellStyle name="메모 16 15 8 2" xfId="23563"/>
    <cellStyle name="메모 16 15 8 3" xfId="23564"/>
    <cellStyle name="메모 16 15 9" xfId="23565"/>
    <cellStyle name="메모 16 15 9 2" xfId="23566"/>
    <cellStyle name="메모 16 15 9 3" xfId="23567"/>
    <cellStyle name="메모 16 16" xfId="23568"/>
    <cellStyle name="메모 16 16 10" xfId="23569"/>
    <cellStyle name="메모 16 16 10 2" xfId="23570"/>
    <cellStyle name="메모 16 16 10 3" xfId="23571"/>
    <cellStyle name="메모 16 16 11" xfId="23572"/>
    <cellStyle name="메모 16 16 11 2" xfId="23573"/>
    <cellStyle name="메모 16 16 11 3" xfId="23574"/>
    <cellStyle name="메모 16 16 12" xfId="23575"/>
    <cellStyle name="메모 16 16 12 2" xfId="23576"/>
    <cellStyle name="메모 16 16 12 3" xfId="23577"/>
    <cellStyle name="메모 16 16 13" xfId="23578"/>
    <cellStyle name="메모 16 16 13 2" xfId="23579"/>
    <cellStyle name="메모 16 16 13 3" xfId="23580"/>
    <cellStyle name="메모 16 16 14" xfId="23581"/>
    <cellStyle name="메모 16 16 14 2" xfId="23582"/>
    <cellStyle name="메모 16 16 14 3" xfId="23583"/>
    <cellStyle name="메모 16 16 15" xfId="23584"/>
    <cellStyle name="메모 16 16 16" xfId="23585"/>
    <cellStyle name="메모 16 16 2" xfId="23586"/>
    <cellStyle name="메모 16 16 2 2" xfId="23587"/>
    <cellStyle name="메모 16 16 2 3" xfId="23588"/>
    <cellStyle name="메모 16 16 3" xfId="23589"/>
    <cellStyle name="메모 16 16 3 2" xfId="23590"/>
    <cellStyle name="메모 16 16 3 3" xfId="23591"/>
    <cellStyle name="메모 16 16 4" xfId="23592"/>
    <cellStyle name="메모 16 16 4 2" xfId="23593"/>
    <cellStyle name="메모 16 16 4 3" xfId="23594"/>
    <cellStyle name="메모 16 16 5" xfId="23595"/>
    <cellStyle name="메모 16 16 5 2" xfId="23596"/>
    <cellStyle name="메모 16 16 5 3" xfId="23597"/>
    <cellStyle name="메모 16 16 6" xfId="23598"/>
    <cellStyle name="메모 16 16 6 2" xfId="23599"/>
    <cellStyle name="메모 16 16 6 3" xfId="23600"/>
    <cellStyle name="메모 16 16 7" xfId="23601"/>
    <cellStyle name="메모 16 16 7 2" xfId="23602"/>
    <cellStyle name="메모 16 16 7 3" xfId="23603"/>
    <cellStyle name="메모 16 16 8" xfId="23604"/>
    <cellStyle name="메모 16 16 8 2" xfId="23605"/>
    <cellStyle name="메모 16 16 8 3" xfId="23606"/>
    <cellStyle name="메모 16 16 9" xfId="23607"/>
    <cellStyle name="메모 16 16 9 2" xfId="23608"/>
    <cellStyle name="메모 16 16 9 3" xfId="23609"/>
    <cellStyle name="메모 16 17" xfId="23610"/>
    <cellStyle name="메모 16 17 10" xfId="23611"/>
    <cellStyle name="메모 16 17 10 2" xfId="23612"/>
    <cellStyle name="메모 16 17 10 3" xfId="23613"/>
    <cellStyle name="메모 16 17 11" xfId="23614"/>
    <cellStyle name="메모 16 17 11 2" xfId="23615"/>
    <cellStyle name="메모 16 17 11 3" xfId="23616"/>
    <cellStyle name="메모 16 17 12" xfId="23617"/>
    <cellStyle name="메모 16 17 12 2" xfId="23618"/>
    <cellStyle name="메모 16 17 12 3" xfId="23619"/>
    <cellStyle name="메모 16 17 13" xfId="23620"/>
    <cellStyle name="메모 16 17 13 2" xfId="23621"/>
    <cellStyle name="메모 16 17 13 3" xfId="23622"/>
    <cellStyle name="메모 16 17 14" xfId="23623"/>
    <cellStyle name="메모 16 17 14 2" xfId="23624"/>
    <cellStyle name="메모 16 17 14 3" xfId="23625"/>
    <cellStyle name="메모 16 17 15" xfId="23626"/>
    <cellStyle name="메모 16 17 16" xfId="23627"/>
    <cellStyle name="메모 16 17 2" xfId="23628"/>
    <cellStyle name="메모 16 17 2 2" xfId="23629"/>
    <cellStyle name="메모 16 17 2 3" xfId="23630"/>
    <cellStyle name="메모 16 17 3" xfId="23631"/>
    <cellStyle name="메모 16 17 3 2" xfId="23632"/>
    <cellStyle name="메모 16 17 3 3" xfId="23633"/>
    <cellStyle name="메모 16 17 4" xfId="23634"/>
    <cellStyle name="메모 16 17 4 2" xfId="23635"/>
    <cellStyle name="메모 16 17 4 3" xfId="23636"/>
    <cellStyle name="메모 16 17 5" xfId="23637"/>
    <cellStyle name="메모 16 17 5 2" xfId="23638"/>
    <cellStyle name="메모 16 17 5 3" xfId="23639"/>
    <cellStyle name="메모 16 17 6" xfId="23640"/>
    <cellStyle name="메모 16 17 6 2" xfId="23641"/>
    <cellStyle name="메모 16 17 6 3" xfId="23642"/>
    <cellStyle name="메모 16 17 7" xfId="23643"/>
    <cellStyle name="메모 16 17 7 2" xfId="23644"/>
    <cellStyle name="메모 16 17 7 3" xfId="23645"/>
    <cellStyle name="메모 16 17 8" xfId="23646"/>
    <cellStyle name="메모 16 17 8 2" xfId="23647"/>
    <cellStyle name="메모 16 17 8 3" xfId="23648"/>
    <cellStyle name="메모 16 17 9" xfId="23649"/>
    <cellStyle name="메모 16 17 9 2" xfId="23650"/>
    <cellStyle name="메모 16 17 9 3" xfId="23651"/>
    <cellStyle name="메모 16 18" xfId="23652"/>
    <cellStyle name="메모 16 18 10" xfId="23653"/>
    <cellStyle name="메모 16 18 10 2" xfId="23654"/>
    <cellStyle name="메모 16 18 10 3" xfId="23655"/>
    <cellStyle name="메모 16 18 11" xfId="23656"/>
    <cellStyle name="메모 16 18 11 2" xfId="23657"/>
    <cellStyle name="메모 16 18 11 3" xfId="23658"/>
    <cellStyle name="메모 16 18 12" xfId="23659"/>
    <cellStyle name="메모 16 18 12 2" xfId="23660"/>
    <cellStyle name="메모 16 18 12 3" xfId="23661"/>
    <cellStyle name="메모 16 18 13" xfId="23662"/>
    <cellStyle name="메모 16 18 13 2" xfId="23663"/>
    <cellStyle name="메모 16 18 13 3" xfId="23664"/>
    <cellStyle name="메모 16 18 14" xfId="23665"/>
    <cellStyle name="메모 16 18 14 2" xfId="23666"/>
    <cellStyle name="메모 16 18 14 3" xfId="23667"/>
    <cellStyle name="메모 16 18 15" xfId="23668"/>
    <cellStyle name="메모 16 18 16" xfId="23669"/>
    <cellStyle name="메모 16 18 2" xfId="23670"/>
    <cellStyle name="메모 16 18 2 2" xfId="23671"/>
    <cellStyle name="메모 16 18 2 3" xfId="23672"/>
    <cellStyle name="메모 16 18 3" xfId="23673"/>
    <cellStyle name="메모 16 18 3 2" xfId="23674"/>
    <cellStyle name="메모 16 18 3 3" xfId="23675"/>
    <cellStyle name="메모 16 18 4" xfId="23676"/>
    <cellStyle name="메모 16 18 4 2" xfId="23677"/>
    <cellStyle name="메모 16 18 4 3" xfId="23678"/>
    <cellStyle name="메모 16 18 5" xfId="23679"/>
    <cellStyle name="메모 16 18 5 2" xfId="23680"/>
    <cellStyle name="메모 16 18 5 3" xfId="23681"/>
    <cellStyle name="메모 16 18 6" xfId="23682"/>
    <cellStyle name="메모 16 18 6 2" xfId="23683"/>
    <cellStyle name="메모 16 18 6 3" xfId="23684"/>
    <cellStyle name="메모 16 18 7" xfId="23685"/>
    <cellStyle name="메모 16 18 7 2" xfId="23686"/>
    <cellStyle name="메모 16 18 7 3" xfId="23687"/>
    <cellStyle name="메모 16 18 8" xfId="23688"/>
    <cellStyle name="메모 16 18 8 2" xfId="23689"/>
    <cellStyle name="메모 16 18 8 3" xfId="23690"/>
    <cellStyle name="메모 16 18 9" xfId="23691"/>
    <cellStyle name="메모 16 18 9 2" xfId="23692"/>
    <cellStyle name="메모 16 18 9 3" xfId="23693"/>
    <cellStyle name="메모 16 19" xfId="23694"/>
    <cellStyle name="메모 16 19 10" xfId="23695"/>
    <cellStyle name="메모 16 19 10 2" xfId="23696"/>
    <cellStyle name="메모 16 19 10 3" xfId="23697"/>
    <cellStyle name="메모 16 19 11" xfId="23698"/>
    <cellStyle name="메모 16 19 11 2" xfId="23699"/>
    <cellStyle name="메모 16 19 11 3" xfId="23700"/>
    <cellStyle name="메모 16 19 12" xfId="23701"/>
    <cellStyle name="메모 16 19 12 2" xfId="23702"/>
    <cellStyle name="메모 16 19 12 3" xfId="23703"/>
    <cellStyle name="메모 16 19 13" xfId="23704"/>
    <cellStyle name="메모 16 19 13 2" xfId="23705"/>
    <cellStyle name="메모 16 19 13 3" xfId="23706"/>
    <cellStyle name="메모 16 19 14" xfId="23707"/>
    <cellStyle name="메모 16 19 14 2" xfId="23708"/>
    <cellStyle name="메모 16 19 14 3" xfId="23709"/>
    <cellStyle name="메모 16 19 15" xfId="23710"/>
    <cellStyle name="메모 16 19 16" xfId="23711"/>
    <cellStyle name="메모 16 19 2" xfId="23712"/>
    <cellStyle name="메모 16 19 2 2" xfId="23713"/>
    <cellStyle name="메모 16 19 2 3" xfId="23714"/>
    <cellStyle name="메모 16 19 3" xfId="23715"/>
    <cellStyle name="메모 16 19 3 2" xfId="23716"/>
    <cellStyle name="메모 16 19 3 3" xfId="23717"/>
    <cellStyle name="메모 16 19 4" xfId="23718"/>
    <cellStyle name="메모 16 19 4 2" xfId="23719"/>
    <cellStyle name="메모 16 19 4 3" xfId="23720"/>
    <cellStyle name="메모 16 19 5" xfId="23721"/>
    <cellStyle name="메모 16 19 5 2" xfId="23722"/>
    <cellStyle name="메모 16 19 5 3" xfId="23723"/>
    <cellStyle name="메모 16 19 6" xfId="23724"/>
    <cellStyle name="메모 16 19 6 2" xfId="23725"/>
    <cellStyle name="메모 16 19 6 3" xfId="23726"/>
    <cellStyle name="메모 16 19 7" xfId="23727"/>
    <cellStyle name="메모 16 19 7 2" xfId="23728"/>
    <cellStyle name="메모 16 19 7 3" xfId="23729"/>
    <cellStyle name="메모 16 19 8" xfId="23730"/>
    <cellStyle name="메모 16 19 8 2" xfId="23731"/>
    <cellStyle name="메모 16 19 8 3" xfId="23732"/>
    <cellStyle name="메모 16 19 9" xfId="23733"/>
    <cellStyle name="메모 16 19 9 2" xfId="23734"/>
    <cellStyle name="메모 16 19 9 3" xfId="23735"/>
    <cellStyle name="메모 16 2" xfId="23736"/>
    <cellStyle name="메모 16 2 10" xfId="23737"/>
    <cellStyle name="메모 16 2 10 2" xfId="23738"/>
    <cellStyle name="메모 16 2 10 3" xfId="23739"/>
    <cellStyle name="메모 16 2 11" xfId="23740"/>
    <cellStyle name="메모 16 2 11 2" xfId="23741"/>
    <cellStyle name="메모 16 2 11 3" xfId="23742"/>
    <cellStyle name="메모 16 2 12" xfId="23743"/>
    <cellStyle name="메모 16 2 12 2" xfId="23744"/>
    <cellStyle name="메모 16 2 12 3" xfId="23745"/>
    <cellStyle name="메모 16 2 13" xfId="23746"/>
    <cellStyle name="메모 16 2 13 2" xfId="23747"/>
    <cellStyle name="메모 16 2 13 3" xfId="23748"/>
    <cellStyle name="메모 16 2 14" xfId="23749"/>
    <cellStyle name="메모 16 2 14 2" xfId="23750"/>
    <cellStyle name="메모 16 2 14 3" xfId="23751"/>
    <cellStyle name="메모 16 2 15" xfId="23752"/>
    <cellStyle name="메모 16 2 16" xfId="23753"/>
    <cellStyle name="메모 16 2 2" xfId="23754"/>
    <cellStyle name="메모 16 2 2 2" xfId="23755"/>
    <cellStyle name="메모 16 2 2 3" xfId="23756"/>
    <cellStyle name="메모 16 2 3" xfId="23757"/>
    <cellStyle name="메모 16 2 3 2" xfId="23758"/>
    <cellStyle name="메모 16 2 3 3" xfId="23759"/>
    <cellStyle name="메모 16 2 4" xfId="23760"/>
    <cellStyle name="메모 16 2 4 2" xfId="23761"/>
    <cellStyle name="메모 16 2 4 3" xfId="23762"/>
    <cellStyle name="메모 16 2 5" xfId="23763"/>
    <cellStyle name="메모 16 2 5 2" xfId="23764"/>
    <cellStyle name="메모 16 2 5 3" xfId="23765"/>
    <cellStyle name="메모 16 2 6" xfId="23766"/>
    <cellStyle name="메모 16 2 6 2" xfId="23767"/>
    <cellStyle name="메모 16 2 6 3" xfId="23768"/>
    <cellStyle name="메모 16 2 7" xfId="23769"/>
    <cellStyle name="메모 16 2 7 2" xfId="23770"/>
    <cellStyle name="메모 16 2 7 3" xfId="23771"/>
    <cellStyle name="메모 16 2 8" xfId="23772"/>
    <cellStyle name="메모 16 2 8 2" xfId="23773"/>
    <cellStyle name="메모 16 2 8 3" xfId="23774"/>
    <cellStyle name="메모 16 2 9" xfId="23775"/>
    <cellStyle name="메모 16 2 9 2" xfId="23776"/>
    <cellStyle name="메모 16 2 9 3" xfId="23777"/>
    <cellStyle name="메모 16 20" xfId="23778"/>
    <cellStyle name="메모 16 20 10" xfId="23779"/>
    <cellStyle name="메모 16 20 10 2" xfId="23780"/>
    <cellStyle name="메모 16 20 10 3" xfId="23781"/>
    <cellStyle name="메모 16 20 11" xfId="23782"/>
    <cellStyle name="메모 16 20 11 2" xfId="23783"/>
    <cellStyle name="메모 16 20 11 3" xfId="23784"/>
    <cellStyle name="메모 16 20 12" xfId="23785"/>
    <cellStyle name="메모 16 20 12 2" xfId="23786"/>
    <cellStyle name="메모 16 20 12 3" xfId="23787"/>
    <cellStyle name="메모 16 20 13" xfId="23788"/>
    <cellStyle name="메모 16 20 13 2" xfId="23789"/>
    <cellStyle name="메모 16 20 13 3" xfId="23790"/>
    <cellStyle name="메모 16 20 14" xfId="23791"/>
    <cellStyle name="메모 16 20 14 2" xfId="23792"/>
    <cellStyle name="메모 16 20 14 3" xfId="23793"/>
    <cellStyle name="메모 16 20 15" xfId="23794"/>
    <cellStyle name="메모 16 20 16" xfId="23795"/>
    <cellStyle name="메모 16 20 2" xfId="23796"/>
    <cellStyle name="메모 16 20 2 2" xfId="23797"/>
    <cellStyle name="메모 16 20 2 3" xfId="23798"/>
    <cellStyle name="메모 16 20 3" xfId="23799"/>
    <cellStyle name="메모 16 20 3 2" xfId="23800"/>
    <cellStyle name="메모 16 20 3 3" xfId="23801"/>
    <cellStyle name="메모 16 20 4" xfId="23802"/>
    <cellStyle name="메모 16 20 4 2" xfId="23803"/>
    <cellStyle name="메모 16 20 4 3" xfId="23804"/>
    <cellStyle name="메모 16 20 5" xfId="23805"/>
    <cellStyle name="메모 16 20 5 2" xfId="23806"/>
    <cellStyle name="메모 16 20 5 3" xfId="23807"/>
    <cellStyle name="메모 16 20 6" xfId="23808"/>
    <cellStyle name="메모 16 20 6 2" xfId="23809"/>
    <cellStyle name="메모 16 20 6 3" xfId="23810"/>
    <cellStyle name="메모 16 20 7" xfId="23811"/>
    <cellStyle name="메모 16 20 7 2" xfId="23812"/>
    <cellStyle name="메모 16 20 7 3" xfId="23813"/>
    <cellStyle name="메모 16 20 8" xfId="23814"/>
    <cellStyle name="메모 16 20 8 2" xfId="23815"/>
    <cellStyle name="메모 16 20 8 3" xfId="23816"/>
    <cellStyle name="메모 16 20 9" xfId="23817"/>
    <cellStyle name="메모 16 20 9 2" xfId="23818"/>
    <cellStyle name="메모 16 20 9 3" xfId="23819"/>
    <cellStyle name="메모 16 21" xfId="23820"/>
    <cellStyle name="메모 16 21 10" xfId="23821"/>
    <cellStyle name="메모 16 21 10 2" xfId="23822"/>
    <cellStyle name="메모 16 21 10 3" xfId="23823"/>
    <cellStyle name="메모 16 21 11" xfId="23824"/>
    <cellStyle name="메모 16 21 11 2" xfId="23825"/>
    <cellStyle name="메모 16 21 11 3" xfId="23826"/>
    <cellStyle name="메모 16 21 12" xfId="23827"/>
    <cellStyle name="메모 16 21 12 2" xfId="23828"/>
    <cellStyle name="메모 16 21 12 3" xfId="23829"/>
    <cellStyle name="메모 16 21 13" xfId="23830"/>
    <cellStyle name="메모 16 21 13 2" xfId="23831"/>
    <cellStyle name="메모 16 21 13 3" xfId="23832"/>
    <cellStyle name="메모 16 21 14" xfId="23833"/>
    <cellStyle name="메모 16 21 14 2" xfId="23834"/>
    <cellStyle name="메모 16 21 14 3" xfId="23835"/>
    <cellStyle name="메모 16 21 15" xfId="23836"/>
    <cellStyle name="메모 16 21 16" xfId="23837"/>
    <cellStyle name="메모 16 21 2" xfId="23838"/>
    <cellStyle name="메모 16 21 2 2" xfId="23839"/>
    <cellStyle name="메모 16 21 2 3" xfId="23840"/>
    <cellStyle name="메모 16 21 3" xfId="23841"/>
    <cellStyle name="메모 16 21 3 2" xfId="23842"/>
    <cellStyle name="메모 16 21 3 3" xfId="23843"/>
    <cellStyle name="메모 16 21 4" xfId="23844"/>
    <cellStyle name="메모 16 21 4 2" xfId="23845"/>
    <cellStyle name="메모 16 21 4 3" xfId="23846"/>
    <cellStyle name="메모 16 21 5" xfId="23847"/>
    <cellStyle name="메모 16 21 5 2" xfId="23848"/>
    <cellStyle name="메모 16 21 5 3" xfId="23849"/>
    <cellStyle name="메모 16 21 6" xfId="23850"/>
    <cellStyle name="메모 16 21 6 2" xfId="23851"/>
    <cellStyle name="메모 16 21 6 3" xfId="23852"/>
    <cellStyle name="메모 16 21 7" xfId="23853"/>
    <cellStyle name="메모 16 21 7 2" xfId="23854"/>
    <cellStyle name="메모 16 21 7 3" xfId="23855"/>
    <cellStyle name="메모 16 21 8" xfId="23856"/>
    <cellStyle name="메모 16 21 8 2" xfId="23857"/>
    <cellStyle name="메모 16 21 8 3" xfId="23858"/>
    <cellStyle name="메모 16 21 9" xfId="23859"/>
    <cellStyle name="메모 16 21 9 2" xfId="23860"/>
    <cellStyle name="메모 16 21 9 3" xfId="23861"/>
    <cellStyle name="메모 16 22" xfId="23862"/>
    <cellStyle name="메모 16 22 10" xfId="23863"/>
    <cellStyle name="메모 16 22 10 2" xfId="23864"/>
    <cellStyle name="메모 16 22 10 3" xfId="23865"/>
    <cellStyle name="메모 16 22 11" xfId="23866"/>
    <cellStyle name="메모 16 22 11 2" xfId="23867"/>
    <cellStyle name="메모 16 22 11 3" xfId="23868"/>
    <cellStyle name="메모 16 22 12" xfId="23869"/>
    <cellStyle name="메모 16 22 12 2" xfId="23870"/>
    <cellStyle name="메모 16 22 12 3" xfId="23871"/>
    <cellStyle name="메모 16 22 13" xfId="23872"/>
    <cellStyle name="메모 16 22 13 2" xfId="23873"/>
    <cellStyle name="메모 16 22 13 3" xfId="23874"/>
    <cellStyle name="메모 16 22 14" xfId="23875"/>
    <cellStyle name="메모 16 22 14 2" xfId="23876"/>
    <cellStyle name="메모 16 22 14 3" xfId="23877"/>
    <cellStyle name="메모 16 22 15" xfId="23878"/>
    <cellStyle name="메모 16 22 16" xfId="23879"/>
    <cellStyle name="메모 16 22 2" xfId="23880"/>
    <cellStyle name="메모 16 22 2 2" xfId="23881"/>
    <cellStyle name="메모 16 22 2 3" xfId="23882"/>
    <cellStyle name="메모 16 22 3" xfId="23883"/>
    <cellStyle name="메모 16 22 3 2" xfId="23884"/>
    <cellStyle name="메모 16 22 3 3" xfId="23885"/>
    <cellStyle name="메모 16 22 4" xfId="23886"/>
    <cellStyle name="메모 16 22 4 2" xfId="23887"/>
    <cellStyle name="메모 16 22 4 3" xfId="23888"/>
    <cellStyle name="메모 16 22 5" xfId="23889"/>
    <cellStyle name="메모 16 22 5 2" xfId="23890"/>
    <cellStyle name="메모 16 22 5 3" xfId="23891"/>
    <cellStyle name="메모 16 22 6" xfId="23892"/>
    <cellStyle name="메모 16 22 6 2" xfId="23893"/>
    <cellStyle name="메모 16 22 6 3" xfId="23894"/>
    <cellStyle name="메모 16 22 7" xfId="23895"/>
    <cellStyle name="메모 16 22 7 2" xfId="23896"/>
    <cellStyle name="메모 16 22 7 3" xfId="23897"/>
    <cellStyle name="메모 16 22 8" xfId="23898"/>
    <cellStyle name="메모 16 22 8 2" xfId="23899"/>
    <cellStyle name="메모 16 22 8 3" xfId="23900"/>
    <cellStyle name="메모 16 22 9" xfId="23901"/>
    <cellStyle name="메모 16 22 9 2" xfId="23902"/>
    <cellStyle name="메모 16 22 9 3" xfId="23903"/>
    <cellStyle name="메모 16 23" xfId="23904"/>
    <cellStyle name="메모 16 23 2" xfId="23905"/>
    <cellStyle name="메모 16 23 3" xfId="23906"/>
    <cellStyle name="메모 16 24" xfId="23907"/>
    <cellStyle name="메모 16 24 2" xfId="23908"/>
    <cellStyle name="메모 16 24 3" xfId="23909"/>
    <cellStyle name="메모 16 25" xfId="23910"/>
    <cellStyle name="메모 16 25 2" xfId="23911"/>
    <cellStyle name="메모 16 25 3" xfId="23912"/>
    <cellStyle name="메모 16 26" xfId="23913"/>
    <cellStyle name="메모 16 26 2" xfId="23914"/>
    <cellStyle name="메모 16 26 3" xfId="23915"/>
    <cellStyle name="메모 16 27" xfId="23916"/>
    <cellStyle name="메모 16 27 2" xfId="23917"/>
    <cellStyle name="메모 16 27 3" xfId="23918"/>
    <cellStyle name="메모 16 28" xfId="23919"/>
    <cellStyle name="메모 16 28 2" xfId="23920"/>
    <cellStyle name="메모 16 28 3" xfId="23921"/>
    <cellStyle name="메모 16 29" xfId="23922"/>
    <cellStyle name="메모 16 29 2" xfId="23923"/>
    <cellStyle name="메모 16 29 3" xfId="23924"/>
    <cellStyle name="메모 16 3" xfId="23925"/>
    <cellStyle name="메모 16 3 10" xfId="23926"/>
    <cellStyle name="메모 16 3 10 2" xfId="23927"/>
    <cellStyle name="메모 16 3 10 3" xfId="23928"/>
    <cellStyle name="메모 16 3 11" xfId="23929"/>
    <cellStyle name="메모 16 3 11 2" xfId="23930"/>
    <cellStyle name="메모 16 3 11 3" xfId="23931"/>
    <cellStyle name="메모 16 3 12" xfId="23932"/>
    <cellStyle name="메모 16 3 12 2" xfId="23933"/>
    <cellStyle name="메모 16 3 12 3" xfId="23934"/>
    <cellStyle name="메모 16 3 13" xfId="23935"/>
    <cellStyle name="메모 16 3 13 2" xfId="23936"/>
    <cellStyle name="메모 16 3 13 3" xfId="23937"/>
    <cellStyle name="메모 16 3 14" xfId="23938"/>
    <cellStyle name="메모 16 3 14 2" xfId="23939"/>
    <cellStyle name="메모 16 3 14 3" xfId="23940"/>
    <cellStyle name="메모 16 3 15" xfId="23941"/>
    <cellStyle name="메모 16 3 16" xfId="23942"/>
    <cellStyle name="메모 16 3 2" xfId="23943"/>
    <cellStyle name="메모 16 3 2 2" xfId="23944"/>
    <cellStyle name="메모 16 3 2 3" xfId="23945"/>
    <cellStyle name="메모 16 3 3" xfId="23946"/>
    <cellStyle name="메모 16 3 3 2" xfId="23947"/>
    <cellStyle name="메모 16 3 3 3" xfId="23948"/>
    <cellStyle name="메모 16 3 4" xfId="23949"/>
    <cellStyle name="메모 16 3 4 2" xfId="23950"/>
    <cellStyle name="메모 16 3 4 3" xfId="23951"/>
    <cellStyle name="메모 16 3 5" xfId="23952"/>
    <cellStyle name="메모 16 3 5 2" xfId="23953"/>
    <cellStyle name="메모 16 3 5 3" xfId="23954"/>
    <cellStyle name="메모 16 3 6" xfId="23955"/>
    <cellStyle name="메모 16 3 6 2" xfId="23956"/>
    <cellStyle name="메모 16 3 6 3" xfId="23957"/>
    <cellStyle name="메모 16 3 7" xfId="23958"/>
    <cellStyle name="메모 16 3 7 2" xfId="23959"/>
    <cellStyle name="메모 16 3 7 3" xfId="23960"/>
    <cellStyle name="메모 16 3 8" xfId="23961"/>
    <cellStyle name="메모 16 3 8 2" xfId="23962"/>
    <cellStyle name="메모 16 3 8 3" xfId="23963"/>
    <cellStyle name="메모 16 3 9" xfId="23964"/>
    <cellStyle name="메모 16 3 9 2" xfId="23965"/>
    <cellStyle name="메모 16 3 9 3" xfId="23966"/>
    <cellStyle name="메모 16 30" xfId="23967"/>
    <cellStyle name="메모 16 30 2" xfId="23968"/>
    <cellStyle name="메모 16 30 3" xfId="23969"/>
    <cellStyle name="메모 16 31" xfId="23970"/>
    <cellStyle name="메모 16 31 2" xfId="23971"/>
    <cellStyle name="메모 16 31 3" xfId="23972"/>
    <cellStyle name="메모 16 32" xfId="23973"/>
    <cellStyle name="메모 16 32 2" xfId="23974"/>
    <cellStyle name="메모 16 32 3" xfId="23975"/>
    <cellStyle name="메모 16 33" xfId="23976"/>
    <cellStyle name="메모 16 33 2" xfId="23977"/>
    <cellStyle name="메모 16 33 3" xfId="23978"/>
    <cellStyle name="메모 16 34" xfId="23979"/>
    <cellStyle name="메모 16 34 2" xfId="23980"/>
    <cellStyle name="메모 16 34 3" xfId="23981"/>
    <cellStyle name="메모 16 35" xfId="23982"/>
    <cellStyle name="메모 16 35 2" xfId="23983"/>
    <cellStyle name="메모 16 35 3" xfId="23984"/>
    <cellStyle name="메모 16 36" xfId="23985"/>
    <cellStyle name="메모 16 37" xfId="23986"/>
    <cellStyle name="메모 16 4" xfId="23987"/>
    <cellStyle name="메모 16 4 10" xfId="23988"/>
    <cellStyle name="메모 16 4 10 2" xfId="23989"/>
    <cellStyle name="메모 16 4 10 3" xfId="23990"/>
    <cellStyle name="메모 16 4 11" xfId="23991"/>
    <cellStyle name="메모 16 4 11 2" xfId="23992"/>
    <cellStyle name="메모 16 4 11 3" xfId="23993"/>
    <cellStyle name="메모 16 4 12" xfId="23994"/>
    <cellStyle name="메모 16 4 12 2" xfId="23995"/>
    <cellStyle name="메모 16 4 12 3" xfId="23996"/>
    <cellStyle name="메모 16 4 13" xfId="23997"/>
    <cellStyle name="메모 16 4 13 2" xfId="23998"/>
    <cellStyle name="메모 16 4 13 3" xfId="23999"/>
    <cellStyle name="메모 16 4 14" xfId="24000"/>
    <cellStyle name="메모 16 4 14 2" xfId="24001"/>
    <cellStyle name="메모 16 4 14 3" xfId="24002"/>
    <cellStyle name="메모 16 4 15" xfId="24003"/>
    <cellStyle name="메모 16 4 16" xfId="24004"/>
    <cellStyle name="메모 16 4 2" xfId="24005"/>
    <cellStyle name="메모 16 4 2 2" xfId="24006"/>
    <cellStyle name="메모 16 4 2 3" xfId="24007"/>
    <cellStyle name="메모 16 4 3" xfId="24008"/>
    <cellStyle name="메모 16 4 3 2" xfId="24009"/>
    <cellStyle name="메모 16 4 3 3" xfId="24010"/>
    <cellStyle name="메모 16 4 4" xfId="24011"/>
    <cellStyle name="메모 16 4 4 2" xfId="24012"/>
    <cellStyle name="메모 16 4 4 3" xfId="24013"/>
    <cellStyle name="메모 16 4 5" xfId="24014"/>
    <cellStyle name="메모 16 4 5 2" xfId="24015"/>
    <cellStyle name="메모 16 4 5 3" xfId="24016"/>
    <cellStyle name="메모 16 4 6" xfId="24017"/>
    <cellStyle name="메모 16 4 6 2" xfId="24018"/>
    <cellStyle name="메모 16 4 6 3" xfId="24019"/>
    <cellStyle name="메모 16 4 7" xfId="24020"/>
    <cellStyle name="메모 16 4 7 2" xfId="24021"/>
    <cellStyle name="메모 16 4 7 3" xfId="24022"/>
    <cellStyle name="메모 16 4 8" xfId="24023"/>
    <cellStyle name="메모 16 4 8 2" xfId="24024"/>
    <cellStyle name="메모 16 4 8 3" xfId="24025"/>
    <cellStyle name="메모 16 4 9" xfId="24026"/>
    <cellStyle name="메모 16 4 9 2" xfId="24027"/>
    <cellStyle name="메모 16 4 9 3" xfId="24028"/>
    <cellStyle name="메모 16 5" xfId="24029"/>
    <cellStyle name="메모 16 5 10" xfId="24030"/>
    <cellStyle name="메모 16 5 10 2" xfId="24031"/>
    <cellStyle name="메모 16 5 10 3" xfId="24032"/>
    <cellStyle name="메모 16 5 11" xfId="24033"/>
    <cellStyle name="메모 16 5 11 2" xfId="24034"/>
    <cellStyle name="메모 16 5 11 3" xfId="24035"/>
    <cellStyle name="메모 16 5 12" xfId="24036"/>
    <cellStyle name="메모 16 5 12 2" xfId="24037"/>
    <cellStyle name="메모 16 5 12 3" xfId="24038"/>
    <cellStyle name="메모 16 5 13" xfId="24039"/>
    <cellStyle name="메모 16 5 13 2" xfId="24040"/>
    <cellStyle name="메모 16 5 13 3" xfId="24041"/>
    <cellStyle name="메모 16 5 14" xfId="24042"/>
    <cellStyle name="메모 16 5 14 2" xfId="24043"/>
    <cellStyle name="메모 16 5 14 3" xfId="24044"/>
    <cellStyle name="메모 16 5 15" xfId="24045"/>
    <cellStyle name="메모 16 5 16" xfId="24046"/>
    <cellStyle name="메모 16 5 2" xfId="24047"/>
    <cellStyle name="메모 16 5 2 2" xfId="24048"/>
    <cellStyle name="메모 16 5 2 3" xfId="24049"/>
    <cellStyle name="메모 16 5 3" xfId="24050"/>
    <cellStyle name="메모 16 5 3 2" xfId="24051"/>
    <cellStyle name="메모 16 5 3 3" xfId="24052"/>
    <cellStyle name="메모 16 5 4" xfId="24053"/>
    <cellStyle name="메모 16 5 4 2" xfId="24054"/>
    <cellStyle name="메모 16 5 4 3" xfId="24055"/>
    <cellStyle name="메모 16 5 5" xfId="24056"/>
    <cellStyle name="메모 16 5 5 2" xfId="24057"/>
    <cellStyle name="메모 16 5 5 3" xfId="24058"/>
    <cellStyle name="메모 16 5 6" xfId="24059"/>
    <cellStyle name="메모 16 5 6 2" xfId="24060"/>
    <cellStyle name="메모 16 5 6 3" xfId="24061"/>
    <cellStyle name="메모 16 5 7" xfId="24062"/>
    <cellStyle name="메모 16 5 7 2" xfId="24063"/>
    <cellStyle name="메모 16 5 7 3" xfId="24064"/>
    <cellStyle name="메모 16 5 8" xfId="24065"/>
    <cellStyle name="메모 16 5 8 2" xfId="24066"/>
    <cellStyle name="메모 16 5 8 3" xfId="24067"/>
    <cellStyle name="메모 16 5 9" xfId="24068"/>
    <cellStyle name="메모 16 5 9 2" xfId="24069"/>
    <cellStyle name="메모 16 5 9 3" xfId="24070"/>
    <cellStyle name="메모 16 6" xfId="24071"/>
    <cellStyle name="메모 16 6 10" xfId="24072"/>
    <cellStyle name="메모 16 6 10 2" xfId="24073"/>
    <cellStyle name="메모 16 6 10 3" xfId="24074"/>
    <cellStyle name="메모 16 6 11" xfId="24075"/>
    <cellStyle name="메모 16 6 11 2" xfId="24076"/>
    <cellStyle name="메모 16 6 11 3" xfId="24077"/>
    <cellStyle name="메모 16 6 12" xfId="24078"/>
    <cellStyle name="메모 16 6 12 2" xfId="24079"/>
    <cellStyle name="메모 16 6 12 3" xfId="24080"/>
    <cellStyle name="메모 16 6 13" xfId="24081"/>
    <cellStyle name="메모 16 6 13 2" xfId="24082"/>
    <cellStyle name="메모 16 6 13 3" xfId="24083"/>
    <cellStyle name="메모 16 6 14" xfId="24084"/>
    <cellStyle name="메모 16 6 14 2" xfId="24085"/>
    <cellStyle name="메모 16 6 14 3" xfId="24086"/>
    <cellStyle name="메모 16 6 15" xfId="24087"/>
    <cellStyle name="메모 16 6 16" xfId="24088"/>
    <cellStyle name="메모 16 6 2" xfId="24089"/>
    <cellStyle name="메모 16 6 2 2" xfId="24090"/>
    <cellStyle name="메모 16 6 2 3" xfId="24091"/>
    <cellStyle name="메모 16 6 3" xfId="24092"/>
    <cellStyle name="메모 16 6 3 2" xfId="24093"/>
    <cellStyle name="메모 16 6 3 3" xfId="24094"/>
    <cellStyle name="메모 16 6 4" xfId="24095"/>
    <cellStyle name="메모 16 6 4 2" xfId="24096"/>
    <cellStyle name="메모 16 6 4 3" xfId="24097"/>
    <cellStyle name="메모 16 6 5" xfId="24098"/>
    <cellStyle name="메모 16 6 5 2" xfId="24099"/>
    <cellStyle name="메모 16 6 5 3" xfId="24100"/>
    <cellStyle name="메모 16 6 6" xfId="24101"/>
    <cellStyle name="메모 16 6 6 2" xfId="24102"/>
    <cellStyle name="메모 16 6 6 3" xfId="24103"/>
    <cellStyle name="메모 16 6 7" xfId="24104"/>
    <cellStyle name="메모 16 6 7 2" xfId="24105"/>
    <cellStyle name="메모 16 6 7 3" xfId="24106"/>
    <cellStyle name="메모 16 6 8" xfId="24107"/>
    <cellStyle name="메모 16 6 8 2" xfId="24108"/>
    <cellStyle name="메모 16 6 8 3" xfId="24109"/>
    <cellStyle name="메모 16 6 9" xfId="24110"/>
    <cellStyle name="메모 16 6 9 2" xfId="24111"/>
    <cellStyle name="메모 16 6 9 3" xfId="24112"/>
    <cellStyle name="메모 16 7" xfId="24113"/>
    <cellStyle name="메모 16 7 10" xfId="24114"/>
    <cellStyle name="메모 16 7 10 2" xfId="24115"/>
    <cellStyle name="메모 16 7 10 3" xfId="24116"/>
    <cellStyle name="메모 16 7 11" xfId="24117"/>
    <cellStyle name="메모 16 7 11 2" xfId="24118"/>
    <cellStyle name="메모 16 7 11 3" xfId="24119"/>
    <cellStyle name="메모 16 7 12" xfId="24120"/>
    <cellStyle name="메모 16 7 12 2" xfId="24121"/>
    <cellStyle name="메모 16 7 12 3" xfId="24122"/>
    <cellStyle name="메모 16 7 13" xfId="24123"/>
    <cellStyle name="메모 16 7 13 2" xfId="24124"/>
    <cellStyle name="메모 16 7 13 3" xfId="24125"/>
    <cellStyle name="메모 16 7 14" xfId="24126"/>
    <cellStyle name="메모 16 7 14 2" xfId="24127"/>
    <cellStyle name="메모 16 7 14 3" xfId="24128"/>
    <cellStyle name="메모 16 7 15" xfId="24129"/>
    <cellStyle name="메모 16 7 16" xfId="24130"/>
    <cellStyle name="메모 16 7 2" xfId="24131"/>
    <cellStyle name="메모 16 7 2 2" xfId="24132"/>
    <cellStyle name="메모 16 7 2 3" xfId="24133"/>
    <cellStyle name="메모 16 7 3" xfId="24134"/>
    <cellStyle name="메모 16 7 3 2" xfId="24135"/>
    <cellStyle name="메모 16 7 3 3" xfId="24136"/>
    <cellStyle name="메모 16 7 4" xfId="24137"/>
    <cellStyle name="메모 16 7 4 2" xfId="24138"/>
    <cellStyle name="메모 16 7 4 3" xfId="24139"/>
    <cellStyle name="메모 16 7 5" xfId="24140"/>
    <cellStyle name="메모 16 7 5 2" xfId="24141"/>
    <cellStyle name="메모 16 7 5 3" xfId="24142"/>
    <cellStyle name="메모 16 7 6" xfId="24143"/>
    <cellStyle name="메모 16 7 6 2" xfId="24144"/>
    <cellStyle name="메모 16 7 6 3" xfId="24145"/>
    <cellStyle name="메모 16 7 7" xfId="24146"/>
    <cellStyle name="메모 16 7 7 2" xfId="24147"/>
    <cellStyle name="메모 16 7 7 3" xfId="24148"/>
    <cellStyle name="메모 16 7 8" xfId="24149"/>
    <cellStyle name="메모 16 7 8 2" xfId="24150"/>
    <cellStyle name="메모 16 7 8 3" xfId="24151"/>
    <cellStyle name="메모 16 7 9" xfId="24152"/>
    <cellStyle name="메모 16 7 9 2" xfId="24153"/>
    <cellStyle name="메모 16 7 9 3" xfId="24154"/>
    <cellStyle name="메모 16 8" xfId="24155"/>
    <cellStyle name="메모 16 8 10" xfId="24156"/>
    <cellStyle name="메모 16 8 10 2" xfId="24157"/>
    <cellStyle name="메모 16 8 10 3" xfId="24158"/>
    <cellStyle name="메모 16 8 11" xfId="24159"/>
    <cellStyle name="메모 16 8 11 2" xfId="24160"/>
    <cellStyle name="메모 16 8 11 3" xfId="24161"/>
    <cellStyle name="메모 16 8 12" xfId="24162"/>
    <cellStyle name="메모 16 8 12 2" xfId="24163"/>
    <cellStyle name="메모 16 8 12 3" xfId="24164"/>
    <cellStyle name="메모 16 8 13" xfId="24165"/>
    <cellStyle name="메모 16 8 13 2" xfId="24166"/>
    <cellStyle name="메모 16 8 13 3" xfId="24167"/>
    <cellStyle name="메모 16 8 14" xfId="24168"/>
    <cellStyle name="메모 16 8 14 2" xfId="24169"/>
    <cellStyle name="메모 16 8 14 3" xfId="24170"/>
    <cellStyle name="메모 16 8 15" xfId="24171"/>
    <cellStyle name="메모 16 8 16" xfId="24172"/>
    <cellStyle name="메모 16 8 2" xfId="24173"/>
    <cellStyle name="메모 16 8 2 2" xfId="24174"/>
    <cellStyle name="메모 16 8 2 3" xfId="24175"/>
    <cellStyle name="메모 16 8 3" xfId="24176"/>
    <cellStyle name="메모 16 8 3 2" xfId="24177"/>
    <cellStyle name="메모 16 8 3 3" xfId="24178"/>
    <cellStyle name="메모 16 8 4" xfId="24179"/>
    <cellStyle name="메모 16 8 4 2" xfId="24180"/>
    <cellStyle name="메모 16 8 4 3" xfId="24181"/>
    <cellStyle name="메모 16 8 5" xfId="24182"/>
    <cellStyle name="메모 16 8 5 2" xfId="24183"/>
    <cellStyle name="메모 16 8 5 3" xfId="24184"/>
    <cellStyle name="메모 16 8 6" xfId="24185"/>
    <cellStyle name="메모 16 8 6 2" xfId="24186"/>
    <cellStyle name="메모 16 8 6 3" xfId="24187"/>
    <cellStyle name="메모 16 8 7" xfId="24188"/>
    <cellStyle name="메모 16 8 7 2" xfId="24189"/>
    <cellStyle name="메모 16 8 7 3" xfId="24190"/>
    <cellStyle name="메모 16 8 8" xfId="24191"/>
    <cellStyle name="메모 16 8 8 2" xfId="24192"/>
    <cellStyle name="메모 16 8 8 3" xfId="24193"/>
    <cellStyle name="메모 16 8 9" xfId="24194"/>
    <cellStyle name="메모 16 8 9 2" xfId="24195"/>
    <cellStyle name="메모 16 8 9 3" xfId="24196"/>
    <cellStyle name="메모 16 9" xfId="24197"/>
    <cellStyle name="메모 16 9 10" xfId="24198"/>
    <cellStyle name="메모 16 9 10 2" xfId="24199"/>
    <cellStyle name="메모 16 9 10 3" xfId="24200"/>
    <cellStyle name="메모 16 9 11" xfId="24201"/>
    <cellStyle name="메모 16 9 11 2" xfId="24202"/>
    <cellStyle name="메모 16 9 11 3" xfId="24203"/>
    <cellStyle name="메모 16 9 12" xfId="24204"/>
    <cellStyle name="메모 16 9 12 2" xfId="24205"/>
    <cellStyle name="메모 16 9 12 3" xfId="24206"/>
    <cellStyle name="메모 16 9 13" xfId="24207"/>
    <cellStyle name="메모 16 9 13 2" xfId="24208"/>
    <cellStyle name="메모 16 9 13 3" xfId="24209"/>
    <cellStyle name="메모 16 9 14" xfId="24210"/>
    <cellStyle name="메모 16 9 14 2" xfId="24211"/>
    <cellStyle name="메모 16 9 14 3" xfId="24212"/>
    <cellStyle name="메모 16 9 15" xfId="24213"/>
    <cellStyle name="메모 16 9 16" xfId="24214"/>
    <cellStyle name="메모 16 9 2" xfId="24215"/>
    <cellStyle name="메모 16 9 2 2" xfId="24216"/>
    <cellStyle name="메모 16 9 2 3" xfId="24217"/>
    <cellStyle name="메모 16 9 3" xfId="24218"/>
    <cellStyle name="메모 16 9 3 2" xfId="24219"/>
    <cellStyle name="메모 16 9 3 3" xfId="24220"/>
    <cellStyle name="메모 16 9 4" xfId="24221"/>
    <cellStyle name="메모 16 9 4 2" xfId="24222"/>
    <cellStyle name="메모 16 9 4 3" xfId="24223"/>
    <cellStyle name="메모 16 9 5" xfId="24224"/>
    <cellStyle name="메모 16 9 5 2" xfId="24225"/>
    <cellStyle name="메모 16 9 5 3" xfId="24226"/>
    <cellStyle name="메모 16 9 6" xfId="24227"/>
    <cellStyle name="메모 16 9 6 2" xfId="24228"/>
    <cellStyle name="메모 16 9 6 3" xfId="24229"/>
    <cellStyle name="메모 16 9 7" xfId="24230"/>
    <cellStyle name="메모 16 9 7 2" xfId="24231"/>
    <cellStyle name="메모 16 9 7 3" xfId="24232"/>
    <cellStyle name="메모 16 9 8" xfId="24233"/>
    <cellStyle name="메모 16 9 8 2" xfId="24234"/>
    <cellStyle name="메모 16 9 8 3" xfId="24235"/>
    <cellStyle name="메모 16 9 9" xfId="24236"/>
    <cellStyle name="메모 16 9 9 2" xfId="24237"/>
    <cellStyle name="메모 16 9 9 3" xfId="24238"/>
    <cellStyle name="메모 17" xfId="24239"/>
    <cellStyle name="메모 17 10" xfId="24240"/>
    <cellStyle name="메모 17 10 10" xfId="24241"/>
    <cellStyle name="메모 17 10 10 2" xfId="24242"/>
    <cellStyle name="메모 17 10 10 3" xfId="24243"/>
    <cellStyle name="메모 17 10 11" xfId="24244"/>
    <cellStyle name="메모 17 10 11 2" xfId="24245"/>
    <cellStyle name="메모 17 10 11 3" xfId="24246"/>
    <cellStyle name="메모 17 10 12" xfId="24247"/>
    <cellStyle name="메모 17 10 12 2" xfId="24248"/>
    <cellStyle name="메모 17 10 12 3" xfId="24249"/>
    <cellStyle name="메모 17 10 13" xfId="24250"/>
    <cellStyle name="메모 17 10 13 2" xfId="24251"/>
    <cellStyle name="메모 17 10 13 3" xfId="24252"/>
    <cellStyle name="메모 17 10 14" xfId="24253"/>
    <cellStyle name="메모 17 10 14 2" xfId="24254"/>
    <cellStyle name="메모 17 10 14 3" xfId="24255"/>
    <cellStyle name="메모 17 10 15" xfId="24256"/>
    <cellStyle name="메모 17 10 16" xfId="24257"/>
    <cellStyle name="메모 17 10 2" xfId="24258"/>
    <cellStyle name="메모 17 10 2 2" xfId="24259"/>
    <cellStyle name="메모 17 10 2 3" xfId="24260"/>
    <cellStyle name="메모 17 10 3" xfId="24261"/>
    <cellStyle name="메모 17 10 3 2" xfId="24262"/>
    <cellStyle name="메모 17 10 3 3" xfId="24263"/>
    <cellStyle name="메모 17 10 4" xfId="24264"/>
    <cellStyle name="메모 17 10 4 2" xfId="24265"/>
    <cellStyle name="메모 17 10 4 3" xfId="24266"/>
    <cellStyle name="메모 17 10 5" xfId="24267"/>
    <cellStyle name="메모 17 10 5 2" xfId="24268"/>
    <cellStyle name="메모 17 10 5 3" xfId="24269"/>
    <cellStyle name="메모 17 10 6" xfId="24270"/>
    <cellStyle name="메모 17 10 6 2" xfId="24271"/>
    <cellStyle name="메모 17 10 6 3" xfId="24272"/>
    <cellStyle name="메모 17 10 7" xfId="24273"/>
    <cellStyle name="메모 17 10 7 2" xfId="24274"/>
    <cellStyle name="메모 17 10 7 3" xfId="24275"/>
    <cellStyle name="메모 17 10 8" xfId="24276"/>
    <cellStyle name="메모 17 10 8 2" xfId="24277"/>
    <cellStyle name="메모 17 10 8 3" xfId="24278"/>
    <cellStyle name="메모 17 10 9" xfId="24279"/>
    <cellStyle name="메모 17 10 9 2" xfId="24280"/>
    <cellStyle name="메모 17 10 9 3" xfId="24281"/>
    <cellStyle name="메모 17 11" xfId="24282"/>
    <cellStyle name="메모 17 11 10" xfId="24283"/>
    <cellStyle name="메모 17 11 10 2" xfId="24284"/>
    <cellStyle name="메모 17 11 10 3" xfId="24285"/>
    <cellStyle name="메모 17 11 11" xfId="24286"/>
    <cellStyle name="메모 17 11 11 2" xfId="24287"/>
    <cellStyle name="메모 17 11 11 3" xfId="24288"/>
    <cellStyle name="메모 17 11 12" xfId="24289"/>
    <cellStyle name="메모 17 11 12 2" xfId="24290"/>
    <cellStyle name="메모 17 11 12 3" xfId="24291"/>
    <cellStyle name="메모 17 11 13" xfId="24292"/>
    <cellStyle name="메모 17 11 13 2" xfId="24293"/>
    <cellStyle name="메모 17 11 13 3" xfId="24294"/>
    <cellStyle name="메모 17 11 14" xfId="24295"/>
    <cellStyle name="메모 17 11 14 2" xfId="24296"/>
    <cellStyle name="메모 17 11 14 3" xfId="24297"/>
    <cellStyle name="메모 17 11 15" xfId="24298"/>
    <cellStyle name="메모 17 11 16" xfId="24299"/>
    <cellStyle name="메모 17 11 2" xfId="24300"/>
    <cellStyle name="메모 17 11 2 2" xfId="24301"/>
    <cellStyle name="메모 17 11 2 3" xfId="24302"/>
    <cellStyle name="메모 17 11 3" xfId="24303"/>
    <cellStyle name="메모 17 11 3 2" xfId="24304"/>
    <cellStyle name="메모 17 11 3 3" xfId="24305"/>
    <cellStyle name="메모 17 11 4" xfId="24306"/>
    <cellStyle name="메모 17 11 4 2" xfId="24307"/>
    <cellStyle name="메모 17 11 4 3" xfId="24308"/>
    <cellStyle name="메모 17 11 5" xfId="24309"/>
    <cellStyle name="메모 17 11 5 2" xfId="24310"/>
    <cellStyle name="메모 17 11 5 3" xfId="24311"/>
    <cellStyle name="메모 17 11 6" xfId="24312"/>
    <cellStyle name="메모 17 11 6 2" xfId="24313"/>
    <cellStyle name="메모 17 11 6 3" xfId="24314"/>
    <cellStyle name="메모 17 11 7" xfId="24315"/>
    <cellStyle name="메모 17 11 7 2" xfId="24316"/>
    <cellStyle name="메모 17 11 7 3" xfId="24317"/>
    <cellStyle name="메모 17 11 8" xfId="24318"/>
    <cellStyle name="메모 17 11 8 2" xfId="24319"/>
    <cellStyle name="메모 17 11 8 3" xfId="24320"/>
    <cellStyle name="메모 17 11 9" xfId="24321"/>
    <cellStyle name="메모 17 11 9 2" xfId="24322"/>
    <cellStyle name="메모 17 11 9 3" xfId="24323"/>
    <cellStyle name="메모 17 12" xfId="24324"/>
    <cellStyle name="메모 17 12 10" xfId="24325"/>
    <cellStyle name="메모 17 12 10 2" xfId="24326"/>
    <cellStyle name="메모 17 12 10 3" xfId="24327"/>
    <cellStyle name="메모 17 12 11" xfId="24328"/>
    <cellStyle name="메모 17 12 11 2" xfId="24329"/>
    <cellStyle name="메모 17 12 11 3" xfId="24330"/>
    <cellStyle name="메모 17 12 12" xfId="24331"/>
    <cellStyle name="메모 17 12 12 2" xfId="24332"/>
    <cellStyle name="메모 17 12 12 3" xfId="24333"/>
    <cellStyle name="메모 17 12 13" xfId="24334"/>
    <cellStyle name="메모 17 12 13 2" xfId="24335"/>
    <cellStyle name="메모 17 12 13 3" xfId="24336"/>
    <cellStyle name="메모 17 12 14" xfId="24337"/>
    <cellStyle name="메모 17 12 14 2" xfId="24338"/>
    <cellStyle name="메모 17 12 14 3" xfId="24339"/>
    <cellStyle name="메모 17 12 15" xfId="24340"/>
    <cellStyle name="메모 17 12 16" xfId="24341"/>
    <cellStyle name="메모 17 12 2" xfId="24342"/>
    <cellStyle name="메모 17 12 2 2" xfId="24343"/>
    <cellStyle name="메모 17 12 2 3" xfId="24344"/>
    <cellStyle name="메모 17 12 3" xfId="24345"/>
    <cellStyle name="메모 17 12 3 2" xfId="24346"/>
    <cellStyle name="메모 17 12 3 3" xfId="24347"/>
    <cellStyle name="메모 17 12 4" xfId="24348"/>
    <cellStyle name="메모 17 12 4 2" xfId="24349"/>
    <cellStyle name="메모 17 12 4 3" xfId="24350"/>
    <cellStyle name="메모 17 12 5" xfId="24351"/>
    <cellStyle name="메모 17 12 5 2" xfId="24352"/>
    <cellStyle name="메모 17 12 5 3" xfId="24353"/>
    <cellStyle name="메모 17 12 6" xfId="24354"/>
    <cellStyle name="메모 17 12 6 2" xfId="24355"/>
    <cellStyle name="메모 17 12 6 3" xfId="24356"/>
    <cellStyle name="메모 17 12 7" xfId="24357"/>
    <cellStyle name="메모 17 12 7 2" xfId="24358"/>
    <cellStyle name="메모 17 12 7 3" xfId="24359"/>
    <cellStyle name="메모 17 12 8" xfId="24360"/>
    <cellStyle name="메모 17 12 8 2" xfId="24361"/>
    <cellStyle name="메모 17 12 8 3" xfId="24362"/>
    <cellStyle name="메모 17 12 9" xfId="24363"/>
    <cellStyle name="메모 17 12 9 2" xfId="24364"/>
    <cellStyle name="메모 17 12 9 3" xfId="24365"/>
    <cellStyle name="메모 17 13" xfId="24366"/>
    <cellStyle name="메모 17 13 10" xfId="24367"/>
    <cellStyle name="메모 17 13 10 2" xfId="24368"/>
    <cellStyle name="메모 17 13 10 3" xfId="24369"/>
    <cellStyle name="메모 17 13 11" xfId="24370"/>
    <cellStyle name="메모 17 13 11 2" xfId="24371"/>
    <cellStyle name="메모 17 13 11 3" xfId="24372"/>
    <cellStyle name="메모 17 13 12" xfId="24373"/>
    <cellStyle name="메모 17 13 12 2" xfId="24374"/>
    <cellStyle name="메모 17 13 12 3" xfId="24375"/>
    <cellStyle name="메모 17 13 13" xfId="24376"/>
    <cellStyle name="메모 17 13 13 2" xfId="24377"/>
    <cellStyle name="메모 17 13 13 3" xfId="24378"/>
    <cellStyle name="메모 17 13 14" xfId="24379"/>
    <cellStyle name="메모 17 13 14 2" xfId="24380"/>
    <cellStyle name="메모 17 13 14 3" xfId="24381"/>
    <cellStyle name="메모 17 13 15" xfId="24382"/>
    <cellStyle name="메모 17 13 16" xfId="24383"/>
    <cellStyle name="메모 17 13 2" xfId="24384"/>
    <cellStyle name="메모 17 13 2 2" xfId="24385"/>
    <cellStyle name="메모 17 13 2 3" xfId="24386"/>
    <cellStyle name="메모 17 13 3" xfId="24387"/>
    <cellStyle name="메모 17 13 3 2" xfId="24388"/>
    <cellStyle name="메모 17 13 3 3" xfId="24389"/>
    <cellStyle name="메모 17 13 4" xfId="24390"/>
    <cellStyle name="메모 17 13 4 2" xfId="24391"/>
    <cellStyle name="메모 17 13 4 3" xfId="24392"/>
    <cellStyle name="메모 17 13 5" xfId="24393"/>
    <cellStyle name="메모 17 13 5 2" xfId="24394"/>
    <cellStyle name="메모 17 13 5 3" xfId="24395"/>
    <cellStyle name="메모 17 13 6" xfId="24396"/>
    <cellStyle name="메모 17 13 6 2" xfId="24397"/>
    <cellStyle name="메모 17 13 6 3" xfId="24398"/>
    <cellStyle name="메모 17 13 7" xfId="24399"/>
    <cellStyle name="메모 17 13 7 2" xfId="24400"/>
    <cellStyle name="메모 17 13 7 3" xfId="24401"/>
    <cellStyle name="메모 17 13 8" xfId="24402"/>
    <cellStyle name="메모 17 13 8 2" xfId="24403"/>
    <cellStyle name="메모 17 13 8 3" xfId="24404"/>
    <cellStyle name="메모 17 13 9" xfId="24405"/>
    <cellStyle name="메모 17 13 9 2" xfId="24406"/>
    <cellStyle name="메모 17 13 9 3" xfId="24407"/>
    <cellStyle name="메모 17 14" xfId="24408"/>
    <cellStyle name="메모 17 14 10" xfId="24409"/>
    <cellStyle name="메모 17 14 10 2" xfId="24410"/>
    <cellStyle name="메모 17 14 10 3" xfId="24411"/>
    <cellStyle name="메모 17 14 11" xfId="24412"/>
    <cellStyle name="메모 17 14 11 2" xfId="24413"/>
    <cellStyle name="메모 17 14 11 3" xfId="24414"/>
    <cellStyle name="메모 17 14 12" xfId="24415"/>
    <cellStyle name="메모 17 14 12 2" xfId="24416"/>
    <cellStyle name="메모 17 14 12 3" xfId="24417"/>
    <cellStyle name="메모 17 14 13" xfId="24418"/>
    <cellStyle name="메모 17 14 13 2" xfId="24419"/>
    <cellStyle name="메모 17 14 13 3" xfId="24420"/>
    <cellStyle name="메모 17 14 14" xfId="24421"/>
    <cellStyle name="메모 17 14 14 2" xfId="24422"/>
    <cellStyle name="메모 17 14 14 3" xfId="24423"/>
    <cellStyle name="메모 17 14 15" xfId="24424"/>
    <cellStyle name="메모 17 14 16" xfId="24425"/>
    <cellStyle name="메모 17 14 2" xfId="24426"/>
    <cellStyle name="메모 17 14 2 2" xfId="24427"/>
    <cellStyle name="메모 17 14 2 3" xfId="24428"/>
    <cellStyle name="메모 17 14 3" xfId="24429"/>
    <cellStyle name="메모 17 14 3 2" xfId="24430"/>
    <cellStyle name="메모 17 14 3 3" xfId="24431"/>
    <cellStyle name="메모 17 14 4" xfId="24432"/>
    <cellStyle name="메모 17 14 4 2" xfId="24433"/>
    <cellStyle name="메모 17 14 4 3" xfId="24434"/>
    <cellStyle name="메모 17 14 5" xfId="24435"/>
    <cellStyle name="메모 17 14 5 2" xfId="24436"/>
    <cellStyle name="메모 17 14 5 3" xfId="24437"/>
    <cellStyle name="메모 17 14 6" xfId="24438"/>
    <cellStyle name="메모 17 14 6 2" xfId="24439"/>
    <cellStyle name="메모 17 14 6 3" xfId="24440"/>
    <cellStyle name="메모 17 14 7" xfId="24441"/>
    <cellStyle name="메모 17 14 7 2" xfId="24442"/>
    <cellStyle name="메모 17 14 7 3" xfId="24443"/>
    <cellStyle name="메모 17 14 8" xfId="24444"/>
    <cellStyle name="메모 17 14 8 2" xfId="24445"/>
    <cellStyle name="메모 17 14 8 3" xfId="24446"/>
    <cellStyle name="메모 17 14 9" xfId="24447"/>
    <cellStyle name="메모 17 14 9 2" xfId="24448"/>
    <cellStyle name="메모 17 14 9 3" xfId="24449"/>
    <cellStyle name="메모 17 15" xfId="24450"/>
    <cellStyle name="메모 17 15 10" xfId="24451"/>
    <cellStyle name="메모 17 15 10 2" xfId="24452"/>
    <cellStyle name="메모 17 15 10 3" xfId="24453"/>
    <cellStyle name="메모 17 15 11" xfId="24454"/>
    <cellStyle name="메모 17 15 11 2" xfId="24455"/>
    <cellStyle name="메모 17 15 11 3" xfId="24456"/>
    <cellStyle name="메모 17 15 12" xfId="24457"/>
    <cellStyle name="메모 17 15 12 2" xfId="24458"/>
    <cellStyle name="메모 17 15 12 3" xfId="24459"/>
    <cellStyle name="메모 17 15 13" xfId="24460"/>
    <cellStyle name="메모 17 15 13 2" xfId="24461"/>
    <cellStyle name="메모 17 15 13 3" xfId="24462"/>
    <cellStyle name="메모 17 15 14" xfId="24463"/>
    <cellStyle name="메모 17 15 14 2" xfId="24464"/>
    <cellStyle name="메모 17 15 14 3" xfId="24465"/>
    <cellStyle name="메모 17 15 15" xfId="24466"/>
    <cellStyle name="메모 17 15 16" xfId="24467"/>
    <cellStyle name="메모 17 15 2" xfId="24468"/>
    <cellStyle name="메모 17 15 2 2" xfId="24469"/>
    <cellStyle name="메모 17 15 2 3" xfId="24470"/>
    <cellStyle name="메모 17 15 3" xfId="24471"/>
    <cellStyle name="메모 17 15 3 2" xfId="24472"/>
    <cellStyle name="메모 17 15 3 3" xfId="24473"/>
    <cellStyle name="메모 17 15 4" xfId="24474"/>
    <cellStyle name="메모 17 15 4 2" xfId="24475"/>
    <cellStyle name="메모 17 15 4 3" xfId="24476"/>
    <cellStyle name="메모 17 15 5" xfId="24477"/>
    <cellStyle name="메모 17 15 5 2" xfId="24478"/>
    <cellStyle name="메모 17 15 5 3" xfId="24479"/>
    <cellStyle name="메모 17 15 6" xfId="24480"/>
    <cellStyle name="메모 17 15 6 2" xfId="24481"/>
    <cellStyle name="메모 17 15 6 3" xfId="24482"/>
    <cellStyle name="메모 17 15 7" xfId="24483"/>
    <cellStyle name="메모 17 15 7 2" xfId="24484"/>
    <cellStyle name="메모 17 15 7 3" xfId="24485"/>
    <cellStyle name="메모 17 15 8" xfId="24486"/>
    <cellStyle name="메모 17 15 8 2" xfId="24487"/>
    <cellStyle name="메모 17 15 8 3" xfId="24488"/>
    <cellStyle name="메모 17 15 9" xfId="24489"/>
    <cellStyle name="메모 17 15 9 2" xfId="24490"/>
    <cellStyle name="메모 17 15 9 3" xfId="24491"/>
    <cellStyle name="메모 17 16" xfId="24492"/>
    <cellStyle name="메모 17 16 10" xfId="24493"/>
    <cellStyle name="메모 17 16 10 2" xfId="24494"/>
    <cellStyle name="메모 17 16 10 3" xfId="24495"/>
    <cellStyle name="메모 17 16 11" xfId="24496"/>
    <cellStyle name="메모 17 16 11 2" xfId="24497"/>
    <cellStyle name="메모 17 16 11 3" xfId="24498"/>
    <cellStyle name="메모 17 16 12" xfId="24499"/>
    <cellStyle name="메모 17 16 12 2" xfId="24500"/>
    <cellStyle name="메모 17 16 12 3" xfId="24501"/>
    <cellStyle name="메모 17 16 13" xfId="24502"/>
    <cellStyle name="메모 17 16 13 2" xfId="24503"/>
    <cellStyle name="메모 17 16 13 3" xfId="24504"/>
    <cellStyle name="메모 17 16 14" xfId="24505"/>
    <cellStyle name="메모 17 16 14 2" xfId="24506"/>
    <cellStyle name="메모 17 16 14 3" xfId="24507"/>
    <cellStyle name="메모 17 16 15" xfId="24508"/>
    <cellStyle name="메모 17 16 16" xfId="24509"/>
    <cellStyle name="메모 17 16 2" xfId="24510"/>
    <cellStyle name="메모 17 16 2 2" xfId="24511"/>
    <cellStyle name="메모 17 16 2 3" xfId="24512"/>
    <cellStyle name="메모 17 16 3" xfId="24513"/>
    <cellStyle name="메모 17 16 3 2" xfId="24514"/>
    <cellStyle name="메모 17 16 3 3" xfId="24515"/>
    <cellStyle name="메모 17 16 4" xfId="24516"/>
    <cellStyle name="메모 17 16 4 2" xfId="24517"/>
    <cellStyle name="메모 17 16 4 3" xfId="24518"/>
    <cellStyle name="메모 17 16 5" xfId="24519"/>
    <cellStyle name="메모 17 16 5 2" xfId="24520"/>
    <cellStyle name="메모 17 16 5 3" xfId="24521"/>
    <cellStyle name="메모 17 16 6" xfId="24522"/>
    <cellStyle name="메모 17 16 6 2" xfId="24523"/>
    <cellStyle name="메모 17 16 6 3" xfId="24524"/>
    <cellStyle name="메모 17 16 7" xfId="24525"/>
    <cellStyle name="메모 17 16 7 2" xfId="24526"/>
    <cellStyle name="메모 17 16 7 3" xfId="24527"/>
    <cellStyle name="메모 17 16 8" xfId="24528"/>
    <cellStyle name="메모 17 16 8 2" xfId="24529"/>
    <cellStyle name="메모 17 16 8 3" xfId="24530"/>
    <cellStyle name="메모 17 16 9" xfId="24531"/>
    <cellStyle name="메모 17 16 9 2" xfId="24532"/>
    <cellStyle name="메모 17 16 9 3" xfId="24533"/>
    <cellStyle name="메모 17 17" xfId="24534"/>
    <cellStyle name="메모 17 17 10" xfId="24535"/>
    <cellStyle name="메모 17 17 10 2" xfId="24536"/>
    <cellStyle name="메모 17 17 10 3" xfId="24537"/>
    <cellStyle name="메모 17 17 11" xfId="24538"/>
    <cellStyle name="메모 17 17 11 2" xfId="24539"/>
    <cellStyle name="메모 17 17 11 3" xfId="24540"/>
    <cellStyle name="메모 17 17 12" xfId="24541"/>
    <cellStyle name="메모 17 17 12 2" xfId="24542"/>
    <cellStyle name="메모 17 17 12 3" xfId="24543"/>
    <cellStyle name="메모 17 17 13" xfId="24544"/>
    <cellStyle name="메모 17 17 13 2" xfId="24545"/>
    <cellStyle name="메모 17 17 13 3" xfId="24546"/>
    <cellStyle name="메모 17 17 14" xfId="24547"/>
    <cellStyle name="메모 17 17 14 2" xfId="24548"/>
    <cellStyle name="메모 17 17 14 3" xfId="24549"/>
    <cellStyle name="메모 17 17 15" xfId="24550"/>
    <cellStyle name="메모 17 17 16" xfId="24551"/>
    <cellStyle name="메모 17 17 2" xfId="24552"/>
    <cellStyle name="메모 17 17 2 2" xfId="24553"/>
    <cellStyle name="메모 17 17 2 3" xfId="24554"/>
    <cellStyle name="메모 17 17 3" xfId="24555"/>
    <cellStyle name="메모 17 17 3 2" xfId="24556"/>
    <cellStyle name="메모 17 17 3 3" xfId="24557"/>
    <cellStyle name="메모 17 17 4" xfId="24558"/>
    <cellStyle name="메모 17 17 4 2" xfId="24559"/>
    <cellStyle name="메모 17 17 4 3" xfId="24560"/>
    <cellStyle name="메모 17 17 5" xfId="24561"/>
    <cellStyle name="메모 17 17 5 2" xfId="24562"/>
    <cellStyle name="메모 17 17 5 3" xfId="24563"/>
    <cellStyle name="메모 17 17 6" xfId="24564"/>
    <cellStyle name="메모 17 17 6 2" xfId="24565"/>
    <cellStyle name="메모 17 17 6 3" xfId="24566"/>
    <cellStyle name="메모 17 17 7" xfId="24567"/>
    <cellStyle name="메모 17 17 7 2" xfId="24568"/>
    <cellStyle name="메모 17 17 7 3" xfId="24569"/>
    <cellStyle name="메모 17 17 8" xfId="24570"/>
    <cellStyle name="메모 17 17 8 2" xfId="24571"/>
    <cellStyle name="메모 17 17 8 3" xfId="24572"/>
    <cellStyle name="메모 17 17 9" xfId="24573"/>
    <cellStyle name="메모 17 17 9 2" xfId="24574"/>
    <cellStyle name="메모 17 17 9 3" xfId="24575"/>
    <cellStyle name="메모 17 18" xfId="24576"/>
    <cellStyle name="메모 17 18 10" xfId="24577"/>
    <cellStyle name="메모 17 18 10 2" xfId="24578"/>
    <cellStyle name="메모 17 18 10 3" xfId="24579"/>
    <cellStyle name="메모 17 18 11" xfId="24580"/>
    <cellStyle name="메모 17 18 11 2" xfId="24581"/>
    <cellStyle name="메모 17 18 11 3" xfId="24582"/>
    <cellStyle name="메모 17 18 12" xfId="24583"/>
    <cellStyle name="메모 17 18 12 2" xfId="24584"/>
    <cellStyle name="메모 17 18 12 3" xfId="24585"/>
    <cellStyle name="메모 17 18 13" xfId="24586"/>
    <cellStyle name="메모 17 18 13 2" xfId="24587"/>
    <cellStyle name="메모 17 18 13 3" xfId="24588"/>
    <cellStyle name="메모 17 18 14" xfId="24589"/>
    <cellStyle name="메모 17 18 14 2" xfId="24590"/>
    <cellStyle name="메모 17 18 14 3" xfId="24591"/>
    <cellStyle name="메모 17 18 15" xfId="24592"/>
    <cellStyle name="메모 17 18 16" xfId="24593"/>
    <cellStyle name="메모 17 18 2" xfId="24594"/>
    <cellStyle name="메모 17 18 2 2" xfId="24595"/>
    <cellStyle name="메모 17 18 2 3" xfId="24596"/>
    <cellStyle name="메모 17 18 3" xfId="24597"/>
    <cellStyle name="메모 17 18 3 2" xfId="24598"/>
    <cellStyle name="메모 17 18 3 3" xfId="24599"/>
    <cellStyle name="메모 17 18 4" xfId="24600"/>
    <cellStyle name="메모 17 18 4 2" xfId="24601"/>
    <cellStyle name="메모 17 18 4 3" xfId="24602"/>
    <cellStyle name="메모 17 18 5" xfId="24603"/>
    <cellStyle name="메모 17 18 5 2" xfId="24604"/>
    <cellStyle name="메모 17 18 5 3" xfId="24605"/>
    <cellStyle name="메모 17 18 6" xfId="24606"/>
    <cellStyle name="메모 17 18 6 2" xfId="24607"/>
    <cellStyle name="메모 17 18 6 3" xfId="24608"/>
    <cellStyle name="메모 17 18 7" xfId="24609"/>
    <cellStyle name="메모 17 18 7 2" xfId="24610"/>
    <cellStyle name="메모 17 18 7 3" xfId="24611"/>
    <cellStyle name="메모 17 18 8" xfId="24612"/>
    <cellStyle name="메모 17 18 8 2" xfId="24613"/>
    <cellStyle name="메모 17 18 8 3" xfId="24614"/>
    <cellStyle name="메모 17 18 9" xfId="24615"/>
    <cellStyle name="메모 17 18 9 2" xfId="24616"/>
    <cellStyle name="메모 17 18 9 3" xfId="24617"/>
    <cellStyle name="메모 17 19" xfId="24618"/>
    <cellStyle name="메모 17 19 10" xfId="24619"/>
    <cellStyle name="메모 17 19 10 2" xfId="24620"/>
    <cellStyle name="메모 17 19 10 3" xfId="24621"/>
    <cellStyle name="메모 17 19 11" xfId="24622"/>
    <cellStyle name="메모 17 19 11 2" xfId="24623"/>
    <cellStyle name="메모 17 19 11 3" xfId="24624"/>
    <cellStyle name="메모 17 19 12" xfId="24625"/>
    <cellStyle name="메모 17 19 12 2" xfId="24626"/>
    <cellStyle name="메모 17 19 12 3" xfId="24627"/>
    <cellStyle name="메모 17 19 13" xfId="24628"/>
    <cellStyle name="메모 17 19 13 2" xfId="24629"/>
    <cellStyle name="메모 17 19 13 3" xfId="24630"/>
    <cellStyle name="메모 17 19 14" xfId="24631"/>
    <cellStyle name="메모 17 19 14 2" xfId="24632"/>
    <cellStyle name="메모 17 19 14 3" xfId="24633"/>
    <cellStyle name="메모 17 19 15" xfId="24634"/>
    <cellStyle name="메모 17 19 16" xfId="24635"/>
    <cellStyle name="메모 17 19 2" xfId="24636"/>
    <cellStyle name="메모 17 19 2 2" xfId="24637"/>
    <cellStyle name="메모 17 19 2 3" xfId="24638"/>
    <cellStyle name="메모 17 19 3" xfId="24639"/>
    <cellStyle name="메모 17 19 3 2" xfId="24640"/>
    <cellStyle name="메모 17 19 3 3" xfId="24641"/>
    <cellStyle name="메모 17 19 4" xfId="24642"/>
    <cellStyle name="메모 17 19 4 2" xfId="24643"/>
    <cellStyle name="메모 17 19 4 3" xfId="24644"/>
    <cellStyle name="메모 17 19 5" xfId="24645"/>
    <cellStyle name="메모 17 19 5 2" xfId="24646"/>
    <cellStyle name="메모 17 19 5 3" xfId="24647"/>
    <cellStyle name="메모 17 19 6" xfId="24648"/>
    <cellStyle name="메모 17 19 6 2" xfId="24649"/>
    <cellStyle name="메모 17 19 6 3" xfId="24650"/>
    <cellStyle name="메모 17 19 7" xfId="24651"/>
    <cellStyle name="메모 17 19 7 2" xfId="24652"/>
    <cellStyle name="메모 17 19 7 3" xfId="24653"/>
    <cellStyle name="메모 17 19 8" xfId="24654"/>
    <cellStyle name="메모 17 19 8 2" xfId="24655"/>
    <cellStyle name="메모 17 19 8 3" xfId="24656"/>
    <cellStyle name="메모 17 19 9" xfId="24657"/>
    <cellStyle name="메모 17 19 9 2" xfId="24658"/>
    <cellStyle name="메모 17 19 9 3" xfId="24659"/>
    <cellStyle name="메모 17 2" xfId="24660"/>
    <cellStyle name="메모 17 2 10" xfId="24661"/>
    <cellStyle name="메모 17 2 10 2" xfId="24662"/>
    <cellStyle name="메모 17 2 10 3" xfId="24663"/>
    <cellStyle name="메모 17 2 11" xfId="24664"/>
    <cellStyle name="메모 17 2 11 2" xfId="24665"/>
    <cellStyle name="메모 17 2 11 3" xfId="24666"/>
    <cellStyle name="메모 17 2 12" xfId="24667"/>
    <cellStyle name="메모 17 2 12 2" xfId="24668"/>
    <cellStyle name="메모 17 2 12 3" xfId="24669"/>
    <cellStyle name="메모 17 2 13" xfId="24670"/>
    <cellStyle name="메모 17 2 13 2" xfId="24671"/>
    <cellStyle name="메모 17 2 13 3" xfId="24672"/>
    <cellStyle name="메모 17 2 14" xfId="24673"/>
    <cellStyle name="메모 17 2 14 2" xfId="24674"/>
    <cellStyle name="메모 17 2 14 3" xfId="24675"/>
    <cellStyle name="메모 17 2 15" xfId="24676"/>
    <cellStyle name="메모 17 2 16" xfId="24677"/>
    <cellStyle name="메모 17 2 2" xfId="24678"/>
    <cellStyle name="메모 17 2 2 2" xfId="24679"/>
    <cellStyle name="메모 17 2 2 3" xfId="24680"/>
    <cellStyle name="메모 17 2 3" xfId="24681"/>
    <cellStyle name="메모 17 2 3 2" xfId="24682"/>
    <cellStyle name="메모 17 2 3 3" xfId="24683"/>
    <cellStyle name="메모 17 2 4" xfId="24684"/>
    <cellStyle name="메모 17 2 4 2" xfId="24685"/>
    <cellStyle name="메모 17 2 4 3" xfId="24686"/>
    <cellStyle name="메모 17 2 5" xfId="24687"/>
    <cellStyle name="메모 17 2 5 2" xfId="24688"/>
    <cellStyle name="메모 17 2 5 3" xfId="24689"/>
    <cellStyle name="메모 17 2 6" xfId="24690"/>
    <cellStyle name="메모 17 2 6 2" xfId="24691"/>
    <cellStyle name="메모 17 2 6 3" xfId="24692"/>
    <cellStyle name="메모 17 2 7" xfId="24693"/>
    <cellStyle name="메모 17 2 7 2" xfId="24694"/>
    <cellStyle name="메모 17 2 7 3" xfId="24695"/>
    <cellStyle name="메모 17 2 8" xfId="24696"/>
    <cellStyle name="메모 17 2 8 2" xfId="24697"/>
    <cellStyle name="메모 17 2 8 3" xfId="24698"/>
    <cellStyle name="메모 17 2 9" xfId="24699"/>
    <cellStyle name="메모 17 2 9 2" xfId="24700"/>
    <cellStyle name="메모 17 2 9 3" xfId="24701"/>
    <cellStyle name="메모 17 20" xfId="24702"/>
    <cellStyle name="메모 17 20 10" xfId="24703"/>
    <cellStyle name="메모 17 20 10 2" xfId="24704"/>
    <cellStyle name="메모 17 20 10 3" xfId="24705"/>
    <cellStyle name="메모 17 20 11" xfId="24706"/>
    <cellStyle name="메모 17 20 11 2" xfId="24707"/>
    <cellStyle name="메모 17 20 11 3" xfId="24708"/>
    <cellStyle name="메모 17 20 12" xfId="24709"/>
    <cellStyle name="메모 17 20 12 2" xfId="24710"/>
    <cellStyle name="메모 17 20 12 3" xfId="24711"/>
    <cellStyle name="메모 17 20 13" xfId="24712"/>
    <cellStyle name="메모 17 20 13 2" xfId="24713"/>
    <cellStyle name="메모 17 20 13 3" xfId="24714"/>
    <cellStyle name="메모 17 20 14" xfId="24715"/>
    <cellStyle name="메모 17 20 14 2" xfId="24716"/>
    <cellStyle name="메모 17 20 14 3" xfId="24717"/>
    <cellStyle name="메모 17 20 15" xfId="24718"/>
    <cellStyle name="메모 17 20 16" xfId="24719"/>
    <cellStyle name="메모 17 20 2" xfId="24720"/>
    <cellStyle name="메모 17 20 2 2" xfId="24721"/>
    <cellStyle name="메모 17 20 2 3" xfId="24722"/>
    <cellStyle name="메모 17 20 3" xfId="24723"/>
    <cellStyle name="메모 17 20 3 2" xfId="24724"/>
    <cellStyle name="메모 17 20 3 3" xfId="24725"/>
    <cellStyle name="메모 17 20 4" xfId="24726"/>
    <cellStyle name="메모 17 20 4 2" xfId="24727"/>
    <cellStyle name="메모 17 20 4 3" xfId="24728"/>
    <cellStyle name="메모 17 20 5" xfId="24729"/>
    <cellStyle name="메모 17 20 5 2" xfId="24730"/>
    <cellStyle name="메모 17 20 5 3" xfId="24731"/>
    <cellStyle name="메모 17 20 6" xfId="24732"/>
    <cellStyle name="메모 17 20 6 2" xfId="24733"/>
    <cellStyle name="메모 17 20 6 3" xfId="24734"/>
    <cellStyle name="메모 17 20 7" xfId="24735"/>
    <cellStyle name="메모 17 20 7 2" xfId="24736"/>
    <cellStyle name="메모 17 20 7 3" xfId="24737"/>
    <cellStyle name="메모 17 20 8" xfId="24738"/>
    <cellStyle name="메모 17 20 8 2" xfId="24739"/>
    <cellStyle name="메모 17 20 8 3" xfId="24740"/>
    <cellStyle name="메모 17 20 9" xfId="24741"/>
    <cellStyle name="메모 17 20 9 2" xfId="24742"/>
    <cellStyle name="메모 17 20 9 3" xfId="24743"/>
    <cellStyle name="메모 17 21" xfId="24744"/>
    <cellStyle name="메모 17 21 10" xfId="24745"/>
    <cellStyle name="메모 17 21 10 2" xfId="24746"/>
    <cellStyle name="메모 17 21 10 3" xfId="24747"/>
    <cellStyle name="메모 17 21 11" xfId="24748"/>
    <cellStyle name="메모 17 21 11 2" xfId="24749"/>
    <cellStyle name="메모 17 21 11 3" xfId="24750"/>
    <cellStyle name="메모 17 21 12" xfId="24751"/>
    <cellStyle name="메모 17 21 12 2" xfId="24752"/>
    <cellStyle name="메모 17 21 12 3" xfId="24753"/>
    <cellStyle name="메모 17 21 13" xfId="24754"/>
    <cellStyle name="메모 17 21 13 2" xfId="24755"/>
    <cellStyle name="메모 17 21 13 3" xfId="24756"/>
    <cellStyle name="메모 17 21 14" xfId="24757"/>
    <cellStyle name="메모 17 21 14 2" xfId="24758"/>
    <cellStyle name="메모 17 21 14 3" xfId="24759"/>
    <cellStyle name="메모 17 21 15" xfId="24760"/>
    <cellStyle name="메모 17 21 16" xfId="24761"/>
    <cellStyle name="메모 17 21 2" xfId="24762"/>
    <cellStyle name="메모 17 21 2 2" xfId="24763"/>
    <cellStyle name="메모 17 21 2 3" xfId="24764"/>
    <cellStyle name="메모 17 21 3" xfId="24765"/>
    <cellStyle name="메모 17 21 3 2" xfId="24766"/>
    <cellStyle name="메모 17 21 3 3" xfId="24767"/>
    <cellStyle name="메모 17 21 4" xfId="24768"/>
    <cellStyle name="메모 17 21 4 2" xfId="24769"/>
    <cellStyle name="메모 17 21 4 3" xfId="24770"/>
    <cellStyle name="메모 17 21 5" xfId="24771"/>
    <cellStyle name="메모 17 21 5 2" xfId="24772"/>
    <cellStyle name="메모 17 21 5 3" xfId="24773"/>
    <cellStyle name="메모 17 21 6" xfId="24774"/>
    <cellStyle name="메모 17 21 6 2" xfId="24775"/>
    <cellStyle name="메모 17 21 6 3" xfId="24776"/>
    <cellStyle name="메모 17 21 7" xfId="24777"/>
    <cellStyle name="메모 17 21 7 2" xfId="24778"/>
    <cellStyle name="메모 17 21 7 3" xfId="24779"/>
    <cellStyle name="메모 17 21 8" xfId="24780"/>
    <cellStyle name="메모 17 21 8 2" xfId="24781"/>
    <cellStyle name="메모 17 21 8 3" xfId="24782"/>
    <cellStyle name="메모 17 21 9" xfId="24783"/>
    <cellStyle name="메모 17 21 9 2" xfId="24784"/>
    <cellStyle name="메모 17 21 9 3" xfId="24785"/>
    <cellStyle name="메모 17 22" xfId="24786"/>
    <cellStyle name="메모 17 22 10" xfId="24787"/>
    <cellStyle name="메모 17 22 10 2" xfId="24788"/>
    <cellStyle name="메모 17 22 10 3" xfId="24789"/>
    <cellStyle name="메모 17 22 11" xfId="24790"/>
    <cellStyle name="메모 17 22 11 2" xfId="24791"/>
    <cellStyle name="메모 17 22 11 3" xfId="24792"/>
    <cellStyle name="메모 17 22 12" xfId="24793"/>
    <cellStyle name="메모 17 22 12 2" xfId="24794"/>
    <cellStyle name="메모 17 22 12 3" xfId="24795"/>
    <cellStyle name="메모 17 22 13" xfId="24796"/>
    <cellStyle name="메모 17 22 13 2" xfId="24797"/>
    <cellStyle name="메모 17 22 13 3" xfId="24798"/>
    <cellStyle name="메모 17 22 14" xfId="24799"/>
    <cellStyle name="메모 17 22 14 2" xfId="24800"/>
    <cellStyle name="메모 17 22 14 3" xfId="24801"/>
    <cellStyle name="메모 17 22 15" xfId="24802"/>
    <cellStyle name="메모 17 22 16" xfId="24803"/>
    <cellStyle name="메모 17 22 2" xfId="24804"/>
    <cellStyle name="메모 17 22 2 2" xfId="24805"/>
    <cellStyle name="메모 17 22 2 3" xfId="24806"/>
    <cellStyle name="메모 17 22 3" xfId="24807"/>
    <cellStyle name="메모 17 22 3 2" xfId="24808"/>
    <cellStyle name="메모 17 22 3 3" xfId="24809"/>
    <cellStyle name="메모 17 22 4" xfId="24810"/>
    <cellStyle name="메모 17 22 4 2" xfId="24811"/>
    <cellStyle name="메모 17 22 4 3" xfId="24812"/>
    <cellStyle name="메모 17 22 5" xfId="24813"/>
    <cellStyle name="메모 17 22 5 2" xfId="24814"/>
    <cellStyle name="메모 17 22 5 3" xfId="24815"/>
    <cellStyle name="메모 17 22 6" xfId="24816"/>
    <cellStyle name="메모 17 22 6 2" xfId="24817"/>
    <cellStyle name="메모 17 22 6 3" xfId="24818"/>
    <cellStyle name="메모 17 22 7" xfId="24819"/>
    <cellStyle name="메모 17 22 7 2" xfId="24820"/>
    <cellStyle name="메모 17 22 7 3" xfId="24821"/>
    <cellStyle name="메모 17 22 8" xfId="24822"/>
    <cellStyle name="메모 17 22 8 2" xfId="24823"/>
    <cellStyle name="메모 17 22 8 3" xfId="24824"/>
    <cellStyle name="메모 17 22 9" xfId="24825"/>
    <cellStyle name="메모 17 22 9 2" xfId="24826"/>
    <cellStyle name="메모 17 22 9 3" xfId="24827"/>
    <cellStyle name="메모 17 23" xfId="24828"/>
    <cellStyle name="메모 17 23 2" xfId="24829"/>
    <cellStyle name="메모 17 23 3" xfId="24830"/>
    <cellStyle name="메모 17 24" xfId="24831"/>
    <cellStyle name="메모 17 24 2" xfId="24832"/>
    <cellStyle name="메모 17 24 3" xfId="24833"/>
    <cellStyle name="메모 17 25" xfId="24834"/>
    <cellStyle name="메모 17 25 2" xfId="24835"/>
    <cellStyle name="메모 17 25 3" xfId="24836"/>
    <cellStyle name="메모 17 26" xfId="24837"/>
    <cellStyle name="메모 17 26 2" xfId="24838"/>
    <cellStyle name="메모 17 26 3" xfId="24839"/>
    <cellStyle name="메모 17 27" xfId="24840"/>
    <cellStyle name="메모 17 27 2" xfId="24841"/>
    <cellStyle name="메모 17 27 3" xfId="24842"/>
    <cellStyle name="메모 17 28" xfId="24843"/>
    <cellStyle name="메모 17 28 2" xfId="24844"/>
    <cellStyle name="메모 17 28 3" xfId="24845"/>
    <cellStyle name="메모 17 29" xfId="24846"/>
    <cellStyle name="메모 17 29 2" xfId="24847"/>
    <cellStyle name="메모 17 29 3" xfId="24848"/>
    <cellStyle name="메모 17 3" xfId="24849"/>
    <cellStyle name="메모 17 3 10" xfId="24850"/>
    <cellStyle name="메모 17 3 10 2" xfId="24851"/>
    <cellStyle name="메모 17 3 10 3" xfId="24852"/>
    <cellStyle name="메모 17 3 11" xfId="24853"/>
    <cellStyle name="메모 17 3 11 2" xfId="24854"/>
    <cellStyle name="메모 17 3 11 3" xfId="24855"/>
    <cellStyle name="메모 17 3 12" xfId="24856"/>
    <cellStyle name="메모 17 3 12 2" xfId="24857"/>
    <cellStyle name="메모 17 3 12 3" xfId="24858"/>
    <cellStyle name="메모 17 3 13" xfId="24859"/>
    <cellStyle name="메모 17 3 13 2" xfId="24860"/>
    <cellStyle name="메모 17 3 13 3" xfId="24861"/>
    <cellStyle name="메모 17 3 14" xfId="24862"/>
    <cellStyle name="메모 17 3 14 2" xfId="24863"/>
    <cellStyle name="메모 17 3 14 3" xfId="24864"/>
    <cellStyle name="메모 17 3 15" xfId="24865"/>
    <cellStyle name="메모 17 3 16" xfId="24866"/>
    <cellStyle name="메모 17 3 2" xfId="24867"/>
    <cellStyle name="메모 17 3 2 2" xfId="24868"/>
    <cellStyle name="메모 17 3 2 3" xfId="24869"/>
    <cellStyle name="메모 17 3 3" xfId="24870"/>
    <cellStyle name="메모 17 3 3 2" xfId="24871"/>
    <cellStyle name="메모 17 3 3 3" xfId="24872"/>
    <cellStyle name="메모 17 3 4" xfId="24873"/>
    <cellStyle name="메모 17 3 4 2" xfId="24874"/>
    <cellStyle name="메모 17 3 4 3" xfId="24875"/>
    <cellStyle name="메모 17 3 5" xfId="24876"/>
    <cellStyle name="메모 17 3 5 2" xfId="24877"/>
    <cellStyle name="메모 17 3 5 3" xfId="24878"/>
    <cellStyle name="메모 17 3 6" xfId="24879"/>
    <cellStyle name="메모 17 3 6 2" xfId="24880"/>
    <cellStyle name="메모 17 3 6 3" xfId="24881"/>
    <cellStyle name="메모 17 3 7" xfId="24882"/>
    <cellStyle name="메모 17 3 7 2" xfId="24883"/>
    <cellStyle name="메모 17 3 7 3" xfId="24884"/>
    <cellStyle name="메모 17 3 8" xfId="24885"/>
    <cellStyle name="메모 17 3 8 2" xfId="24886"/>
    <cellStyle name="메모 17 3 8 3" xfId="24887"/>
    <cellStyle name="메모 17 3 9" xfId="24888"/>
    <cellStyle name="메모 17 3 9 2" xfId="24889"/>
    <cellStyle name="메모 17 3 9 3" xfId="24890"/>
    <cellStyle name="메모 17 30" xfId="24891"/>
    <cellStyle name="메모 17 30 2" xfId="24892"/>
    <cellStyle name="메모 17 30 3" xfId="24893"/>
    <cellStyle name="메모 17 31" xfId="24894"/>
    <cellStyle name="메모 17 31 2" xfId="24895"/>
    <cellStyle name="메모 17 31 3" xfId="24896"/>
    <cellStyle name="메모 17 32" xfId="24897"/>
    <cellStyle name="메모 17 32 2" xfId="24898"/>
    <cellStyle name="메모 17 32 3" xfId="24899"/>
    <cellStyle name="메모 17 33" xfId="24900"/>
    <cellStyle name="메모 17 33 2" xfId="24901"/>
    <cellStyle name="메모 17 33 3" xfId="24902"/>
    <cellStyle name="메모 17 34" xfId="24903"/>
    <cellStyle name="메모 17 34 2" xfId="24904"/>
    <cellStyle name="메모 17 34 3" xfId="24905"/>
    <cellStyle name="메모 17 35" xfId="24906"/>
    <cellStyle name="메모 17 35 2" xfId="24907"/>
    <cellStyle name="메모 17 35 3" xfId="24908"/>
    <cellStyle name="메모 17 36" xfId="24909"/>
    <cellStyle name="메모 17 37" xfId="24910"/>
    <cellStyle name="메모 17 4" xfId="24911"/>
    <cellStyle name="메모 17 4 10" xfId="24912"/>
    <cellStyle name="메모 17 4 10 2" xfId="24913"/>
    <cellStyle name="메모 17 4 10 3" xfId="24914"/>
    <cellStyle name="메모 17 4 11" xfId="24915"/>
    <cellStyle name="메모 17 4 11 2" xfId="24916"/>
    <cellStyle name="메모 17 4 11 3" xfId="24917"/>
    <cellStyle name="메모 17 4 12" xfId="24918"/>
    <cellStyle name="메모 17 4 12 2" xfId="24919"/>
    <cellStyle name="메모 17 4 12 3" xfId="24920"/>
    <cellStyle name="메모 17 4 13" xfId="24921"/>
    <cellStyle name="메모 17 4 13 2" xfId="24922"/>
    <cellStyle name="메모 17 4 13 3" xfId="24923"/>
    <cellStyle name="메모 17 4 14" xfId="24924"/>
    <cellStyle name="메모 17 4 14 2" xfId="24925"/>
    <cellStyle name="메모 17 4 14 3" xfId="24926"/>
    <cellStyle name="메모 17 4 15" xfId="24927"/>
    <cellStyle name="메모 17 4 16" xfId="24928"/>
    <cellStyle name="메모 17 4 2" xfId="24929"/>
    <cellStyle name="메모 17 4 2 2" xfId="24930"/>
    <cellStyle name="메모 17 4 2 3" xfId="24931"/>
    <cellStyle name="메모 17 4 3" xfId="24932"/>
    <cellStyle name="메모 17 4 3 2" xfId="24933"/>
    <cellStyle name="메모 17 4 3 3" xfId="24934"/>
    <cellStyle name="메모 17 4 4" xfId="24935"/>
    <cellStyle name="메모 17 4 4 2" xfId="24936"/>
    <cellStyle name="메모 17 4 4 3" xfId="24937"/>
    <cellStyle name="메모 17 4 5" xfId="24938"/>
    <cellStyle name="메모 17 4 5 2" xfId="24939"/>
    <cellStyle name="메모 17 4 5 3" xfId="24940"/>
    <cellStyle name="메모 17 4 6" xfId="24941"/>
    <cellStyle name="메모 17 4 6 2" xfId="24942"/>
    <cellStyle name="메모 17 4 6 3" xfId="24943"/>
    <cellStyle name="메모 17 4 7" xfId="24944"/>
    <cellStyle name="메모 17 4 7 2" xfId="24945"/>
    <cellStyle name="메모 17 4 7 3" xfId="24946"/>
    <cellStyle name="메모 17 4 8" xfId="24947"/>
    <cellStyle name="메모 17 4 8 2" xfId="24948"/>
    <cellStyle name="메모 17 4 8 3" xfId="24949"/>
    <cellStyle name="메모 17 4 9" xfId="24950"/>
    <cellStyle name="메모 17 4 9 2" xfId="24951"/>
    <cellStyle name="메모 17 4 9 3" xfId="24952"/>
    <cellStyle name="메모 17 5" xfId="24953"/>
    <cellStyle name="메모 17 5 10" xfId="24954"/>
    <cellStyle name="메모 17 5 10 2" xfId="24955"/>
    <cellStyle name="메모 17 5 10 3" xfId="24956"/>
    <cellStyle name="메모 17 5 11" xfId="24957"/>
    <cellStyle name="메모 17 5 11 2" xfId="24958"/>
    <cellStyle name="메모 17 5 11 3" xfId="24959"/>
    <cellStyle name="메모 17 5 12" xfId="24960"/>
    <cellStyle name="메모 17 5 12 2" xfId="24961"/>
    <cellStyle name="메모 17 5 12 3" xfId="24962"/>
    <cellStyle name="메모 17 5 13" xfId="24963"/>
    <cellStyle name="메모 17 5 13 2" xfId="24964"/>
    <cellStyle name="메모 17 5 13 3" xfId="24965"/>
    <cellStyle name="메모 17 5 14" xfId="24966"/>
    <cellStyle name="메모 17 5 14 2" xfId="24967"/>
    <cellStyle name="메모 17 5 14 3" xfId="24968"/>
    <cellStyle name="메모 17 5 15" xfId="24969"/>
    <cellStyle name="메모 17 5 16" xfId="24970"/>
    <cellStyle name="메모 17 5 2" xfId="24971"/>
    <cellStyle name="메모 17 5 2 2" xfId="24972"/>
    <cellStyle name="메모 17 5 2 3" xfId="24973"/>
    <cellStyle name="메모 17 5 3" xfId="24974"/>
    <cellStyle name="메모 17 5 3 2" xfId="24975"/>
    <cellStyle name="메모 17 5 3 3" xfId="24976"/>
    <cellStyle name="메모 17 5 4" xfId="24977"/>
    <cellStyle name="메모 17 5 4 2" xfId="24978"/>
    <cellStyle name="메모 17 5 4 3" xfId="24979"/>
    <cellStyle name="메모 17 5 5" xfId="24980"/>
    <cellStyle name="메모 17 5 5 2" xfId="24981"/>
    <cellStyle name="메모 17 5 5 3" xfId="24982"/>
    <cellStyle name="메모 17 5 6" xfId="24983"/>
    <cellStyle name="메모 17 5 6 2" xfId="24984"/>
    <cellStyle name="메모 17 5 6 3" xfId="24985"/>
    <cellStyle name="메모 17 5 7" xfId="24986"/>
    <cellStyle name="메모 17 5 7 2" xfId="24987"/>
    <cellStyle name="메모 17 5 7 3" xfId="24988"/>
    <cellStyle name="메모 17 5 8" xfId="24989"/>
    <cellStyle name="메모 17 5 8 2" xfId="24990"/>
    <cellStyle name="메모 17 5 8 3" xfId="24991"/>
    <cellStyle name="메모 17 5 9" xfId="24992"/>
    <cellStyle name="메모 17 5 9 2" xfId="24993"/>
    <cellStyle name="메모 17 5 9 3" xfId="24994"/>
    <cellStyle name="메모 17 6" xfId="24995"/>
    <cellStyle name="메모 17 6 10" xfId="24996"/>
    <cellStyle name="메모 17 6 10 2" xfId="24997"/>
    <cellStyle name="메모 17 6 10 3" xfId="24998"/>
    <cellStyle name="메모 17 6 11" xfId="24999"/>
    <cellStyle name="메모 17 6 11 2" xfId="25000"/>
    <cellStyle name="메모 17 6 11 3" xfId="25001"/>
    <cellStyle name="메모 17 6 12" xfId="25002"/>
    <cellStyle name="메모 17 6 12 2" xfId="25003"/>
    <cellStyle name="메모 17 6 12 3" xfId="25004"/>
    <cellStyle name="메모 17 6 13" xfId="25005"/>
    <cellStyle name="메모 17 6 13 2" xfId="25006"/>
    <cellStyle name="메모 17 6 13 3" xfId="25007"/>
    <cellStyle name="메모 17 6 14" xfId="25008"/>
    <cellStyle name="메모 17 6 14 2" xfId="25009"/>
    <cellStyle name="메모 17 6 14 3" xfId="25010"/>
    <cellStyle name="메모 17 6 15" xfId="25011"/>
    <cellStyle name="메모 17 6 16" xfId="25012"/>
    <cellStyle name="메모 17 6 2" xfId="25013"/>
    <cellStyle name="메모 17 6 2 2" xfId="25014"/>
    <cellStyle name="메모 17 6 2 3" xfId="25015"/>
    <cellStyle name="메모 17 6 3" xfId="25016"/>
    <cellStyle name="메모 17 6 3 2" xfId="25017"/>
    <cellStyle name="메모 17 6 3 3" xfId="25018"/>
    <cellStyle name="메모 17 6 4" xfId="25019"/>
    <cellStyle name="메모 17 6 4 2" xfId="25020"/>
    <cellStyle name="메모 17 6 4 3" xfId="25021"/>
    <cellStyle name="메모 17 6 5" xfId="25022"/>
    <cellStyle name="메모 17 6 5 2" xfId="25023"/>
    <cellStyle name="메모 17 6 5 3" xfId="25024"/>
    <cellStyle name="메모 17 6 6" xfId="25025"/>
    <cellStyle name="메모 17 6 6 2" xfId="25026"/>
    <cellStyle name="메모 17 6 6 3" xfId="25027"/>
    <cellStyle name="메모 17 6 7" xfId="25028"/>
    <cellStyle name="메모 17 6 7 2" xfId="25029"/>
    <cellStyle name="메모 17 6 7 3" xfId="25030"/>
    <cellStyle name="메모 17 6 8" xfId="25031"/>
    <cellStyle name="메모 17 6 8 2" xfId="25032"/>
    <cellStyle name="메모 17 6 8 3" xfId="25033"/>
    <cellStyle name="메모 17 6 9" xfId="25034"/>
    <cellStyle name="메모 17 6 9 2" xfId="25035"/>
    <cellStyle name="메모 17 6 9 3" xfId="25036"/>
    <cellStyle name="메모 17 7" xfId="25037"/>
    <cellStyle name="메모 17 7 10" xfId="25038"/>
    <cellStyle name="메모 17 7 10 2" xfId="25039"/>
    <cellStyle name="메모 17 7 10 3" xfId="25040"/>
    <cellStyle name="메모 17 7 11" xfId="25041"/>
    <cellStyle name="메모 17 7 11 2" xfId="25042"/>
    <cellStyle name="메모 17 7 11 3" xfId="25043"/>
    <cellStyle name="메모 17 7 12" xfId="25044"/>
    <cellStyle name="메모 17 7 12 2" xfId="25045"/>
    <cellStyle name="메모 17 7 12 3" xfId="25046"/>
    <cellStyle name="메모 17 7 13" xfId="25047"/>
    <cellStyle name="메모 17 7 13 2" xfId="25048"/>
    <cellStyle name="메모 17 7 13 3" xfId="25049"/>
    <cellStyle name="메모 17 7 14" xfId="25050"/>
    <cellStyle name="메모 17 7 14 2" xfId="25051"/>
    <cellStyle name="메모 17 7 14 3" xfId="25052"/>
    <cellStyle name="메모 17 7 15" xfId="25053"/>
    <cellStyle name="메모 17 7 16" xfId="25054"/>
    <cellStyle name="메모 17 7 2" xfId="25055"/>
    <cellStyle name="메모 17 7 2 2" xfId="25056"/>
    <cellStyle name="메모 17 7 2 3" xfId="25057"/>
    <cellStyle name="메모 17 7 3" xfId="25058"/>
    <cellStyle name="메모 17 7 3 2" xfId="25059"/>
    <cellStyle name="메모 17 7 3 3" xfId="25060"/>
    <cellStyle name="메모 17 7 4" xfId="25061"/>
    <cellStyle name="메모 17 7 4 2" xfId="25062"/>
    <cellStyle name="메모 17 7 4 3" xfId="25063"/>
    <cellStyle name="메모 17 7 5" xfId="25064"/>
    <cellStyle name="메모 17 7 5 2" xfId="25065"/>
    <cellStyle name="메모 17 7 5 3" xfId="25066"/>
    <cellStyle name="메모 17 7 6" xfId="25067"/>
    <cellStyle name="메모 17 7 6 2" xfId="25068"/>
    <cellStyle name="메모 17 7 6 3" xfId="25069"/>
    <cellStyle name="메모 17 7 7" xfId="25070"/>
    <cellStyle name="메모 17 7 7 2" xfId="25071"/>
    <cellStyle name="메모 17 7 7 3" xfId="25072"/>
    <cellStyle name="메모 17 7 8" xfId="25073"/>
    <cellStyle name="메모 17 7 8 2" xfId="25074"/>
    <cellStyle name="메모 17 7 8 3" xfId="25075"/>
    <cellStyle name="메모 17 7 9" xfId="25076"/>
    <cellStyle name="메모 17 7 9 2" xfId="25077"/>
    <cellStyle name="메모 17 7 9 3" xfId="25078"/>
    <cellStyle name="메모 17 8" xfId="25079"/>
    <cellStyle name="메모 17 8 10" xfId="25080"/>
    <cellStyle name="메모 17 8 10 2" xfId="25081"/>
    <cellStyle name="메모 17 8 10 3" xfId="25082"/>
    <cellStyle name="메모 17 8 11" xfId="25083"/>
    <cellStyle name="메모 17 8 11 2" xfId="25084"/>
    <cellStyle name="메모 17 8 11 3" xfId="25085"/>
    <cellStyle name="메모 17 8 12" xfId="25086"/>
    <cellStyle name="메모 17 8 12 2" xfId="25087"/>
    <cellStyle name="메모 17 8 12 3" xfId="25088"/>
    <cellStyle name="메모 17 8 13" xfId="25089"/>
    <cellStyle name="메모 17 8 13 2" xfId="25090"/>
    <cellStyle name="메모 17 8 13 3" xfId="25091"/>
    <cellStyle name="메모 17 8 14" xfId="25092"/>
    <cellStyle name="메모 17 8 14 2" xfId="25093"/>
    <cellStyle name="메모 17 8 14 3" xfId="25094"/>
    <cellStyle name="메모 17 8 15" xfId="25095"/>
    <cellStyle name="메모 17 8 16" xfId="25096"/>
    <cellStyle name="메모 17 8 2" xfId="25097"/>
    <cellStyle name="메모 17 8 2 2" xfId="25098"/>
    <cellStyle name="메모 17 8 2 3" xfId="25099"/>
    <cellStyle name="메모 17 8 3" xfId="25100"/>
    <cellStyle name="메모 17 8 3 2" xfId="25101"/>
    <cellStyle name="메모 17 8 3 3" xfId="25102"/>
    <cellStyle name="메모 17 8 4" xfId="25103"/>
    <cellStyle name="메모 17 8 4 2" xfId="25104"/>
    <cellStyle name="메모 17 8 4 3" xfId="25105"/>
    <cellStyle name="메모 17 8 5" xfId="25106"/>
    <cellStyle name="메모 17 8 5 2" xfId="25107"/>
    <cellStyle name="메모 17 8 5 3" xfId="25108"/>
    <cellStyle name="메모 17 8 6" xfId="25109"/>
    <cellStyle name="메모 17 8 6 2" xfId="25110"/>
    <cellStyle name="메모 17 8 6 3" xfId="25111"/>
    <cellStyle name="메모 17 8 7" xfId="25112"/>
    <cellStyle name="메모 17 8 7 2" xfId="25113"/>
    <cellStyle name="메모 17 8 7 3" xfId="25114"/>
    <cellStyle name="메모 17 8 8" xfId="25115"/>
    <cellStyle name="메모 17 8 8 2" xfId="25116"/>
    <cellStyle name="메모 17 8 8 3" xfId="25117"/>
    <cellStyle name="메모 17 8 9" xfId="25118"/>
    <cellStyle name="메모 17 8 9 2" xfId="25119"/>
    <cellStyle name="메모 17 8 9 3" xfId="25120"/>
    <cellStyle name="메모 17 9" xfId="25121"/>
    <cellStyle name="메모 17 9 10" xfId="25122"/>
    <cellStyle name="메모 17 9 10 2" xfId="25123"/>
    <cellStyle name="메모 17 9 10 3" xfId="25124"/>
    <cellStyle name="메모 17 9 11" xfId="25125"/>
    <cellStyle name="메모 17 9 11 2" xfId="25126"/>
    <cellStyle name="메모 17 9 11 3" xfId="25127"/>
    <cellStyle name="메모 17 9 12" xfId="25128"/>
    <cellStyle name="메모 17 9 12 2" xfId="25129"/>
    <cellStyle name="메모 17 9 12 3" xfId="25130"/>
    <cellStyle name="메모 17 9 13" xfId="25131"/>
    <cellStyle name="메모 17 9 13 2" xfId="25132"/>
    <cellStyle name="메모 17 9 13 3" xfId="25133"/>
    <cellStyle name="메모 17 9 14" xfId="25134"/>
    <cellStyle name="메모 17 9 14 2" xfId="25135"/>
    <cellStyle name="메모 17 9 14 3" xfId="25136"/>
    <cellStyle name="메모 17 9 15" xfId="25137"/>
    <cellStyle name="메모 17 9 16" xfId="25138"/>
    <cellStyle name="메모 17 9 2" xfId="25139"/>
    <cellStyle name="메모 17 9 2 2" xfId="25140"/>
    <cellStyle name="메모 17 9 2 3" xfId="25141"/>
    <cellStyle name="메모 17 9 3" xfId="25142"/>
    <cellStyle name="메모 17 9 3 2" xfId="25143"/>
    <cellStyle name="메모 17 9 3 3" xfId="25144"/>
    <cellStyle name="메모 17 9 4" xfId="25145"/>
    <cellStyle name="메모 17 9 4 2" xfId="25146"/>
    <cellStyle name="메모 17 9 4 3" xfId="25147"/>
    <cellStyle name="메모 17 9 5" xfId="25148"/>
    <cellStyle name="메모 17 9 5 2" xfId="25149"/>
    <cellStyle name="메모 17 9 5 3" xfId="25150"/>
    <cellStyle name="메모 17 9 6" xfId="25151"/>
    <cellStyle name="메모 17 9 6 2" xfId="25152"/>
    <cellStyle name="메모 17 9 6 3" xfId="25153"/>
    <cellStyle name="메모 17 9 7" xfId="25154"/>
    <cellStyle name="메모 17 9 7 2" xfId="25155"/>
    <cellStyle name="메모 17 9 7 3" xfId="25156"/>
    <cellStyle name="메모 17 9 8" xfId="25157"/>
    <cellStyle name="메모 17 9 8 2" xfId="25158"/>
    <cellStyle name="메모 17 9 8 3" xfId="25159"/>
    <cellStyle name="메모 17 9 9" xfId="25160"/>
    <cellStyle name="메모 17 9 9 2" xfId="25161"/>
    <cellStyle name="메모 17 9 9 3" xfId="25162"/>
    <cellStyle name="메모 18" xfId="25163"/>
    <cellStyle name="메모 18 10" xfId="25164"/>
    <cellStyle name="메모 18 10 10" xfId="25165"/>
    <cellStyle name="메모 18 10 10 2" xfId="25166"/>
    <cellStyle name="메모 18 10 10 3" xfId="25167"/>
    <cellStyle name="메모 18 10 11" xfId="25168"/>
    <cellStyle name="메모 18 10 11 2" xfId="25169"/>
    <cellStyle name="메모 18 10 11 3" xfId="25170"/>
    <cellStyle name="메모 18 10 12" xfId="25171"/>
    <cellStyle name="메모 18 10 12 2" xfId="25172"/>
    <cellStyle name="메모 18 10 12 3" xfId="25173"/>
    <cellStyle name="메모 18 10 13" xfId="25174"/>
    <cellStyle name="메모 18 10 13 2" xfId="25175"/>
    <cellStyle name="메모 18 10 13 3" xfId="25176"/>
    <cellStyle name="메모 18 10 14" xfId="25177"/>
    <cellStyle name="메모 18 10 14 2" xfId="25178"/>
    <cellStyle name="메모 18 10 14 3" xfId="25179"/>
    <cellStyle name="메모 18 10 15" xfId="25180"/>
    <cellStyle name="메모 18 10 16" xfId="25181"/>
    <cellStyle name="메모 18 10 2" xfId="25182"/>
    <cellStyle name="메모 18 10 2 2" xfId="25183"/>
    <cellStyle name="메모 18 10 2 3" xfId="25184"/>
    <cellStyle name="메모 18 10 3" xfId="25185"/>
    <cellStyle name="메모 18 10 3 2" xfId="25186"/>
    <cellStyle name="메모 18 10 3 3" xfId="25187"/>
    <cellStyle name="메모 18 10 4" xfId="25188"/>
    <cellStyle name="메모 18 10 4 2" xfId="25189"/>
    <cellStyle name="메모 18 10 4 3" xfId="25190"/>
    <cellStyle name="메모 18 10 5" xfId="25191"/>
    <cellStyle name="메모 18 10 5 2" xfId="25192"/>
    <cellStyle name="메모 18 10 5 3" xfId="25193"/>
    <cellStyle name="메모 18 10 6" xfId="25194"/>
    <cellStyle name="메모 18 10 6 2" xfId="25195"/>
    <cellStyle name="메모 18 10 6 3" xfId="25196"/>
    <cellStyle name="메모 18 10 7" xfId="25197"/>
    <cellStyle name="메모 18 10 7 2" xfId="25198"/>
    <cellStyle name="메모 18 10 7 3" xfId="25199"/>
    <cellStyle name="메모 18 10 8" xfId="25200"/>
    <cellStyle name="메모 18 10 8 2" xfId="25201"/>
    <cellStyle name="메모 18 10 8 3" xfId="25202"/>
    <cellStyle name="메모 18 10 9" xfId="25203"/>
    <cellStyle name="메모 18 10 9 2" xfId="25204"/>
    <cellStyle name="메모 18 10 9 3" xfId="25205"/>
    <cellStyle name="메모 18 11" xfId="25206"/>
    <cellStyle name="메모 18 11 10" xfId="25207"/>
    <cellStyle name="메모 18 11 10 2" xfId="25208"/>
    <cellStyle name="메모 18 11 10 3" xfId="25209"/>
    <cellStyle name="메모 18 11 11" xfId="25210"/>
    <cellStyle name="메모 18 11 11 2" xfId="25211"/>
    <cellStyle name="메모 18 11 11 3" xfId="25212"/>
    <cellStyle name="메모 18 11 12" xfId="25213"/>
    <cellStyle name="메모 18 11 12 2" xfId="25214"/>
    <cellStyle name="메모 18 11 12 3" xfId="25215"/>
    <cellStyle name="메모 18 11 13" xfId="25216"/>
    <cellStyle name="메모 18 11 13 2" xfId="25217"/>
    <cellStyle name="메모 18 11 13 3" xfId="25218"/>
    <cellStyle name="메모 18 11 14" xfId="25219"/>
    <cellStyle name="메모 18 11 14 2" xfId="25220"/>
    <cellStyle name="메모 18 11 14 3" xfId="25221"/>
    <cellStyle name="메모 18 11 15" xfId="25222"/>
    <cellStyle name="메모 18 11 16" xfId="25223"/>
    <cellStyle name="메모 18 11 2" xfId="25224"/>
    <cellStyle name="메모 18 11 2 2" xfId="25225"/>
    <cellStyle name="메모 18 11 2 3" xfId="25226"/>
    <cellStyle name="메모 18 11 3" xfId="25227"/>
    <cellStyle name="메모 18 11 3 2" xfId="25228"/>
    <cellStyle name="메모 18 11 3 3" xfId="25229"/>
    <cellStyle name="메모 18 11 4" xfId="25230"/>
    <cellStyle name="메모 18 11 4 2" xfId="25231"/>
    <cellStyle name="메모 18 11 4 3" xfId="25232"/>
    <cellStyle name="메모 18 11 5" xfId="25233"/>
    <cellStyle name="메모 18 11 5 2" xfId="25234"/>
    <cellStyle name="메모 18 11 5 3" xfId="25235"/>
    <cellStyle name="메모 18 11 6" xfId="25236"/>
    <cellStyle name="메모 18 11 6 2" xfId="25237"/>
    <cellStyle name="메모 18 11 6 3" xfId="25238"/>
    <cellStyle name="메모 18 11 7" xfId="25239"/>
    <cellStyle name="메모 18 11 7 2" xfId="25240"/>
    <cellStyle name="메모 18 11 7 3" xfId="25241"/>
    <cellStyle name="메모 18 11 8" xfId="25242"/>
    <cellStyle name="메모 18 11 8 2" xfId="25243"/>
    <cellStyle name="메모 18 11 8 3" xfId="25244"/>
    <cellStyle name="메모 18 11 9" xfId="25245"/>
    <cellStyle name="메모 18 11 9 2" xfId="25246"/>
    <cellStyle name="메모 18 11 9 3" xfId="25247"/>
    <cellStyle name="메모 18 12" xfId="25248"/>
    <cellStyle name="메모 18 12 10" xfId="25249"/>
    <cellStyle name="메모 18 12 10 2" xfId="25250"/>
    <cellStyle name="메모 18 12 10 3" xfId="25251"/>
    <cellStyle name="메모 18 12 11" xfId="25252"/>
    <cellStyle name="메모 18 12 11 2" xfId="25253"/>
    <cellStyle name="메모 18 12 11 3" xfId="25254"/>
    <cellStyle name="메모 18 12 12" xfId="25255"/>
    <cellStyle name="메모 18 12 12 2" xfId="25256"/>
    <cellStyle name="메모 18 12 12 3" xfId="25257"/>
    <cellStyle name="메모 18 12 13" xfId="25258"/>
    <cellStyle name="메모 18 12 13 2" xfId="25259"/>
    <cellStyle name="메모 18 12 13 3" xfId="25260"/>
    <cellStyle name="메모 18 12 14" xfId="25261"/>
    <cellStyle name="메모 18 12 14 2" xfId="25262"/>
    <cellStyle name="메모 18 12 14 3" xfId="25263"/>
    <cellStyle name="메모 18 12 15" xfId="25264"/>
    <cellStyle name="메모 18 12 16" xfId="25265"/>
    <cellStyle name="메모 18 12 2" xfId="25266"/>
    <cellStyle name="메모 18 12 2 2" xfId="25267"/>
    <cellStyle name="메모 18 12 2 3" xfId="25268"/>
    <cellStyle name="메모 18 12 3" xfId="25269"/>
    <cellStyle name="메모 18 12 3 2" xfId="25270"/>
    <cellStyle name="메모 18 12 3 3" xfId="25271"/>
    <cellStyle name="메모 18 12 4" xfId="25272"/>
    <cellStyle name="메모 18 12 4 2" xfId="25273"/>
    <cellStyle name="메모 18 12 4 3" xfId="25274"/>
    <cellStyle name="메모 18 12 5" xfId="25275"/>
    <cellStyle name="메모 18 12 5 2" xfId="25276"/>
    <cellStyle name="메모 18 12 5 3" xfId="25277"/>
    <cellStyle name="메모 18 12 6" xfId="25278"/>
    <cellStyle name="메모 18 12 6 2" xfId="25279"/>
    <cellStyle name="메모 18 12 6 3" xfId="25280"/>
    <cellStyle name="메모 18 12 7" xfId="25281"/>
    <cellStyle name="메모 18 12 7 2" xfId="25282"/>
    <cellStyle name="메모 18 12 7 3" xfId="25283"/>
    <cellStyle name="메모 18 12 8" xfId="25284"/>
    <cellStyle name="메모 18 12 8 2" xfId="25285"/>
    <cellStyle name="메모 18 12 8 3" xfId="25286"/>
    <cellStyle name="메모 18 12 9" xfId="25287"/>
    <cellStyle name="메모 18 12 9 2" xfId="25288"/>
    <cellStyle name="메모 18 12 9 3" xfId="25289"/>
    <cellStyle name="메모 18 13" xfId="25290"/>
    <cellStyle name="메모 18 13 10" xfId="25291"/>
    <cellStyle name="메모 18 13 10 2" xfId="25292"/>
    <cellStyle name="메모 18 13 10 3" xfId="25293"/>
    <cellStyle name="메모 18 13 11" xfId="25294"/>
    <cellStyle name="메모 18 13 11 2" xfId="25295"/>
    <cellStyle name="메모 18 13 11 3" xfId="25296"/>
    <cellStyle name="메모 18 13 12" xfId="25297"/>
    <cellStyle name="메모 18 13 12 2" xfId="25298"/>
    <cellStyle name="메모 18 13 12 3" xfId="25299"/>
    <cellStyle name="메모 18 13 13" xfId="25300"/>
    <cellStyle name="메모 18 13 13 2" xfId="25301"/>
    <cellStyle name="메모 18 13 13 3" xfId="25302"/>
    <cellStyle name="메모 18 13 14" xfId="25303"/>
    <cellStyle name="메모 18 13 14 2" xfId="25304"/>
    <cellStyle name="메모 18 13 14 3" xfId="25305"/>
    <cellStyle name="메모 18 13 15" xfId="25306"/>
    <cellStyle name="메모 18 13 16" xfId="25307"/>
    <cellStyle name="메모 18 13 2" xfId="25308"/>
    <cellStyle name="메모 18 13 2 2" xfId="25309"/>
    <cellStyle name="메모 18 13 2 3" xfId="25310"/>
    <cellStyle name="메모 18 13 3" xfId="25311"/>
    <cellStyle name="메모 18 13 3 2" xfId="25312"/>
    <cellStyle name="메모 18 13 3 3" xfId="25313"/>
    <cellStyle name="메모 18 13 4" xfId="25314"/>
    <cellStyle name="메모 18 13 4 2" xfId="25315"/>
    <cellStyle name="메모 18 13 4 3" xfId="25316"/>
    <cellStyle name="메모 18 13 5" xfId="25317"/>
    <cellStyle name="메모 18 13 5 2" xfId="25318"/>
    <cellStyle name="메모 18 13 5 3" xfId="25319"/>
    <cellStyle name="메모 18 13 6" xfId="25320"/>
    <cellStyle name="메모 18 13 6 2" xfId="25321"/>
    <cellStyle name="메모 18 13 6 3" xfId="25322"/>
    <cellStyle name="메모 18 13 7" xfId="25323"/>
    <cellStyle name="메모 18 13 7 2" xfId="25324"/>
    <cellStyle name="메모 18 13 7 3" xfId="25325"/>
    <cellStyle name="메모 18 13 8" xfId="25326"/>
    <cellStyle name="메모 18 13 8 2" xfId="25327"/>
    <cellStyle name="메모 18 13 8 3" xfId="25328"/>
    <cellStyle name="메모 18 13 9" xfId="25329"/>
    <cellStyle name="메모 18 13 9 2" xfId="25330"/>
    <cellStyle name="메모 18 13 9 3" xfId="25331"/>
    <cellStyle name="메모 18 14" xfId="25332"/>
    <cellStyle name="메모 18 14 10" xfId="25333"/>
    <cellStyle name="메모 18 14 10 2" xfId="25334"/>
    <cellStyle name="메모 18 14 10 3" xfId="25335"/>
    <cellStyle name="메모 18 14 11" xfId="25336"/>
    <cellStyle name="메모 18 14 11 2" xfId="25337"/>
    <cellStyle name="메모 18 14 11 3" xfId="25338"/>
    <cellStyle name="메모 18 14 12" xfId="25339"/>
    <cellStyle name="메모 18 14 12 2" xfId="25340"/>
    <cellStyle name="메모 18 14 12 3" xfId="25341"/>
    <cellStyle name="메모 18 14 13" xfId="25342"/>
    <cellStyle name="메모 18 14 13 2" xfId="25343"/>
    <cellStyle name="메모 18 14 13 3" xfId="25344"/>
    <cellStyle name="메모 18 14 14" xfId="25345"/>
    <cellStyle name="메모 18 14 14 2" xfId="25346"/>
    <cellStyle name="메모 18 14 14 3" xfId="25347"/>
    <cellStyle name="메모 18 14 15" xfId="25348"/>
    <cellStyle name="메모 18 14 16" xfId="25349"/>
    <cellStyle name="메모 18 14 2" xfId="25350"/>
    <cellStyle name="메모 18 14 2 2" xfId="25351"/>
    <cellStyle name="메모 18 14 2 3" xfId="25352"/>
    <cellStyle name="메모 18 14 3" xfId="25353"/>
    <cellStyle name="메모 18 14 3 2" xfId="25354"/>
    <cellStyle name="메모 18 14 3 3" xfId="25355"/>
    <cellStyle name="메모 18 14 4" xfId="25356"/>
    <cellStyle name="메모 18 14 4 2" xfId="25357"/>
    <cellStyle name="메모 18 14 4 3" xfId="25358"/>
    <cellStyle name="메모 18 14 5" xfId="25359"/>
    <cellStyle name="메모 18 14 5 2" xfId="25360"/>
    <cellStyle name="메모 18 14 5 3" xfId="25361"/>
    <cellStyle name="메모 18 14 6" xfId="25362"/>
    <cellStyle name="메모 18 14 6 2" xfId="25363"/>
    <cellStyle name="메모 18 14 6 3" xfId="25364"/>
    <cellStyle name="메모 18 14 7" xfId="25365"/>
    <cellStyle name="메모 18 14 7 2" xfId="25366"/>
    <cellStyle name="메모 18 14 7 3" xfId="25367"/>
    <cellStyle name="메모 18 14 8" xfId="25368"/>
    <cellStyle name="메모 18 14 8 2" xfId="25369"/>
    <cellStyle name="메모 18 14 8 3" xfId="25370"/>
    <cellStyle name="메모 18 14 9" xfId="25371"/>
    <cellStyle name="메모 18 14 9 2" xfId="25372"/>
    <cellStyle name="메모 18 14 9 3" xfId="25373"/>
    <cellStyle name="메모 18 15" xfId="25374"/>
    <cellStyle name="메모 18 15 10" xfId="25375"/>
    <cellStyle name="메모 18 15 10 2" xfId="25376"/>
    <cellStyle name="메모 18 15 10 3" xfId="25377"/>
    <cellStyle name="메모 18 15 11" xfId="25378"/>
    <cellStyle name="메모 18 15 11 2" xfId="25379"/>
    <cellStyle name="메모 18 15 11 3" xfId="25380"/>
    <cellStyle name="메모 18 15 12" xfId="25381"/>
    <cellStyle name="메모 18 15 12 2" xfId="25382"/>
    <cellStyle name="메모 18 15 12 3" xfId="25383"/>
    <cellStyle name="메모 18 15 13" xfId="25384"/>
    <cellStyle name="메모 18 15 13 2" xfId="25385"/>
    <cellStyle name="메모 18 15 13 3" xfId="25386"/>
    <cellStyle name="메모 18 15 14" xfId="25387"/>
    <cellStyle name="메모 18 15 14 2" xfId="25388"/>
    <cellStyle name="메모 18 15 14 3" xfId="25389"/>
    <cellStyle name="메모 18 15 15" xfId="25390"/>
    <cellStyle name="메모 18 15 16" xfId="25391"/>
    <cellStyle name="메모 18 15 2" xfId="25392"/>
    <cellStyle name="메모 18 15 2 2" xfId="25393"/>
    <cellStyle name="메모 18 15 2 3" xfId="25394"/>
    <cellStyle name="메모 18 15 3" xfId="25395"/>
    <cellStyle name="메모 18 15 3 2" xfId="25396"/>
    <cellStyle name="메모 18 15 3 3" xfId="25397"/>
    <cellStyle name="메모 18 15 4" xfId="25398"/>
    <cellStyle name="메모 18 15 4 2" xfId="25399"/>
    <cellStyle name="메모 18 15 4 3" xfId="25400"/>
    <cellStyle name="메모 18 15 5" xfId="25401"/>
    <cellStyle name="메모 18 15 5 2" xfId="25402"/>
    <cellStyle name="메모 18 15 5 3" xfId="25403"/>
    <cellStyle name="메모 18 15 6" xfId="25404"/>
    <cellStyle name="메모 18 15 6 2" xfId="25405"/>
    <cellStyle name="메모 18 15 6 3" xfId="25406"/>
    <cellStyle name="메모 18 15 7" xfId="25407"/>
    <cellStyle name="메모 18 15 7 2" xfId="25408"/>
    <cellStyle name="메모 18 15 7 3" xfId="25409"/>
    <cellStyle name="메모 18 15 8" xfId="25410"/>
    <cellStyle name="메모 18 15 8 2" xfId="25411"/>
    <cellStyle name="메모 18 15 8 3" xfId="25412"/>
    <cellStyle name="메모 18 15 9" xfId="25413"/>
    <cellStyle name="메모 18 15 9 2" xfId="25414"/>
    <cellStyle name="메모 18 15 9 3" xfId="25415"/>
    <cellStyle name="메모 18 16" xfId="25416"/>
    <cellStyle name="메모 18 16 10" xfId="25417"/>
    <cellStyle name="메모 18 16 10 2" xfId="25418"/>
    <cellStyle name="메모 18 16 10 3" xfId="25419"/>
    <cellStyle name="메모 18 16 11" xfId="25420"/>
    <cellStyle name="메모 18 16 11 2" xfId="25421"/>
    <cellStyle name="메모 18 16 11 3" xfId="25422"/>
    <cellStyle name="메모 18 16 12" xfId="25423"/>
    <cellStyle name="메모 18 16 12 2" xfId="25424"/>
    <cellStyle name="메모 18 16 12 3" xfId="25425"/>
    <cellStyle name="메모 18 16 13" xfId="25426"/>
    <cellStyle name="메모 18 16 13 2" xfId="25427"/>
    <cellStyle name="메모 18 16 13 3" xfId="25428"/>
    <cellStyle name="메모 18 16 14" xfId="25429"/>
    <cellStyle name="메모 18 16 14 2" xfId="25430"/>
    <cellStyle name="메모 18 16 14 3" xfId="25431"/>
    <cellStyle name="메모 18 16 15" xfId="25432"/>
    <cellStyle name="메모 18 16 16" xfId="25433"/>
    <cellStyle name="메모 18 16 2" xfId="25434"/>
    <cellStyle name="메모 18 16 2 2" xfId="25435"/>
    <cellStyle name="메모 18 16 2 3" xfId="25436"/>
    <cellStyle name="메모 18 16 3" xfId="25437"/>
    <cellStyle name="메모 18 16 3 2" xfId="25438"/>
    <cellStyle name="메모 18 16 3 3" xfId="25439"/>
    <cellStyle name="메모 18 16 4" xfId="25440"/>
    <cellStyle name="메모 18 16 4 2" xfId="25441"/>
    <cellStyle name="메모 18 16 4 3" xfId="25442"/>
    <cellStyle name="메모 18 16 5" xfId="25443"/>
    <cellStyle name="메모 18 16 5 2" xfId="25444"/>
    <cellStyle name="메모 18 16 5 3" xfId="25445"/>
    <cellStyle name="메모 18 16 6" xfId="25446"/>
    <cellStyle name="메모 18 16 6 2" xfId="25447"/>
    <cellStyle name="메모 18 16 6 3" xfId="25448"/>
    <cellStyle name="메모 18 16 7" xfId="25449"/>
    <cellStyle name="메모 18 16 7 2" xfId="25450"/>
    <cellStyle name="메모 18 16 7 3" xfId="25451"/>
    <cellStyle name="메모 18 16 8" xfId="25452"/>
    <cellStyle name="메모 18 16 8 2" xfId="25453"/>
    <cellStyle name="메모 18 16 8 3" xfId="25454"/>
    <cellStyle name="메모 18 16 9" xfId="25455"/>
    <cellStyle name="메모 18 16 9 2" xfId="25456"/>
    <cellStyle name="메모 18 16 9 3" xfId="25457"/>
    <cellStyle name="메모 18 17" xfId="25458"/>
    <cellStyle name="메모 18 17 10" xfId="25459"/>
    <cellStyle name="메모 18 17 10 2" xfId="25460"/>
    <cellStyle name="메모 18 17 10 3" xfId="25461"/>
    <cellStyle name="메모 18 17 11" xfId="25462"/>
    <cellStyle name="메모 18 17 11 2" xfId="25463"/>
    <cellStyle name="메모 18 17 11 3" xfId="25464"/>
    <cellStyle name="메모 18 17 12" xfId="25465"/>
    <cellStyle name="메모 18 17 12 2" xfId="25466"/>
    <cellStyle name="메모 18 17 12 3" xfId="25467"/>
    <cellStyle name="메모 18 17 13" xfId="25468"/>
    <cellStyle name="메모 18 17 13 2" xfId="25469"/>
    <cellStyle name="메모 18 17 13 3" xfId="25470"/>
    <cellStyle name="메모 18 17 14" xfId="25471"/>
    <cellStyle name="메모 18 17 14 2" xfId="25472"/>
    <cellStyle name="메모 18 17 14 3" xfId="25473"/>
    <cellStyle name="메모 18 17 15" xfId="25474"/>
    <cellStyle name="메모 18 17 16" xfId="25475"/>
    <cellStyle name="메모 18 17 2" xfId="25476"/>
    <cellStyle name="메모 18 17 2 2" xfId="25477"/>
    <cellStyle name="메모 18 17 2 3" xfId="25478"/>
    <cellStyle name="메모 18 17 3" xfId="25479"/>
    <cellStyle name="메모 18 17 3 2" xfId="25480"/>
    <cellStyle name="메모 18 17 3 3" xfId="25481"/>
    <cellStyle name="메모 18 17 4" xfId="25482"/>
    <cellStyle name="메모 18 17 4 2" xfId="25483"/>
    <cellStyle name="메모 18 17 4 3" xfId="25484"/>
    <cellStyle name="메모 18 17 5" xfId="25485"/>
    <cellStyle name="메모 18 17 5 2" xfId="25486"/>
    <cellStyle name="메모 18 17 5 3" xfId="25487"/>
    <cellStyle name="메모 18 17 6" xfId="25488"/>
    <cellStyle name="메모 18 17 6 2" xfId="25489"/>
    <cellStyle name="메모 18 17 6 3" xfId="25490"/>
    <cellStyle name="메모 18 17 7" xfId="25491"/>
    <cellStyle name="메모 18 17 7 2" xfId="25492"/>
    <cellStyle name="메모 18 17 7 3" xfId="25493"/>
    <cellStyle name="메모 18 17 8" xfId="25494"/>
    <cellStyle name="메모 18 17 8 2" xfId="25495"/>
    <cellStyle name="메모 18 17 8 3" xfId="25496"/>
    <cellStyle name="메모 18 17 9" xfId="25497"/>
    <cellStyle name="메모 18 17 9 2" xfId="25498"/>
    <cellStyle name="메모 18 17 9 3" xfId="25499"/>
    <cellStyle name="메모 18 18" xfId="25500"/>
    <cellStyle name="메모 18 18 10" xfId="25501"/>
    <cellStyle name="메모 18 18 10 2" xfId="25502"/>
    <cellStyle name="메모 18 18 10 3" xfId="25503"/>
    <cellStyle name="메모 18 18 11" xfId="25504"/>
    <cellStyle name="메모 18 18 11 2" xfId="25505"/>
    <cellStyle name="메모 18 18 11 3" xfId="25506"/>
    <cellStyle name="메모 18 18 12" xfId="25507"/>
    <cellStyle name="메모 18 18 12 2" xfId="25508"/>
    <cellStyle name="메모 18 18 12 3" xfId="25509"/>
    <cellStyle name="메모 18 18 13" xfId="25510"/>
    <cellStyle name="메모 18 18 13 2" xfId="25511"/>
    <cellStyle name="메모 18 18 13 3" xfId="25512"/>
    <cellStyle name="메모 18 18 14" xfId="25513"/>
    <cellStyle name="메모 18 18 14 2" xfId="25514"/>
    <cellStyle name="메모 18 18 14 3" xfId="25515"/>
    <cellStyle name="메모 18 18 15" xfId="25516"/>
    <cellStyle name="메모 18 18 16" xfId="25517"/>
    <cellStyle name="메모 18 18 2" xfId="25518"/>
    <cellStyle name="메모 18 18 2 2" xfId="25519"/>
    <cellStyle name="메모 18 18 2 3" xfId="25520"/>
    <cellStyle name="메모 18 18 3" xfId="25521"/>
    <cellStyle name="메모 18 18 3 2" xfId="25522"/>
    <cellStyle name="메모 18 18 3 3" xfId="25523"/>
    <cellStyle name="메모 18 18 4" xfId="25524"/>
    <cellStyle name="메모 18 18 4 2" xfId="25525"/>
    <cellStyle name="메모 18 18 4 3" xfId="25526"/>
    <cellStyle name="메모 18 18 5" xfId="25527"/>
    <cellStyle name="메모 18 18 5 2" xfId="25528"/>
    <cellStyle name="메모 18 18 5 3" xfId="25529"/>
    <cellStyle name="메모 18 18 6" xfId="25530"/>
    <cellStyle name="메모 18 18 6 2" xfId="25531"/>
    <cellStyle name="메모 18 18 6 3" xfId="25532"/>
    <cellStyle name="메모 18 18 7" xfId="25533"/>
    <cellStyle name="메모 18 18 7 2" xfId="25534"/>
    <cellStyle name="메모 18 18 7 3" xfId="25535"/>
    <cellStyle name="메모 18 18 8" xfId="25536"/>
    <cellStyle name="메모 18 18 8 2" xfId="25537"/>
    <cellStyle name="메모 18 18 8 3" xfId="25538"/>
    <cellStyle name="메모 18 18 9" xfId="25539"/>
    <cellStyle name="메모 18 18 9 2" xfId="25540"/>
    <cellStyle name="메모 18 18 9 3" xfId="25541"/>
    <cellStyle name="메모 18 19" xfId="25542"/>
    <cellStyle name="메모 18 19 10" xfId="25543"/>
    <cellStyle name="메모 18 19 10 2" xfId="25544"/>
    <cellStyle name="메모 18 19 10 3" xfId="25545"/>
    <cellStyle name="메모 18 19 11" xfId="25546"/>
    <cellStyle name="메모 18 19 11 2" xfId="25547"/>
    <cellStyle name="메모 18 19 11 3" xfId="25548"/>
    <cellStyle name="메모 18 19 12" xfId="25549"/>
    <cellStyle name="메모 18 19 12 2" xfId="25550"/>
    <cellStyle name="메모 18 19 12 3" xfId="25551"/>
    <cellStyle name="메모 18 19 13" xfId="25552"/>
    <cellStyle name="메모 18 19 13 2" xfId="25553"/>
    <cellStyle name="메모 18 19 13 3" xfId="25554"/>
    <cellStyle name="메모 18 19 14" xfId="25555"/>
    <cellStyle name="메모 18 19 14 2" xfId="25556"/>
    <cellStyle name="메모 18 19 14 3" xfId="25557"/>
    <cellStyle name="메모 18 19 15" xfId="25558"/>
    <cellStyle name="메모 18 19 16" xfId="25559"/>
    <cellStyle name="메모 18 19 2" xfId="25560"/>
    <cellStyle name="메모 18 19 2 2" xfId="25561"/>
    <cellStyle name="메모 18 19 2 3" xfId="25562"/>
    <cellStyle name="메모 18 19 3" xfId="25563"/>
    <cellStyle name="메모 18 19 3 2" xfId="25564"/>
    <cellStyle name="메모 18 19 3 3" xfId="25565"/>
    <cellStyle name="메모 18 19 4" xfId="25566"/>
    <cellStyle name="메모 18 19 4 2" xfId="25567"/>
    <cellStyle name="메모 18 19 4 3" xfId="25568"/>
    <cellStyle name="메모 18 19 5" xfId="25569"/>
    <cellStyle name="메모 18 19 5 2" xfId="25570"/>
    <cellStyle name="메모 18 19 5 3" xfId="25571"/>
    <cellStyle name="메모 18 19 6" xfId="25572"/>
    <cellStyle name="메모 18 19 6 2" xfId="25573"/>
    <cellStyle name="메모 18 19 6 3" xfId="25574"/>
    <cellStyle name="메모 18 19 7" xfId="25575"/>
    <cellStyle name="메모 18 19 7 2" xfId="25576"/>
    <cellStyle name="메모 18 19 7 3" xfId="25577"/>
    <cellStyle name="메모 18 19 8" xfId="25578"/>
    <cellStyle name="메모 18 19 8 2" xfId="25579"/>
    <cellStyle name="메모 18 19 8 3" xfId="25580"/>
    <cellStyle name="메모 18 19 9" xfId="25581"/>
    <cellStyle name="메모 18 19 9 2" xfId="25582"/>
    <cellStyle name="메모 18 19 9 3" xfId="25583"/>
    <cellStyle name="메모 18 2" xfId="25584"/>
    <cellStyle name="메모 18 2 10" xfId="25585"/>
    <cellStyle name="메모 18 2 10 2" xfId="25586"/>
    <cellStyle name="메모 18 2 10 3" xfId="25587"/>
    <cellStyle name="메모 18 2 11" xfId="25588"/>
    <cellStyle name="메모 18 2 11 2" xfId="25589"/>
    <cellStyle name="메모 18 2 11 3" xfId="25590"/>
    <cellStyle name="메모 18 2 12" xfId="25591"/>
    <cellStyle name="메모 18 2 12 2" xfId="25592"/>
    <cellStyle name="메모 18 2 12 3" xfId="25593"/>
    <cellStyle name="메모 18 2 13" xfId="25594"/>
    <cellStyle name="메모 18 2 13 2" xfId="25595"/>
    <cellStyle name="메모 18 2 13 3" xfId="25596"/>
    <cellStyle name="메모 18 2 14" xfId="25597"/>
    <cellStyle name="메모 18 2 14 2" xfId="25598"/>
    <cellStyle name="메모 18 2 14 3" xfId="25599"/>
    <cellStyle name="메모 18 2 15" xfId="25600"/>
    <cellStyle name="메모 18 2 16" xfId="25601"/>
    <cellStyle name="메모 18 2 2" xfId="25602"/>
    <cellStyle name="메모 18 2 2 2" xfId="25603"/>
    <cellStyle name="메모 18 2 2 3" xfId="25604"/>
    <cellStyle name="메모 18 2 3" xfId="25605"/>
    <cellStyle name="메모 18 2 3 2" xfId="25606"/>
    <cellStyle name="메모 18 2 3 3" xfId="25607"/>
    <cellStyle name="메모 18 2 4" xfId="25608"/>
    <cellStyle name="메모 18 2 4 2" xfId="25609"/>
    <cellStyle name="메모 18 2 4 3" xfId="25610"/>
    <cellStyle name="메모 18 2 5" xfId="25611"/>
    <cellStyle name="메모 18 2 5 2" xfId="25612"/>
    <cellStyle name="메모 18 2 5 3" xfId="25613"/>
    <cellStyle name="메모 18 2 6" xfId="25614"/>
    <cellStyle name="메모 18 2 6 2" xfId="25615"/>
    <cellStyle name="메모 18 2 6 3" xfId="25616"/>
    <cellStyle name="메모 18 2 7" xfId="25617"/>
    <cellStyle name="메모 18 2 7 2" xfId="25618"/>
    <cellStyle name="메모 18 2 7 3" xfId="25619"/>
    <cellStyle name="메모 18 2 8" xfId="25620"/>
    <cellStyle name="메모 18 2 8 2" xfId="25621"/>
    <cellStyle name="메모 18 2 8 3" xfId="25622"/>
    <cellStyle name="메모 18 2 9" xfId="25623"/>
    <cellStyle name="메모 18 2 9 2" xfId="25624"/>
    <cellStyle name="메모 18 2 9 3" xfId="25625"/>
    <cellStyle name="메모 18 20" xfId="25626"/>
    <cellStyle name="메모 18 20 10" xfId="25627"/>
    <cellStyle name="메모 18 20 10 2" xfId="25628"/>
    <cellStyle name="메모 18 20 10 3" xfId="25629"/>
    <cellStyle name="메모 18 20 11" xfId="25630"/>
    <cellStyle name="메모 18 20 11 2" xfId="25631"/>
    <cellStyle name="메모 18 20 11 3" xfId="25632"/>
    <cellStyle name="메모 18 20 12" xfId="25633"/>
    <cellStyle name="메모 18 20 12 2" xfId="25634"/>
    <cellStyle name="메모 18 20 12 3" xfId="25635"/>
    <cellStyle name="메모 18 20 13" xfId="25636"/>
    <cellStyle name="메모 18 20 13 2" xfId="25637"/>
    <cellStyle name="메모 18 20 13 3" xfId="25638"/>
    <cellStyle name="메모 18 20 14" xfId="25639"/>
    <cellStyle name="메모 18 20 14 2" xfId="25640"/>
    <cellStyle name="메모 18 20 14 3" xfId="25641"/>
    <cellStyle name="메모 18 20 15" xfId="25642"/>
    <cellStyle name="메모 18 20 16" xfId="25643"/>
    <cellStyle name="메모 18 20 2" xfId="25644"/>
    <cellStyle name="메모 18 20 2 2" xfId="25645"/>
    <cellStyle name="메모 18 20 2 3" xfId="25646"/>
    <cellStyle name="메모 18 20 3" xfId="25647"/>
    <cellStyle name="메모 18 20 3 2" xfId="25648"/>
    <cellStyle name="메모 18 20 3 3" xfId="25649"/>
    <cellStyle name="메모 18 20 4" xfId="25650"/>
    <cellStyle name="메모 18 20 4 2" xfId="25651"/>
    <cellStyle name="메모 18 20 4 3" xfId="25652"/>
    <cellStyle name="메모 18 20 5" xfId="25653"/>
    <cellStyle name="메모 18 20 5 2" xfId="25654"/>
    <cellStyle name="메모 18 20 5 3" xfId="25655"/>
    <cellStyle name="메모 18 20 6" xfId="25656"/>
    <cellStyle name="메모 18 20 6 2" xfId="25657"/>
    <cellStyle name="메모 18 20 6 3" xfId="25658"/>
    <cellStyle name="메모 18 20 7" xfId="25659"/>
    <cellStyle name="메모 18 20 7 2" xfId="25660"/>
    <cellStyle name="메모 18 20 7 3" xfId="25661"/>
    <cellStyle name="메모 18 20 8" xfId="25662"/>
    <cellStyle name="메모 18 20 8 2" xfId="25663"/>
    <cellStyle name="메모 18 20 8 3" xfId="25664"/>
    <cellStyle name="메모 18 20 9" xfId="25665"/>
    <cellStyle name="메모 18 20 9 2" xfId="25666"/>
    <cellStyle name="메모 18 20 9 3" xfId="25667"/>
    <cellStyle name="메모 18 21" xfId="25668"/>
    <cellStyle name="메모 18 21 10" xfId="25669"/>
    <cellStyle name="메모 18 21 10 2" xfId="25670"/>
    <cellStyle name="메모 18 21 10 3" xfId="25671"/>
    <cellStyle name="메모 18 21 11" xfId="25672"/>
    <cellStyle name="메모 18 21 11 2" xfId="25673"/>
    <cellStyle name="메모 18 21 11 3" xfId="25674"/>
    <cellStyle name="메모 18 21 12" xfId="25675"/>
    <cellStyle name="메모 18 21 12 2" xfId="25676"/>
    <cellStyle name="메모 18 21 12 3" xfId="25677"/>
    <cellStyle name="메모 18 21 13" xfId="25678"/>
    <cellStyle name="메모 18 21 13 2" xfId="25679"/>
    <cellStyle name="메모 18 21 13 3" xfId="25680"/>
    <cellStyle name="메모 18 21 14" xfId="25681"/>
    <cellStyle name="메모 18 21 14 2" xfId="25682"/>
    <cellStyle name="메모 18 21 14 3" xfId="25683"/>
    <cellStyle name="메모 18 21 15" xfId="25684"/>
    <cellStyle name="메모 18 21 16" xfId="25685"/>
    <cellStyle name="메모 18 21 2" xfId="25686"/>
    <cellStyle name="메모 18 21 2 2" xfId="25687"/>
    <cellStyle name="메모 18 21 2 3" xfId="25688"/>
    <cellStyle name="메모 18 21 3" xfId="25689"/>
    <cellStyle name="메모 18 21 3 2" xfId="25690"/>
    <cellStyle name="메모 18 21 3 3" xfId="25691"/>
    <cellStyle name="메모 18 21 4" xfId="25692"/>
    <cellStyle name="메모 18 21 4 2" xfId="25693"/>
    <cellStyle name="메모 18 21 4 3" xfId="25694"/>
    <cellStyle name="메모 18 21 5" xfId="25695"/>
    <cellStyle name="메모 18 21 5 2" xfId="25696"/>
    <cellStyle name="메모 18 21 5 3" xfId="25697"/>
    <cellStyle name="메모 18 21 6" xfId="25698"/>
    <cellStyle name="메모 18 21 6 2" xfId="25699"/>
    <cellStyle name="메모 18 21 6 3" xfId="25700"/>
    <cellStyle name="메모 18 21 7" xfId="25701"/>
    <cellStyle name="메모 18 21 7 2" xfId="25702"/>
    <cellStyle name="메모 18 21 7 3" xfId="25703"/>
    <cellStyle name="메모 18 21 8" xfId="25704"/>
    <cellStyle name="메모 18 21 8 2" xfId="25705"/>
    <cellStyle name="메모 18 21 8 3" xfId="25706"/>
    <cellStyle name="메모 18 21 9" xfId="25707"/>
    <cellStyle name="메모 18 21 9 2" xfId="25708"/>
    <cellStyle name="메모 18 21 9 3" xfId="25709"/>
    <cellStyle name="메모 18 22" xfId="25710"/>
    <cellStyle name="메모 18 22 10" xfId="25711"/>
    <cellStyle name="메모 18 22 10 2" xfId="25712"/>
    <cellStyle name="메모 18 22 10 3" xfId="25713"/>
    <cellStyle name="메모 18 22 11" xfId="25714"/>
    <cellStyle name="메모 18 22 11 2" xfId="25715"/>
    <cellStyle name="메모 18 22 11 3" xfId="25716"/>
    <cellStyle name="메모 18 22 12" xfId="25717"/>
    <cellStyle name="메모 18 22 12 2" xfId="25718"/>
    <cellStyle name="메모 18 22 12 3" xfId="25719"/>
    <cellStyle name="메모 18 22 13" xfId="25720"/>
    <cellStyle name="메모 18 22 13 2" xfId="25721"/>
    <cellStyle name="메모 18 22 13 3" xfId="25722"/>
    <cellStyle name="메모 18 22 14" xfId="25723"/>
    <cellStyle name="메모 18 22 14 2" xfId="25724"/>
    <cellStyle name="메모 18 22 14 3" xfId="25725"/>
    <cellStyle name="메모 18 22 15" xfId="25726"/>
    <cellStyle name="메모 18 22 16" xfId="25727"/>
    <cellStyle name="메모 18 22 2" xfId="25728"/>
    <cellStyle name="메모 18 22 2 2" xfId="25729"/>
    <cellStyle name="메모 18 22 2 3" xfId="25730"/>
    <cellStyle name="메모 18 22 3" xfId="25731"/>
    <cellStyle name="메모 18 22 3 2" xfId="25732"/>
    <cellStyle name="메모 18 22 3 3" xfId="25733"/>
    <cellStyle name="메모 18 22 4" xfId="25734"/>
    <cellStyle name="메모 18 22 4 2" xfId="25735"/>
    <cellStyle name="메모 18 22 4 3" xfId="25736"/>
    <cellStyle name="메모 18 22 5" xfId="25737"/>
    <cellStyle name="메모 18 22 5 2" xfId="25738"/>
    <cellStyle name="메모 18 22 5 3" xfId="25739"/>
    <cellStyle name="메모 18 22 6" xfId="25740"/>
    <cellStyle name="메모 18 22 6 2" xfId="25741"/>
    <cellStyle name="메모 18 22 6 3" xfId="25742"/>
    <cellStyle name="메모 18 22 7" xfId="25743"/>
    <cellStyle name="메모 18 22 7 2" xfId="25744"/>
    <cellStyle name="메모 18 22 7 3" xfId="25745"/>
    <cellStyle name="메모 18 22 8" xfId="25746"/>
    <cellStyle name="메모 18 22 8 2" xfId="25747"/>
    <cellStyle name="메모 18 22 8 3" xfId="25748"/>
    <cellStyle name="메모 18 22 9" xfId="25749"/>
    <cellStyle name="메모 18 22 9 2" xfId="25750"/>
    <cellStyle name="메모 18 22 9 3" xfId="25751"/>
    <cellStyle name="메모 18 23" xfId="25752"/>
    <cellStyle name="메모 18 23 2" xfId="25753"/>
    <cellStyle name="메모 18 23 3" xfId="25754"/>
    <cellStyle name="메모 18 24" xfId="25755"/>
    <cellStyle name="메모 18 24 2" xfId="25756"/>
    <cellStyle name="메모 18 24 3" xfId="25757"/>
    <cellStyle name="메모 18 25" xfId="25758"/>
    <cellStyle name="메모 18 25 2" xfId="25759"/>
    <cellStyle name="메모 18 25 3" xfId="25760"/>
    <cellStyle name="메모 18 26" xfId="25761"/>
    <cellStyle name="메모 18 26 2" xfId="25762"/>
    <cellStyle name="메모 18 26 3" xfId="25763"/>
    <cellStyle name="메모 18 27" xfId="25764"/>
    <cellStyle name="메모 18 27 2" xfId="25765"/>
    <cellStyle name="메모 18 27 3" xfId="25766"/>
    <cellStyle name="메모 18 28" xfId="25767"/>
    <cellStyle name="메모 18 28 2" xfId="25768"/>
    <cellStyle name="메모 18 28 3" xfId="25769"/>
    <cellStyle name="메모 18 29" xfId="25770"/>
    <cellStyle name="메모 18 29 2" xfId="25771"/>
    <cellStyle name="메모 18 29 3" xfId="25772"/>
    <cellStyle name="메모 18 3" xfId="25773"/>
    <cellStyle name="메모 18 3 10" xfId="25774"/>
    <cellStyle name="메모 18 3 10 2" xfId="25775"/>
    <cellStyle name="메모 18 3 10 3" xfId="25776"/>
    <cellStyle name="메모 18 3 11" xfId="25777"/>
    <cellStyle name="메모 18 3 11 2" xfId="25778"/>
    <cellStyle name="메모 18 3 11 3" xfId="25779"/>
    <cellStyle name="메모 18 3 12" xfId="25780"/>
    <cellStyle name="메모 18 3 12 2" xfId="25781"/>
    <cellStyle name="메모 18 3 12 3" xfId="25782"/>
    <cellStyle name="메모 18 3 13" xfId="25783"/>
    <cellStyle name="메모 18 3 13 2" xfId="25784"/>
    <cellStyle name="메모 18 3 13 3" xfId="25785"/>
    <cellStyle name="메모 18 3 14" xfId="25786"/>
    <cellStyle name="메모 18 3 14 2" xfId="25787"/>
    <cellStyle name="메모 18 3 14 3" xfId="25788"/>
    <cellStyle name="메모 18 3 15" xfId="25789"/>
    <cellStyle name="메모 18 3 16" xfId="25790"/>
    <cellStyle name="메모 18 3 2" xfId="25791"/>
    <cellStyle name="메모 18 3 2 2" xfId="25792"/>
    <cellStyle name="메모 18 3 2 3" xfId="25793"/>
    <cellStyle name="메모 18 3 3" xfId="25794"/>
    <cellStyle name="메모 18 3 3 2" xfId="25795"/>
    <cellStyle name="메모 18 3 3 3" xfId="25796"/>
    <cellStyle name="메모 18 3 4" xfId="25797"/>
    <cellStyle name="메모 18 3 4 2" xfId="25798"/>
    <cellStyle name="메모 18 3 4 3" xfId="25799"/>
    <cellStyle name="메모 18 3 5" xfId="25800"/>
    <cellStyle name="메모 18 3 5 2" xfId="25801"/>
    <cellStyle name="메모 18 3 5 3" xfId="25802"/>
    <cellStyle name="메모 18 3 6" xfId="25803"/>
    <cellStyle name="메모 18 3 6 2" xfId="25804"/>
    <cellStyle name="메모 18 3 6 3" xfId="25805"/>
    <cellStyle name="메모 18 3 7" xfId="25806"/>
    <cellStyle name="메모 18 3 7 2" xfId="25807"/>
    <cellStyle name="메모 18 3 7 3" xfId="25808"/>
    <cellStyle name="메모 18 3 8" xfId="25809"/>
    <cellStyle name="메모 18 3 8 2" xfId="25810"/>
    <cellStyle name="메모 18 3 8 3" xfId="25811"/>
    <cellStyle name="메모 18 3 9" xfId="25812"/>
    <cellStyle name="메모 18 3 9 2" xfId="25813"/>
    <cellStyle name="메모 18 3 9 3" xfId="25814"/>
    <cellStyle name="메모 18 30" xfId="25815"/>
    <cellStyle name="메모 18 30 2" xfId="25816"/>
    <cellStyle name="메모 18 30 3" xfId="25817"/>
    <cellStyle name="메모 18 31" xfId="25818"/>
    <cellStyle name="메모 18 31 2" xfId="25819"/>
    <cellStyle name="메모 18 31 3" xfId="25820"/>
    <cellStyle name="메모 18 32" xfId="25821"/>
    <cellStyle name="메모 18 32 2" xfId="25822"/>
    <cellStyle name="메모 18 32 3" xfId="25823"/>
    <cellStyle name="메모 18 33" xfId="25824"/>
    <cellStyle name="메모 18 33 2" xfId="25825"/>
    <cellStyle name="메모 18 33 3" xfId="25826"/>
    <cellStyle name="메모 18 34" xfId="25827"/>
    <cellStyle name="메모 18 34 2" xfId="25828"/>
    <cellStyle name="메모 18 34 3" xfId="25829"/>
    <cellStyle name="메모 18 35" xfId="25830"/>
    <cellStyle name="메모 18 35 2" xfId="25831"/>
    <cellStyle name="메모 18 35 3" xfId="25832"/>
    <cellStyle name="메모 18 36" xfId="25833"/>
    <cellStyle name="메모 18 37" xfId="25834"/>
    <cellStyle name="메모 18 4" xfId="25835"/>
    <cellStyle name="메모 18 4 10" xfId="25836"/>
    <cellStyle name="메모 18 4 10 2" xfId="25837"/>
    <cellStyle name="메모 18 4 10 3" xfId="25838"/>
    <cellStyle name="메모 18 4 11" xfId="25839"/>
    <cellStyle name="메모 18 4 11 2" xfId="25840"/>
    <cellStyle name="메모 18 4 11 3" xfId="25841"/>
    <cellStyle name="메모 18 4 12" xfId="25842"/>
    <cellStyle name="메모 18 4 12 2" xfId="25843"/>
    <cellStyle name="메모 18 4 12 3" xfId="25844"/>
    <cellStyle name="메모 18 4 13" xfId="25845"/>
    <cellStyle name="메모 18 4 13 2" xfId="25846"/>
    <cellStyle name="메모 18 4 13 3" xfId="25847"/>
    <cellStyle name="메모 18 4 14" xfId="25848"/>
    <cellStyle name="메모 18 4 14 2" xfId="25849"/>
    <cellStyle name="메모 18 4 14 3" xfId="25850"/>
    <cellStyle name="메모 18 4 15" xfId="25851"/>
    <cellStyle name="메모 18 4 16" xfId="25852"/>
    <cellStyle name="메모 18 4 2" xfId="25853"/>
    <cellStyle name="메모 18 4 2 2" xfId="25854"/>
    <cellStyle name="메모 18 4 2 3" xfId="25855"/>
    <cellStyle name="메모 18 4 3" xfId="25856"/>
    <cellStyle name="메모 18 4 3 2" xfId="25857"/>
    <cellStyle name="메모 18 4 3 3" xfId="25858"/>
    <cellStyle name="메모 18 4 4" xfId="25859"/>
    <cellStyle name="메모 18 4 4 2" xfId="25860"/>
    <cellStyle name="메모 18 4 4 3" xfId="25861"/>
    <cellStyle name="메모 18 4 5" xfId="25862"/>
    <cellStyle name="메모 18 4 5 2" xfId="25863"/>
    <cellStyle name="메모 18 4 5 3" xfId="25864"/>
    <cellStyle name="메모 18 4 6" xfId="25865"/>
    <cellStyle name="메모 18 4 6 2" xfId="25866"/>
    <cellStyle name="메모 18 4 6 3" xfId="25867"/>
    <cellStyle name="메모 18 4 7" xfId="25868"/>
    <cellStyle name="메모 18 4 7 2" xfId="25869"/>
    <cellStyle name="메모 18 4 7 3" xfId="25870"/>
    <cellStyle name="메모 18 4 8" xfId="25871"/>
    <cellStyle name="메모 18 4 8 2" xfId="25872"/>
    <cellStyle name="메모 18 4 8 3" xfId="25873"/>
    <cellStyle name="메모 18 4 9" xfId="25874"/>
    <cellStyle name="메모 18 4 9 2" xfId="25875"/>
    <cellStyle name="메모 18 4 9 3" xfId="25876"/>
    <cellStyle name="메모 18 5" xfId="25877"/>
    <cellStyle name="메모 18 5 10" xfId="25878"/>
    <cellStyle name="메모 18 5 10 2" xfId="25879"/>
    <cellStyle name="메모 18 5 10 3" xfId="25880"/>
    <cellStyle name="메모 18 5 11" xfId="25881"/>
    <cellStyle name="메모 18 5 11 2" xfId="25882"/>
    <cellStyle name="메모 18 5 11 3" xfId="25883"/>
    <cellStyle name="메모 18 5 12" xfId="25884"/>
    <cellStyle name="메모 18 5 12 2" xfId="25885"/>
    <cellStyle name="메모 18 5 12 3" xfId="25886"/>
    <cellStyle name="메모 18 5 13" xfId="25887"/>
    <cellStyle name="메모 18 5 13 2" xfId="25888"/>
    <cellStyle name="메모 18 5 13 3" xfId="25889"/>
    <cellStyle name="메모 18 5 14" xfId="25890"/>
    <cellStyle name="메모 18 5 14 2" xfId="25891"/>
    <cellStyle name="메모 18 5 14 3" xfId="25892"/>
    <cellStyle name="메모 18 5 15" xfId="25893"/>
    <cellStyle name="메모 18 5 16" xfId="25894"/>
    <cellStyle name="메모 18 5 2" xfId="25895"/>
    <cellStyle name="메모 18 5 2 2" xfId="25896"/>
    <cellStyle name="메모 18 5 2 3" xfId="25897"/>
    <cellStyle name="메모 18 5 3" xfId="25898"/>
    <cellStyle name="메모 18 5 3 2" xfId="25899"/>
    <cellStyle name="메모 18 5 3 3" xfId="25900"/>
    <cellStyle name="메모 18 5 4" xfId="25901"/>
    <cellStyle name="메모 18 5 4 2" xfId="25902"/>
    <cellStyle name="메모 18 5 4 3" xfId="25903"/>
    <cellStyle name="메모 18 5 5" xfId="25904"/>
    <cellStyle name="메모 18 5 5 2" xfId="25905"/>
    <cellStyle name="메모 18 5 5 3" xfId="25906"/>
    <cellStyle name="메모 18 5 6" xfId="25907"/>
    <cellStyle name="메모 18 5 6 2" xfId="25908"/>
    <cellStyle name="메모 18 5 6 3" xfId="25909"/>
    <cellStyle name="메모 18 5 7" xfId="25910"/>
    <cellStyle name="메모 18 5 7 2" xfId="25911"/>
    <cellStyle name="메모 18 5 7 3" xfId="25912"/>
    <cellStyle name="메모 18 5 8" xfId="25913"/>
    <cellStyle name="메모 18 5 8 2" xfId="25914"/>
    <cellStyle name="메모 18 5 8 3" xfId="25915"/>
    <cellStyle name="메모 18 5 9" xfId="25916"/>
    <cellStyle name="메모 18 5 9 2" xfId="25917"/>
    <cellStyle name="메모 18 5 9 3" xfId="25918"/>
    <cellStyle name="메모 18 6" xfId="25919"/>
    <cellStyle name="메모 18 6 10" xfId="25920"/>
    <cellStyle name="메모 18 6 10 2" xfId="25921"/>
    <cellStyle name="메모 18 6 10 3" xfId="25922"/>
    <cellStyle name="메모 18 6 11" xfId="25923"/>
    <cellStyle name="메모 18 6 11 2" xfId="25924"/>
    <cellStyle name="메모 18 6 11 3" xfId="25925"/>
    <cellStyle name="메모 18 6 12" xfId="25926"/>
    <cellStyle name="메모 18 6 12 2" xfId="25927"/>
    <cellStyle name="메모 18 6 12 3" xfId="25928"/>
    <cellStyle name="메모 18 6 13" xfId="25929"/>
    <cellStyle name="메모 18 6 13 2" xfId="25930"/>
    <cellStyle name="메모 18 6 13 3" xfId="25931"/>
    <cellStyle name="메모 18 6 14" xfId="25932"/>
    <cellStyle name="메모 18 6 14 2" xfId="25933"/>
    <cellStyle name="메모 18 6 14 3" xfId="25934"/>
    <cellStyle name="메모 18 6 15" xfId="25935"/>
    <cellStyle name="메모 18 6 16" xfId="25936"/>
    <cellStyle name="메모 18 6 2" xfId="25937"/>
    <cellStyle name="메모 18 6 2 2" xfId="25938"/>
    <cellStyle name="메모 18 6 2 3" xfId="25939"/>
    <cellStyle name="메모 18 6 3" xfId="25940"/>
    <cellStyle name="메모 18 6 3 2" xfId="25941"/>
    <cellStyle name="메모 18 6 3 3" xfId="25942"/>
    <cellStyle name="메모 18 6 4" xfId="25943"/>
    <cellStyle name="메모 18 6 4 2" xfId="25944"/>
    <cellStyle name="메모 18 6 4 3" xfId="25945"/>
    <cellStyle name="메모 18 6 5" xfId="25946"/>
    <cellStyle name="메모 18 6 5 2" xfId="25947"/>
    <cellStyle name="메모 18 6 5 3" xfId="25948"/>
    <cellStyle name="메모 18 6 6" xfId="25949"/>
    <cellStyle name="메모 18 6 6 2" xfId="25950"/>
    <cellStyle name="메모 18 6 6 3" xfId="25951"/>
    <cellStyle name="메모 18 6 7" xfId="25952"/>
    <cellStyle name="메모 18 6 7 2" xfId="25953"/>
    <cellStyle name="메모 18 6 7 3" xfId="25954"/>
    <cellStyle name="메모 18 6 8" xfId="25955"/>
    <cellStyle name="메모 18 6 8 2" xfId="25956"/>
    <cellStyle name="메모 18 6 8 3" xfId="25957"/>
    <cellStyle name="메모 18 6 9" xfId="25958"/>
    <cellStyle name="메모 18 6 9 2" xfId="25959"/>
    <cellStyle name="메모 18 6 9 3" xfId="25960"/>
    <cellStyle name="메모 18 7" xfId="25961"/>
    <cellStyle name="메모 18 7 10" xfId="25962"/>
    <cellStyle name="메모 18 7 10 2" xfId="25963"/>
    <cellStyle name="메모 18 7 10 3" xfId="25964"/>
    <cellStyle name="메모 18 7 11" xfId="25965"/>
    <cellStyle name="메모 18 7 11 2" xfId="25966"/>
    <cellStyle name="메모 18 7 11 3" xfId="25967"/>
    <cellStyle name="메모 18 7 12" xfId="25968"/>
    <cellStyle name="메모 18 7 12 2" xfId="25969"/>
    <cellStyle name="메모 18 7 12 3" xfId="25970"/>
    <cellStyle name="메모 18 7 13" xfId="25971"/>
    <cellStyle name="메모 18 7 13 2" xfId="25972"/>
    <cellStyle name="메모 18 7 13 3" xfId="25973"/>
    <cellStyle name="메모 18 7 14" xfId="25974"/>
    <cellStyle name="메모 18 7 14 2" xfId="25975"/>
    <cellStyle name="메모 18 7 14 3" xfId="25976"/>
    <cellStyle name="메모 18 7 15" xfId="25977"/>
    <cellStyle name="메모 18 7 16" xfId="25978"/>
    <cellStyle name="메모 18 7 2" xfId="25979"/>
    <cellStyle name="메모 18 7 2 2" xfId="25980"/>
    <cellStyle name="메모 18 7 2 3" xfId="25981"/>
    <cellStyle name="메모 18 7 3" xfId="25982"/>
    <cellStyle name="메모 18 7 3 2" xfId="25983"/>
    <cellStyle name="메모 18 7 3 3" xfId="25984"/>
    <cellStyle name="메모 18 7 4" xfId="25985"/>
    <cellStyle name="메모 18 7 4 2" xfId="25986"/>
    <cellStyle name="메모 18 7 4 3" xfId="25987"/>
    <cellStyle name="메모 18 7 5" xfId="25988"/>
    <cellStyle name="메모 18 7 5 2" xfId="25989"/>
    <cellStyle name="메모 18 7 5 3" xfId="25990"/>
    <cellStyle name="메모 18 7 6" xfId="25991"/>
    <cellStyle name="메모 18 7 6 2" xfId="25992"/>
    <cellStyle name="메모 18 7 6 3" xfId="25993"/>
    <cellStyle name="메모 18 7 7" xfId="25994"/>
    <cellStyle name="메모 18 7 7 2" xfId="25995"/>
    <cellStyle name="메모 18 7 7 3" xfId="25996"/>
    <cellStyle name="메모 18 7 8" xfId="25997"/>
    <cellStyle name="메모 18 7 8 2" xfId="25998"/>
    <cellStyle name="메모 18 7 8 3" xfId="25999"/>
    <cellStyle name="메모 18 7 9" xfId="26000"/>
    <cellStyle name="메모 18 7 9 2" xfId="26001"/>
    <cellStyle name="메모 18 7 9 3" xfId="26002"/>
    <cellStyle name="메모 18 8" xfId="26003"/>
    <cellStyle name="메모 18 8 10" xfId="26004"/>
    <cellStyle name="메모 18 8 10 2" xfId="26005"/>
    <cellStyle name="메모 18 8 10 3" xfId="26006"/>
    <cellStyle name="메모 18 8 11" xfId="26007"/>
    <cellStyle name="메모 18 8 11 2" xfId="26008"/>
    <cellStyle name="메모 18 8 11 3" xfId="26009"/>
    <cellStyle name="메모 18 8 12" xfId="26010"/>
    <cellStyle name="메모 18 8 12 2" xfId="26011"/>
    <cellStyle name="메모 18 8 12 3" xfId="26012"/>
    <cellStyle name="메모 18 8 13" xfId="26013"/>
    <cellStyle name="메모 18 8 13 2" xfId="26014"/>
    <cellStyle name="메모 18 8 13 3" xfId="26015"/>
    <cellStyle name="메모 18 8 14" xfId="26016"/>
    <cellStyle name="메모 18 8 14 2" xfId="26017"/>
    <cellStyle name="메모 18 8 14 3" xfId="26018"/>
    <cellStyle name="메모 18 8 15" xfId="26019"/>
    <cellStyle name="메모 18 8 16" xfId="26020"/>
    <cellStyle name="메모 18 8 2" xfId="26021"/>
    <cellStyle name="메모 18 8 2 2" xfId="26022"/>
    <cellStyle name="메모 18 8 2 3" xfId="26023"/>
    <cellStyle name="메모 18 8 3" xfId="26024"/>
    <cellStyle name="메모 18 8 3 2" xfId="26025"/>
    <cellStyle name="메모 18 8 3 3" xfId="26026"/>
    <cellStyle name="메모 18 8 4" xfId="26027"/>
    <cellStyle name="메모 18 8 4 2" xfId="26028"/>
    <cellStyle name="메모 18 8 4 3" xfId="26029"/>
    <cellStyle name="메모 18 8 5" xfId="26030"/>
    <cellStyle name="메모 18 8 5 2" xfId="26031"/>
    <cellStyle name="메모 18 8 5 3" xfId="26032"/>
    <cellStyle name="메모 18 8 6" xfId="26033"/>
    <cellStyle name="메모 18 8 6 2" xfId="26034"/>
    <cellStyle name="메모 18 8 6 3" xfId="26035"/>
    <cellStyle name="메모 18 8 7" xfId="26036"/>
    <cellStyle name="메모 18 8 7 2" xfId="26037"/>
    <cellStyle name="메모 18 8 7 3" xfId="26038"/>
    <cellStyle name="메모 18 8 8" xfId="26039"/>
    <cellStyle name="메모 18 8 8 2" xfId="26040"/>
    <cellStyle name="메모 18 8 8 3" xfId="26041"/>
    <cellStyle name="메모 18 8 9" xfId="26042"/>
    <cellStyle name="메모 18 8 9 2" xfId="26043"/>
    <cellStyle name="메모 18 8 9 3" xfId="26044"/>
    <cellStyle name="메모 18 9" xfId="26045"/>
    <cellStyle name="메모 18 9 10" xfId="26046"/>
    <cellStyle name="메모 18 9 10 2" xfId="26047"/>
    <cellStyle name="메모 18 9 10 3" xfId="26048"/>
    <cellStyle name="메모 18 9 11" xfId="26049"/>
    <cellStyle name="메모 18 9 11 2" xfId="26050"/>
    <cellStyle name="메모 18 9 11 3" xfId="26051"/>
    <cellStyle name="메모 18 9 12" xfId="26052"/>
    <cellStyle name="메모 18 9 12 2" xfId="26053"/>
    <cellStyle name="메모 18 9 12 3" xfId="26054"/>
    <cellStyle name="메모 18 9 13" xfId="26055"/>
    <cellStyle name="메모 18 9 13 2" xfId="26056"/>
    <cellStyle name="메모 18 9 13 3" xfId="26057"/>
    <cellStyle name="메모 18 9 14" xfId="26058"/>
    <cellStyle name="메모 18 9 14 2" xfId="26059"/>
    <cellStyle name="메모 18 9 14 3" xfId="26060"/>
    <cellStyle name="메모 18 9 15" xfId="26061"/>
    <cellStyle name="메모 18 9 16" xfId="26062"/>
    <cellStyle name="메모 18 9 2" xfId="26063"/>
    <cellStyle name="메모 18 9 2 2" xfId="26064"/>
    <cellStyle name="메모 18 9 2 3" xfId="26065"/>
    <cellStyle name="메모 18 9 3" xfId="26066"/>
    <cellStyle name="메모 18 9 3 2" xfId="26067"/>
    <cellStyle name="메모 18 9 3 3" xfId="26068"/>
    <cellStyle name="메모 18 9 4" xfId="26069"/>
    <cellStyle name="메모 18 9 4 2" xfId="26070"/>
    <cellStyle name="메모 18 9 4 3" xfId="26071"/>
    <cellStyle name="메모 18 9 5" xfId="26072"/>
    <cellStyle name="메모 18 9 5 2" xfId="26073"/>
    <cellStyle name="메모 18 9 5 3" xfId="26074"/>
    <cellStyle name="메모 18 9 6" xfId="26075"/>
    <cellStyle name="메모 18 9 6 2" xfId="26076"/>
    <cellStyle name="메모 18 9 6 3" xfId="26077"/>
    <cellStyle name="메모 18 9 7" xfId="26078"/>
    <cellStyle name="메모 18 9 7 2" xfId="26079"/>
    <cellStyle name="메모 18 9 7 3" xfId="26080"/>
    <cellStyle name="메모 18 9 8" xfId="26081"/>
    <cellStyle name="메모 18 9 8 2" xfId="26082"/>
    <cellStyle name="메모 18 9 8 3" xfId="26083"/>
    <cellStyle name="메모 18 9 9" xfId="26084"/>
    <cellStyle name="메모 18 9 9 2" xfId="26085"/>
    <cellStyle name="메모 18 9 9 3" xfId="26086"/>
    <cellStyle name="메모 19" xfId="26087"/>
    <cellStyle name="메모 19 10" xfId="26088"/>
    <cellStyle name="메모 19 10 10" xfId="26089"/>
    <cellStyle name="메모 19 10 10 2" xfId="26090"/>
    <cellStyle name="메모 19 10 10 3" xfId="26091"/>
    <cellStyle name="메모 19 10 11" xfId="26092"/>
    <cellStyle name="메모 19 10 11 2" xfId="26093"/>
    <cellStyle name="메모 19 10 11 3" xfId="26094"/>
    <cellStyle name="메모 19 10 12" xfId="26095"/>
    <cellStyle name="메모 19 10 12 2" xfId="26096"/>
    <cellStyle name="메모 19 10 12 3" xfId="26097"/>
    <cellStyle name="메모 19 10 13" xfId="26098"/>
    <cellStyle name="메모 19 10 13 2" xfId="26099"/>
    <cellStyle name="메모 19 10 13 3" xfId="26100"/>
    <cellStyle name="메모 19 10 14" xfId="26101"/>
    <cellStyle name="메모 19 10 14 2" xfId="26102"/>
    <cellStyle name="메모 19 10 14 3" xfId="26103"/>
    <cellStyle name="메모 19 10 15" xfId="26104"/>
    <cellStyle name="메모 19 10 16" xfId="26105"/>
    <cellStyle name="메모 19 10 2" xfId="26106"/>
    <cellStyle name="메모 19 10 2 2" xfId="26107"/>
    <cellStyle name="메모 19 10 2 3" xfId="26108"/>
    <cellStyle name="메모 19 10 3" xfId="26109"/>
    <cellStyle name="메모 19 10 3 2" xfId="26110"/>
    <cellStyle name="메모 19 10 3 3" xfId="26111"/>
    <cellStyle name="메모 19 10 4" xfId="26112"/>
    <cellStyle name="메모 19 10 4 2" xfId="26113"/>
    <cellStyle name="메모 19 10 4 3" xfId="26114"/>
    <cellStyle name="메모 19 10 5" xfId="26115"/>
    <cellStyle name="메모 19 10 5 2" xfId="26116"/>
    <cellStyle name="메모 19 10 5 3" xfId="26117"/>
    <cellStyle name="메모 19 10 6" xfId="26118"/>
    <cellStyle name="메모 19 10 6 2" xfId="26119"/>
    <cellStyle name="메모 19 10 6 3" xfId="26120"/>
    <cellStyle name="메모 19 10 7" xfId="26121"/>
    <cellStyle name="메모 19 10 7 2" xfId="26122"/>
    <cellStyle name="메모 19 10 7 3" xfId="26123"/>
    <cellStyle name="메모 19 10 8" xfId="26124"/>
    <cellStyle name="메모 19 10 8 2" xfId="26125"/>
    <cellStyle name="메모 19 10 8 3" xfId="26126"/>
    <cellStyle name="메모 19 10 9" xfId="26127"/>
    <cellStyle name="메모 19 10 9 2" xfId="26128"/>
    <cellStyle name="메모 19 10 9 3" xfId="26129"/>
    <cellStyle name="메모 19 11" xfId="26130"/>
    <cellStyle name="메모 19 11 10" xfId="26131"/>
    <cellStyle name="메모 19 11 10 2" xfId="26132"/>
    <cellStyle name="메모 19 11 10 3" xfId="26133"/>
    <cellStyle name="메모 19 11 11" xfId="26134"/>
    <cellStyle name="메모 19 11 11 2" xfId="26135"/>
    <cellStyle name="메모 19 11 11 3" xfId="26136"/>
    <cellStyle name="메모 19 11 12" xfId="26137"/>
    <cellStyle name="메모 19 11 12 2" xfId="26138"/>
    <cellStyle name="메모 19 11 12 3" xfId="26139"/>
    <cellStyle name="메모 19 11 13" xfId="26140"/>
    <cellStyle name="메모 19 11 13 2" xfId="26141"/>
    <cellStyle name="메모 19 11 13 3" xfId="26142"/>
    <cellStyle name="메모 19 11 14" xfId="26143"/>
    <cellStyle name="메모 19 11 14 2" xfId="26144"/>
    <cellStyle name="메모 19 11 14 3" xfId="26145"/>
    <cellStyle name="메모 19 11 15" xfId="26146"/>
    <cellStyle name="메모 19 11 16" xfId="26147"/>
    <cellStyle name="메모 19 11 2" xfId="26148"/>
    <cellStyle name="메모 19 11 2 2" xfId="26149"/>
    <cellStyle name="메모 19 11 2 3" xfId="26150"/>
    <cellStyle name="메모 19 11 3" xfId="26151"/>
    <cellStyle name="메모 19 11 3 2" xfId="26152"/>
    <cellStyle name="메모 19 11 3 3" xfId="26153"/>
    <cellStyle name="메모 19 11 4" xfId="26154"/>
    <cellStyle name="메모 19 11 4 2" xfId="26155"/>
    <cellStyle name="메모 19 11 4 3" xfId="26156"/>
    <cellStyle name="메모 19 11 5" xfId="26157"/>
    <cellStyle name="메모 19 11 5 2" xfId="26158"/>
    <cellStyle name="메모 19 11 5 3" xfId="26159"/>
    <cellStyle name="메모 19 11 6" xfId="26160"/>
    <cellStyle name="메모 19 11 6 2" xfId="26161"/>
    <cellStyle name="메모 19 11 6 3" xfId="26162"/>
    <cellStyle name="메모 19 11 7" xfId="26163"/>
    <cellStyle name="메모 19 11 7 2" xfId="26164"/>
    <cellStyle name="메모 19 11 7 3" xfId="26165"/>
    <cellStyle name="메모 19 11 8" xfId="26166"/>
    <cellStyle name="메모 19 11 8 2" xfId="26167"/>
    <cellStyle name="메모 19 11 8 3" xfId="26168"/>
    <cellStyle name="메모 19 11 9" xfId="26169"/>
    <cellStyle name="메모 19 11 9 2" xfId="26170"/>
    <cellStyle name="메모 19 11 9 3" xfId="26171"/>
    <cellStyle name="메모 19 12" xfId="26172"/>
    <cellStyle name="메모 19 12 10" xfId="26173"/>
    <cellStyle name="메모 19 12 10 2" xfId="26174"/>
    <cellStyle name="메모 19 12 10 3" xfId="26175"/>
    <cellStyle name="메모 19 12 11" xfId="26176"/>
    <cellStyle name="메모 19 12 11 2" xfId="26177"/>
    <cellStyle name="메모 19 12 11 3" xfId="26178"/>
    <cellStyle name="메모 19 12 12" xfId="26179"/>
    <cellStyle name="메모 19 12 12 2" xfId="26180"/>
    <cellStyle name="메모 19 12 12 3" xfId="26181"/>
    <cellStyle name="메모 19 12 13" xfId="26182"/>
    <cellStyle name="메모 19 12 13 2" xfId="26183"/>
    <cellStyle name="메모 19 12 13 3" xfId="26184"/>
    <cellStyle name="메모 19 12 14" xfId="26185"/>
    <cellStyle name="메모 19 12 14 2" xfId="26186"/>
    <cellStyle name="메모 19 12 14 3" xfId="26187"/>
    <cellStyle name="메모 19 12 15" xfId="26188"/>
    <cellStyle name="메모 19 12 16" xfId="26189"/>
    <cellStyle name="메모 19 12 2" xfId="26190"/>
    <cellStyle name="메모 19 12 2 2" xfId="26191"/>
    <cellStyle name="메모 19 12 2 3" xfId="26192"/>
    <cellStyle name="메모 19 12 3" xfId="26193"/>
    <cellStyle name="메모 19 12 3 2" xfId="26194"/>
    <cellStyle name="메모 19 12 3 3" xfId="26195"/>
    <cellStyle name="메모 19 12 4" xfId="26196"/>
    <cellStyle name="메모 19 12 4 2" xfId="26197"/>
    <cellStyle name="메모 19 12 4 3" xfId="26198"/>
    <cellStyle name="메모 19 12 5" xfId="26199"/>
    <cellStyle name="메모 19 12 5 2" xfId="26200"/>
    <cellStyle name="메모 19 12 5 3" xfId="26201"/>
    <cellStyle name="메모 19 12 6" xfId="26202"/>
    <cellStyle name="메모 19 12 6 2" xfId="26203"/>
    <cellStyle name="메모 19 12 6 3" xfId="26204"/>
    <cellStyle name="메모 19 12 7" xfId="26205"/>
    <cellStyle name="메모 19 12 7 2" xfId="26206"/>
    <cellStyle name="메모 19 12 7 3" xfId="26207"/>
    <cellStyle name="메모 19 12 8" xfId="26208"/>
    <cellStyle name="메모 19 12 8 2" xfId="26209"/>
    <cellStyle name="메모 19 12 8 3" xfId="26210"/>
    <cellStyle name="메모 19 12 9" xfId="26211"/>
    <cellStyle name="메모 19 12 9 2" xfId="26212"/>
    <cellStyle name="메모 19 12 9 3" xfId="26213"/>
    <cellStyle name="메모 19 13" xfId="26214"/>
    <cellStyle name="메모 19 13 10" xfId="26215"/>
    <cellStyle name="메모 19 13 10 2" xfId="26216"/>
    <cellStyle name="메모 19 13 10 3" xfId="26217"/>
    <cellStyle name="메모 19 13 11" xfId="26218"/>
    <cellStyle name="메모 19 13 11 2" xfId="26219"/>
    <cellStyle name="메모 19 13 11 3" xfId="26220"/>
    <cellStyle name="메모 19 13 12" xfId="26221"/>
    <cellStyle name="메모 19 13 12 2" xfId="26222"/>
    <cellStyle name="메모 19 13 12 3" xfId="26223"/>
    <cellStyle name="메모 19 13 13" xfId="26224"/>
    <cellStyle name="메모 19 13 13 2" xfId="26225"/>
    <cellStyle name="메모 19 13 13 3" xfId="26226"/>
    <cellStyle name="메모 19 13 14" xfId="26227"/>
    <cellStyle name="메모 19 13 14 2" xfId="26228"/>
    <cellStyle name="메모 19 13 14 3" xfId="26229"/>
    <cellStyle name="메모 19 13 15" xfId="26230"/>
    <cellStyle name="메모 19 13 16" xfId="26231"/>
    <cellStyle name="메모 19 13 2" xfId="26232"/>
    <cellStyle name="메모 19 13 2 2" xfId="26233"/>
    <cellStyle name="메모 19 13 2 3" xfId="26234"/>
    <cellStyle name="메모 19 13 3" xfId="26235"/>
    <cellStyle name="메모 19 13 3 2" xfId="26236"/>
    <cellStyle name="메모 19 13 3 3" xfId="26237"/>
    <cellStyle name="메모 19 13 4" xfId="26238"/>
    <cellStyle name="메모 19 13 4 2" xfId="26239"/>
    <cellStyle name="메모 19 13 4 3" xfId="26240"/>
    <cellStyle name="메모 19 13 5" xfId="26241"/>
    <cellStyle name="메모 19 13 5 2" xfId="26242"/>
    <cellStyle name="메모 19 13 5 3" xfId="26243"/>
    <cellStyle name="메모 19 13 6" xfId="26244"/>
    <cellStyle name="메모 19 13 6 2" xfId="26245"/>
    <cellStyle name="메모 19 13 6 3" xfId="26246"/>
    <cellStyle name="메모 19 13 7" xfId="26247"/>
    <cellStyle name="메모 19 13 7 2" xfId="26248"/>
    <cellStyle name="메모 19 13 7 3" xfId="26249"/>
    <cellStyle name="메모 19 13 8" xfId="26250"/>
    <cellStyle name="메모 19 13 8 2" xfId="26251"/>
    <cellStyle name="메모 19 13 8 3" xfId="26252"/>
    <cellStyle name="메모 19 13 9" xfId="26253"/>
    <cellStyle name="메모 19 13 9 2" xfId="26254"/>
    <cellStyle name="메모 19 13 9 3" xfId="26255"/>
    <cellStyle name="메모 19 14" xfId="26256"/>
    <cellStyle name="메모 19 14 10" xfId="26257"/>
    <cellStyle name="메모 19 14 10 2" xfId="26258"/>
    <cellStyle name="메모 19 14 10 3" xfId="26259"/>
    <cellStyle name="메모 19 14 11" xfId="26260"/>
    <cellStyle name="메모 19 14 11 2" xfId="26261"/>
    <cellStyle name="메모 19 14 11 3" xfId="26262"/>
    <cellStyle name="메모 19 14 12" xfId="26263"/>
    <cellStyle name="메모 19 14 12 2" xfId="26264"/>
    <cellStyle name="메모 19 14 12 3" xfId="26265"/>
    <cellStyle name="메모 19 14 13" xfId="26266"/>
    <cellStyle name="메모 19 14 13 2" xfId="26267"/>
    <cellStyle name="메모 19 14 13 3" xfId="26268"/>
    <cellStyle name="메모 19 14 14" xfId="26269"/>
    <cellStyle name="메모 19 14 14 2" xfId="26270"/>
    <cellStyle name="메모 19 14 14 3" xfId="26271"/>
    <cellStyle name="메모 19 14 15" xfId="26272"/>
    <cellStyle name="메모 19 14 16" xfId="26273"/>
    <cellStyle name="메모 19 14 2" xfId="26274"/>
    <cellStyle name="메모 19 14 2 2" xfId="26275"/>
    <cellStyle name="메모 19 14 2 3" xfId="26276"/>
    <cellStyle name="메모 19 14 3" xfId="26277"/>
    <cellStyle name="메모 19 14 3 2" xfId="26278"/>
    <cellStyle name="메모 19 14 3 3" xfId="26279"/>
    <cellStyle name="메모 19 14 4" xfId="26280"/>
    <cellStyle name="메모 19 14 4 2" xfId="26281"/>
    <cellStyle name="메모 19 14 4 3" xfId="26282"/>
    <cellStyle name="메모 19 14 5" xfId="26283"/>
    <cellStyle name="메모 19 14 5 2" xfId="26284"/>
    <cellStyle name="메모 19 14 5 3" xfId="26285"/>
    <cellStyle name="메모 19 14 6" xfId="26286"/>
    <cellStyle name="메모 19 14 6 2" xfId="26287"/>
    <cellStyle name="메모 19 14 6 3" xfId="26288"/>
    <cellStyle name="메모 19 14 7" xfId="26289"/>
    <cellStyle name="메모 19 14 7 2" xfId="26290"/>
    <cellStyle name="메모 19 14 7 3" xfId="26291"/>
    <cellStyle name="메모 19 14 8" xfId="26292"/>
    <cellStyle name="메모 19 14 8 2" xfId="26293"/>
    <cellStyle name="메모 19 14 8 3" xfId="26294"/>
    <cellStyle name="메모 19 14 9" xfId="26295"/>
    <cellStyle name="메모 19 14 9 2" xfId="26296"/>
    <cellStyle name="메모 19 14 9 3" xfId="26297"/>
    <cellStyle name="메모 19 15" xfId="26298"/>
    <cellStyle name="메모 19 15 10" xfId="26299"/>
    <cellStyle name="메모 19 15 10 2" xfId="26300"/>
    <cellStyle name="메모 19 15 10 3" xfId="26301"/>
    <cellStyle name="메모 19 15 11" xfId="26302"/>
    <cellStyle name="메모 19 15 11 2" xfId="26303"/>
    <cellStyle name="메모 19 15 11 3" xfId="26304"/>
    <cellStyle name="메모 19 15 12" xfId="26305"/>
    <cellStyle name="메모 19 15 12 2" xfId="26306"/>
    <cellStyle name="메모 19 15 12 3" xfId="26307"/>
    <cellStyle name="메모 19 15 13" xfId="26308"/>
    <cellStyle name="메모 19 15 13 2" xfId="26309"/>
    <cellStyle name="메모 19 15 13 3" xfId="26310"/>
    <cellStyle name="메모 19 15 14" xfId="26311"/>
    <cellStyle name="메모 19 15 14 2" xfId="26312"/>
    <cellStyle name="메모 19 15 14 3" xfId="26313"/>
    <cellStyle name="메모 19 15 15" xfId="26314"/>
    <cellStyle name="메모 19 15 16" xfId="26315"/>
    <cellStyle name="메모 19 15 2" xfId="26316"/>
    <cellStyle name="메모 19 15 2 2" xfId="26317"/>
    <cellStyle name="메모 19 15 2 3" xfId="26318"/>
    <cellStyle name="메모 19 15 3" xfId="26319"/>
    <cellStyle name="메모 19 15 3 2" xfId="26320"/>
    <cellStyle name="메모 19 15 3 3" xfId="26321"/>
    <cellStyle name="메모 19 15 4" xfId="26322"/>
    <cellStyle name="메모 19 15 4 2" xfId="26323"/>
    <cellStyle name="메모 19 15 4 3" xfId="26324"/>
    <cellStyle name="메모 19 15 5" xfId="26325"/>
    <cellStyle name="메모 19 15 5 2" xfId="26326"/>
    <cellStyle name="메모 19 15 5 3" xfId="26327"/>
    <cellStyle name="메모 19 15 6" xfId="26328"/>
    <cellStyle name="메모 19 15 6 2" xfId="26329"/>
    <cellStyle name="메모 19 15 6 3" xfId="26330"/>
    <cellStyle name="메모 19 15 7" xfId="26331"/>
    <cellStyle name="메모 19 15 7 2" xfId="26332"/>
    <cellStyle name="메모 19 15 7 3" xfId="26333"/>
    <cellStyle name="메모 19 15 8" xfId="26334"/>
    <cellStyle name="메모 19 15 8 2" xfId="26335"/>
    <cellStyle name="메모 19 15 8 3" xfId="26336"/>
    <cellStyle name="메모 19 15 9" xfId="26337"/>
    <cellStyle name="메모 19 15 9 2" xfId="26338"/>
    <cellStyle name="메모 19 15 9 3" xfId="26339"/>
    <cellStyle name="메모 19 16" xfId="26340"/>
    <cellStyle name="메모 19 16 10" xfId="26341"/>
    <cellStyle name="메모 19 16 10 2" xfId="26342"/>
    <cellStyle name="메모 19 16 10 3" xfId="26343"/>
    <cellStyle name="메모 19 16 11" xfId="26344"/>
    <cellStyle name="메모 19 16 11 2" xfId="26345"/>
    <cellStyle name="메모 19 16 11 3" xfId="26346"/>
    <cellStyle name="메모 19 16 12" xfId="26347"/>
    <cellStyle name="메모 19 16 12 2" xfId="26348"/>
    <cellStyle name="메모 19 16 12 3" xfId="26349"/>
    <cellStyle name="메모 19 16 13" xfId="26350"/>
    <cellStyle name="메모 19 16 13 2" xfId="26351"/>
    <cellStyle name="메모 19 16 13 3" xfId="26352"/>
    <cellStyle name="메모 19 16 14" xfId="26353"/>
    <cellStyle name="메모 19 16 14 2" xfId="26354"/>
    <cellStyle name="메모 19 16 14 3" xfId="26355"/>
    <cellStyle name="메모 19 16 15" xfId="26356"/>
    <cellStyle name="메모 19 16 16" xfId="26357"/>
    <cellStyle name="메모 19 16 2" xfId="26358"/>
    <cellStyle name="메모 19 16 2 2" xfId="26359"/>
    <cellStyle name="메모 19 16 2 3" xfId="26360"/>
    <cellStyle name="메모 19 16 3" xfId="26361"/>
    <cellStyle name="메모 19 16 3 2" xfId="26362"/>
    <cellStyle name="메모 19 16 3 3" xfId="26363"/>
    <cellStyle name="메모 19 16 4" xfId="26364"/>
    <cellStyle name="메모 19 16 4 2" xfId="26365"/>
    <cellStyle name="메모 19 16 4 3" xfId="26366"/>
    <cellStyle name="메모 19 16 5" xfId="26367"/>
    <cellStyle name="메모 19 16 5 2" xfId="26368"/>
    <cellStyle name="메모 19 16 5 3" xfId="26369"/>
    <cellStyle name="메모 19 16 6" xfId="26370"/>
    <cellStyle name="메모 19 16 6 2" xfId="26371"/>
    <cellStyle name="메모 19 16 6 3" xfId="26372"/>
    <cellStyle name="메모 19 16 7" xfId="26373"/>
    <cellStyle name="메모 19 16 7 2" xfId="26374"/>
    <cellStyle name="메모 19 16 7 3" xfId="26375"/>
    <cellStyle name="메모 19 16 8" xfId="26376"/>
    <cellStyle name="메모 19 16 8 2" xfId="26377"/>
    <cellStyle name="메모 19 16 8 3" xfId="26378"/>
    <cellStyle name="메모 19 16 9" xfId="26379"/>
    <cellStyle name="메모 19 16 9 2" xfId="26380"/>
    <cellStyle name="메모 19 16 9 3" xfId="26381"/>
    <cellStyle name="메모 19 17" xfId="26382"/>
    <cellStyle name="메모 19 17 10" xfId="26383"/>
    <cellStyle name="메모 19 17 10 2" xfId="26384"/>
    <cellStyle name="메모 19 17 10 3" xfId="26385"/>
    <cellStyle name="메모 19 17 11" xfId="26386"/>
    <cellStyle name="메모 19 17 11 2" xfId="26387"/>
    <cellStyle name="메모 19 17 11 3" xfId="26388"/>
    <cellStyle name="메모 19 17 12" xfId="26389"/>
    <cellStyle name="메모 19 17 12 2" xfId="26390"/>
    <cellStyle name="메모 19 17 12 3" xfId="26391"/>
    <cellStyle name="메모 19 17 13" xfId="26392"/>
    <cellStyle name="메모 19 17 13 2" xfId="26393"/>
    <cellStyle name="메모 19 17 13 3" xfId="26394"/>
    <cellStyle name="메모 19 17 14" xfId="26395"/>
    <cellStyle name="메모 19 17 14 2" xfId="26396"/>
    <cellStyle name="메모 19 17 14 3" xfId="26397"/>
    <cellStyle name="메모 19 17 15" xfId="26398"/>
    <cellStyle name="메모 19 17 16" xfId="26399"/>
    <cellStyle name="메모 19 17 2" xfId="26400"/>
    <cellStyle name="메모 19 17 2 2" xfId="26401"/>
    <cellStyle name="메모 19 17 2 3" xfId="26402"/>
    <cellStyle name="메모 19 17 3" xfId="26403"/>
    <cellStyle name="메모 19 17 3 2" xfId="26404"/>
    <cellStyle name="메모 19 17 3 3" xfId="26405"/>
    <cellStyle name="메모 19 17 4" xfId="26406"/>
    <cellStyle name="메모 19 17 4 2" xfId="26407"/>
    <cellStyle name="메모 19 17 4 3" xfId="26408"/>
    <cellStyle name="메모 19 17 5" xfId="26409"/>
    <cellStyle name="메모 19 17 5 2" xfId="26410"/>
    <cellStyle name="메모 19 17 5 3" xfId="26411"/>
    <cellStyle name="메모 19 17 6" xfId="26412"/>
    <cellStyle name="메모 19 17 6 2" xfId="26413"/>
    <cellStyle name="메모 19 17 6 3" xfId="26414"/>
    <cellStyle name="메모 19 17 7" xfId="26415"/>
    <cellStyle name="메모 19 17 7 2" xfId="26416"/>
    <cellStyle name="메모 19 17 7 3" xfId="26417"/>
    <cellStyle name="메모 19 17 8" xfId="26418"/>
    <cellStyle name="메모 19 17 8 2" xfId="26419"/>
    <cellStyle name="메모 19 17 8 3" xfId="26420"/>
    <cellStyle name="메모 19 17 9" xfId="26421"/>
    <cellStyle name="메모 19 17 9 2" xfId="26422"/>
    <cellStyle name="메모 19 17 9 3" xfId="26423"/>
    <cellStyle name="메모 19 18" xfId="26424"/>
    <cellStyle name="메모 19 18 10" xfId="26425"/>
    <cellStyle name="메모 19 18 10 2" xfId="26426"/>
    <cellStyle name="메모 19 18 10 3" xfId="26427"/>
    <cellStyle name="메모 19 18 11" xfId="26428"/>
    <cellStyle name="메모 19 18 11 2" xfId="26429"/>
    <cellStyle name="메모 19 18 11 3" xfId="26430"/>
    <cellStyle name="메모 19 18 12" xfId="26431"/>
    <cellStyle name="메모 19 18 12 2" xfId="26432"/>
    <cellStyle name="메모 19 18 12 3" xfId="26433"/>
    <cellStyle name="메모 19 18 13" xfId="26434"/>
    <cellStyle name="메모 19 18 13 2" xfId="26435"/>
    <cellStyle name="메모 19 18 13 3" xfId="26436"/>
    <cellStyle name="메모 19 18 14" xfId="26437"/>
    <cellStyle name="메모 19 18 14 2" xfId="26438"/>
    <cellStyle name="메모 19 18 14 3" xfId="26439"/>
    <cellStyle name="메모 19 18 15" xfId="26440"/>
    <cellStyle name="메모 19 18 16" xfId="26441"/>
    <cellStyle name="메모 19 18 2" xfId="26442"/>
    <cellStyle name="메모 19 18 2 2" xfId="26443"/>
    <cellStyle name="메모 19 18 2 3" xfId="26444"/>
    <cellStyle name="메모 19 18 3" xfId="26445"/>
    <cellStyle name="메모 19 18 3 2" xfId="26446"/>
    <cellStyle name="메모 19 18 3 3" xfId="26447"/>
    <cellStyle name="메모 19 18 4" xfId="26448"/>
    <cellStyle name="메모 19 18 4 2" xfId="26449"/>
    <cellStyle name="메모 19 18 4 3" xfId="26450"/>
    <cellStyle name="메모 19 18 5" xfId="26451"/>
    <cellStyle name="메모 19 18 5 2" xfId="26452"/>
    <cellStyle name="메모 19 18 5 3" xfId="26453"/>
    <cellStyle name="메모 19 18 6" xfId="26454"/>
    <cellStyle name="메모 19 18 6 2" xfId="26455"/>
    <cellStyle name="메모 19 18 6 3" xfId="26456"/>
    <cellStyle name="메모 19 18 7" xfId="26457"/>
    <cellStyle name="메모 19 18 7 2" xfId="26458"/>
    <cellStyle name="메모 19 18 7 3" xfId="26459"/>
    <cellStyle name="메모 19 18 8" xfId="26460"/>
    <cellStyle name="메모 19 18 8 2" xfId="26461"/>
    <cellStyle name="메모 19 18 8 3" xfId="26462"/>
    <cellStyle name="메모 19 18 9" xfId="26463"/>
    <cellStyle name="메모 19 18 9 2" xfId="26464"/>
    <cellStyle name="메모 19 18 9 3" xfId="26465"/>
    <cellStyle name="메모 19 19" xfId="26466"/>
    <cellStyle name="메모 19 19 10" xfId="26467"/>
    <cellStyle name="메모 19 19 10 2" xfId="26468"/>
    <cellStyle name="메모 19 19 10 3" xfId="26469"/>
    <cellStyle name="메모 19 19 11" xfId="26470"/>
    <cellStyle name="메모 19 19 11 2" xfId="26471"/>
    <cellStyle name="메모 19 19 11 3" xfId="26472"/>
    <cellStyle name="메모 19 19 12" xfId="26473"/>
    <cellStyle name="메모 19 19 12 2" xfId="26474"/>
    <cellStyle name="메모 19 19 12 3" xfId="26475"/>
    <cellStyle name="메모 19 19 13" xfId="26476"/>
    <cellStyle name="메모 19 19 13 2" xfId="26477"/>
    <cellStyle name="메모 19 19 13 3" xfId="26478"/>
    <cellStyle name="메모 19 19 14" xfId="26479"/>
    <cellStyle name="메모 19 19 14 2" xfId="26480"/>
    <cellStyle name="메모 19 19 14 3" xfId="26481"/>
    <cellStyle name="메모 19 19 15" xfId="26482"/>
    <cellStyle name="메모 19 19 16" xfId="26483"/>
    <cellStyle name="메모 19 19 2" xfId="26484"/>
    <cellStyle name="메모 19 19 2 2" xfId="26485"/>
    <cellStyle name="메모 19 19 2 3" xfId="26486"/>
    <cellStyle name="메모 19 19 3" xfId="26487"/>
    <cellStyle name="메모 19 19 3 2" xfId="26488"/>
    <cellStyle name="메모 19 19 3 3" xfId="26489"/>
    <cellStyle name="메모 19 19 4" xfId="26490"/>
    <cellStyle name="메모 19 19 4 2" xfId="26491"/>
    <cellStyle name="메모 19 19 4 3" xfId="26492"/>
    <cellStyle name="메모 19 19 5" xfId="26493"/>
    <cellStyle name="메모 19 19 5 2" xfId="26494"/>
    <cellStyle name="메모 19 19 5 3" xfId="26495"/>
    <cellStyle name="메모 19 19 6" xfId="26496"/>
    <cellStyle name="메모 19 19 6 2" xfId="26497"/>
    <cellStyle name="메모 19 19 6 3" xfId="26498"/>
    <cellStyle name="메모 19 19 7" xfId="26499"/>
    <cellStyle name="메모 19 19 7 2" xfId="26500"/>
    <cellStyle name="메모 19 19 7 3" xfId="26501"/>
    <cellStyle name="메모 19 19 8" xfId="26502"/>
    <cellStyle name="메모 19 19 8 2" xfId="26503"/>
    <cellStyle name="메모 19 19 8 3" xfId="26504"/>
    <cellStyle name="메모 19 19 9" xfId="26505"/>
    <cellStyle name="메모 19 19 9 2" xfId="26506"/>
    <cellStyle name="메모 19 19 9 3" xfId="26507"/>
    <cellStyle name="메모 19 2" xfId="26508"/>
    <cellStyle name="메모 19 2 10" xfId="26509"/>
    <cellStyle name="메모 19 2 10 2" xfId="26510"/>
    <cellStyle name="메모 19 2 10 3" xfId="26511"/>
    <cellStyle name="메모 19 2 11" xfId="26512"/>
    <cellStyle name="메모 19 2 11 2" xfId="26513"/>
    <cellStyle name="메모 19 2 11 3" xfId="26514"/>
    <cellStyle name="메모 19 2 12" xfId="26515"/>
    <cellStyle name="메모 19 2 12 2" xfId="26516"/>
    <cellStyle name="메모 19 2 12 3" xfId="26517"/>
    <cellStyle name="메모 19 2 13" xfId="26518"/>
    <cellStyle name="메모 19 2 13 2" xfId="26519"/>
    <cellStyle name="메모 19 2 13 3" xfId="26520"/>
    <cellStyle name="메모 19 2 14" xfId="26521"/>
    <cellStyle name="메모 19 2 14 2" xfId="26522"/>
    <cellStyle name="메모 19 2 14 3" xfId="26523"/>
    <cellStyle name="메모 19 2 15" xfId="26524"/>
    <cellStyle name="메모 19 2 16" xfId="26525"/>
    <cellStyle name="메모 19 2 2" xfId="26526"/>
    <cellStyle name="메모 19 2 2 2" xfId="26527"/>
    <cellStyle name="메모 19 2 2 3" xfId="26528"/>
    <cellStyle name="메모 19 2 3" xfId="26529"/>
    <cellStyle name="메모 19 2 3 2" xfId="26530"/>
    <cellStyle name="메모 19 2 3 3" xfId="26531"/>
    <cellStyle name="메모 19 2 4" xfId="26532"/>
    <cellStyle name="메모 19 2 4 2" xfId="26533"/>
    <cellStyle name="메모 19 2 4 3" xfId="26534"/>
    <cellStyle name="메모 19 2 5" xfId="26535"/>
    <cellStyle name="메모 19 2 5 2" xfId="26536"/>
    <cellStyle name="메모 19 2 5 3" xfId="26537"/>
    <cellStyle name="메모 19 2 6" xfId="26538"/>
    <cellStyle name="메모 19 2 6 2" xfId="26539"/>
    <cellStyle name="메모 19 2 6 3" xfId="26540"/>
    <cellStyle name="메모 19 2 7" xfId="26541"/>
    <cellStyle name="메모 19 2 7 2" xfId="26542"/>
    <cellStyle name="메모 19 2 7 3" xfId="26543"/>
    <cellStyle name="메모 19 2 8" xfId="26544"/>
    <cellStyle name="메모 19 2 8 2" xfId="26545"/>
    <cellStyle name="메모 19 2 8 3" xfId="26546"/>
    <cellStyle name="메모 19 2 9" xfId="26547"/>
    <cellStyle name="메모 19 2 9 2" xfId="26548"/>
    <cellStyle name="메모 19 2 9 3" xfId="26549"/>
    <cellStyle name="메모 19 20" xfId="26550"/>
    <cellStyle name="메모 19 20 10" xfId="26551"/>
    <cellStyle name="메모 19 20 10 2" xfId="26552"/>
    <cellStyle name="메모 19 20 10 3" xfId="26553"/>
    <cellStyle name="메모 19 20 11" xfId="26554"/>
    <cellStyle name="메모 19 20 11 2" xfId="26555"/>
    <cellStyle name="메모 19 20 11 3" xfId="26556"/>
    <cellStyle name="메모 19 20 12" xfId="26557"/>
    <cellStyle name="메모 19 20 12 2" xfId="26558"/>
    <cellStyle name="메모 19 20 12 3" xfId="26559"/>
    <cellStyle name="메모 19 20 13" xfId="26560"/>
    <cellStyle name="메모 19 20 13 2" xfId="26561"/>
    <cellStyle name="메모 19 20 13 3" xfId="26562"/>
    <cellStyle name="메모 19 20 14" xfId="26563"/>
    <cellStyle name="메모 19 20 14 2" xfId="26564"/>
    <cellStyle name="메모 19 20 14 3" xfId="26565"/>
    <cellStyle name="메모 19 20 15" xfId="26566"/>
    <cellStyle name="메모 19 20 16" xfId="26567"/>
    <cellStyle name="메모 19 20 2" xfId="26568"/>
    <cellStyle name="메모 19 20 2 2" xfId="26569"/>
    <cellStyle name="메모 19 20 2 3" xfId="26570"/>
    <cellStyle name="메모 19 20 3" xfId="26571"/>
    <cellStyle name="메모 19 20 3 2" xfId="26572"/>
    <cellStyle name="메모 19 20 3 3" xfId="26573"/>
    <cellStyle name="메모 19 20 4" xfId="26574"/>
    <cellStyle name="메모 19 20 4 2" xfId="26575"/>
    <cellStyle name="메모 19 20 4 3" xfId="26576"/>
    <cellStyle name="메모 19 20 5" xfId="26577"/>
    <cellStyle name="메모 19 20 5 2" xfId="26578"/>
    <cellStyle name="메모 19 20 5 3" xfId="26579"/>
    <cellStyle name="메모 19 20 6" xfId="26580"/>
    <cellStyle name="메모 19 20 6 2" xfId="26581"/>
    <cellStyle name="메모 19 20 6 3" xfId="26582"/>
    <cellStyle name="메모 19 20 7" xfId="26583"/>
    <cellStyle name="메모 19 20 7 2" xfId="26584"/>
    <cellStyle name="메모 19 20 7 3" xfId="26585"/>
    <cellStyle name="메모 19 20 8" xfId="26586"/>
    <cellStyle name="메모 19 20 8 2" xfId="26587"/>
    <cellStyle name="메모 19 20 8 3" xfId="26588"/>
    <cellStyle name="메모 19 20 9" xfId="26589"/>
    <cellStyle name="메모 19 20 9 2" xfId="26590"/>
    <cellStyle name="메모 19 20 9 3" xfId="26591"/>
    <cellStyle name="메모 19 21" xfId="26592"/>
    <cellStyle name="메모 19 21 10" xfId="26593"/>
    <cellStyle name="메모 19 21 10 2" xfId="26594"/>
    <cellStyle name="메모 19 21 10 3" xfId="26595"/>
    <cellStyle name="메모 19 21 11" xfId="26596"/>
    <cellStyle name="메모 19 21 11 2" xfId="26597"/>
    <cellStyle name="메모 19 21 11 3" xfId="26598"/>
    <cellStyle name="메모 19 21 12" xfId="26599"/>
    <cellStyle name="메모 19 21 12 2" xfId="26600"/>
    <cellStyle name="메모 19 21 12 3" xfId="26601"/>
    <cellStyle name="메모 19 21 13" xfId="26602"/>
    <cellStyle name="메모 19 21 13 2" xfId="26603"/>
    <cellStyle name="메모 19 21 13 3" xfId="26604"/>
    <cellStyle name="메모 19 21 14" xfId="26605"/>
    <cellStyle name="메모 19 21 14 2" xfId="26606"/>
    <cellStyle name="메모 19 21 14 3" xfId="26607"/>
    <cellStyle name="메모 19 21 15" xfId="26608"/>
    <cellStyle name="메모 19 21 16" xfId="26609"/>
    <cellStyle name="메모 19 21 2" xfId="26610"/>
    <cellStyle name="메모 19 21 2 2" xfId="26611"/>
    <cellStyle name="메모 19 21 2 3" xfId="26612"/>
    <cellStyle name="메모 19 21 3" xfId="26613"/>
    <cellStyle name="메모 19 21 3 2" xfId="26614"/>
    <cellStyle name="메모 19 21 3 3" xfId="26615"/>
    <cellStyle name="메모 19 21 4" xfId="26616"/>
    <cellStyle name="메모 19 21 4 2" xfId="26617"/>
    <cellStyle name="메모 19 21 4 3" xfId="26618"/>
    <cellStyle name="메모 19 21 5" xfId="26619"/>
    <cellStyle name="메모 19 21 5 2" xfId="26620"/>
    <cellStyle name="메모 19 21 5 3" xfId="26621"/>
    <cellStyle name="메모 19 21 6" xfId="26622"/>
    <cellStyle name="메모 19 21 6 2" xfId="26623"/>
    <cellStyle name="메모 19 21 6 3" xfId="26624"/>
    <cellStyle name="메모 19 21 7" xfId="26625"/>
    <cellStyle name="메모 19 21 7 2" xfId="26626"/>
    <cellStyle name="메모 19 21 7 3" xfId="26627"/>
    <cellStyle name="메모 19 21 8" xfId="26628"/>
    <cellStyle name="메모 19 21 8 2" xfId="26629"/>
    <cellStyle name="메모 19 21 8 3" xfId="26630"/>
    <cellStyle name="메모 19 21 9" xfId="26631"/>
    <cellStyle name="메모 19 21 9 2" xfId="26632"/>
    <cellStyle name="메모 19 21 9 3" xfId="26633"/>
    <cellStyle name="메모 19 22" xfId="26634"/>
    <cellStyle name="메모 19 22 10" xfId="26635"/>
    <cellStyle name="메모 19 22 10 2" xfId="26636"/>
    <cellStyle name="메모 19 22 10 3" xfId="26637"/>
    <cellStyle name="메모 19 22 11" xfId="26638"/>
    <cellStyle name="메모 19 22 11 2" xfId="26639"/>
    <cellStyle name="메모 19 22 11 3" xfId="26640"/>
    <cellStyle name="메모 19 22 12" xfId="26641"/>
    <cellStyle name="메모 19 22 12 2" xfId="26642"/>
    <cellStyle name="메모 19 22 12 3" xfId="26643"/>
    <cellStyle name="메모 19 22 13" xfId="26644"/>
    <cellStyle name="메모 19 22 13 2" xfId="26645"/>
    <cellStyle name="메모 19 22 13 3" xfId="26646"/>
    <cellStyle name="메모 19 22 14" xfId="26647"/>
    <cellStyle name="메모 19 22 14 2" xfId="26648"/>
    <cellStyle name="메모 19 22 14 3" xfId="26649"/>
    <cellStyle name="메모 19 22 15" xfId="26650"/>
    <cellStyle name="메모 19 22 16" xfId="26651"/>
    <cellStyle name="메모 19 22 2" xfId="26652"/>
    <cellStyle name="메모 19 22 2 2" xfId="26653"/>
    <cellStyle name="메모 19 22 2 3" xfId="26654"/>
    <cellStyle name="메모 19 22 3" xfId="26655"/>
    <cellStyle name="메모 19 22 3 2" xfId="26656"/>
    <cellStyle name="메모 19 22 3 3" xfId="26657"/>
    <cellStyle name="메모 19 22 4" xfId="26658"/>
    <cellStyle name="메모 19 22 4 2" xfId="26659"/>
    <cellStyle name="메모 19 22 4 3" xfId="26660"/>
    <cellStyle name="메모 19 22 5" xfId="26661"/>
    <cellStyle name="메모 19 22 5 2" xfId="26662"/>
    <cellStyle name="메모 19 22 5 3" xfId="26663"/>
    <cellStyle name="메모 19 22 6" xfId="26664"/>
    <cellStyle name="메모 19 22 6 2" xfId="26665"/>
    <cellStyle name="메모 19 22 6 3" xfId="26666"/>
    <cellStyle name="메모 19 22 7" xfId="26667"/>
    <cellStyle name="메모 19 22 7 2" xfId="26668"/>
    <cellStyle name="메모 19 22 7 3" xfId="26669"/>
    <cellStyle name="메모 19 22 8" xfId="26670"/>
    <cellStyle name="메모 19 22 8 2" xfId="26671"/>
    <cellStyle name="메모 19 22 8 3" xfId="26672"/>
    <cellStyle name="메모 19 22 9" xfId="26673"/>
    <cellStyle name="메모 19 22 9 2" xfId="26674"/>
    <cellStyle name="메모 19 22 9 3" xfId="26675"/>
    <cellStyle name="메모 19 23" xfId="26676"/>
    <cellStyle name="메모 19 23 2" xfId="26677"/>
    <cellStyle name="메모 19 23 3" xfId="26678"/>
    <cellStyle name="메모 19 24" xfId="26679"/>
    <cellStyle name="메모 19 24 2" xfId="26680"/>
    <cellStyle name="메모 19 24 3" xfId="26681"/>
    <cellStyle name="메모 19 25" xfId="26682"/>
    <cellStyle name="메모 19 25 2" xfId="26683"/>
    <cellStyle name="메모 19 25 3" xfId="26684"/>
    <cellStyle name="메모 19 26" xfId="26685"/>
    <cellStyle name="메모 19 26 2" xfId="26686"/>
    <cellStyle name="메모 19 26 3" xfId="26687"/>
    <cellStyle name="메모 19 27" xfId="26688"/>
    <cellStyle name="메모 19 27 2" xfId="26689"/>
    <cellStyle name="메모 19 27 3" xfId="26690"/>
    <cellStyle name="메모 19 28" xfId="26691"/>
    <cellStyle name="메모 19 28 2" xfId="26692"/>
    <cellStyle name="메모 19 28 3" xfId="26693"/>
    <cellStyle name="메모 19 29" xfId="26694"/>
    <cellStyle name="메모 19 29 2" xfId="26695"/>
    <cellStyle name="메모 19 29 3" xfId="26696"/>
    <cellStyle name="메모 19 3" xfId="26697"/>
    <cellStyle name="메모 19 3 10" xfId="26698"/>
    <cellStyle name="메모 19 3 10 2" xfId="26699"/>
    <cellStyle name="메모 19 3 10 3" xfId="26700"/>
    <cellStyle name="메모 19 3 11" xfId="26701"/>
    <cellStyle name="메모 19 3 11 2" xfId="26702"/>
    <cellStyle name="메모 19 3 11 3" xfId="26703"/>
    <cellStyle name="메모 19 3 12" xfId="26704"/>
    <cellStyle name="메모 19 3 12 2" xfId="26705"/>
    <cellStyle name="메모 19 3 12 3" xfId="26706"/>
    <cellStyle name="메모 19 3 13" xfId="26707"/>
    <cellStyle name="메모 19 3 13 2" xfId="26708"/>
    <cellStyle name="메모 19 3 13 3" xfId="26709"/>
    <cellStyle name="메모 19 3 14" xfId="26710"/>
    <cellStyle name="메모 19 3 14 2" xfId="26711"/>
    <cellStyle name="메모 19 3 14 3" xfId="26712"/>
    <cellStyle name="메모 19 3 15" xfId="26713"/>
    <cellStyle name="메모 19 3 16" xfId="26714"/>
    <cellStyle name="메모 19 3 2" xfId="26715"/>
    <cellStyle name="메모 19 3 2 2" xfId="26716"/>
    <cellStyle name="메모 19 3 2 3" xfId="26717"/>
    <cellStyle name="메모 19 3 3" xfId="26718"/>
    <cellStyle name="메모 19 3 3 2" xfId="26719"/>
    <cellStyle name="메모 19 3 3 3" xfId="26720"/>
    <cellStyle name="메모 19 3 4" xfId="26721"/>
    <cellStyle name="메모 19 3 4 2" xfId="26722"/>
    <cellStyle name="메모 19 3 4 3" xfId="26723"/>
    <cellStyle name="메모 19 3 5" xfId="26724"/>
    <cellStyle name="메모 19 3 5 2" xfId="26725"/>
    <cellStyle name="메모 19 3 5 3" xfId="26726"/>
    <cellStyle name="메모 19 3 6" xfId="26727"/>
    <cellStyle name="메모 19 3 6 2" xfId="26728"/>
    <cellStyle name="메모 19 3 6 3" xfId="26729"/>
    <cellStyle name="메모 19 3 7" xfId="26730"/>
    <cellStyle name="메모 19 3 7 2" xfId="26731"/>
    <cellStyle name="메모 19 3 7 3" xfId="26732"/>
    <cellStyle name="메모 19 3 8" xfId="26733"/>
    <cellStyle name="메모 19 3 8 2" xfId="26734"/>
    <cellStyle name="메모 19 3 8 3" xfId="26735"/>
    <cellStyle name="메모 19 3 9" xfId="26736"/>
    <cellStyle name="메모 19 3 9 2" xfId="26737"/>
    <cellStyle name="메모 19 3 9 3" xfId="26738"/>
    <cellStyle name="메모 19 30" xfId="26739"/>
    <cellStyle name="메모 19 30 2" xfId="26740"/>
    <cellStyle name="메모 19 30 3" xfId="26741"/>
    <cellStyle name="메모 19 31" xfId="26742"/>
    <cellStyle name="메모 19 31 2" xfId="26743"/>
    <cellStyle name="메모 19 31 3" xfId="26744"/>
    <cellStyle name="메모 19 32" xfId="26745"/>
    <cellStyle name="메모 19 32 2" xfId="26746"/>
    <cellStyle name="메모 19 32 3" xfId="26747"/>
    <cellStyle name="메모 19 33" xfId="26748"/>
    <cellStyle name="메모 19 33 2" xfId="26749"/>
    <cellStyle name="메모 19 33 3" xfId="26750"/>
    <cellStyle name="메모 19 34" xfId="26751"/>
    <cellStyle name="메모 19 34 2" xfId="26752"/>
    <cellStyle name="메모 19 34 3" xfId="26753"/>
    <cellStyle name="메모 19 35" xfId="26754"/>
    <cellStyle name="메모 19 35 2" xfId="26755"/>
    <cellStyle name="메모 19 35 3" xfId="26756"/>
    <cellStyle name="메모 19 36" xfId="26757"/>
    <cellStyle name="메모 19 37" xfId="26758"/>
    <cellStyle name="메모 19 4" xfId="26759"/>
    <cellStyle name="메모 19 4 10" xfId="26760"/>
    <cellStyle name="메모 19 4 10 2" xfId="26761"/>
    <cellStyle name="메모 19 4 10 3" xfId="26762"/>
    <cellStyle name="메모 19 4 11" xfId="26763"/>
    <cellStyle name="메모 19 4 11 2" xfId="26764"/>
    <cellStyle name="메모 19 4 11 3" xfId="26765"/>
    <cellStyle name="메모 19 4 12" xfId="26766"/>
    <cellStyle name="메모 19 4 12 2" xfId="26767"/>
    <cellStyle name="메모 19 4 12 3" xfId="26768"/>
    <cellStyle name="메모 19 4 13" xfId="26769"/>
    <cellStyle name="메모 19 4 13 2" xfId="26770"/>
    <cellStyle name="메모 19 4 13 3" xfId="26771"/>
    <cellStyle name="메모 19 4 14" xfId="26772"/>
    <cellStyle name="메모 19 4 14 2" xfId="26773"/>
    <cellStyle name="메모 19 4 14 3" xfId="26774"/>
    <cellStyle name="메모 19 4 15" xfId="26775"/>
    <cellStyle name="메모 19 4 16" xfId="26776"/>
    <cellStyle name="메모 19 4 2" xfId="26777"/>
    <cellStyle name="메모 19 4 2 2" xfId="26778"/>
    <cellStyle name="메모 19 4 2 3" xfId="26779"/>
    <cellStyle name="메모 19 4 3" xfId="26780"/>
    <cellStyle name="메모 19 4 3 2" xfId="26781"/>
    <cellStyle name="메모 19 4 3 3" xfId="26782"/>
    <cellStyle name="메모 19 4 4" xfId="26783"/>
    <cellStyle name="메모 19 4 4 2" xfId="26784"/>
    <cellStyle name="메모 19 4 4 3" xfId="26785"/>
    <cellStyle name="메모 19 4 5" xfId="26786"/>
    <cellStyle name="메모 19 4 5 2" xfId="26787"/>
    <cellStyle name="메모 19 4 5 3" xfId="26788"/>
    <cellStyle name="메모 19 4 6" xfId="26789"/>
    <cellStyle name="메모 19 4 6 2" xfId="26790"/>
    <cellStyle name="메모 19 4 6 3" xfId="26791"/>
    <cellStyle name="메모 19 4 7" xfId="26792"/>
    <cellStyle name="메모 19 4 7 2" xfId="26793"/>
    <cellStyle name="메모 19 4 7 3" xfId="26794"/>
    <cellStyle name="메모 19 4 8" xfId="26795"/>
    <cellStyle name="메모 19 4 8 2" xfId="26796"/>
    <cellStyle name="메모 19 4 8 3" xfId="26797"/>
    <cellStyle name="메모 19 4 9" xfId="26798"/>
    <cellStyle name="메모 19 4 9 2" xfId="26799"/>
    <cellStyle name="메모 19 4 9 3" xfId="26800"/>
    <cellStyle name="메모 19 5" xfId="26801"/>
    <cellStyle name="메모 19 5 10" xfId="26802"/>
    <cellStyle name="메모 19 5 10 2" xfId="26803"/>
    <cellStyle name="메모 19 5 10 3" xfId="26804"/>
    <cellStyle name="메모 19 5 11" xfId="26805"/>
    <cellStyle name="메모 19 5 11 2" xfId="26806"/>
    <cellStyle name="메모 19 5 11 3" xfId="26807"/>
    <cellStyle name="메모 19 5 12" xfId="26808"/>
    <cellStyle name="메모 19 5 12 2" xfId="26809"/>
    <cellStyle name="메모 19 5 12 3" xfId="26810"/>
    <cellStyle name="메모 19 5 13" xfId="26811"/>
    <cellStyle name="메모 19 5 13 2" xfId="26812"/>
    <cellStyle name="메모 19 5 13 3" xfId="26813"/>
    <cellStyle name="메모 19 5 14" xfId="26814"/>
    <cellStyle name="메모 19 5 14 2" xfId="26815"/>
    <cellStyle name="메모 19 5 14 3" xfId="26816"/>
    <cellStyle name="메모 19 5 15" xfId="26817"/>
    <cellStyle name="메모 19 5 16" xfId="26818"/>
    <cellStyle name="메모 19 5 2" xfId="26819"/>
    <cellStyle name="메모 19 5 2 2" xfId="26820"/>
    <cellStyle name="메모 19 5 2 3" xfId="26821"/>
    <cellStyle name="메모 19 5 3" xfId="26822"/>
    <cellStyle name="메모 19 5 3 2" xfId="26823"/>
    <cellStyle name="메모 19 5 3 3" xfId="26824"/>
    <cellStyle name="메모 19 5 4" xfId="26825"/>
    <cellStyle name="메모 19 5 4 2" xfId="26826"/>
    <cellStyle name="메모 19 5 4 3" xfId="26827"/>
    <cellStyle name="메모 19 5 5" xfId="26828"/>
    <cellStyle name="메모 19 5 5 2" xfId="26829"/>
    <cellStyle name="메모 19 5 5 3" xfId="26830"/>
    <cellStyle name="메모 19 5 6" xfId="26831"/>
    <cellStyle name="메모 19 5 6 2" xfId="26832"/>
    <cellStyle name="메모 19 5 6 3" xfId="26833"/>
    <cellStyle name="메모 19 5 7" xfId="26834"/>
    <cellStyle name="메모 19 5 7 2" xfId="26835"/>
    <cellStyle name="메모 19 5 7 3" xfId="26836"/>
    <cellStyle name="메모 19 5 8" xfId="26837"/>
    <cellStyle name="메모 19 5 8 2" xfId="26838"/>
    <cellStyle name="메모 19 5 8 3" xfId="26839"/>
    <cellStyle name="메모 19 5 9" xfId="26840"/>
    <cellStyle name="메모 19 5 9 2" xfId="26841"/>
    <cellStyle name="메모 19 5 9 3" xfId="26842"/>
    <cellStyle name="메모 19 6" xfId="26843"/>
    <cellStyle name="메모 19 6 10" xfId="26844"/>
    <cellStyle name="메모 19 6 10 2" xfId="26845"/>
    <cellStyle name="메모 19 6 10 3" xfId="26846"/>
    <cellStyle name="메모 19 6 11" xfId="26847"/>
    <cellStyle name="메모 19 6 11 2" xfId="26848"/>
    <cellStyle name="메모 19 6 11 3" xfId="26849"/>
    <cellStyle name="메모 19 6 12" xfId="26850"/>
    <cellStyle name="메모 19 6 12 2" xfId="26851"/>
    <cellStyle name="메모 19 6 12 3" xfId="26852"/>
    <cellStyle name="메모 19 6 13" xfId="26853"/>
    <cellStyle name="메모 19 6 13 2" xfId="26854"/>
    <cellStyle name="메모 19 6 13 3" xfId="26855"/>
    <cellStyle name="메모 19 6 14" xfId="26856"/>
    <cellStyle name="메모 19 6 14 2" xfId="26857"/>
    <cellStyle name="메모 19 6 14 3" xfId="26858"/>
    <cellStyle name="메모 19 6 15" xfId="26859"/>
    <cellStyle name="메모 19 6 16" xfId="26860"/>
    <cellStyle name="메모 19 6 2" xfId="26861"/>
    <cellStyle name="메모 19 6 2 2" xfId="26862"/>
    <cellStyle name="메모 19 6 2 3" xfId="26863"/>
    <cellStyle name="메모 19 6 3" xfId="26864"/>
    <cellStyle name="메모 19 6 3 2" xfId="26865"/>
    <cellStyle name="메모 19 6 3 3" xfId="26866"/>
    <cellStyle name="메모 19 6 4" xfId="26867"/>
    <cellStyle name="메모 19 6 4 2" xfId="26868"/>
    <cellStyle name="메모 19 6 4 3" xfId="26869"/>
    <cellStyle name="메모 19 6 5" xfId="26870"/>
    <cellStyle name="메모 19 6 5 2" xfId="26871"/>
    <cellStyle name="메모 19 6 5 3" xfId="26872"/>
    <cellStyle name="메모 19 6 6" xfId="26873"/>
    <cellStyle name="메모 19 6 6 2" xfId="26874"/>
    <cellStyle name="메모 19 6 6 3" xfId="26875"/>
    <cellStyle name="메모 19 6 7" xfId="26876"/>
    <cellStyle name="메모 19 6 7 2" xfId="26877"/>
    <cellStyle name="메모 19 6 7 3" xfId="26878"/>
    <cellStyle name="메모 19 6 8" xfId="26879"/>
    <cellStyle name="메모 19 6 8 2" xfId="26880"/>
    <cellStyle name="메모 19 6 8 3" xfId="26881"/>
    <cellStyle name="메모 19 6 9" xfId="26882"/>
    <cellStyle name="메모 19 6 9 2" xfId="26883"/>
    <cellStyle name="메모 19 6 9 3" xfId="26884"/>
    <cellStyle name="메모 19 7" xfId="26885"/>
    <cellStyle name="메모 19 7 10" xfId="26886"/>
    <cellStyle name="메모 19 7 10 2" xfId="26887"/>
    <cellStyle name="메모 19 7 10 3" xfId="26888"/>
    <cellStyle name="메모 19 7 11" xfId="26889"/>
    <cellStyle name="메모 19 7 11 2" xfId="26890"/>
    <cellStyle name="메모 19 7 11 3" xfId="26891"/>
    <cellStyle name="메모 19 7 12" xfId="26892"/>
    <cellStyle name="메모 19 7 12 2" xfId="26893"/>
    <cellStyle name="메모 19 7 12 3" xfId="26894"/>
    <cellStyle name="메모 19 7 13" xfId="26895"/>
    <cellStyle name="메모 19 7 13 2" xfId="26896"/>
    <cellStyle name="메모 19 7 13 3" xfId="26897"/>
    <cellStyle name="메모 19 7 14" xfId="26898"/>
    <cellStyle name="메모 19 7 14 2" xfId="26899"/>
    <cellStyle name="메모 19 7 14 3" xfId="26900"/>
    <cellStyle name="메모 19 7 15" xfId="26901"/>
    <cellStyle name="메모 19 7 16" xfId="26902"/>
    <cellStyle name="메모 19 7 2" xfId="26903"/>
    <cellStyle name="메모 19 7 2 2" xfId="26904"/>
    <cellStyle name="메모 19 7 2 3" xfId="26905"/>
    <cellStyle name="메모 19 7 3" xfId="26906"/>
    <cellStyle name="메모 19 7 3 2" xfId="26907"/>
    <cellStyle name="메모 19 7 3 3" xfId="26908"/>
    <cellStyle name="메모 19 7 4" xfId="26909"/>
    <cellStyle name="메모 19 7 4 2" xfId="26910"/>
    <cellStyle name="메모 19 7 4 3" xfId="26911"/>
    <cellStyle name="메모 19 7 5" xfId="26912"/>
    <cellStyle name="메모 19 7 5 2" xfId="26913"/>
    <cellStyle name="메모 19 7 5 3" xfId="26914"/>
    <cellStyle name="메모 19 7 6" xfId="26915"/>
    <cellStyle name="메모 19 7 6 2" xfId="26916"/>
    <cellStyle name="메모 19 7 6 3" xfId="26917"/>
    <cellStyle name="메모 19 7 7" xfId="26918"/>
    <cellStyle name="메모 19 7 7 2" xfId="26919"/>
    <cellStyle name="메모 19 7 7 3" xfId="26920"/>
    <cellStyle name="메모 19 7 8" xfId="26921"/>
    <cellStyle name="메모 19 7 8 2" xfId="26922"/>
    <cellStyle name="메모 19 7 8 3" xfId="26923"/>
    <cellStyle name="메모 19 7 9" xfId="26924"/>
    <cellStyle name="메모 19 7 9 2" xfId="26925"/>
    <cellStyle name="메모 19 7 9 3" xfId="26926"/>
    <cellStyle name="메모 19 8" xfId="26927"/>
    <cellStyle name="메모 19 8 10" xfId="26928"/>
    <cellStyle name="메모 19 8 10 2" xfId="26929"/>
    <cellStyle name="메모 19 8 10 3" xfId="26930"/>
    <cellStyle name="메모 19 8 11" xfId="26931"/>
    <cellStyle name="메모 19 8 11 2" xfId="26932"/>
    <cellStyle name="메모 19 8 11 3" xfId="26933"/>
    <cellStyle name="메모 19 8 12" xfId="26934"/>
    <cellStyle name="메모 19 8 12 2" xfId="26935"/>
    <cellStyle name="메모 19 8 12 3" xfId="26936"/>
    <cellStyle name="메모 19 8 13" xfId="26937"/>
    <cellStyle name="메모 19 8 13 2" xfId="26938"/>
    <cellStyle name="메모 19 8 13 3" xfId="26939"/>
    <cellStyle name="메모 19 8 14" xfId="26940"/>
    <cellStyle name="메모 19 8 14 2" xfId="26941"/>
    <cellStyle name="메모 19 8 14 3" xfId="26942"/>
    <cellStyle name="메모 19 8 15" xfId="26943"/>
    <cellStyle name="메모 19 8 16" xfId="26944"/>
    <cellStyle name="메모 19 8 2" xfId="26945"/>
    <cellStyle name="메모 19 8 2 2" xfId="26946"/>
    <cellStyle name="메모 19 8 2 3" xfId="26947"/>
    <cellStyle name="메모 19 8 3" xfId="26948"/>
    <cellStyle name="메모 19 8 3 2" xfId="26949"/>
    <cellStyle name="메모 19 8 3 3" xfId="26950"/>
    <cellStyle name="메모 19 8 4" xfId="26951"/>
    <cellStyle name="메모 19 8 4 2" xfId="26952"/>
    <cellStyle name="메모 19 8 4 3" xfId="26953"/>
    <cellStyle name="메모 19 8 5" xfId="26954"/>
    <cellStyle name="메모 19 8 5 2" xfId="26955"/>
    <cellStyle name="메모 19 8 5 3" xfId="26956"/>
    <cellStyle name="메모 19 8 6" xfId="26957"/>
    <cellStyle name="메모 19 8 6 2" xfId="26958"/>
    <cellStyle name="메모 19 8 6 3" xfId="26959"/>
    <cellStyle name="메모 19 8 7" xfId="26960"/>
    <cellStyle name="메모 19 8 7 2" xfId="26961"/>
    <cellStyle name="메모 19 8 7 3" xfId="26962"/>
    <cellStyle name="메모 19 8 8" xfId="26963"/>
    <cellStyle name="메모 19 8 8 2" xfId="26964"/>
    <cellStyle name="메모 19 8 8 3" xfId="26965"/>
    <cellStyle name="메모 19 8 9" xfId="26966"/>
    <cellStyle name="메모 19 8 9 2" xfId="26967"/>
    <cellStyle name="메모 19 8 9 3" xfId="26968"/>
    <cellStyle name="메모 19 9" xfId="26969"/>
    <cellStyle name="메모 19 9 10" xfId="26970"/>
    <cellStyle name="메모 19 9 10 2" xfId="26971"/>
    <cellStyle name="메모 19 9 10 3" xfId="26972"/>
    <cellStyle name="메모 19 9 11" xfId="26973"/>
    <cellStyle name="메모 19 9 11 2" xfId="26974"/>
    <cellStyle name="메모 19 9 11 3" xfId="26975"/>
    <cellStyle name="메모 19 9 12" xfId="26976"/>
    <cellStyle name="메모 19 9 12 2" xfId="26977"/>
    <cellStyle name="메모 19 9 12 3" xfId="26978"/>
    <cellStyle name="메모 19 9 13" xfId="26979"/>
    <cellStyle name="메모 19 9 13 2" xfId="26980"/>
    <cellStyle name="메모 19 9 13 3" xfId="26981"/>
    <cellStyle name="메모 19 9 14" xfId="26982"/>
    <cellStyle name="메모 19 9 14 2" xfId="26983"/>
    <cellStyle name="메모 19 9 14 3" xfId="26984"/>
    <cellStyle name="메모 19 9 15" xfId="26985"/>
    <cellStyle name="메모 19 9 16" xfId="26986"/>
    <cellStyle name="메모 19 9 2" xfId="26987"/>
    <cellStyle name="메모 19 9 2 2" xfId="26988"/>
    <cellStyle name="메모 19 9 2 3" xfId="26989"/>
    <cellStyle name="메모 19 9 3" xfId="26990"/>
    <cellStyle name="메모 19 9 3 2" xfId="26991"/>
    <cellStyle name="메모 19 9 3 3" xfId="26992"/>
    <cellStyle name="메모 19 9 4" xfId="26993"/>
    <cellStyle name="메모 19 9 4 2" xfId="26994"/>
    <cellStyle name="메모 19 9 4 3" xfId="26995"/>
    <cellStyle name="메모 19 9 5" xfId="26996"/>
    <cellStyle name="메모 19 9 5 2" xfId="26997"/>
    <cellStyle name="메모 19 9 5 3" xfId="26998"/>
    <cellStyle name="메모 19 9 6" xfId="26999"/>
    <cellStyle name="메모 19 9 6 2" xfId="27000"/>
    <cellStyle name="메모 19 9 6 3" xfId="27001"/>
    <cellStyle name="메모 19 9 7" xfId="27002"/>
    <cellStyle name="메모 19 9 7 2" xfId="27003"/>
    <cellStyle name="메모 19 9 7 3" xfId="27004"/>
    <cellStyle name="메모 19 9 8" xfId="27005"/>
    <cellStyle name="메모 19 9 8 2" xfId="27006"/>
    <cellStyle name="메모 19 9 8 3" xfId="27007"/>
    <cellStyle name="메모 19 9 9" xfId="27008"/>
    <cellStyle name="메모 19 9 9 2" xfId="27009"/>
    <cellStyle name="메모 19 9 9 3" xfId="27010"/>
    <cellStyle name="메모 2" xfId="27011"/>
    <cellStyle name="메모 2 10" xfId="27012"/>
    <cellStyle name="메모 2 10 10" xfId="27013"/>
    <cellStyle name="메모 2 10 10 2" xfId="27014"/>
    <cellStyle name="메모 2 10 10 3" xfId="27015"/>
    <cellStyle name="메모 2 10 11" xfId="27016"/>
    <cellStyle name="메모 2 10 11 2" xfId="27017"/>
    <cellStyle name="메모 2 10 11 3" xfId="27018"/>
    <cellStyle name="메모 2 10 12" xfId="27019"/>
    <cellStyle name="메모 2 10 12 2" xfId="27020"/>
    <cellStyle name="메모 2 10 12 3" xfId="27021"/>
    <cellStyle name="메모 2 10 13" xfId="27022"/>
    <cellStyle name="메모 2 10 13 2" xfId="27023"/>
    <cellStyle name="메모 2 10 13 3" xfId="27024"/>
    <cellStyle name="메모 2 10 14" xfId="27025"/>
    <cellStyle name="메모 2 10 14 2" xfId="27026"/>
    <cellStyle name="메모 2 10 14 3" xfId="27027"/>
    <cellStyle name="메모 2 10 15" xfId="27028"/>
    <cellStyle name="메모 2 10 16" xfId="27029"/>
    <cellStyle name="메모 2 10 2" xfId="27030"/>
    <cellStyle name="메모 2 10 2 2" xfId="27031"/>
    <cellStyle name="메모 2 10 2 3" xfId="27032"/>
    <cellStyle name="메모 2 10 3" xfId="27033"/>
    <cellStyle name="메모 2 10 3 2" xfId="27034"/>
    <cellStyle name="메모 2 10 3 3" xfId="27035"/>
    <cellStyle name="메모 2 10 4" xfId="27036"/>
    <cellStyle name="메모 2 10 4 2" xfId="27037"/>
    <cellStyle name="메모 2 10 4 3" xfId="27038"/>
    <cellStyle name="메모 2 10 5" xfId="27039"/>
    <cellStyle name="메모 2 10 5 2" xfId="27040"/>
    <cellStyle name="메모 2 10 5 3" xfId="27041"/>
    <cellStyle name="메모 2 10 6" xfId="27042"/>
    <cellStyle name="메모 2 10 6 2" xfId="27043"/>
    <cellStyle name="메모 2 10 6 3" xfId="27044"/>
    <cellStyle name="메모 2 10 7" xfId="27045"/>
    <cellStyle name="메모 2 10 7 2" xfId="27046"/>
    <cellStyle name="메모 2 10 7 3" xfId="27047"/>
    <cellStyle name="메모 2 10 8" xfId="27048"/>
    <cellStyle name="메모 2 10 8 2" xfId="27049"/>
    <cellStyle name="메모 2 10 8 3" xfId="27050"/>
    <cellStyle name="메모 2 10 9" xfId="27051"/>
    <cellStyle name="메모 2 10 9 2" xfId="27052"/>
    <cellStyle name="메모 2 10 9 3" xfId="27053"/>
    <cellStyle name="메모 2 11" xfId="27054"/>
    <cellStyle name="메모 2 11 10" xfId="27055"/>
    <cellStyle name="메모 2 11 10 2" xfId="27056"/>
    <cellStyle name="메모 2 11 10 3" xfId="27057"/>
    <cellStyle name="메모 2 11 11" xfId="27058"/>
    <cellStyle name="메모 2 11 11 2" xfId="27059"/>
    <cellStyle name="메모 2 11 11 3" xfId="27060"/>
    <cellStyle name="메모 2 11 12" xfId="27061"/>
    <cellStyle name="메모 2 11 12 2" xfId="27062"/>
    <cellStyle name="메모 2 11 12 3" xfId="27063"/>
    <cellStyle name="메모 2 11 13" xfId="27064"/>
    <cellStyle name="메모 2 11 13 2" xfId="27065"/>
    <cellStyle name="메모 2 11 13 3" xfId="27066"/>
    <cellStyle name="메모 2 11 14" xfId="27067"/>
    <cellStyle name="메모 2 11 14 2" xfId="27068"/>
    <cellStyle name="메모 2 11 14 3" xfId="27069"/>
    <cellStyle name="메모 2 11 15" xfId="27070"/>
    <cellStyle name="메모 2 11 16" xfId="27071"/>
    <cellStyle name="메모 2 11 2" xfId="27072"/>
    <cellStyle name="메모 2 11 2 2" xfId="27073"/>
    <cellStyle name="메모 2 11 2 3" xfId="27074"/>
    <cellStyle name="메모 2 11 3" xfId="27075"/>
    <cellStyle name="메모 2 11 3 2" xfId="27076"/>
    <cellStyle name="메모 2 11 3 3" xfId="27077"/>
    <cellStyle name="메모 2 11 4" xfId="27078"/>
    <cellStyle name="메모 2 11 4 2" xfId="27079"/>
    <cellStyle name="메모 2 11 4 3" xfId="27080"/>
    <cellStyle name="메모 2 11 5" xfId="27081"/>
    <cellStyle name="메모 2 11 5 2" xfId="27082"/>
    <cellStyle name="메모 2 11 5 3" xfId="27083"/>
    <cellStyle name="메모 2 11 6" xfId="27084"/>
    <cellStyle name="메모 2 11 6 2" xfId="27085"/>
    <cellStyle name="메모 2 11 6 3" xfId="27086"/>
    <cellStyle name="메모 2 11 7" xfId="27087"/>
    <cellStyle name="메모 2 11 7 2" xfId="27088"/>
    <cellStyle name="메모 2 11 7 3" xfId="27089"/>
    <cellStyle name="메모 2 11 8" xfId="27090"/>
    <cellStyle name="메모 2 11 8 2" xfId="27091"/>
    <cellStyle name="메모 2 11 8 3" xfId="27092"/>
    <cellStyle name="메모 2 11 9" xfId="27093"/>
    <cellStyle name="메모 2 11 9 2" xfId="27094"/>
    <cellStyle name="메모 2 11 9 3" xfId="27095"/>
    <cellStyle name="메모 2 12" xfId="27096"/>
    <cellStyle name="메모 2 12 10" xfId="27097"/>
    <cellStyle name="메모 2 12 10 2" xfId="27098"/>
    <cellStyle name="메모 2 12 10 3" xfId="27099"/>
    <cellStyle name="메모 2 12 11" xfId="27100"/>
    <cellStyle name="메모 2 12 11 2" xfId="27101"/>
    <cellStyle name="메모 2 12 11 3" xfId="27102"/>
    <cellStyle name="메모 2 12 12" xfId="27103"/>
    <cellStyle name="메모 2 12 12 2" xfId="27104"/>
    <cellStyle name="메모 2 12 12 3" xfId="27105"/>
    <cellStyle name="메모 2 12 13" xfId="27106"/>
    <cellStyle name="메모 2 12 13 2" xfId="27107"/>
    <cellStyle name="메모 2 12 13 3" xfId="27108"/>
    <cellStyle name="메모 2 12 14" xfId="27109"/>
    <cellStyle name="메모 2 12 14 2" xfId="27110"/>
    <cellStyle name="메모 2 12 14 3" xfId="27111"/>
    <cellStyle name="메모 2 12 15" xfId="27112"/>
    <cellStyle name="메모 2 12 16" xfId="27113"/>
    <cellStyle name="메모 2 12 2" xfId="27114"/>
    <cellStyle name="메모 2 12 2 2" xfId="27115"/>
    <cellStyle name="메모 2 12 2 3" xfId="27116"/>
    <cellStyle name="메모 2 12 3" xfId="27117"/>
    <cellStyle name="메모 2 12 3 2" xfId="27118"/>
    <cellStyle name="메모 2 12 3 3" xfId="27119"/>
    <cellStyle name="메모 2 12 4" xfId="27120"/>
    <cellStyle name="메모 2 12 4 2" xfId="27121"/>
    <cellStyle name="메모 2 12 4 3" xfId="27122"/>
    <cellStyle name="메모 2 12 5" xfId="27123"/>
    <cellStyle name="메모 2 12 5 2" xfId="27124"/>
    <cellStyle name="메모 2 12 5 3" xfId="27125"/>
    <cellStyle name="메모 2 12 6" xfId="27126"/>
    <cellStyle name="메모 2 12 6 2" xfId="27127"/>
    <cellStyle name="메모 2 12 6 3" xfId="27128"/>
    <cellStyle name="메모 2 12 7" xfId="27129"/>
    <cellStyle name="메모 2 12 7 2" xfId="27130"/>
    <cellStyle name="메모 2 12 7 3" xfId="27131"/>
    <cellStyle name="메모 2 12 8" xfId="27132"/>
    <cellStyle name="메모 2 12 8 2" xfId="27133"/>
    <cellStyle name="메모 2 12 8 3" xfId="27134"/>
    <cellStyle name="메모 2 12 9" xfId="27135"/>
    <cellStyle name="메모 2 12 9 2" xfId="27136"/>
    <cellStyle name="메모 2 12 9 3" xfId="27137"/>
    <cellStyle name="메모 2 13" xfId="27138"/>
    <cellStyle name="메모 2 13 10" xfId="27139"/>
    <cellStyle name="메모 2 13 10 2" xfId="27140"/>
    <cellStyle name="메모 2 13 10 3" xfId="27141"/>
    <cellStyle name="메모 2 13 11" xfId="27142"/>
    <cellStyle name="메모 2 13 11 2" xfId="27143"/>
    <cellStyle name="메모 2 13 11 3" xfId="27144"/>
    <cellStyle name="메모 2 13 12" xfId="27145"/>
    <cellStyle name="메모 2 13 12 2" xfId="27146"/>
    <cellStyle name="메모 2 13 12 3" xfId="27147"/>
    <cellStyle name="메모 2 13 13" xfId="27148"/>
    <cellStyle name="메모 2 13 13 2" xfId="27149"/>
    <cellStyle name="메모 2 13 13 3" xfId="27150"/>
    <cellStyle name="메모 2 13 14" xfId="27151"/>
    <cellStyle name="메모 2 13 14 2" xfId="27152"/>
    <cellStyle name="메모 2 13 14 3" xfId="27153"/>
    <cellStyle name="메모 2 13 15" xfId="27154"/>
    <cellStyle name="메모 2 13 16" xfId="27155"/>
    <cellStyle name="메모 2 13 2" xfId="27156"/>
    <cellStyle name="메모 2 13 2 2" xfId="27157"/>
    <cellStyle name="메모 2 13 2 3" xfId="27158"/>
    <cellStyle name="메모 2 13 3" xfId="27159"/>
    <cellStyle name="메모 2 13 3 2" xfId="27160"/>
    <cellStyle name="메모 2 13 3 3" xfId="27161"/>
    <cellStyle name="메모 2 13 4" xfId="27162"/>
    <cellStyle name="메모 2 13 4 2" xfId="27163"/>
    <cellStyle name="메모 2 13 4 3" xfId="27164"/>
    <cellStyle name="메모 2 13 5" xfId="27165"/>
    <cellStyle name="메모 2 13 5 2" xfId="27166"/>
    <cellStyle name="메모 2 13 5 3" xfId="27167"/>
    <cellStyle name="메모 2 13 6" xfId="27168"/>
    <cellStyle name="메모 2 13 6 2" xfId="27169"/>
    <cellStyle name="메모 2 13 6 3" xfId="27170"/>
    <cellStyle name="메모 2 13 7" xfId="27171"/>
    <cellStyle name="메모 2 13 7 2" xfId="27172"/>
    <cellStyle name="메모 2 13 7 3" xfId="27173"/>
    <cellStyle name="메모 2 13 8" xfId="27174"/>
    <cellStyle name="메모 2 13 8 2" xfId="27175"/>
    <cellStyle name="메모 2 13 8 3" xfId="27176"/>
    <cellStyle name="메모 2 13 9" xfId="27177"/>
    <cellStyle name="메모 2 13 9 2" xfId="27178"/>
    <cellStyle name="메모 2 13 9 3" xfId="27179"/>
    <cellStyle name="메모 2 14" xfId="27180"/>
    <cellStyle name="메모 2 14 10" xfId="27181"/>
    <cellStyle name="메모 2 14 10 2" xfId="27182"/>
    <cellStyle name="메모 2 14 10 3" xfId="27183"/>
    <cellStyle name="메모 2 14 11" xfId="27184"/>
    <cellStyle name="메모 2 14 11 2" xfId="27185"/>
    <cellStyle name="메모 2 14 11 3" xfId="27186"/>
    <cellStyle name="메모 2 14 12" xfId="27187"/>
    <cellStyle name="메모 2 14 12 2" xfId="27188"/>
    <cellStyle name="메모 2 14 12 3" xfId="27189"/>
    <cellStyle name="메모 2 14 13" xfId="27190"/>
    <cellStyle name="메모 2 14 13 2" xfId="27191"/>
    <cellStyle name="메모 2 14 13 3" xfId="27192"/>
    <cellStyle name="메모 2 14 14" xfId="27193"/>
    <cellStyle name="메모 2 14 14 2" xfId="27194"/>
    <cellStyle name="메모 2 14 14 3" xfId="27195"/>
    <cellStyle name="메모 2 14 15" xfId="27196"/>
    <cellStyle name="메모 2 14 16" xfId="27197"/>
    <cellStyle name="메모 2 14 2" xfId="27198"/>
    <cellStyle name="메모 2 14 2 2" xfId="27199"/>
    <cellStyle name="메모 2 14 2 3" xfId="27200"/>
    <cellStyle name="메모 2 14 3" xfId="27201"/>
    <cellStyle name="메모 2 14 3 2" xfId="27202"/>
    <cellStyle name="메모 2 14 3 3" xfId="27203"/>
    <cellStyle name="메모 2 14 4" xfId="27204"/>
    <cellStyle name="메모 2 14 4 2" xfId="27205"/>
    <cellStyle name="메모 2 14 4 3" xfId="27206"/>
    <cellStyle name="메모 2 14 5" xfId="27207"/>
    <cellStyle name="메모 2 14 5 2" xfId="27208"/>
    <cellStyle name="메모 2 14 5 3" xfId="27209"/>
    <cellStyle name="메모 2 14 6" xfId="27210"/>
    <cellStyle name="메모 2 14 6 2" xfId="27211"/>
    <cellStyle name="메모 2 14 6 3" xfId="27212"/>
    <cellStyle name="메모 2 14 7" xfId="27213"/>
    <cellStyle name="메모 2 14 7 2" xfId="27214"/>
    <cellStyle name="메모 2 14 7 3" xfId="27215"/>
    <cellStyle name="메모 2 14 8" xfId="27216"/>
    <cellStyle name="메모 2 14 8 2" xfId="27217"/>
    <cellStyle name="메모 2 14 8 3" xfId="27218"/>
    <cellStyle name="메모 2 14 9" xfId="27219"/>
    <cellStyle name="메모 2 14 9 2" xfId="27220"/>
    <cellStyle name="메모 2 14 9 3" xfId="27221"/>
    <cellStyle name="메모 2 15" xfId="27222"/>
    <cellStyle name="메모 2 15 10" xfId="27223"/>
    <cellStyle name="메모 2 15 10 2" xfId="27224"/>
    <cellStyle name="메모 2 15 10 3" xfId="27225"/>
    <cellStyle name="메모 2 15 11" xfId="27226"/>
    <cellStyle name="메모 2 15 11 2" xfId="27227"/>
    <cellStyle name="메모 2 15 11 3" xfId="27228"/>
    <cellStyle name="메모 2 15 12" xfId="27229"/>
    <cellStyle name="메모 2 15 12 2" xfId="27230"/>
    <cellStyle name="메모 2 15 12 3" xfId="27231"/>
    <cellStyle name="메모 2 15 13" xfId="27232"/>
    <cellStyle name="메모 2 15 13 2" xfId="27233"/>
    <cellStyle name="메모 2 15 13 3" xfId="27234"/>
    <cellStyle name="메모 2 15 14" xfId="27235"/>
    <cellStyle name="메모 2 15 14 2" xfId="27236"/>
    <cellStyle name="메모 2 15 14 3" xfId="27237"/>
    <cellStyle name="메모 2 15 15" xfId="27238"/>
    <cellStyle name="메모 2 15 16" xfId="27239"/>
    <cellStyle name="메모 2 15 2" xfId="27240"/>
    <cellStyle name="메모 2 15 2 2" xfId="27241"/>
    <cellStyle name="메모 2 15 2 3" xfId="27242"/>
    <cellStyle name="메모 2 15 3" xfId="27243"/>
    <cellStyle name="메모 2 15 3 2" xfId="27244"/>
    <cellStyle name="메모 2 15 3 3" xfId="27245"/>
    <cellStyle name="메모 2 15 4" xfId="27246"/>
    <cellStyle name="메모 2 15 4 2" xfId="27247"/>
    <cellStyle name="메모 2 15 4 3" xfId="27248"/>
    <cellStyle name="메모 2 15 5" xfId="27249"/>
    <cellStyle name="메모 2 15 5 2" xfId="27250"/>
    <cellStyle name="메모 2 15 5 3" xfId="27251"/>
    <cellStyle name="메모 2 15 6" xfId="27252"/>
    <cellStyle name="메모 2 15 6 2" xfId="27253"/>
    <cellStyle name="메모 2 15 6 3" xfId="27254"/>
    <cellStyle name="메모 2 15 7" xfId="27255"/>
    <cellStyle name="메모 2 15 7 2" xfId="27256"/>
    <cellStyle name="메모 2 15 7 3" xfId="27257"/>
    <cellStyle name="메모 2 15 8" xfId="27258"/>
    <cellStyle name="메모 2 15 8 2" xfId="27259"/>
    <cellStyle name="메모 2 15 8 3" xfId="27260"/>
    <cellStyle name="메모 2 15 9" xfId="27261"/>
    <cellStyle name="메모 2 15 9 2" xfId="27262"/>
    <cellStyle name="메모 2 15 9 3" xfId="27263"/>
    <cellStyle name="메모 2 16" xfId="27264"/>
    <cellStyle name="메모 2 16 10" xfId="27265"/>
    <cellStyle name="메모 2 16 10 2" xfId="27266"/>
    <cellStyle name="메모 2 16 10 3" xfId="27267"/>
    <cellStyle name="메모 2 16 11" xfId="27268"/>
    <cellStyle name="메모 2 16 11 2" xfId="27269"/>
    <cellStyle name="메모 2 16 11 3" xfId="27270"/>
    <cellStyle name="메모 2 16 12" xfId="27271"/>
    <cellStyle name="메모 2 16 12 2" xfId="27272"/>
    <cellStyle name="메모 2 16 12 3" xfId="27273"/>
    <cellStyle name="메모 2 16 13" xfId="27274"/>
    <cellStyle name="메모 2 16 13 2" xfId="27275"/>
    <cellStyle name="메모 2 16 13 3" xfId="27276"/>
    <cellStyle name="메모 2 16 14" xfId="27277"/>
    <cellStyle name="메모 2 16 14 2" xfId="27278"/>
    <cellStyle name="메모 2 16 14 3" xfId="27279"/>
    <cellStyle name="메모 2 16 15" xfId="27280"/>
    <cellStyle name="메모 2 16 16" xfId="27281"/>
    <cellStyle name="메모 2 16 2" xfId="27282"/>
    <cellStyle name="메모 2 16 2 2" xfId="27283"/>
    <cellStyle name="메모 2 16 2 3" xfId="27284"/>
    <cellStyle name="메모 2 16 3" xfId="27285"/>
    <cellStyle name="메모 2 16 3 2" xfId="27286"/>
    <cellStyle name="메모 2 16 3 3" xfId="27287"/>
    <cellStyle name="메모 2 16 4" xfId="27288"/>
    <cellStyle name="메모 2 16 4 2" xfId="27289"/>
    <cellStyle name="메모 2 16 4 3" xfId="27290"/>
    <cellStyle name="메모 2 16 5" xfId="27291"/>
    <cellStyle name="메모 2 16 5 2" xfId="27292"/>
    <cellStyle name="메모 2 16 5 3" xfId="27293"/>
    <cellStyle name="메모 2 16 6" xfId="27294"/>
    <cellStyle name="메모 2 16 6 2" xfId="27295"/>
    <cellStyle name="메모 2 16 6 3" xfId="27296"/>
    <cellStyle name="메모 2 16 7" xfId="27297"/>
    <cellStyle name="메모 2 16 7 2" xfId="27298"/>
    <cellStyle name="메모 2 16 7 3" xfId="27299"/>
    <cellStyle name="메모 2 16 8" xfId="27300"/>
    <cellStyle name="메모 2 16 8 2" xfId="27301"/>
    <cellStyle name="메모 2 16 8 3" xfId="27302"/>
    <cellStyle name="메모 2 16 9" xfId="27303"/>
    <cellStyle name="메모 2 16 9 2" xfId="27304"/>
    <cellStyle name="메모 2 16 9 3" xfId="27305"/>
    <cellStyle name="메모 2 17" xfId="27306"/>
    <cellStyle name="메모 2 17 10" xfId="27307"/>
    <cellStyle name="메모 2 17 10 2" xfId="27308"/>
    <cellStyle name="메모 2 17 10 3" xfId="27309"/>
    <cellStyle name="메모 2 17 11" xfId="27310"/>
    <cellStyle name="메모 2 17 11 2" xfId="27311"/>
    <cellStyle name="메모 2 17 11 3" xfId="27312"/>
    <cellStyle name="메모 2 17 12" xfId="27313"/>
    <cellStyle name="메모 2 17 12 2" xfId="27314"/>
    <cellStyle name="메모 2 17 12 3" xfId="27315"/>
    <cellStyle name="메모 2 17 13" xfId="27316"/>
    <cellStyle name="메모 2 17 13 2" xfId="27317"/>
    <cellStyle name="메모 2 17 13 3" xfId="27318"/>
    <cellStyle name="메모 2 17 14" xfId="27319"/>
    <cellStyle name="메모 2 17 14 2" xfId="27320"/>
    <cellStyle name="메모 2 17 14 3" xfId="27321"/>
    <cellStyle name="메모 2 17 15" xfId="27322"/>
    <cellStyle name="메모 2 17 16" xfId="27323"/>
    <cellStyle name="메모 2 17 2" xfId="27324"/>
    <cellStyle name="메모 2 17 2 2" xfId="27325"/>
    <cellStyle name="메모 2 17 2 3" xfId="27326"/>
    <cellStyle name="메모 2 17 3" xfId="27327"/>
    <cellStyle name="메모 2 17 3 2" xfId="27328"/>
    <cellStyle name="메모 2 17 3 3" xfId="27329"/>
    <cellStyle name="메모 2 17 4" xfId="27330"/>
    <cellStyle name="메모 2 17 4 2" xfId="27331"/>
    <cellStyle name="메모 2 17 4 3" xfId="27332"/>
    <cellStyle name="메모 2 17 5" xfId="27333"/>
    <cellStyle name="메모 2 17 5 2" xfId="27334"/>
    <cellStyle name="메모 2 17 5 3" xfId="27335"/>
    <cellStyle name="메모 2 17 6" xfId="27336"/>
    <cellStyle name="메모 2 17 6 2" xfId="27337"/>
    <cellStyle name="메모 2 17 6 3" xfId="27338"/>
    <cellStyle name="메모 2 17 7" xfId="27339"/>
    <cellStyle name="메모 2 17 7 2" xfId="27340"/>
    <cellStyle name="메모 2 17 7 3" xfId="27341"/>
    <cellStyle name="메모 2 17 8" xfId="27342"/>
    <cellStyle name="메모 2 17 8 2" xfId="27343"/>
    <cellStyle name="메모 2 17 8 3" xfId="27344"/>
    <cellStyle name="메모 2 17 9" xfId="27345"/>
    <cellStyle name="메모 2 17 9 2" xfId="27346"/>
    <cellStyle name="메모 2 17 9 3" xfId="27347"/>
    <cellStyle name="메모 2 18" xfId="27348"/>
    <cellStyle name="메모 2 18 10" xfId="27349"/>
    <cellStyle name="메모 2 18 10 2" xfId="27350"/>
    <cellStyle name="메모 2 18 10 3" xfId="27351"/>
    <cellStyle name="메모 2 18 11" xfId="27352"/>
    <cellStyle name="메모 2 18 11 2" xfId="27353"/>
    <cellStyle name="메모 2 18 11 3" xfId="27354"/>
    <cellStyle name="메모 2 18 12" xfId="27355"/>
    <cellStyle name="메모 2 18 12 2" xfId="27356"/>
    <cellStyle name="메모 2 18 12 3" xfId="27357"/>
    <cellStyle name="메모 2 18 13" xfId="27358"/>
    <cellStyle name="메모 2 18 13 2" xfId="27359"/>
    <cellStyle name="메모 2 18 13 3" xfId="27360"/>
    <cellStyle name="메모 2 18 14" xfId="27361"/>
    <cellStyle name="메모 2 18 14 2" xfId="27362"/>
    <cellStyle name="메모 2 18 14 3" xfId="27363"/>
    <cellStyle name="메모 2 18 15" xfId="27364"/>
    <cellStyle name="메모 2 18 16" xfId="27365"/>
    <cellStyle name="메모 2 18 2" xfId="27366"/>
    <cellStyle name="메모 2 18 2 2" xfId="27367"/>
    <cellStyle name="메모 2 18 2 3" xfId="27368"/>
    <cellStyle name="메모 2 18 3" xfId="27369"/>
    <cellStyle name="메모 2 18 3 2" xfId="27370"/>
    <cellStyle name="메모 2 18 3 3" xfId="27371"/>
    <cellStyle name="메모 2 18 4" xfId="27372"/>
    <cellStyle name="메모 2 18 4 2" xfId="27373"/>
    <cellStyle name="메모 2 18 4 3" xfId="27374"/>
    <cellStyle name="메모 2 18 5" xfId="27375"/>
    <cellStyle name="메모 2 18 5 2" xfId="27376"/>
    <cellStyle name="메모 2 18 5 3" xfId="27377"/>
    <cellStyle name="메모 2 18 6" xfId="27378"/>
    <cellStyle name="메모 2 18 6 2" xfId="27379"/>
    <cellStyle name="메모 2 18 6 3" xfId="27380"/>
    <cellStyle name="메모 2 18 7" xfId="27381"/>
    <cellStyle name="메모 2 18 7 2" xfId="27382"/>
    <cellStyle name="메모 2 18 7 3" xfId="27383"/>
    <cellStyle name="메모 2 18 8" xfId="27384"/>
    <cellStyle name="메모 2 18 8 2" xfId="27385"/>
    <cellStyle name="메모 2 18 8 3" xfId="27386"/>
    <cellStyle name="메모 2 18 9" xfId="27387"/>
    <cellStyle name="메모 2 18 9 2" xfId="27388"/>
    <cellStyle name="메모 2 18 9 3" xfId="27389"/>
    <cellStyle name="메모 2 19" xfId="27390"/>
    <cellStyle name="메모 2 19 10" xfId="27391"/>
    <cellStyle name="메모 2 19 10 2" xfId="27392"/>
    <cellStyle name="메모 2 19 10 3" xfId="27393"/>
    <cellStyle name="메모 2 19 11" xfId="27394"/>
    <cellStyle name="메모 2 19 11 2" xfId="27395"/>
    <cellStyle name="메모 2 19 11 3" xfId="27396"/>
    <cellStyle name="메모 2 19 12" xfId="27397"/>
    <cellStyle name="메모 2 19 12 2" xfId="27398"/>
    <cellStyle name="메모 2 19 12 3" xfId="27399"/>
    <cellStyle name="메모 2 19 13" xfId="27400"/>
    <cellStyle name="메모 2 19 13 2" xfId="27401"/>
    <cellStyle name="메모 2 19 13 3" xfId="27402"/>
    <cellStyle name="메모 2 19 14" xfId="27403"/>
    <cellStyle name="메모 2 19 14 2" xfId="27404"/>
    <cellStyle name="메모 2 19 14 3" xfId="27405"/>
    <cellStyle name="메모 2 19 15" xfId="27406"/>
    <cellStyle name="메모 2 19 16" xfId="27407"/>
    <cellStyle name="메모 2 19 2" xfId="27408"/>
    <cellStyle name="메모 2 19 2 2" xfId="27409"/>
    <cellStyle name="메모 2 19 2 3" xfId="27410"/>
    <cellStyle name="메모 2 19 3" xfId="27411"/>
    <cellStyle name="메모 2 19 3 2" xfId="27412"/>
    <cellStyle name="메모 2 19 3 3" xfId="27413"/>
    <cellStyle name="메모 2 19 4" xfId="27414"/>
    <cellStyle name="메모 2 19 4 2" xfId="27415"/>
    <cellStyle name="메모 2 19 4 3" xfId="27416"/>
    <cellStyle name="메모 2 19 5" xfId="27417"/>
    <cellStyle name="메모 2 19 5 2" xfId="27418"/>
    <cellStyle name="메모 2 19 5 3" xfId="27419"/>
    <cellStyle name="메모 2 19 6" xfId="27420"/>
    <cellStyle name="메모 2 19 6 2" xfId="27421"/>
    <cellStyle name="메모 2 19 6 3" xfId="27422"/>
    <cellStyle name="메모 2 19 7" xfId="27423"/>
    <cellStyle name="메모 2 19 7 2" xfId="27424"/>
    <cellStyle name="메모 2 19 7 3" xfId="27425"/>
    <cellStyle name="메모 2 19 8" xfId="27426"/>
    <cellStyle name="메모 2 19 8 2" xfId="27427"/>
    <cellStyle name="메모 2 19 8 3" xfId="27428"/>
    <cellStyle name="메모 2 19 9" xfId="27429"/>
    <cellStyle name="메모 2 19 9 2" xfId="27430"/>
    <cellStyle name="메모 2 19 9 3" xfId="27431"/>
    <cellStyle name="메모 2 2" xfId="27432"/>
    <cellStyle name="메모 2 2 10" xfId="27433"/>
    <cellStyle name="메모 2 2 10 2" xfId="27434"/>
    <cellStyle name="메모 2 2 10 3" xfId="27435"/>
    <cellStyle name="메모 2 2 11" xfId="27436"/>
    <cellStyle name="메모 2 2 11 2" xfId="27437"/>
    <cellStyle name="메모 2 2 11 3" xfId="27438"/>
    <cellStyle name="메모 2 2 12" xfId="27439"/>
    <cellStyle name="메모 2 2 12 2" xfId="27440"/>
    <cellStyle name="메모 2 2 12 3" xfId="27441"/>
    <cellStyle name="메모 2 2 13" xfId="27442"/>
    <cellStyle name="메모 2 2 13 2" xfId="27443"/>
    <cellStyle name="메모 2 2 13 3" xfId="27444"/>
    <cellStyle name="메모 2 2 14" xfId="27445"/>
    <cellStyle name="메모 2 2 14 2" xfId="27446"/>
    <cellStyle name="메모 2 2 14 3" xfId="27447"/>
    <cellStyle name="메모 2 2 15" xfId="27448"/>
    <cellStyle name="메모 2 2 16" xfId="27449"/>
    <cellStyle name="메모 2 2 2" xfId="27450"/>
    <cellStyle name="메모 2 2 2 2" xfId="27451"/>
    <cellStyle name="메모 2 2 2 3" xfId="27452"/>
    <cellStyle name="메모 2 2 3" xfId="27453"/>
    <cellStyle name="메모 2 2 3 2" xfId="27454"/>
    <cellStyle name="메모 2 2 3 3" xfId="27455"/>
    <cellStyle name="메모 2 2 4" xfId="27456"/>
    <cellStyle name="메모 2 2 4 2" xfId="27457"/>
    <cellStyle name="메모 2 2 4 3" xfId="27458"/>
    <cellStyle name="메모 2 2 5" xfId="27459"/>
    <cellStyle name="메모 2 2 5 2" xfId="27460"/>
    <cellStyle name="메모 2 2 5 3" xfId="27461"/>
    <cellStyle name="메모 2 2 6" xfId="27462"/>
    <cellStyle name="메모 2 2 6 2" xfId="27463"/>
    <cellStyle name="메모 2 2 6 3" xfId="27464"/>
    <cellStyle name="메모 2 2 7" xfId="27465"/>
    <cellStyle name="메모 2 2 7 2" xfId="27466"/>
    <cellStyle name="메모 2 2 7 3" xfId="27467"/>
    <cellStyle name="메모 2 2 8" xfId="27468"/>
    <cellStyle name="메모 2 2 8 2" xfId="27469"/>
    <cellStyle name="메모 2 2 8 3" xfId="27470"/>
    <cellStyle name="메모 2 2 9" xfId="27471"/>
    <cellStyle name="메모 2 2 9 2" xfId="27472"/>
    <cellStyle name="메모 2 2 9 3" xfId="27473"/>
    <cellStyle name="메모 2 20" xfId="27474"/>
    <cellStyle name="메모 2 20 10" xfId="27475"/>
    <cellStyle name="메모 2 20 10 2" xfId="27476"/>
    <cellStyle name="메모 2 20 10 3" xfId="27477"/>
    <cellStyle name="메모 2 20 11" xfId="27478"/>
    <cellStyle name="메모 2 20 11 2" xfId="27479"/>
    <cellStyle name="메모 2 20 11 3" xfId="27480"/>
    <cellStyle name="메모 2 20 12" xfId="27481"/>
    <cellStyle name="메모 2 20 12 2" xfId="27482"/>
    <cellStyle name="메모 2 20 12 3" xfId="27483"/>
    <cellStyle name="메모 2 20 13" xfId="27484"/>
    <cellStyle name="메모 2 20 13 2" xfId="27485"/>
    <cellStyle name="메모 2 20 13 3" xfId="27486"/>
    <cellStyle name="메모 2 20 14" xfId="27487"/>
    <cellStyle name="메모 2 20 14 2" xfId="27488"/>
    <cellStyle name="메모 2 20 14 3" xfId="27489"/>
    <cellStyle name="메모 2 20 15" xfId="27490"/>
    <cellStyle name="메모 2 20 16" xfId="27491"/>
    <cellStyle name="메모 2 20 2" xfId="27492"/>
    <cellStyle name="메모 2 20 2 2" xfId="27493"/>
    <cellStyle name="메모 2 20 2 3" xfId="27494"/>
    <cellStyle name="메모 2 20 3" xfId="27495"/>
    <cellStyle name="메모 2 20 3 2" xfId="27496"/>
    <cellStyle name="메모 2 20 3 3" xfId="27497"/>
    <cellStyle name="메모 2 20 4" xfId="27498"/>
    <cellStyle name="메모 2 20 4 2" xfId="27499"/>
    <cellStyle name="메모 2 20 4 3" xfId="27500"/>
    <cellStyle name="메모 2 20 5" xfId="27501"/>
    <cellStyle name="메모 2 20 5 2" xfId="27502"/>
    <cellStyle name="메모 2 20 5 3" xfId="27503"/>
    <cellStyle name="메모 2 20 6" xfId="27504"/>
    <cellStyle name="메모 2 20 6 2" xfId="27505"/>
    <cellStyle name="메모 2 20 6 3" xfId="27506"/>
    <cellStyle name="메모 2 20 7" xfId="27507"/>
    <cellStyle name="메모 2 20 7 2" xfId="27508"/>
    <cellStyle name="메모 2 20 7 3" xfId="27509"/>
    <cellStyle name="메모 2 20 8" xfId="27510"/>
    <cellStyle name="메모 2 20 8 2" xfId="27511"/>
    <cellStyle name="메모 2 20 8 3" xfId="27512"/>
    <cellStyle name="메모 2 20 9" xfId="27513"/>
    <cellStyle name="메모 2 20 9 2" xfId="27514"/>
    <cellStyle name="메모 2 20 9 3" xfId="27515"/>
    <cellStyle name="메모 2 21" xfId="27516"/>
    <cellStyle name="메모 2 21 10" xfId="27517"/>
    <cellStyle name="메모 2 21 10 2" xfId="27518"/>
    <cellStyle name="메모 2 21 10 3" xfId="27519"/>
    <cellStyle name="메모 2 21 11" xfId="27520"/>
    <cellStyle name="메모 2 21 11 2" xfId="27521"/>
    <cellStyle name="메모 2 21 11 3" xfId="27522"/>
    <cellStyle name="메모 2 21 12" xfId="27523"/>
    <cellStyle name="메모 2 21 12 2" xfId="27524"/>
    <cellStyle name="메모 2 21 12 3" xfId="27525"/>
    <cellStyle name="메모 2 21 13" xfId="27526"/>
    <cellStyle name="메모 2 21 13 2" xfId="27527"/>
    <cellStyle name="메모 2 21 13 3" xfId="27528"/>
    <cellStyle name="메모 2 21 14" xfId="27529"/>
    <cellStyle name="메모 2 21 14 2" xfId="27530"/>
    <cellStyle name="메모 2 21 14 3" xfId="27531"/>
    <cellStyle name="메모 2 21 15" xfId="27532"/>
    <cellStyle name="메모 2 21 16" xfId="27533"/>
    <cellStyle name="메모 2 21 2" xfId="27534"/>
    <cellStyle name="메모 2 21 2 2" xfId="27535"/>
    <cellStyle name="메모 2 21 2 3" xfId="27536"/>
    <cellStyle name="메모 2 21 3" xfId="27537"/>
    <cellStyle name="메모 2 21 3 2" xfId="27538"/>
    <cellStyle name="메모 2 21 3 3" xfId="27539"/>
    <cellStyle name="메모 2 21 4" xfId="27540"/>
    <cellStyle name="메모 2 21 4 2" xfId="27541"/>
    <cellStyle name="메모 2 21 4 3" xfId="27542"/>
    <cellStyle name="메모 2 21 5" xfId="27543"/>
    <cellStyle name="메모 2 21 5 2" xfId="27544"/>
    <cellStyle name="메모 2 21 5 3" xfId="27545"/>
    <cellStyle name="메모 2 21 6" xfId="27546"/>
    <cellStyle name="메모 2 21 6 2" xfId="27547"/>
    <cellStyle name="메모 2 21 6 3" xfId="27548"/>
    <cellStyle name="메모 2 21 7" xfId="27549"/>
    <cellStyle name="메모 2 21 7 2" xfId="27550"/>
    <cellStyle name="메모 2 21 7 3" xfId="27551"/>
    <cellStyle name="메모 2 21 8" xfId="27552"/>
    <cellStyle name="메모 2 21 8 2" xfId="27553"/>
    <cellStyle name="메모 2 21 8 3" xfId="27554"/>
    <cellStyle name="메모 2 21 9" xfId="27555"/>
    <cellStyle name="메모 2 21 9 2" xfId="27556"/>
    <cellStyle name="메모 2 21 9 3" xfId="27557"/>
    <cellStyle name="메모 2 22" xfId="27558"/>
    <cellStyle name="메모 2 22 10" xfId="27559"/>
    <cellStyle name="메모 2 22 10 2" xfId="27560"/>
    <cellStyle name="메모 2 22 10 3" xfId="27561"/>
    <cellStyle name="메모 2 22 11" xfId="27562"/>
    <cellStyle name="메모 2 22 11 2" xfId="27563"/>
    <cellStyle name="메모 2 22 11 3" xfId="27564"/>
    <cellStyle name="메모 2 22 12" xfId="27565"/>
    <cellStyle name="메모 2 22 12 2" xfId="27566"/>
    <cellStyle name="메모 2 22 12 3" xfId="27567"/>
    <cellStyle name="메모 2 22 13" xfId="27568"/>
    <cellStyle name="메모 2 22 13 2" xfId="27569"/>
    <cellStyle name="메모 2 22 13 3" xfId="27570"/>
    <cellStyle name="메모 2 22 14" xfId="27571"/>
    <cellStyle name="메모 2 22 14 2" xfId="27572"/>
    <cellStyle name="메모 2 22 14 3" xfId="27573"/>
    <cellStyle name="메모 2 22 15" xfId="27574"/>
    <cellStyle name="메모 2 22 16" xfId="27575"/>
    <cellStyle name="메모 2 22 2" xfId="27576"/>
    <cellStyle name="메모 2 22 2 2" xfId="27577"/>
    <cellStyle name="메모 2 22 2 3" xfId="27578"/>
    <cellStyle name="메모 2 22 3" xfId="27579"/>
    <cellStyle name="메모 2 22 3 2" xfId="27580"/>
    <cellStyle name="메모 2 22 3 3" xfId="27581"/>
    <cellStyle name="메모 2 22 4" xfId="27582"/>
    <cellStyle name="메모 2 22 4 2" xfId="27583"/>
    <cellStyle name="메모 2 22 4 3" xfId="27584"/>
    <cellStyle name="메모 2 22 5" xfId="27585"/>
    <cellStyle name="메모 2 22 5 2" xfId="27586"/>
    <cellStyle name="메모 2 22 5 3" xfId="27587"/>
    <cellStyle name="메모 2 22 6" xfId="27588"/>
    <cellStyle name="메모 2 22 6 2" xfId="27589"/>
    <cellStyle name="메모 2 22 6 3" xfId="27590"/>
    <cellStyle name="메모 2 22 7" xfId="27591"/>
    <cellStyle name="메모 2 22 7 2" xfId="27592"/>
    <cellStyle name="메모 2 22 7 3" xfId="27593"/>
    <cellStyle name="메모 2 22 8" xfId="27594"/>
    <cellStyle name="메모 2 22 8 2" xfId="27595"/>
    <cellStyle name="메모 2 22 8 3" xfId="27596"/>
    <cellStyle name="메모 2 22 9" xfId="27597"/>
    <cellStyle name="메모 2 22 9 2" xfId="27598"/>
    <cellStyle name="메모 2 22 9 3" xfId="27599"/>
    <cellStyle name="메모 2 23" xfId="27600"/>
    <cellStyle name="메모 2 23 2" xfId="27601"/>
    <cellStyle name="메모 2 23 3" xfId="27602"/>
    <cellStyle name="메모 2 24" xfId="27603"/>
    <cellStyle name="메모 2 24 2" xfId="27604"/>
    <cellStyle name="메모 2 24 3" xfId="27605"/>
    <cellStyle name="메모 2 25" xfId="27606"/>
    <cellStyle name="메모 2 25 2" xfId="27607"/>
    <cellStyle name="메모 2 25 3" xfId="27608"/>
    <cellStyle name="메모 2 26" xfId="27609"/>
    <cellStyle name="메모 2 26 2" xfId="27610"/>
    <cellStyle name="메모 2 26 3" xfId="27611"/>
    <cellStyle name="메모 2 27" xfId="27612"/>
    <cellStyle name="메모 2 27 2" xfId="27613"/>
    <cellStyle name="메모 2 27 3" xfId="27614"/>
    <cellStyle name="메모 2 28" xfId="27615"/>
    <cellStyle name="메모 2 28 2" xfId="27616"/>
    <cellStyle name="메모 2 28 3" xfId="27617"/>
    <cellStyle name="메모 2 29" xfId="27618"/>
    <cellStyle name="메모 2 29 2" xfId="27619"/>
    <cellStyle name="메모 2 29 3" xfId="27620"/>
    <cellStyle name="메모 2 3" xfId="27621"/>
    <cellStyle name="메모 2 3 10" xfId="27622"/>
    <cellStyle name="메모 2 3 10 2" xfId="27623"/>
    <cellStyle name="메모 2 3 10 3" xfId="27624"/>
    <cellStyle name="메모 2 3 11" xfId="27625"/>
    <cellStyle name="메모 2 3 11 2" xfId="27626"/>
    <cellStyle name="메모 2 3 11 3" xfId="27627"/>
    <cellStyle name="메모 2 3 12" xfId="27628"/>
    <cellStyle name="메모 2 3 12 2" xfId="27629"/>
    <cellStyle name="메모 2 3 12 3" xfId="27630"/>
    <cellStyle name="메모 2 3 13" xfId="27631"/>
    <cellStyle name="메모 2 3 13 2" xfId="27632"/>
    <cellStyle name="메모 2 3 13 3" xfId="27633"/>
    <cellStyle name="메모 2 3 14" xfId="27634"/>
    <cellStyle name="메모 2 3 14 2" xfId="27635"/>
    <cellStyle name="메모 2 3 14 3" xfId="27636"/>
    <cellStyle name="메모 2 3 15" xfId="27637"/>
    <cellStyle name="메모 2 3 16" xfId="27638"/>
    <cellStyle name="메모 2 3 2" xfId="27639"/>
    <cellStyle name="메모 2 3 2 2" xfId="27640"/>
    <cellStyle name="메모 2 3 2 3" xfId="27641"/>
    <cellStyle name="메모 2 3 3" xfId="27642"/>
    <cellStyle name="메모 2 3 3 2" xfId="27643"/>
    <cellStyle name="메모 2 3 3 3" xfId="27644"/>
    <cellStyle name="메모 2 3 4" xfId="27645"/>
    <cellStyle name="메모 2 3 4 2" xfId="27646"/>
    <cellStyle name="메모 2 3 4 3" xfId="27647"/>
    <cellStyle name="메모 2 3 5" xfId="27648"/>
    <cellStyle name="메모 2 3 5 2" xfId="27649"/>
    <cellStyle name="메모 2 3 5 3" xfId="27650"/>
    <cellStyle name="메모 2 3 6" xfId="27651"/>
    <cellStyle name="메모 2 3 6 2" xfId="27652"/>
    <cellStyle name="메모 2 3 6 3" xfId="27653"/>
    <cellStyle name="메모 2 3 7" xfId="27654"/>
    <cellStyle name="메모 2 3 7 2" xfId="27655"/>
    <cellStyle name="메모 2 3 7 3" xfId="27656"/>
    <cellStyle name="메모 2 3 8" xfId="27657"/>
    <cellStyle name="메모 2 3 8 2" xfId="27658"/>
    <cellStyle name="메모 2 3 8 3" xfId="27659"/>
    <cellStyle name="메모 2 3 9" xfId="27660"/>
    <cellStyle name="메모 2 3 9 2" xfId="27661"/>
    <cellStyle name="메모 2 3 9 3" xfId="27662"/>
    <cellStyle name="메모 2 30" xfId="27663"/>
    <cellStyle name="메모 2 30 2" xfId="27664"/>
    <cellStyle name="메모 2 30 3" xfId="27665"/>
    <cellStyle name="메모 2 31" xfId="27666"/>
    <cellStyle name="메모 2 31 2" xfId="27667"/>
    <cellStyle name="메모 2 31 3" xfId="27668"/>
    <cellStyle name="메모 2 32" xfId="27669"/>
    <cellStyle name="메모 2 32 2" xfId="27670"/>
    <cellStyle name="메모 2 32 3" xfId="27671"/>
    <cellStyle name="메모 2 33" xfId="27672"/>
    <cellStyle name="메모 2 33 2" xfId="27673"/>
    <cellStyle name="메모 2 33 3" xfId="27674"/>
    <cellStyle name="메모 2 34" xfId="27675"/>
    <cellStyle name="메모 2 34 2" xfId="27676"/>
    <cellStyle name="메모 2 34 3" xfId="27677"/>
    <cellStyle name="메모 2 35" xfId="27678"/>
    <cellStyle name="메모 2 35 2" xfId="27679"/>
    <cellStyle name="메모 2 35 3" xfId="27680"/>
    <cellStyle name="메모 2 36" xfId="27681"/>
    <cellStyle name="메모 2 37" xfId="27682"/>
    <cellStyle name="메모 2 4" xfId="27683"/>
    <cellStyle name="메모 2 4 10" xfId="27684"/>
    <cellStyle name="메모 2 4 10 2" xfId="27685"/>
    <cellStyle name="메모 2 4 10 3" xfId="27686"/>
    <cellStyle name="메모 2 4 11" xfId="27687"/>
    <cellStyle name="메모 2 4 11 2" xfId="27688"/>
    <cellStyle name="메모 2 4 11 3" xfId="27689"/>
    <cellStyle name="메모 2 4 12" xfId="27690"/>
    <cellStyle name="메모 2 4 12 2" xfId="27691"/>
    <cellStyle name="메모 2 4 12 3" xfId="27692"/>
    <cellStyle name="메모 2 4 13" xfId="27693"/>
    <cellStyle name="메모 2 4 13 2" xfId="27694"/>
    <cellStyle name="메모 2 4 13 3" xfId="27695"/>
    <cellStyle name="메모 2 4 14" xfId="27696"/>
    <cellStyle name="메모 2 4 14 2" xfId="27697"/>
    <cellStyle name="메모 2 4 14 3" xfId="27698"/>
    <cellStyle name="메모 2 4 15" xfId="27699"/>
    <cellStyle name="메모 2 4 16" xfId="27700"/>
    <cellStyle name="메모 2 4 2" xfId="27701"/>
    <cellStyle name="메모 2 4 2 2" xfId="27702"/>
    <cellStyle name="메모 2 4 2 3" xfId="27703"/>
    <cellStyle name="메모 2 4 3" xfId="27704"/>
    <cellStyle name="메모 2 4 3 2" xfId="27705"/>
    <cellStyle name="메모 2 4 3 3" xfId="27706"/>
    <cellStyle name="메모 2 4 4" xfId="27707"/>
    <cellStyle name="메모 2 4 4 2" xfId="27708"/>
    <cellStyle name="메모 2 4 4 3" xfId="27709"/>
    <cellStyle name="메모 2 4 5" xfId="27710"/>
    <cellStyle name="메모 2 4 5 2" xfId="27711"/>
    <cellStyle name="메모 2 4 5 3" xfId="27712"/>
    <cellStyle name="메모 2 4 6" xfId="27713"/>
    <cellStyle name="메모 2 4 6 2" xfId="27714"/>
    <cellStyle name="메모 2 4 6 3" xfId="27715"/>
    <cellStyle name="메모 2 4 7" xfId="27716"/>
    <cellStyle name="메모 2 4 7 2" xfId="27717"/>
    <cellStyle name="메모 2 4 7 3" xfId="27718"/>
    <cellStyle name="메모 2 4 8" xfId="27719"/>
    <cellStyle name="메모 2 4 8 2" xfId="27720"/>
    <cellStyle name="메모 2 4 8 3" xfId="27721"/>
    <cellStyle name="메모 2 4 9" xfId="27722"/>
    <cellStyle name="메모 2 4 9 2" xfId="27723"/>
    <cellStyle name="메모 2 4 9 3" xfId="27724"/>
    <cellStyle name="메모 2 5" xfId="27725"/>
    <cellStyle name="메모 2 5 10" xfId="27726"/>
    <cellStyle name="메모 2 5 10 2" xfId="27727"/>
    <cellStyle name="메모 2 5 10 3" xfId="27728"/>
    <cellStyle name="메모 2 5 11" xfId="27729"/>
    <cellStyle name="메모 2 5 11 2" xfId="27730"/>
    <cellStyle name="메모 2 5 11 3" xfId="27731"/>
    <cellStyle name="메모 2 5 12" xfId="27732"/>
    <cellStyle name="메모 2 5 12 2" xfId="27733"/>
    <cellStyle name="메모 2 5 12 3" xfId="27734"/>
    <cellStyle name="메모 2 5 13" xfId="27735"/>
    <cellStyle name="메모 2 5 13 2" xfId="27736"/>
    <cellStyle name="메모 2 5 13 3" xfId="27737"/>
    <cellStyle name="메모 2 5 14" xfId="27738"/>
    <cellStyle name="메모 2 5 14 2" xfId="27739"/>
    <cellStyle name="메모 2 5 14 3" xfId="27740"/>
    <cellStyle name="메모 2 5 15" xfId="27741"/>
    <cellStyle name="메모 2 5 16" xfId="27742"/>
    <cellStyle name="메모 2 5 2" xfId="27743"/>
    <cellStyle name="메모 2 5 2 2" xfId="27744"/>
    <cellStyle name="메모 2 5 2 3" xfId="27745"/>
    <cellStyle name="메모 2 5 3" xfId="27746"/>
    <cellStyle name="메모 2 5 3 2" xfId="27747"/>
    <cellStyle name="메모 2 5 3 3" xfId="27748"/>
    <cellStyle name="메모 2 5 4" xfId="27749"/>
    <cellStyle name="메모 2 5 4 2" xfId="27750"/>
    <cellStyle name="메모 2 5 4 3" xfId="27751"/>
    <cellStyle name="메모 2 5 5" xfId="27752"/>
    <cellStyle name="메모 2 5 5 2" xfId="27753"/>
    <cellStyle name="메모 2 5 5 3" xfId="27754"/>
    <cellStyle name="메모 2 5 6" xfId="27755"/>
    <cellStyle name="메모 2 5 6 2" xfId="27756"/>
    <cellStyle name="메모 2 5 6 3" xfId="27757"/>
    <cellStyle name="메모 2 5 7" xfId="27758"/>
    <cellStyle name="메모 2 5 7 2" xfId="27759"/>
    <cellStyle name="메모 2 5 7 3" xfId="27760"/>
    <cellStyle name="메모 2 5 8" xfId="27761"/>
    <cellStyle name="메모 2 5 8 2" xfId="27762"/>
    <cellStyle name="메모 2 5 8 3" xfId="27763"/>
    <cellStyle name="메모 2 5 9" xfId="27764"/>
    <cellStyle name="메모 2 5 9 2" xfId="27765"/>
    <cellStyle name="메모 2 5 9 3" xfId="27766"/>
    <cellStyle name="메모 2 6" xfId="27767"/>
    <cellStyle name="메모 2 6 10" xfId="27768"/>
    <cellStyle name="메모 2 6 10 2" xfId="27769"/>
    <cellStyle name="메모 2 6 10 3" xfId="27770"/>
    <cellStyle name="메모 2 6 11" xfId="27771"/>
    <cellStyle name="메모 2 6 11 2" xfId="27772"/>
    <cellStyle name="메모 2 6 11 3" xfId="27773"/>
    <cellStyle name="메모 2 6 12" xfId="27774"/>
    <cellStyle name="메모 2 6 12 2" xfId="27775"/>
    <cellStyle name="메모 2 6 12 3" xfId="27776"/>
    <cellStyle name="메모 2 6 13" xfId="27777"/>
    <cellStyle name="메모 2 6 13 2" xfId="27778"/>
    <cellStyle name="메모 2 6 13 3" xfId="27779"/>
    <cellStyle name="메모 2 6 14" xfId="27780"/>
    <cellStyle name="메모 2 6 14 2" xfId="27781"/>
    <cellStyle name="메모 2 6 14 3" xfId="27782"/>
    <cellStyle name="메모 2 6 15" xfId="27783"/>
    <cellStyle name="메모 2 6 16" xfId="27784"/>
    <cellStyle name="메모 2 6 2" xfId="27785"/>
    <cellStyle name="메모 2 6 2 2" xfId="27786"/>
    <cellStyle name="메모 2 6 2 3" xfId="27787"/>
    <cellStyle name="메모 2 6 3" xfId="27788"/>
    <cellStyle name="메모 2 6 3 2" xfId="27789"/>
    <cellStyle name="메모 2 6 3 3" xfId="27790"/>
    <cellStyle name="메모 2 6 4" xfId="27791"/>
    <cellStyle name="메모 2 6 4 2" xfId="27792"/>
    <cellStyle name="메모 2 6 4 3" xfId="27793"/>
    <cellStyle name="메모 2 6 5" xfId="27794"/>
    <cellStyle name="메모 2 6 5 2" xfId="27795"/>
    <cellStyle name="메모 2 6 5 3" xfId="27796"/>
    <cellStyle name="메모 2 6 6" xfId="27797"/>
    <cellStyle name="메모 2 6 6 2" xfId="27798"/>
    <cellStyle name="메모 2 6 6 3" xfId="27799"/>
    <cellStyle name="메모 2 6 7" xfId="27800"/>
    <cellStyle name="메모 2 6 7 2" xfId="27801"/>
    <cellStyle name="메모 2 6 7 3" xfId="27802"/>
    <cellStyle name="메모 2 6 8" xfId="27803"/>
    <cellStyle name="메모 2 6 8 2" xfId="27804"/>
    <cellStyle name="메모 2 6 8 3" xfId="27805"/>
    <cellStyle name="메모 2 6 9" xfId="27806"/>
    <cellStyle name="메모 2 6 9 2" xfId="27807"/>
    <cellStyle name="메모 2 6 9 3" xfId="27808"/>
    <cellStyle name="메모 2 7" xfId="27809"/>
    <cellStyle name="메모 2 7 10" xfId="27810"/>
    <cellStyle name="메모 2 7 10 2" xfId="27811"/>
    <cellStyle name="메모 2 7 10 3" xfId="27812"/>
    <cellStyle name="메모 2 7 11" xfId="27813"/>
    <cellStyle name="메모 2 7 11 2" xfId="27814"/>
    <cellStyle name="메모 2 7 11 3" xfId="27815"/>
    <cellStyle name="메모 2 7 12" xfId="27816"/>
    <cellStyle name="메모 2 7 12 2" xfId="27817"/>
    <cellStyle name="메모 2 7 12 3" xfId="27818"/>
    <cellStyle name="메모 2 7 13" xfId="27819"/>
    <cellStyle name="메모 2 7 13 2" xfId="27820"/>
    <cellStyle name="메모 2 7 13 3" xfId="27821"/>
    <cellStyle name="메모 2 7 14" xfId="27822"/>
    <cellStyle name="메모 2 7 14 2" xfId="27823"/>
    <cellStyle name="메모 2 7 14 3" xfId="27824"/>
    <cellStyle name="메모 2 7 15" xfId="27825"/>
    <cellStyle name="메모 2 7 16" xfId="27826"/>
    <cellStyle name="메모 2 7 2" xfId="27827"/>
    <cellStyle name="메모 2 7 2 2" xfId="27828"/>
    <cellStyle name="메모 2 7 2 3" xfId="27829"/>
    <cellStyle name="메모 2 7 3" xfId="27830"/>
    <cellStyle name="메모 2 7 3 2" xfId="27831"/>
    <cellStyle name="메모 2 7 3 3" xfId="27832"/>
    <cellStyle name="메모 2 7 4" xfId="27833"/>
    <cellStyle name="메모 2 7 4 2" xfId="27834"/>
    <cellStyle name="메모 2 7 4 3" xfId="27835"/>
    <cellStyle name="메모 2 7 5" xfId="27836"/>
    <cellStyle name="메모 2 7 5 2" xfId="27837"/>
    <cellStyle name="메모 2 7 5 3" xfId="27838"/>
    <cellStyle name="메모 2 7 6" xfId="27839"/>
    <cellStyle name="메모 2 7 6 2" xfId="27840"/>
    <cellStyle name="메모 2 7 6 3" xfId="27841"/>
    <cellStyle name="메모 2 7 7" xfId="27842"/>
    <cellStyle name="메모 2 7 7 2" xfId="27843"/>
    <cellStyle name="메모 2 7 7 3" xfId="27844"/>
    <cellStyle name="메모 2 7 8" xfId="27845"/>
    <cellStyle name="메모 2 7 8 2" xfId="27846"/>
    <cellStyle name="메모 2 7 8 3" xfId="27847"/>
    <cellStyle name="메모 2 7 9" xfId="27848"/>
    <cellStyle name="메모 2 7 9 2" xfId="27849"/>
    <cellStyle name="메모 2 7 9 3" xfId="27850"/>
    <cellStyle name="메모 2 8" xfId="27851"/>
    <cellStyle name="메모 2 8 10" xfId="27852"/>
    <cellStyle name="메모 2 8 10 2" xfId="27853"/>
    <cellStyle name="메모 2 8 10 3" xfId="27854"/>
    <cellStyle name="메모 2 8 11" xfId="27855"/>
    <cellStyle name="메모 2 8 11 2" xfId="27856"/>
    <cellStyle name="메모 2 8 11 3" xfId="27857"/>
    <cellStyle name="메모 2 8 12" xfId="27858"/>
    <cellStyle name="메모 2 8 12 2" xfId="27859"/>
    <cellStyle name="메모 2 8 12 3" xfId="27860"/>
    <cellStyle name="메모 2 8 13" xfId="27861"/>
    <cellStyle name="메모 2 8 13 2" xfId="27862"/>
    <cellStyle name="메모 2 8 13 3" xfId="27863"/>
    <cellStyle name="메모 2 8 14" xfId="27864"/>
    <cellStyle name="메모 2 8 14 2" xfId="27865"/>
    <cellStyle name="메모 2 8 14 3" xfId="27866"/>
    <cellStyle name="메모 2 8 15" xfId="27867"/>
    <cellStyle name="메모 2 8 16" xfId="27868"/>
    <cellStyle name="메모 2 8 2" xfId="27869"/>
    <cellStyle name="메모 2 8 2 2" xfId="27870"/>
    <cellStyle name="메모 2 8 2 3" xfId="27871"/>
    <cellStyle name="메모 2 8 3" xfId="27872"/>
    <cellStyle name="메모 2 8 3 2" xfId="27873"/>
    <cellStyle name="메모 2 8 3 3" xfId="27874"/>
    <cellStyle name="메모 2 8 4" xfId="27875"/>
    <cellStyle name="메모 2 8 4 2" xfId="27876"/>
    <cellStyle name="메모 2 8 4 3" xfId="27877"/>
    <cellStyle name="메모 2 8 5" xfId="27878"/>
    <cellStyle name="메모 2 8 5 2" xfId="27879"/>
    <cellStyle name="메모 2 8 5 3" xfId="27880"/>
    <cellStyle name="메모 2 8 6" xfId="27881"/>
    <cellStyle name="메모 2 8 6 2" xfId="27882"/>
    <cellStyle name="메모 2 8 6 3" xfId="27883"/>
    <cellStyle name="메모 2 8 7" xfId="27884"/>
    <cellStyle name="메모 2 8 7 2" xfId="27885"/>
    <cellStyle name="메모 2 8 7 3" xfId="27886"/>
    <cellStyle name="메모 2 8 8" xfId="27887"/>
    <cellStyle name="메모 2 8 8 2" xfId="27888"/>
    <cellStyle name="메모 2 8 8 3" xfId="27889"/>
    <cellStyle name="메모 2 8 9" xfId="27890"/>
    <cellStyle name="메모 2 8 9 2" xfId="27891"/>
    <cellStyle name="메모 2 8 9 3" xfId="27892"/>
    <cellStyle name="메모 2 9" xfId="27893"/>
    <cellStyle name="메모 2 9 10" xfId="27894"/>
    <cellStyle name="메모 2 9 10 2" xfId="27895"/>
    <cellStyle name="메모 2 9 10 3" xfId="27896"/>
    <cellStyle name="메모 2 9 11" xfId="27897"/>
    <cellStyle name="메모 2 9 11 2" xfId="27898"/>
    <cellStyle name="메모 2 9 11 3" xfId="27899"/>
    <cellStyle name="메모 2 9 12" xfId="27900"/>
    <cellStyle name="메모 2 9 12 2" xfId="27901"/>
    <cellStyle name="메모 2 9 12 3" xfId="27902"/>
    <cellStyle name="메모 2 9 13" xfId="27903"/>
    <cellStyle name="메모 2 9 13 2" xfId="27904"/>
    <cellStyle name="메모 2 9 13 3" xfId="27905"/>
    <cellStyle name="메모 2 9 14" xfId="27906"/>
    <cellStyle name="메모 2 9 14 2" xfId="27907"/>
    <cellStyle name="메모 2 9 14 3" xfId="27908"/>
    <cellStyle name="메모 2 9 15" xfId="27909"/>
    <cellStyle name="메모 2 9 16" xfId="27910"/>
    <cellStyle name="메모 2 9 2" xfId="27911"/>
    <cellStyle name="메모 2 9 2 2" xfId="27912"/>
    <cellStyle name="메모 2 9 2 3" xfId="27913"/>
    <cellStyle name="메모 2 9 3" xfId="27914"/>
    <cellStyle name="메모 2 9 3 2" xfId="27915"/>
    <cellStyle name="메모 2 9 3 3" xfId="27916"/>
    <cellStyle name="메모 2 9 4" xfId="27917"/>
    <cellStyle name="메모 2 9 4 2" xfId="27918"/>
    <cellStyle name="메모 2 9 4 3" xfId="27919"/>
    <cellStyle name="메모 2 9 5" xfId="27920"/>
    <cellStyle name="메모 2 9 5 2" xfId="27921"/>
    <cellStyle name="메모 2 9 5 3" xfId="27922"/>
    <cellStyle name="메모 2 9 6" xfId="27923"/>
    <cellStyle name="메모 2 9 6 2" xfId="27924"/>
    <cellStyle name="메모 2 9 6 3" xfId="27925"/>
    <cellStyle name="메모 2 9 7" xfId="27926"/>
    <cellStyle name="메모 2 9 7 2" xfId="27927"/>
    <cellStyle name="메모 2 9 7 3" xfId="27928"/>
    <cellStyle name="메모 2 9 8" xfId="27929"/>
    <cellStyle name="메모 2 9 8 2" xfId="27930"/>
    <cellStyle name="메모 2 9 8 3" xfId="27931"/>
    <cellStyle name="메모 2 9 9" xfId="27932"/>
    <cellStyle name="메모 2 9 9 2" xfId="27933"/>
    <cellStyle name="메모 2 9 9 3" xfId="27934"/>
    <cellStyle name="메모 3" xfId="27935"/>
    <cellStyle name="메모 3 10" xfId="27936"/>
    <cellStyle name="메모 3 10 10" xfId="27937"/>
    <cellStyle name="메모 3 10 10 2" xfId="27938"/>
    <cellStyle name="메모 3 10 10 3" xfId="27939"/>
    <cellStyle name="메모 3 10 11" xfId="27940"/>
    <cellStyle name="메모 3 10 11 2" xfId="27941"/>
    <cellStyle name="메모 3 10 11 3" xfId="27942"/>
    <cellStyle name="메모 3 10 12" xfId="27943"/>
    <cellStyle name="메모 3 10 12 2" xfId="27944"/>
    <cellStyle name="메모 3 10 12 3" xfId="27945"/>
    <cellStyle name="메모 3 10 13" xfId="27946"/>
    <cellStyle name="메모 3 10 13 2" xfId="27947"/>
    <cellStyle name="메모 3 10 13 3" xfId="27948"/>
    <cellStyle name="메모 3 10 14" xfId="27949"/>
    <cellStyle name="메모 3 10 14 2" xfId="27950"/>
    <cellStyle name="메모 3 10 14 3" xfId="27951"/>
    <cellStyle name="메모 3 10 15" xfId="27952"/>
    <cellStyle name="메모 3 10 16" xfId="27953"/>
    <cellStyle name="메모 3 10 2" xfId="27954"/>
    <cellStyle name="메모 3 10 2 2" xfId="27955"/>
    <cellStyle name="메모 3 10 2 3" xfId="27956"/>
    <cellStyle name="메모 3 10 3" xfId="27957"/>
    <cellStyle name="메모 3 10 3 2" xfId="27958"/>
    <cellStyle name="메모 3 10 3 3" xfId="27959"/>
    <cellStyle name="메모 3 10 4" xfId="27960"/>
    <cellStyle name="메모 3 10 4 2" xfId="27961"/>
    <cellStyle name="메모 3 10 4 3" xfId="27962"/>
    <cellStyle name="메모 3 10 5" xfId="27963"/>
    <cellStyle name="메모 3 10 5 2" xfId="27964"/>
    <cellStyle name="메모 3 10 5 3" xfId="27965"/>
    <cellStyle name="메모 3 10 6" xfId="27966"/>
    <cellStyle name="메모 3 10 6 2" xfId="27967"/>
    <cellStyle name="메모 3 10 6 3" xfId="27968"/>
    <cellStyle name="메모 3 10 7" xfId="27969"/>
    <cellStyle name="메모 3 10 7 2" xfId="27970"/>
    <cellStyle name="메모 3 10 7 3" xfId="27971"/>
    <cellStyle name="메모 3 10 8" xfId="27972"/>
    <cellStyle name="메모 3 10 8 2" xfId="27973"/>
    <cellStyle name="메모 3 10 8 3" xfId="27974"/>
    <cellStyle name="메모 3 10 9" xfId="27975"/>
    <cellStyle name="메모 3 10 9 2" xfId="27976"/>
    <cellStyle name="메모 3 10 9 3" xfId="27977"/>
    <cellStyle name="메모 3 11" xfId="27978"/>
    <cellStyle name="메모 3 11 10" xfId="27979"/>
    <cellStyle name="메모 3 11 10 2" xfId="27980"/>
    <cellStyle name="메모 3 11 10 3" xfId="27981"/>
    <cellStyle name="메모 3 11 11" xfId="27982"/>
    <cellStyle name="메모 3 11 11 2" xfId="27983"/>
    <cellStyle name="메모 3 11 11 3" xfId="27984"/>
    <cellStyle name="메모 3 11 12" xfId="27985"/>
    <cellStyle name="메모 3 11 12 2" xfId="27986"/>
    <cellStyle name="메모 3 11 12 3" xfId="27987"/>
    <cellStyle name="메모 3 11 13" xfId="27988"/>
    <cellStyle name="메모 3 11 13 2" xfId="27989"/>
    <cellStyle name="메모 3 11 13 3" xfId="27990"/>
    <cellStyle name="메모 3 11 14" xfId="27991"/>
    <cellStyle name="메모 3 11 14 2" xfId="27992"/>
    <cellStyle name="메모 3 11 14 3" xfId="27993"/>
    <cellStyle name="메모 3 11 15" xfId="27994"/>
    <cellStyle name="메모 3 11 16" xfId="27995"/>
    <cellStyle name="메모 3 11 2" xfId="27996"/>
    <cellStyle name="메모 3 11 2 2" xfId="27997"/>
    <cellStyle name="메모 3 11 2 3" xfId="27998"/>
    <cellStyle name="메모 3 11 3" xfId="27999"/>
    <cellStyle name="메모 3 11 3 2" xfId="28000"/>
    <cellStyle name="메모 3 11 3 3" xfId="28001"/>
    <cellStyle name="메모 3 11 4" xfId="28002"/>
    <cellStyle name="메모 3 11 4 2" xfId="28003"/>
    <cellStyle name="메모 3 11 4 3" xfId="28004"/>
    <cellStyle name="메모 3 11 5" xfId="28005"/>
    <cellStyle name="메모 3 11 5 2" xfId="28006"/>
    <cellStyle name="메모 3 11 5 3" xfId="28007"/>
    <cellStyle name="메모 3 11 6" xfId="28008"/>
    <cellStyle name="메모 3 11 6 2" xfId="28009"/>
    <cellStyle name="메모 3 11 6 3" xfId="28010"/>
    <cellStyle name="메모 3 11 7" xfId="28011"/>
    <cellStyle name="메모 3 11 7 2" xfId="28012"/>
    <cellStyle name="메모 3 11 7 3" xfId="28013"/>
    <cellStyle name="메모 3 11 8" xfId="28014"/>
    <cellStyle name="메모 3 11 8 2" xfId="28015"/>
    <cellStyle name="메모 3 11 8 3" xfId="28016"/>
    <cellStyle name="메모 3 11 9" xfId="28017"/>
    <cellStyle name="메모 3 11 9 2" xfId="28018"/>
    <cellStyle name="메모 3 11 9 3" xfId="28019"/>
    <cellStyle name="메모 3 12" xfId="28020"/>
    <cellStyle name="메모 3 12 10" xfId="28021"/>
    <cellStyle name="메모 3 12 10 2" xfId="28022"/>
    <cellStyle name="메모 3 12 10 3" xfId="28023"/>
    <cellStyle name="메모 3 12 11" xfId="28024"/>
    <cellStyle name="메모 3 12 11 2" xfId="28025"/>
    <cellStyle name="메모 3 12 11 3" xfId="28026"/>
    <cellStyle name="메모 3 12 12" xfId="28027"/>
    <cellStyle name="메모 3 12 12 2" xfId="28028"/>
    <cellStyle name="메모 3 12 12 3" xfId="28029"/>
    <cellStyle name="메모 3 12 13" xfId="28030"/>
    <cellStyle name="메모 3 12 13 2" xfId="28031"/>
    <cellStyle name="메모 3 12 13 3" xfId="28032"/>
    <cellStyle name="메모 3 12 14" xfId="28033"/>
    <cellStyle name="메모 3 12 14 2" xfId="28034"/>
    <cellStyle name="메모 3 12 14 3" xfId="28035"/>
    <cellStyle name="메모 3 12 15" xfId="28036"/>
    <cellStyle name="메모 3 12 16" xfId="28037"/>
    <cellStyle name="메모 3 12 2" xfId="28038"/>
    <cellStyle name="메모 3 12 2 2" xfId="28039"/>
    <cellStyle name="메모 3 12 2 3" xfId="28040"/>
    <cellStyle name="메모 3 12 3" xfId="28041"/>
    <cellStyle name="메모 3 12 3 2" xfId="28042"/>
    <cellStyle name="메모 3 12 3 3" xfId="28043"/>
    <cellStyle name="메모 3 12 4" xfId="28044"/>
    <cellStyle name="메모 3 12 4 2" xfId="28045"/>
    <cellStyle name="메모 3 12 4 3" xfId="28046"/>
    <cellStyle name="메모 3 12 5" xfId="28047"/>
    <cellStyle name="메모 3 12 5 2" xfId="28048"/>
    <cellStyle name="메모 3 12 5 3" xfId="28049"/>
    <cellStyle name="메모 3 12 6" xfId="28050"/>
    <cellStyle name="메모 3 12 6 2" xfId="28051"/>
    <cellStyle name="메모 3 12 6 3" xfId="28052"/>
    <cellStyle name="메모 3 12 7" xfId="28053"/>
    <cellStyle name="메모 3 12 7 2" xfId="28054"/>
    <cellStyle name="메모 3 12 7 3" xfId="28055"/>
    <cellStyle name="메모 3 12 8" xfId="28056"/>
    <cellStyle name="메모 3 12 8 2" xfId="28057"/>
    <cellStyle name="메모 3 12 8 3" xfId="28058"/>
    <cellStyle name="메모 3 12 9" xfId="28059"/>
    <cellStyle name="메모 3 12 9 2" xfId="28060"/>
    <cellStyle name="메모 3 12 9 3" xfId="28061"/>
    <cellStyle name="메모 3 13" xfId="28062"/>
    <cellStyle name="메모 3 13 10" xfId="28063"/>
    <cellStyle name="메모 3 13 10 2" xfId="28064"/>
    <cellStyle name="메모 3 13 10 3" xfId="28065"/>
    <cellStyle name="메모 3 13 11" xfId="28066"/>
    <cellStyle name="메모 3 13 11 2" xfId="28067"/>
    <cellStyle name="메모 3 13 11 3" xfId="28068"/>
    <cellStyle name="메모 3 13 12" xfId="28069"/>
    <cellStyle name="메모 3 13 12 2" xfId="28070"/>
    <cellStyle name="메모 3 13 12 3" xfId="28071"/>
    <cellStyle name="메모 3 13 13" xfId="28072"/>
    <cellStyle name="메모 3 13 13 2" xfId="28073"/>
    <cellStyle name="메모 3 13 13 3" xfId="28074"/>
    <cellStyle name="메모 3 13 14" xfId="28075"/>
    <cellStyle name="메모 3 13 14 2" xfId="28076"/>
    <cellStyle name="메모 3 13 14 3" xfId="28077"/>
    <cellStyle name="메모 3 13 15" xfId="28078"/>
    <cellStyle name="메모 3 13 16" xfId="28079"/>
    <cellStyle name="메모 3 13 2" xfId="28080"/>
    <cellStyle name="메모 3 13 2 2" xfId="28081"/>
    <cellStyle name="메모 3 13 2 3" xfId="28082"/>
    <cellStyle name="메모 3 13 3" xfId="28083"/>
    <cellStyle name="메모 3 13 3 2" xfId="28084"/>
    <cellStyle name="메모 3 13 3 3" xfId="28085"/>
    <cellStyle name="메모 3 13 4" xfId="28086"/>
    <cellStyle name="메모 3 13 4 2" xfId="28087"/>
    <cellStyle name="메모 3 13 4 3" xfId="28088"/>
    <cellStyle name="메모 3 13 5" xfId="28089"/>
    <cellStyle name="메모 3 13 5 2" xfId="28090"/>
    <cellStyle name="메모 3 13 5 3" xfId="28091"/>
    <cellStyle name="메모 3 13 6" xfId="28092"/>
    <cellStyle name="메모 3 13 6 2" xfId="28093"/>
    <cellStyle name="메모 3 13 6 3" xfId="28094"/>
    <cellStyle name="메모 3 13 7" xfId="28095"/>
    <cellStyle name="메모 3 13 7 2" xfId="28096"/>
    <cellStyle name="메모 3 13 7 3" xfId="28097"/>
    <cellStyle name="메모 3 13 8" xfId="28098"/>
    <cellStyle name="메모 3 13 8 2" xfId="28099"/>
    <cellStyle name="메모 3 13 8 3" xfId="28100"/>
    <cellStyle name="메모 3 13 9" xfId="28101"/>
    <cellStyle name="메모 3 13 9 2" xfId="28102"/>
    <cellStyle name="메모 3 13 9 3" xfId="28103"/>
    <cellStyle name="메모 3 14" xfId="28104"/>
    <cellStyle name="메모 3 14 10" xfId="28105"/>
    <cellStyle name="메모 3 14 10 2" xfId="28106"/>
    <cellStyle name="메모 3 14 10 3" xfId="28107"/>
    <cellStyle name="메모 3 14 11" xfId="28108"/>
    <cellStyle name="메모 3 14 11 2" xfId="28109"/>
    <cellStyle name="메모 3 14 11 3" xfId="28110"/>
    <cellStyle name="메모 3 14 12" xfId="28111"/>
    <cellStyle name="메모 3 14 12 2" xfId="28112"/>
    <cellStyle name="메모 3 14 12 3" xfId="28113"/>
    <cellStyle name="메모 3 14 13" xfId="28114"/>
    <cellStyle name="메모 3 14 13 2" xfId="28115"/>
    <cellStyle name="메모 3 14 13 3" xfId="28116"/>
    <cellStyle name="메모 3 14 14" xfId="28117"/>
    <cellStyle name="메모 3 14 14 2" xfId="28118"/>
    <cellStyle name="메모 3 14 14 3" xfId="28119"/>
    <cellStyle name="메모 3 14 15" xfId="28120"/>
    <cellStyle name="메모 3 14 16" xfId="28121"/>
    <cellStyle name="메모 3 14 2" xfId="28122"/>
    <cellStyle name="메모 3 14 2 2" xfId="28123"/>
    <cellStyle name="메모 3 14 2 3" xfId="28124"/>
    <cellStyle name="메모 3 14 3" xfId="28125"/>
    <cellStyle name="메모 3 14 3 2" xfId="28126"/>
    <cellStyle name="메모 3 14 3 3" xfId="28127"/>
    <cellStyle name="메모 3 14 4" xfId="28128"/>
    <cellStyle name="메모 3 14 4 2" xfId="28129"/>
    <cellStyle name="메모 3 14 4 3" xfId="28130"/>
    <cellStyle name="메모 3 14 5" xfId="28131"/>
    <cellStyle name="메모 3 14 5 2" xfId="28132"/>
    <cellStyle name="메모 3 14 5 3" xfId="28133"/>
    <cellStyle name="메모 3 14 6" xfId="28134"/>
    <cellStyle name="메모 3 14 6 2" xfId="28135"/>
    <cellStyle name="메모 3 14 6 3" xfId="28136"/>
    <cellStyle name="메모 3 14 7" xfId="28137"/>
    <cellStyle name="메모 3 14 7 2" xfId="28138"/>
    <cellStyle name="메모 3 14 7 3" xfId="28139"/>
    <cellStyle name="메모 3 14 8" xfId="28140"/>
    <cellStyle name="메모 3 14 8 2" xfId="28141"/>
    <cellStyle name="메모 3 14 8 3" xfId="28142"/>
    <cellStyle name="메모 3 14 9" xfId="28143"/>
    <cellStyle name="메모 3 14 9 2" xfId="28144"/>
    <cellStyle name="메모 3 14 9 3" xfId="28145"/>
    <cellStyle name="메모 3 15" xfId="28146"/>
    <cellStyle name="메모 3 15 10" xfId="28147"/>
    <cellStyle name="메모 3 15 10 2" xfId="28148"/>
    <cellStyle name="메모 3 15 10 3" xfId="28149"/>
    <cellStyle name="메모 3 15 11" xfId="28150"/>
    <cellStyle name="메모 3 15 11 2" xfId="28151"/>
    <cellStyle name="메모 3 15 11 3" xfId="28152"/>
    <cellStyle name="메모 3 15 12" xfId="28153"/>
    <cellStyle name="메모 3 15 12 2" xfId="28154"/>
    <cellStyle name="메모 3 15 12 3" xfId="28155"/>
    <cellStyle name="메모 3 15 13" xfId="28156"/>
    <cellStyle name="메모 3 15 13 2" xfId="28157"/>
    <cellStyle name="메모 3 15 13 3" xfId="28158"/>
    <cellStyle name="메모 3 15 14" xfId="28159"/>
    <cellStyle name="메모 3 15 14 2" xfId="28160"/>
    <cellStyle name="메모 3 15 14 3" xfId="28161"/>
    <cellStyle name="메모 3 15 15" xfId="28162"/>
    <cellStyle name="메모 3 15 16" xfId="28163"/>
    <cellStyle name="메모 3 15 2" xfId="28164"/>
    <cellStyle name="메모 3 15 2 2" xfId="28165"/>
    <cellStyle name="메모 3 15 2 3" xfId="28166"/>
    <cellStyle name="메모 3 15 3" xfId="28167"/>
    <cellStyle name="메모 3 15 3 2" xfId="28168"/>
    <cellStyle name="메모 3 15 3 3" xfId="28169"/>
    <cellStyle name="메모 3 15 4" xfId="28170"/>
    <cellStyle name="메모 3 15 4 2" xfId="28171"/>
    <cellStyle name="메모 3 15 4 3" xfId="28172"/>
    <cellStyle name="메모 3 15 5" xfId="28173"/>
    <cellStyle name="메모 3 15 5 2" xfId="28174"/>
    <cellStyle name="메모 3 15 5 3" xfId="28175"/>
    <cellStyle name="메모 3 15 6" xfId="28176"/>
    <cellStyle name="메모 3 15 6 2" xfId="28177"/>
    <cellStyle name="메모 3 15 6 3" xfId="28178"/>
    <cellStyle name="메모 3 15 7" xfId="28179"/>
    <cellStyle name="메모 3 15 7 2" xfId="28180"/>
    <cellStyle name="메모 3 15 7 3" xfId="28181"/>
    <cellStyle name="메모 3 15 8" xfId="28182"/>
    <cellStyle name="메모 3 15 8 2" xfId="28183"/>
    <cellStyle name="메모 3 15 8 3" xfId="28184"/>
    <cellStyle name="메모 3 15 9" xfId="28185"/>
    <cellStyle name="메모 3 15 9 2" xfId="28186"/>
    <cellStyle name="메모 3 15 9 3" xfId="28187"/>
    <cellStyle name="메모 3 16" xfId="28188"/>
    <cellStyle name="메모 3 16 10" xfId="28189"/>
    <cellStyle name="메모 3 16 10 2" xfId="28190"/>
    <cellStyle name="메모 3 16 10 3" xfId="28191"/>
    <cellStyle name="메모 3 16 11" xfId="28192"/>
    <cellStyle name="메모 3 16 11 2" xfId="28193"/>
    <cellStyle name="메모 3 16 11 3" xfId="28194"/>
    <cellStyle name="메모 3 16 12" xfId="28195"/>
    <cellStyle name="메모 3 16 12 2" xfId="28196"/>
    <cellStyle name="메모 3 16 12 3" xfId="28197"/>
    <cellStyle name="메모 3 16 13" xfId="28198"/>
    <cellStyle name="메모 3 16 13 2" xfId="28199"/>
    <cellStyle name="메모 3 16 13 3" xfId="28200"/>
    <cellStyle name="메모 3 16 14" xfId="28201"/>
    <cellStyle name="메모 3 16 14 2" xfId="28202"/>
    <cellStyle name="메모 3 16 14 3" xfId="28203"/>
    <cellStyle name="메모 3 16 15" xfId="28204"/>
    <cellStyle name="메모 3 16 16" xfId="28205"/>
    <cellStyle name="메모 3 16 2" xfId="28206"/>
    <cellStyle name="메모 3 16 2 2" xfId="28207"/>
    <cellStyle name="메모 3 16 2 3" xfId="28208"/>
    <cellStyle name="메모 3 16 3" xfId="28209"/>
    <cellStyle name="메모 3 16 3 2" xfId="28210"/>
    <cellStyle name="메모 3 16 3 3" xfId="28211"/>
    <cellStyle name="메모 3 16 4" xfId="28212"/>
    <cellStyle name="메모 3 16 4 2" xfId="28213"/>
    <cellStyle name="메모 3 16 4 3" xfId="28214"/>
    <cellStyle name="메모 3 16 5" xfId="28215"/>
    <cellStyle name="메모 3 16 5 2" xfId="28216"/>
    <cellStyle name="메모 3 16 5 3" xfId="28217"/>
    <cellStyle name="메모 3 16 6" xfId="28218"/>
    <cellStyle name="메모 3 16 6 2" xfId="28219"/>
    <cellStyle name="메모 3 16 6 3" xfId="28220"/>
    <cellStyle name="메모 3 16 7" xfId="28221"/>
    <cellStyle name="메모 3 16 7 2" xfId="28222"/>
    <cellStyle name="메모 3 16 7 3" xfId="28223"/>
    <cellStyle name="메모 3 16 8" xfId="28224"/>
    <cellStyle name="메모 3 16 8 2" xfId="28225"/>
    <cellStyle name="메모 3 16 8 3" xfId="28226"/>
    <cellStyle name="메모 3 16 9" xfId="28227"/>
    <cellStyle name="메모 3 16 9 2" xfId="28228"/>
    <cellStyle name="메모 3 16 9 3" xfId="28229"/>
    <cellStyle name="메모 3 17" xfId="28230"/>
    <cellStyle name="메모 3 17 10" xfId="28231"/>
    <cellStyle name="메모 3 17 10 2" xfId="28232"/>
    <cellStyle name="메모 3 17 10 3" xfId="28233"/>
    <cellStyle name="메모 3 17 11" xfId="28234"/>
    <cellStyle name="메모 3 17 11 2" xfId="28235"/>
    <cellStyle name="메모 3 17 11 3" xfId="28236"/>
    <cellStyle name="메모 3 17 12" xfId="28237"/>
    <cellStyle name="메모 3 17 12 2" xfId="28238"/>
    <cellStyle name="메모 3 17 12 3" xfId="28239"/>
    <cellStyle name="메모 3 17 13" xfId="28240"/>
    <cellStyle name="메모 3 17 13 2" xfId="28241"/>
    <cellStyle name="메모 3 17 13 3" xfId="28242"/>
    <cellStyle name="메모 3 17 14" xfId="28243"/>
    <cellStyle name="메모 3 17 14 2" xfId="28244"/>
    <cellStyle name="메모 3 17 14 3" xfId="28245"/>
    <cellStyle name="메모 3 17 15" xfId="28246"/>
    <cellStyle name="메모 3 17 16" xfId="28247"/>
    <cellStyle name="메모 3 17 2" xfId="28248"/>
    <cellStyle name="메모 3 17 2 2" xfId="28249"/>
    <cellStyle name="메모 3 17 2 3" xfId="28250"/>
    <cellStyle name="메모 3 17 3" xfId="28251"/>
    <cellStyle name="메모 3 17 3 2" xfId="28252"/>
    <cellStyle name="메모 3 17 3 3" xfId="28253"/>
    <cellStyle name="메모 3 17 4" xfId="28254"/>
    <cellStyle name="메모 3 17 4 2" xfId="28255"/>
    <cellStyle name="메모 3 17 4 3" xfId="28256"/>
    <cellStyle name="메모 3 17 5" xfId="28257"/>
    <cellStyle name="메모 3 17 5 2" xfId="28258"/>
    <cellStyle name="메모 3 17 5 3" xfId="28259"/>
    <cellStyle name="메모 3 17 6" xfId="28260"/>
    <cellStyle name="메모 3 17 6 2" xfId="28261"/>
    <cellStyle name="메모 3 17 6 3" xfId="28262"/>
    <cellStyle name="메모 3 17 7" xfId="28263"/>
    <cellStyle name="메모 3 17 7 2" xfId="28264"/>
    <cellStyle name="메모 3 17 7 3" xfId="28265"/>
    <cellStyle name="메모 3 17 8" xfId="28266"/>
    <cellStyle name="메모 3 17 8 2" xfId="28267"/>
    <cellStyle name="메모 3 17 8 3" xfId="28268"/>
    <cellStyle name="메모 3 17 9" xfId="28269"/>
    <cellStyle name="메모 3 17 9 2" xfId="28270"/>
    <cellStyle name="메모 3 17 9 3" xfId="28271"/>
    <cellStyle name="메모 3 18" xfId="28272"/>
    <cellStyle name="메모 3 18 10" xfId="28273"/>
    <cellStyle name="메모 3 18 10 2" xfId="28274"/>
    <cellStyle name="메모 3 18 10 3" xfId="28275"/>
    <cellStyle name="메모 3 18 11" xfId="28276"/>
    <cellStyle name="메모 3 18 11 2" xfId="28277"/>
    <cellStyle name="메모 3 18 11 3" xfId="28278"/>
    <cellStyle name="메모 3 18 12" xfId="28279"/>
    <cellStyle name="메모 3 18 12 2" xfId="28280"/>
    <cellStyle name="메모 3 18 12 3" xfId="28281"/>
    <cellStyle name="메모 3 18 13" xfId="28282"/>
    <cellStyle name="메모 3 18 13 2" xfId="28283"/>
    <cellStyle name="메모 3 18 13 3" xfId="28284"/>
    <cellStyle name="메모 3 18 14" xfId="28285"/>
    <cellStyle name="메모 3 18 14 2" xfId="28286"/>
    <cellStyle name="메모 3 18 14 3" xfId="28287"/>
    <cellStyle name="메모 3 18 15" xfId="28288"/>
    <cellStyle name="메모 3 18 16" xfId="28289"/>
    <cellStyle name="메모 3 18 2" xfId="28290"/>
    <cellStyle name="메모 3 18 2 2" xfId="28291"/>
    <cellStyle name="메모 3 18 2 3" xfId="28292"/>
    <cellStyle name="메모 3 18 3" xfId="28293"/>
    <cellStyle name="메모 3 18 3 2" xfId="28294"/>
    <cellStyle name="메모 3 18 3 3" xfId="28295"/>
    <cellStyle name="메모 3 18 4" xfId="28296"/>
    <cellStyle name="메모 3 18 4 2" xfId="28297"/>
    <cellStyle name="메모 3 18 4 3" xfId="28298"/>
    <cellStyle name="메모 3 18 5" xfId="28299"/>
    <cellStyle name="메모 3 18 5 2" xfId="28300"/>
    <cellStyle name="메모 3 18 5 3" xfId="28301"/>
    <cellStyle name="메모 3 18 6" xfId="28302"/>
    <cellStyle name="메모 3 18 6 2" xfId="28303"/>
    <cellStyle name="메모 3 18 6 3" xfId="28304"/>
    <cellStyle name="메모 3 18 7" xfId="28305"/>
    <cellStyle name="메모 3 18 7 2" xfId="28306"/>
    <cellStyle name="메모 3 18 7 3" xfId="28307"/>
    <cellStyle name="메모 3 18 8" xfId="28308"/>
    <cellStyle name="메모 3 18 8 2" xfId="28309"/>
    <cellStyle name="메모 3 18 8 3" xfId="28310"/>
    <cellStyle name="메모 3 18 9" xfId="28311"/>
    <cellStyle name="메모 3 18 9 2" xfId="28312"/>
    <cellStyle name="메모 3 18 9 3" xfId="28313"/>
    <cellStyle name="메모 3 19" xfId="28314"/>
    <cellStyle name="메모 3 19 10" xfId="28315"/>
    <cellStyle name="메모 3 19 10 2" xfId="28316"/>
    <cellStyle name="메모 3 19 10 3" xfId="28317"/>
    <cellStyle name="메모 3 19 11" xfId="28318"/>
    <cellStyle name="메모 3 19 11 2" xfId="28319"/>
    <cellStyle name="메모 3 19 11 3" xfId="28320"/>
    <cellStyle name="메모 3 19 12" xfId="28321"/>
    <cellStyle name="메모 3 19 12 2" xfId="28322"/>
    <cellStyle name="메모 3 19 12 3" xfId="28323"/>
    <cellStyle name="메모 3 19 13" xfId="28324"/>
    <cellStyle name="메모 3 19 13 2" xfId="28325"/>
    <cellStyle name="메모 3 19 13 3" xfId="28326"/>
    <cellStyle name="메모 3 19 14" xfId="28327"/>
    <cellStyle name="메모 3 19 14 2" xfId="28328"/>
    <cellStyle name="메모 3 19 14 3" xfId="28329"/>
    <cellStyle name="메모 3 19 15" xfId="28330"/>
    <cellStyle name="메모 3 19 16" xfId="28331"/>
    <cellStyle name="메모 3 19 2" xfId="28332"/>
    <cellStyle name="메모 3 19 2 2" xfId="28333"/>
    <cellStyle name="메모 3 19 2 3" xfId="28334"/>
    <cellStyle name="메모 3 19 3" xfId="28335"/>
    <cellStyle name="메모 3 19 3 2" xfId="28336"/>
    <cellStyle name="메모 3 19 3 3" xfId="28337"/>
    <cellStyle name="메모 3 19 4" xfId="28338"/>
    <cellStyle name="메모 3 19 4 2" xfId="28339"/>
    <cellStyle name="메모 3 19 4 3" xfId="28340"/>
    <cellStyle name="메모 3 19 5" xfId="28341"/>
    <cellStyle name="메모 3 19 5 2" xfId="28342"/>
    <cellStyle name="메모 3 19 5 3" xfId="28343"/>
    <cellStyle name="메모 3 19 6" xfId="28344"/>
    <cellStyle name="메모 3 19 6 2" xfId="28345"/>
    <cellStyle name="메모 3 19 6 3" xfId="28346"/>
    <cellStyle name="메모 3 19 7" xfId="28347"/>
    <cellStyle name="메모 3 19 7 2" xfId="28348"/>
    <cellStyle name="메모 3 19 7 3" xfId="28349"/>
    <cellStyle name="메모 3 19 8" xfId="28350"/>
    <cellStyle name="메모 3 19 8 2" xfId="28351"/>
    <cellStyle name="메모 3 19 8 3" xfId="28352"/>
    <cellStyle name="메모 3 19 9" xfId="28353"/>
    <cellStyle name="메모 3 19 9 2" xfId="28354"/>
    <cellStyle name="메모 3 19 9 3" xfId="28355"/>
    <cellStyle name="메모 3 2" xfId="28356"/>
    <cellStyle name="메모 3 2 10" xfId="28357"/>
    <cellStyle name="메모 3 2 10 2" xfId="28358"/>
    <cellStyle name="메모 3 2 10 3" xfId="28359"/>
    <cellStyle name="메모 3 2 11" xfId="28360"/>
    <cellStyle name="메모 3 2 11 2" xfId="28361"/>
    <cellStyle name="메모 3 2 11 3" xfId="28362"/>
    <cellStyle name="메모 3 2 12" xfId="28363"/>
    <cellStyle name="메모 3 2 12 2" xfId="28364"/>
    <cellStyle name="메모 3 2 12 3" xfId="28365"/>
    <cellStyle name="메모 3 2 13" xfId="28366"/>
    <cellStyle name="메모 3 2 13 2" xfId="28367"/>
    <cellStyle name="메모 3 2 13 3" xfId="28368"/>
    <cellStyle name="메모 3 2 14" xfId="28369"/>
    <cellStyle name="메모 3 2 14 2" xfId="28370"/>
    <cellStyle name="메모 3 2 14 3" xfId="28371"/>
    <cellStyle name="메모 3 2 15" xfId="28372"/>
    <cellStyle name="메모 3 2 16" xfId="28373"/>
    <cellStyle name="메모 3 2 2" xfId="28374"/>
    <cellStyle name="메모 3 2 2 2" xfId="28375"/>
    <cellStyle name="메모 3 2 2 3" xfId="28376"/>
    <cellStyle name="메모 3 2 3" xfId="28377"/>
    <cellStyle name="메모 3 2 3 2" xfId="28378"/>
    <cellStyle name="메모 3 2 3 3" xfId="28379"/>
    <cellStyle name="메모 3 2 4" xfId="28380"/>
    <cellStyle name="메모 3 2 4 2" xfId="28381"/>
    <cellStyle name="메모 3 2 4 3" xfId="28382"/>
    <cellStyle name="메모 3 2 5" xfId="28383"/>
    <cellStyle name="메모 3 2 5 2" xfId="28384"/>
    <cellStyle name="메모 3 2 5 3" xfId="28385"/>
    <cellStyle name="메모 3 2 6" xfId="28386"/>
    <cellStyle name="메모 3 2 6 2" xfId="28387"/>
    <cellStyle name="메모 3 2 6 3" xfId="28388"/>
    <cellStyle name="메모 3 2 7" xfId="28389"/>
    <cellStyle name="메모 3 2 7 2" xfId="28390"/>
    <cellStyle name="메모 3 2 7 3" xfId="28391"/>
    <cellStyle name="메모 3 2 8" xfId="28392"/>
    <cellStyle name="메모 3 2 8 2" xfId="28393"/>
    <cellStyle name="메모 3 2 8 3" xfId="28394"/>
    <cellStyle name="메모 3 2 9" xfId="28395"/>
    <cellStyle name="메모 3 2 9 2" xfId="28396"/>
    <cellStyle name="메모 3 2 9 3" xfId="28397"/>
    <cellStyle name="메모 3 20" xfId="28398"/>
    <cellStyle name="메모 3 20 10" xfId="28399"/>
    <cellStyle name="메모 3 20 10 2" xfId="28400"/>
    <cellStyle name="메모 3 20 10 3" xfId="28401"/>
    <cellStyle name="메모 3 20 11" xfId="28402"/>
    <cellStyle name="메모 3 20 11 2" xfId="28403"/>
    <cellStyle name="메모 3 20 11 3" xfId="28404"/>
    <cellStyle name="메모 3 20 12" xfId="28405"/>
    <cellStyle name="메모 3 20 12 2" xfId="28406"/>
    <cellStyle name="메모 3 20 12 3" xfId="28407"/>
    <cellStyle name="메모 3 20 13" xfId="28408"/>
    <cellStyle name="메모 3 20 13 2" xfId="28409"/>
    <cellStyle name="메모 3 20 13 3" xfId="28410"/>
    <cellStyle name="메모 3 20 14" xfId="28411"/>
    <cellStyle name="메모 3 20 14 2" xfId="28412"/>
    <cellStyle name="메모 3 20 14 3" xfId="28413"/>
    <cellStyle name="메모 3 20 15" xfId="28414"/>
    <cellStyle name="메모 3 20 16" xfId="28415"/>
    <cellStyle name="메모 3 20 2" xfId="28416"/>
    <cellStyle name="메모 3 20 2 2" xfId="28417"/>
    <cellStyle name="메모 3 20 2 3" xfId="28418"/>
    <cellStyle name="메모 3 20 3" xfId="28419"/>
    <cellStyle name="메모 3 20 3 2" xfId="28420"/>
    <cellStyle name="메모 3 20 3 3" xfId="28421"/>
    <cellStyle name="메모 3 20 4" xfId="28422"/>
    <cellStyle name="메모 3 20 4 2" xfId="28423"/>
    <cellStyle name="메모 3 20 4 3" xfId="28424"/>
    <cellStyle name="메모 3 20 5" xfId="28425"/>
    <cellStyle name="메모 3 20 5 2" xfId="28426"/>
    <cellStyle name="메모 3 20 5 3" xfId="28427"/>
    <cellStyle name="메모 3 20 6" xfId="28428"/>
    <cellStyle name="메모 3 20 6 2" xfId="28429"/>
    <cellStyle name="메모 3 20 6 3" xfId="28430"/>
    <cellStyle name="메모 3 20 7" xfId="28431"/>
    <cellStyle name="메모 3 20 7 2" xfId="28432"/>
    <cellStyle name="메모 3 20 7 3" xfId="28433"/>
    <cellStyle name="메모 3 20 8" xfId="28434"/>
    <cellStyle name="메모 3 20 8 2" xfId="28435"/>
    <cellStyle name="메모 3 20 8 3" xfId="28436"/>
    <cellStyle name="메모 3 20 9" xfId="28437"/>
    <cellStyle name="메모 3 20 9 2" xfId="28438"/>
    <cellStyle name="메모 3 20 9 3" xfId="28439"/>
    <cellStyle name="메모 3 21" xfId="28440"/>
    <cellStyle name="메모 3 21 10" xfId="28441"/>
    <cellStyle name="메모 3 21 10 2" xfId="28442"/>
    <cellStyle name="메모 3 21 10 3" xfId="28443"/>
    <cellStyle name="메모 3 21 11" xfId="28444"/>
    <cellStyle name="메모 3 21 11 2" xfId="28445"/>
    <cellStyle name="메모 3 21 11 3" xfId="28446"/>
    <cellStyle name="메모 3 21 12" xfId="28447"/>
    <cellStyle name="메모 3 21 12 2" xfId="28448"/>
    <cellStyle name="메모 3 21 12 3" xfId="28449"/>
    <cellStyle name="메모 3 21 13" xfId="28450"/>
    <cellStyle name="메모 3 21 13 2" xfId="28451"/>
    <cellStyle name="메모 3 21 13 3" xfId="28452"/>
    <cellStyle name="메모 3 21 14" xfId="28453"/>
    <cellStyle name="메모 3 21 14 2" xfId="28454"/>
    <cellStyle name="메모 3 21 14 3" xfId="28455"/>
    <cellStyle name="메모 3 21 15" xfId="28456"/>
    <cellStyle name="메모 3 21 16" xfId="28457"/>
    <cellStyle name="메모 3 21 2" xfId="28458"/>
    <cellStyle name="메모 3 21 2 2" xfId="28459"/>
    <cellStyle name="메모 3 21 2 3" xfId="28460"/>
    <cellStyle name="메모 3 21 3" xfId="28461"/>
    <cellStyle name="메모 3 21 3 2" xfId="28462"/>
    <cellStyle name="메모 3 21 3 3" xfId="28463"/>
    <cellStyle name="메모 3 21 4" xfId="28464"/>
    <cellStyle name="메모 3 21 4 2" xfId="28465"/>
    <cellStyle name="메모 3 21 4 3" xfId="28466"/>
    <cellStyle name="메모 3 21 5" xfId="28467"/>
    <cellStyle name="메모 3 21 5 2" xfId="28468"/>
    <cellStyle name="메모 3 21 5 3" xfId="28469"/>
    <cellStyle name="메모 3 21 6" xfId="28470"/>
    <cellStyle name="메모 3 21 6 2" xfId="28471"/>
    <cellStyle name="메모 3 21 6 3" xfId="28472"/>
    <cellStyle name="메모 3 21 7" xfId="28473"/>
    <cellStyle name="메모 3 21 7 2" xfId="28474"/>
    <cellStyle name="메모 3 21 7 3" xfId="28475"/>
    <cellStyle name="메모 3 21 8" xfId="28476"/>
    <cellStyle name="메모 3 21 8 2" xfId="28477"/>
    <cellStyle name="메모 3 21 8 3" xfId="28478"/>
    <cellStyle name="메모 3 21 9" xfId="28479"/>
    <cellStyle name="메모 3 21 9 2" xfId="28480"/>
    <cellStyle name="메모 3 21 9 3" xfId="28481"/>
    <cellStyle name="메모 3 22" xfId="28482"/>
    <cellStyle name="메모 3 22 10" xfId="28483"/>
    <cellStyle name="메모 3 22 10 2" xfId="28484"/>
    <cellStyle name="메모 3 22 10 3" xfId="28485"/>
    <cellStyle name="메모 3 22 11" xfId="28486"/>
    <cellStyle name="메모 3 22 11 2" xfId="28487"/>
    <cellStyle name="메모 3 22 11 3" xfId="28488"/>
    <cellStyle name="메모 3 22 12" xfId="28489"/>
    <cellStyle name="메모 3 22 12 2" xfId="28490"/>
    <cellStyle name="메모 3 22 12 3" xfId="28491"/>
    <cellStyle name="메모 3 22 13" xfId="28492"/>
    <cellStyle name="메모 3 22 13 2" xfId="28493"/>
    <cellStyle name="메모 3 22 13 3" xfId="28494"/>
    <cellStyle name="메모 3 22 14" xfId="28495"/>
    <cellStyle name="메모 3 22 14 2" xfId="28496"/>
    <cellStyle name="메모 3 22 14 3" xfId="28497"/>
    <cellStyle name="메모 3 22 15" xfId="28498"/>
    <cellStyle name="메모 3 22 16" xfId="28499"/>
    <cellStyle name="메모 3 22 2" xfId="28500"/>
    <cellStyle name="메모 3 22 2 2" xfId="28501"/>
    <cellStyle name="메모 3 22 2 3" xfId="28502"/>
    <cellStyle name="메모 3 22 3" xfId="28503"/>
    <cellStyle name="메모 3 22 3 2" xfId="28504"/>
    <cellStyle name="메모 3 22 3 3" xfId="28505"/>
    <cellStyle name="메모 3 22 4" xfId="28506"/>
    <cellStyle name="메모 3 22 4 2" xfId="28507"/>
    <cellStyle name="메모 3 22 4 3" xfId="28508"/>
    <cellStyle name="메모 3 22 5" xfId="28509"/>
    <cellStyle name="메모 3 22 5 2" xfId="28510"/>
    <cellStyle name="메모 3 22 5 3" xfId="28511"/>
    <cellStyle name="메모 3 22 6" xfId="28512"/>
    <cellStyle name="메모 3 22 6 2" xfId="28513"/>
    <cellStyle name="메모 3 22 6 3" xfId="28514"/>
    <cellStyle name="메모 3 22 7" xfId="28515"/>
    <cellStyle name="메모 3 22 7 2" xfId="28516"/>
    <cellStyle name="메모 3 22 7 3" xfId="28517"/>
    <cellStyle name="메모 3 22 8" xfId="28518"/>
    <cellStyle name="메모 3 22 8 2" xfId="28519"/>
    <cellStyle name="메모 3 22 8 3" xfId="28520"/>
    <cellStyle name="메모 3 22 9" xfId="28521"/>
    <cellStyle name="메모 3 22 9 2" xfId="28522"/>
    <cellStyle name="메모 3 22 9 3" xfId="28523"/>
    <cellStyle name="메모 3 23" xfId="28524"/>
    <cellStyle name="메모 3 23 2" xfId="28525"/>
    <cellStyle name="메모 3 23 3" xfId="28526"/>
    <cellStyle name="메모 3 24" xfId="28527"/>
    <cellStyle name="메모 3 24 2" xfId="28528"/>
    <cellStyle name="메모 3 24 3" xfId="28529"/>
    <cellStyle name="메모 3 25" xfId="28530"/>
    <cellStyle name="메모 3 25 2" xfId="28531"/>
    <cellStyle name="메모 3 25 3" xfId="28532"/>
    <cellStyle name="메모 3 26" xfId="28533"/>
    <cellStyle name="메모 3 26 2" xfId="28534"/>
    <cellStyle name="메모 3 26 3" xfId="28535"/>
    <cellStyle name="메모 3 27" xfId="28536"/>
    <cellStyle name="메모 3 27 2" xfId="28537"/>
    <cellStyle name="메모 3 27 3" xfId="28538"/>
    <cellStyle name="메모 3 28" xfId="28539"/>
    <cellStyle name="메모 3 28 2" xfId="28540"/>
    <cellStyle name="메모 3 28 3" xfId="28541"/>
    <cellStyle name="메모 3 29" xfId="28542"/>
    <cellStyle name="메모 3 29 2" xfId="28543"/>
    <cellStyle name="메모 3 29 3" xfId="28544"/>
    <cellStyle name="메모 3 3" xfId="28545"/>
    <cellStyle name="메모 3 3 10" xfId="28546"/>
    <cellStyle name="메모 3 3 10 2" xfId="28547"/>
    <cellStyle name="메모 3 3 10 3" xfId="28548"/>
    <cellStyle name="메모 3 3 11" xfId="28549"/>
    <cellStyle name="메모 3 3 11 2" xfId="28550"/>
    <cellStyle name="메모 3 3 11 3" xfId="28551"/>
    <cellStyle name="메모 3 3 12" xfId="28552"/>
    <cellStyle name="메모 3 3 12 2" xfId="28553"/>
    <cellStyle name="메모 3 3 12 3" xfId="28554"/>
    <cellStyle name="메모 3 3 13" xfId="28555"/>
    <cellStyle name="메모 3 3 13 2" xfId="28556"/>
    <cellStyle name="메모 3 3 13 3" xfId="28557"/>
    <cellStyle name="메모 3 3 14" xfId="28558"/>
    <cellStyle name="메모 3 3 14 2" xfId="28559"/>
    <cellStyle name="메모 3 3 14 3" xfId="28560"/>
    <cellStyle name="메모 3 3 15" xfId="28561"/>
    <cellStyle name="메모 3 3 16" xfId="28562"/>
    <cellStyle name="메모 3 3 2" xfId="28563"/>
    <cellStyle name="메모 3 3 2 2" xfId="28564"/>
    <cellStyle name="메모 3 3 2 3" xfId="28565"/>
    <cellStyle name="메모 3 3 3" xfId="28566"/>
    <cellStyle name="메모 3 3 3 2" xfId="28567"/>
    <cellStyle name="메모 3 3 3 3" xfId="28568"/>
    <cellStyle name="메모 3 3 4" xfId="28569"/>
    <cellStyle name="메모 3 3 4 2" xfId="28570"/>
    <cellStyle name="메모 3 3 4 3" xfId="28571"/>
    <cellStyle name="메모 3 3 5" xfId="28572"/>
    <cellStyle name="메모 3 3 5 2" xfId="28573"/>
    <cellStyle name="메모 3 3 5 3" xfId="28574"/>
    <cellStyle name="메모 3 3 6" xfId="28575"/>
    <cellStyle name="메모 3 3 6 2" xfId="28576"/>
    <cellStyle name="메모 3 3 6 3" xfId="28577"/>
    <cellStyle name="메모 3 3 7" xfId="28578"/>
    <cellStyle name="메모 3 3 7 2" xfId="28579"/>
    <cellStyle name="메모 3 3 7 3" xfId="28580"/>
    <cellStyle name="메모 3 3 8" xfId="28581"/>
    <cellStyle name="메모 3 3 8 2" xfId="28582"/>
    <cellStyle name="메모 3 3 8 3" xfId="28583"/>
    <cellStyle name="메모 3 3 9" xfId="28584"/>
    <cellStyle name="메모 3 3 9 2" xfId="28585"/>
    <cellStyle name="메모 3 3 9 3" xfId="28586"/>
    <cellStyle name="메모 3 30" xfId="28587"/>
    <cellStyle name="메모 3 30 2" xfId="28588"/>
    <cellStyle name="메모 3 30 3" xfId="28589"/>
    <cellStyle name="메모 3 31" xfId="28590"/>
    <cellStyle name="메모 3 31 2" xfId="28591"/>
    <cellStyle name="메모 3 31 3" xfId="28592"/>
    <cellStyle name="메모 3 32" xfId="28593"/>
    <cellStyle name="메모 3 32 2" xfId="28594"/>
    <cellStyle name="메모 3 32 3" xfId="28595"/>
    <cellStyle name="메모 3 33" xfId="28596"/>
    <cellStyle name="메모 3 33 2" xfId="28597"/>
    <cellStyle name="메모 3 33 3" xfId="28598"/>
    <cellStyle name="메모 3 34" xfId="28599"/>
    <cellStyle name="메모 3 34 2" xfId="28600"/>
    <cellStyle name="메모 3 34 3" xfId="28601"/>
    <cellStyle name="메모 3 35" xfId="28602"/>
    <cellStyle name="메모 3 35 2" xfId="28603"/>
    <cellStyle name="메모 3 35 3" xfId="28604"/>
    <cellStyle name="메모 3 36" xfId="28605"/>
    <cellStyle name="메모 3 37" xfId="28606"/>
    <cellStyle name="메모 3 4" xfId="28607"/>
    <cellStyle name="메모 3 4 10" xfId="28608"/>
    <cellStyle name="메모 3 4 10 2" xfId="28609"/>
    <cellStyle name="메모 3 4 10 3" xfId="28610"/>
    <cellStyle name="메모 3 4 11" xfId="28611"/>
    <cellStyle name="메모 3 4 11 2" xfId="28612"/>
    <cellStyle name="메모 3 4 11 3" xfId="28613"/>
    <cellStyle name="메모 3 4 12" xfId="28614"/>
    <cellStyle name="메모 3 4 12 2" xfId="28615"/>
    <cellStyle name="메모 3 4 12 3" xfId="28616"/>
    <cellStyle name="메모 3 4 13" xfId="28617"/>
    <cellStyle name="메모 3 4 13 2" xfId="28618"/>
    <cellStyle name="메모 3 4 13 3" xfId="28619"/>
    <cellStyle name="메모 3 4 14" xfId="28620"/>
    <cellStyle name="메모 3 4 14 2" xfId="28621"/>
    <cellStyle name="메모 3 4 14 3" xfId="28622"/>
    <cellStyle name="메모 3 4 15" xfId="28623"/>
    <cellStyle name="메모 3 4 16" xfId="28624"/>
    <cellStyle name="메모 3 4 2" xfId="28625"/>
    <cellStyle name="메모 3 4 2 2" xfId="28626"/>
    <cellStyle name="메모 3 4 2 3" xfId="28627"/>
    <cellStyle name="메모 3 4 3" xfId="28628"/>
    <cellStyle name="메모 3 4 3 2" xfId="28629"/>
    <cellStyle name="메모 3 4 3 3" xfId="28630"/>
    <cellStyle name="메모 3 4 4" xfId="28631"/>
    <cellStyle name="메모 3 4 4 2" xfId="28632"/>
    <cellStyle name="메모 3 4 4 3" xfId="28633"/>
    <cellStyle name="메모 3 4 5" xfId="28634"/>
    <cellStyle name="메모 3 4 5 2" xfId="28635"/>
    <cellStyle name="메모 3 4 5 3" xfId="28636"/>
    <cellStyle name="메모 3 4 6" xfId="28637"/>
    <cellStyle name="메모 3 4 6 2" xfId="28638"/>
    <cellStyle name="메모 3 4 6 3" xfId="28639"/>
    <cellStyle name="메모 3 4 7" xfId="28640"/>
    <cellStyle name="메모 3 4 7 2" xfId="28641"/>
    <cellStyle name="메모 3 4 7 3" xfId="28642"/>
    <cellStyle name="메모 3 4 8" xfId="28643"/>
    <cellStyle name="메모 3 4 8 2" xfId="28644"/>
    <cellStyle name="메모 3 4 8 3" xfId="28645"/>
    <cellStyle name="메모 3 4 9" xfId="28646"/>
    <cellStyle name="메모 3 4 9 2" xfId="28647"/>
    <cellStyle name="메모 3 4 9 3" xfId="28648"/>
    <cellStyle name="메모 3 5" xfId="28649"/>
    <cellStyle name="메모 3 5 10" xfId="28650"/>
    <cellStyle name="메모 3 5 10 2" xfId="28651"/>
    <cellStyle name="메모 3 5 10 3" xfId="28652"/>
    <cellStyle name="메모 3 5 11" xfId="28653"/>
    <cellStyle name="메모 3 5 11 2" xfId="28654"/>
    <cellStyle name="메모 3 5 11 3" xfId="28655"/>
    <cellStyle name="메모 3 5 12" xfId="28656"/>
    <cellStyle name="메모 3 5 12 2" xfId="28657"/>
    <cellStyle name="메모 3 5 12 3" xfId="28658"/>
    <cellStyle name="메모 3 5 13" xfId="28659"/>
    <cellStyle name="메모 3 5 13 2" xfId="28660"/>
    <cellStyle name="메모 3 5 13 3" xfId="28661"/>
    <cellStyle name="메모 3 5 14" xfId="28662"/>
    <cellStyle name="메모 3 5 14 2" xfId="28663"/>
    <cellStyle name="메모 3 5 14 3" xfId="28664"/>
    <cellStyle name="메모 3 5 15" xfId="28665"/>
    <cellStyle name="메모 3 5 16" xfId="28666"/>
    <cellStyle name="메모 3 5 2" xfId="28667"/>
    <cellStyle name="메모 3 5 2 2" xfId="28668"/>
    <cellStyle name="메모 3 5 2 3" xfId="28669"/>
    <cellStyle name="메모 3 5 3" xfId="28670"/>
    <cellStyle name="메모 3 5 3 2" xfId="28671"/>
    <cellStyle name="메모 3 5 3 3" xfId="28672"/>
    <cellStyle name="메모 3 5 4" xfId="28673"/>
    <cellStyle name="메모 3 5 4 2" xfId="28674"/>
    <cellStyle name="메모 3 5 4 3" xfId="28675"/>
    <cellStyle name="메모 3 5 5" xfId="28676"/>
    <cellStyle name="메모 3 5 5 2" xfId="28677"/>
    <cellStyle name="메모 3 5 5 3" xfId="28678"/>
    <cellStyle name="메모 3 5 6" xfId="28679"/>
    <cellStyle name="메모 3 5 6 2" xfId="28680"/>
    <cellStyle name="메모 3 5 6 3" xfId="28681"/>
    <cellStyle name="메모 3 5 7" xfId="28682"/>
    <cellStyle name="메모 3 5 7 2" xfId="28683"/>
    <cellStyle name="메모 3 5 7 3" xfId="28684"/>
    <cellStyle name="메모 3 5 8" xfId="28685"/>
    <cellStyle name="메모 3 5 8 2" xfId="28686"/>
    <cellStyle name="메모 3 5 8 3" xfId="28687"/>
    <cellStyle name="메모 3 5 9" xfId="28688"/>
    <cellStyle name="메모 3 5 9 2" xfId="28689"/>
    <cellStyle name="메모 3 5 9 3" xfId="28690"/>
    <cellStyle name="메모 3 6" xfId="28691"/>
    <cellStyle name="메모 3 6 10" xfId="28692"/>
    <cellStyle name="메모 3 6 10 2" xfId="28693"/>
    <cellStyle name="메모 3 6 10 3" xfId="28694"/>
    <cellStyle name="메모 3 6 11" xfId="28695"/>
    <cellStyle name="메모 3 6 11 2" xfId="28696"/>
    <cellStyle name="메모 3 6 11 3" xfId="28697"/>
    <cellStyle name="메모 3 6 12" xfId="28698"/>
    <cellStyle name="메모 3 6 12 2" xfId="28699"/>
    <cellStyle name="메모 3 6 12 3" xfId="28700"/>
    <cellStyle name="메모 3 6 13" xfId="28701"/>
    <cellStyle name="메모 3 6 13 2" xfId="28702"/>
    <cellStyle name="메모 3 6 13 3" xfId="28703"/>
    <cellStyle name="메모 3 6 14" xfId="28704"/>
    <cellStyle name="메모 3 6 14 2" xfId="28705"/>
    <cellStyle name="메모 3 6 14 3" xfId="28706"/>
    <cellStyle name="메모 3 6 15" xfId="28707"/>
    <cellStyle name="메모 3 6 16" xfId="28708"/>
    <cellStyle name="메모 3 6 2" xfId="28709"/>
    <cellStyle name="메모 3 6 2 2" xfId="28710"/>
    <cellStyle name="메모 3 6 2 3" xfId="28711"/>
    <cellStyle name="메모 3 6 3" xfId="28712"/>
    <cellStyle name="메모 3 6 3 2" xfId="28713"/>
    <cellStyle name="메모 3 6 3 3" xfId="28714"/>
    <cellStyle name="메모 3 6 4" xfId="28715"/>
    <cellStyle name="메모 3 6 4 2" xfId="28716"/>
    <cellStyle name="메모 3 6 4 3" xfId="28717"/>
    <cellStyle name="메모 3 6 5" xfId="28718"/>
    <cellStyle name="메모 3 6 5 2" xfId="28719"/>
    <cellStyle name="메모 3 6 5 3" xfId="28720"/>
    <cellStyle name="메모 3 6 6" xfId="28721"/>
    <cellStyle name="메모 3 6 6 2" xfId="28722"/>
    <cellStyle name="메모 3 6 6 3" xfId="28723"/>
    <cellStyle name="메모 3 6 7" xfId="28724"/>
    <cellStyle name="메모 3 6 7 2" xfId="28725"/>
    <cellStyle name="메모 3 6 7 3" xfId="28726"/>
    <cellStyle name="메모 3 6 8" xfId="28727"/>
    <cellStyle name="메모 3 6 8 2" xfId="28728"/>
    <cellStyle name="메모 3 6 8 3" xfId="28729"/>
    <cellStyle name="메모 3 6 9" xfId="28730"/>
    <cellStyle name="메모 3 6 9 2" xfId="28731"/>
    <cellStyle name="메모 3 6 9 3" xfId="28732"/>
    <cellStyle name="메모 3 7" xfId="28733"/>
    <cellStyle name="메모 3 7 10" xfId="28734"/>
    <cellStyle name="메모 3 7 10 2" xfId="28735"/>
    <cellStyle name="메모 3 7 10 3" xfId="28736"/>
    <cellStyle name="메모 3 7 11" xfId="28737"/>
    <cellStyle name="메모 3 7 11 2" xfId="28738"/>
    <cellStyle name="메모 3 7 11 3" xfId="28739"/>
    <cellStyle name="메모 3 7 12" xfId="28740"/>
    <cellStyle name="메모 3 7 12 2" xfId="28741"/>
    <cellStyle name="메모 3 7 12 3" xfId="28742"/>
    <cellStyle name="메모 3 7 13" xfId="28743"/>
    <cellStyle name="메모 3 7 13 2" xfId="28744"/>
    <cellStyle name="메모 3 7 13 3" xfId="28745"/>
    <cellStyle name="메모 3 7 14" xfId="28746"/>
    <cellStyle name="메모 3 7 14 2" xfId="28747"/>
    <cellStyle name="메모 3 7 14 3" xfId="28748"/>
    <cellStyle name="메모 3 7 15" xfId="28749"/>
    <cellStyle name="메모 3 7 16" xfId="28750"/>
    <cellStyle name="메모 3 7 2" xfId="28751"/>
    <cellStyle name="메모 3 7 2 2" xfId="28752"/>
    <cellStyle name="메모 3 7 2 3" xfId="28753"/>
    <cellStyle name="메모 3 7 3" xfId="28754"/>
    <cellStyle name="메모 3 7 3 2" xfId="28755"/>
    <cellStyle name="메모 3 7 3 3" xfId="28756"/>
    <cellStyle name="메모 3 7 4" xfId="28757"/>
    <cellStyle name="메모 3 7 4 2" xfId="28758"/>
    <cellStyle name="메모 3 7 4 3" xfId="28759"/>
    <cellStyle name="메모 3 7 5" xfId="28760"/>
    <cellStyle name="메모 3 7 5 2" xfId="28761"/>
    <cellStyle name="메모 3 7 5 3" xfId="28762"/>
    <cellStyle name="메모 3 7 6" xfId="28763"/>
    <cellStyle name="메모 3 7 6 2" xfId="28764"/>
    <cellStyle name="메모 3 7 6 3" xfId="28765"/>
    <cellStyle name="메모 3 7 7" xfId="28766"/>
    <cellStyle name="메모 3 7 7 2" xfId="28767"/>
    <cellStyle name="메모 3 7 7 3" xfId="28768"/>
    <cellStyle name="메모 3 7 8" xfId="28769"/>
    <cellStyle name="메모 3 7 8 2" xfId="28770"/>
    <cellStyle name="메모 3 7 8 3" xfId="28771"/>
    <cellStyle name="메모 3 7 9" xfId="28772"/>
    <cellStyle name="메모 3 7 9 2" xfId="28773"/>
    <cellStyle name="메모 3 7 9 3" xfId="28774"/>
    <cellStyle name="메모 3 8" xfId="28775"/>
    <cellStyle name="메모 3 8 10" xfId="28776"/>
    <cellStyle name="메모 3 8 10 2" xfId="28777"/>
    <cellStyle name="메모 3 8 10 3" xfId="28778"/>
    <cellStyle name="메모 3 8 11" xfId="28779"/>
    <cellStyle name="메모 3 8 11 2" xfId="28780"/>
    <cellStyle name="메모 3 8 11 3" xfId="28781"/>
    <cellStyle name="메모 3 8 12" xfId="28782"/>
    <cellStyle name="메모 3 8 12 2" xfId="28783"/>
    <cellStyle name="메모 3 8 12 3" xfId="28784"/>
    <cellStyle name="메모 3 8 13" xfId="28785"/>
    <cellStyle name="메모 3 8 13 2" xfId="28786"/>
    <cellStyle name="메모 3 8 13 3" xfId="28787"/>
    <cellStyle name="메모 3 8 14" xfId="28788"/>
    <cellStyle name="메모 3 8 14 2" xfId="28789"/>
    <cellStyle name="메모 3 8 14 3" xfId="28790"/>
    <cellStyle name="메모 3 8 15" xfId="28791"/>
    <cellStyle name="메모 3 8 16" xfId="28792"/>
    <cellStyle name="메모 3 8 2" xfId="28793"/>
    <cellStyle name="메모 3 8 2 2" xfId="28794"/>
    <cellStyle name="메모 3 8 2 3" xfId="28795"/>
    <cellStyle name="메모 3 8 3" xfId="28796"/>
    <cellStyle name="메모 3 8 3 2" xfId="28797"/>
    <cellStyle name="메모 3 8 3 3" xfId="28798"/>
    <cellStyle name="메모 3 8 4" xfId="28799"/>
    <cellStyle name="메모 3 8 4 2" xfId="28800"/>
    <cellStyle name="메모 3 8 4 3" xfId="28801"/>
    <cellStyle name="메모 3 8 5" xfId="28802"/>
    <cellStyle name="메모 3 8 5 2" xfId="28803"/>
    <cellStyle name="메모 3 8 5 3" xfId="28804"/>
    <cellStyle name="메모 3 8 6" xfId="28805"/>
    <cellStyle name="메모 3 8 6 2" xfId="28806"/>
    <cellStyle name="메모 3 8 6 3" xfId="28807"/>
    <cellStyle name="메모 3 8 7" xfId="28808"/>
    <cellStyle name="메모 3 8 7 2" xfId="28809"/>
    <cellStyle name="메모 3 8 7 3" xfId="28810"/>
    <cellStyle name="메모 3 8 8" xfId="28811"/>
    <cellStyle name="메모 3 8 8 2" xfId="28812"/>
    <cellStyle name="메모 3 8 8 3" xfId="28813"/>
    <cellStyle name="메모 3 8 9" xfId="28814"/>
    <cellStyle name="메모 3 8 9 2" xfId="28815"/>
    <cellStyle name="메모 3 8 9 3" xfId="28816"/>
    <cellStyle name="메모 3 9" xfId="28817"/>
    <cellStyle name="메모 3 9 10" xfId="28818"/>
    <cellStyle name="메모 3 9 10 2" xfId="28819"/>
    <cellStyle name="메모 3 9 10 3" xfId="28820"/>
    <cellStyle name="메모 3 9 11" xfId="28821"/>
    <cellStyle name="메모 3 9 11 2" xfId="28822"/>
    <cellStyle name="메모 3 9 11 3" xfId="28823"/>
    <cellStyle name="메모 3 9 12" xfId="28824"/>
    <cellStyle name="메모 3 9 12 2" xfId="28825"/>
    <cellStyle name="메모 3 9 12 3" xfId="28826"/>
    <cellStyle name="메모 3 9 13" xfId="28827"/>
    <cellStyle name="메모 3 9 13 2" xfId="28828"/>
    <cellStyle name="메모 3 9 13 3" xfId="28829"/>
    <cellStyle name="메모 3 9 14" xfId="28830"/>
    <cellStyle name="메모 3 9 14 2" xfId="28831"/>
    <cellStyle name="메모 3 9 14 3" xfId="28832"/>
    <cellStyle name="메모 3 9 15" xfId="28833"/>
    <cellStyle name="메모 3 9 16" xfId="28834"/>
    <cellStyle name="메모 3 9 2" xfId="28835"/>
    <cellStyle name="메모 3 9 2 2" xfId="28836"/>
    <cellStyle name="메모 3 9 2 3" xfId="28837"/>
    <cellStyle name="메모 3 9 3" xfId="28838"/>
    <cellStyle name="메모 3 9 3 2" xfId="28839"/>
    <cellStyle name="메모 3 9 3 3" xfId="28840"/>
    <cellStyle name="메모 3 9 4" xfId="28841"/>
    <cellStyle name="메모 3 9 4 2" xfId="28842"/>
    <cellStyle name="메모 3 9 4 3" xfId="28843"/>
    <cellStyle name="메모 3 9 5" xfId="28844"/>
    <cellStyle name="메모 3 9 5 2" xfId="28845"/>
    <cellStyle name="메모 3 9 5 3" xfId="28846"/>
    <cellStyle name="메모 3 9 6" xfId="28847"/>
    <cellStyle name="메모 3 9 6 2" xfId="28848"/>
    <cellStyle name="메모 3 9 6 3" xfId="28849"/>
    <cellStyle name="메모 3 9 7" xfId="28850"/>
    <cellStyle name="메모 3 9 7 2" xfId="28851"/>
    <cellStyle name="메모 3 9 7 3" xfId="28852"/>
    <cellStyle name="메모 3 9 8" xfId="28853"/>
    <cellStyle name="메모 3 9 8 2" xfId="28854"/>
    <cellStyle name="메모 3 9 8 3" xfId="28855"/>
    <cellStyle name="메모 3 9 9" xfId="28856"/>
    <cellStyle name="메모 3 9 9 2" xfId="28857"/>
    <cellStyle name="메모 3 9 9 3" xfId="28858"/>
    <cellStyle name="메모 4" xfId="28859"/>
    <cellStyle name="메모 4 10" xfId="28860"/>
    <cellStyle name="메모 4 10 10" xfId="28861"/>
    <cellStyle name="메모 4 10 10 2" xfId="28862"/>
    <cellStyle name="메모 4 10 10 3" xfId="28863"/>
    <cellStyle name="메모 4 10 11" xfId="28864"/>
    <cellStyle name="메모 4 10 11 2" xfId="28865"/>
    <cellStyle name="메모 4 10 11 3" xfId="28866"/>
    <cellStyle name="메모 4 10 12" xfId="28867"/>
    <cellStyle name="메모 4 10 12 2" xfId="28868"/>
    <cellStyle name="메모 4 10 12 3" xfId="28869"/>
    <cellStyle name="메모 4 10 13" xfId="28870"/>
    <cellStyle name="메모 4 10 13 2" xfId="28871"/>
    <cellStyle name="메모 4 10 13 3" xfId="28872"/>
    <cellStyle name="메모 4 10 14" xfId="28873"/>
    <cellStyle name="메모 4 10 14 2" xfId="28874"/>
    <cellStyle name="메모 4 10 14 3" xfId="28875"/>
    <cellStyle name="메모 4 10 15" xfId="28876"/>
    <cellStyle name="메모 4 10 16" xfId="28877"/>
    <cellStyle name="메모 4 10 2" xfId="28878"/>
    <cellStyle name="메모 4 10 2 2" xfId="28879"/>
    <cellStyle name="메모 4 10 2 3" xfId="28880"/>
    <cellStyle name="메모 4 10 3" xfId="28881"/>
    <cellStyle name="메모 4 10 3 2" xfId="28882"/>
    <cellStyle name="메모 4 10 3 3" xfId="28883"/>
    <cellStyle name="메모 4 10 4" xfId="28884"/>
    <cellStyle name="메모 4 10 4 2" xfId="28885"/>
    <cellStyle name="메모 4 10 4 3" xfId="28886"/>
    <cellStyle name="메모 4 10 5" xfId="28887"/>
    <cellStyle name="메모 4 10 5 2" xfId="28888"/>
    <cellStyle name="메모 4 10 5 3" xfId="28889"/>
    <cellStyle name="메모 4 10 6" xfId="28890"/>
    <cellStyle name="메모 4 10 6 2" xfId="28891"/>
    <cellStyle name="메모 4 10 6 3" xfId="28892"/>
    <cellStyle name="메모 4 10 7" xfId="28893"/>
    <cellStyle name="메모 4 10 7 2" xfId="28894"/>
    <cellStyle name="메모 4 10 7 3" xfId="28895"/>
    <cellStyle name="메모 4 10 8" xfId="28896"/>
    <cellStyle name="메모 4 10 8 2" xfId="28897"/>
    <cellStyle name="메모 4 10 8 3" xfId="28898"/>
    <cellStyle name="메모 4 10 9" xfId="28899"/>
    <cellStyle name="메모 4 10 9 2" xfId="28900"/>
    <cellStyle name="메모 4 10 9 3" xfId="28901"/>
    <cellStyle name="메모 4 11" xfId="28902"/>
    <cellStyle name="메모 4 11 10" xfId="28903"/>
    <cellStyle name="메모 4 11 10 2" xfId="28904"/>
    <cellStyle name="메모 4 11 10 3" xfId="28905"/>
    <cellStyle name="메모 4 11 11" xfId="28906"/>
    <cellStyle name="메모 4 11 11 2" xfId="28907"/>
    <cellStyle name="메모 4 11 11 3" xfId="28908"/>
    <cellStyle name="메모 4 11 12" xfId="28909"/>
    <cellStyle name="메모 4 11 12 2" xfId="28910"/>
    <cellStyle name="메모 4 11 12 3" xfId="28911"/>
    <cellStyle name="메모 4 11 13" xfId="28912"/>
    <cellStyle name="메모 4 11 13 2" xfId="28913"/>
    <cellStyle name="메모 4 11 13 3" xfId="28914"/>
    <cellStyle name="메모 4 11 14" xfId="28915"/>
    <cellStyle name="메모 4 11 14 2" xfId="28916"/>
    <cellStyle name="메모 4 11 14 3" xfId="28917"/>
    <cellStyle name="메모 4 11 15" xfId="28918"/>
    <cellStyle name="메모 4 11 16" xfId="28919"/>
    <cellStyle name="메모 4 11 2" xfId="28920"/>
    <cellStyle name="메모 4 11 2 2" xfId="28921"/>
    <cellStyle name="메모 4 11 2 3" xfId="28922"/>
    <cellStyle name="메모 4 11 3" xfId="28923"/>
    <cellStyle name="메모 4 11 3 2" xfId="28924"/>
    <cellStyle name="메모 4 11 3 3" xfId="28925"/>
    <cellStyle name="메모 4 11 4" xfId="28926"/>
    <cellStyle name="메모 4 11 4 2" xfId="28927"/>
    <cellStyle name="메모 4 11 4 3" xfId="28928"/>
    <cellStyle name="메모 4 11 5" xfId="28929"/>
    <cellStyle name="메모 4 11 5 2" xfId="28930"/>
    <cellStyle name="메모 4 11 5 3" xfId="28931"/>
    <cellStyle name="메모 4 11 6" xfId="28932"/>
    <cellStyle name="메모 4 11 6 2" xfId="28933"/>
    <cellStyle name="메모 4 11 6 3" xfId="28934"/>
    <cellStyle name="메모 4 11 7" xfId="28935"/>
    <cellStyle name="메모 4 11 7 2" xfId="28936"/>
    <cellStyle name="메모 4 11 7 3" xfId="28937"/>
    <cellStyle name="메모 4 11 8" xfId="28938"/>
    <cellStyle name="메모 4 11 8 2" xfId="28939"/>
    <cellStyle name="메모 4 11 8 3" xfId="28940"/>
    <cellStyle name="메모 4 11 9" xfId="28941"/>
    <cellStyle name="메모 4 11 9 2" xfId="28942"/>
    <cellStyle name="메모 4 11 9 3" xfId="28943"/>
    <cellStyle name="메모 4 12" xfId="28944"/>
    <cellStyle name="메모 4 12 10" xfId="28945"/>
    <cellStyle name="메모 4 12 10 2" xfId="28946"/>
    <cellStyle name="메모 4 12 10 3" xfId="28947"/>
    <cellStyle name="메모 4 12 11" xfId="28948"/>
    <cellStyle name="메모 4 12 11 2" xfId="28949"/>
    <cellStyle name="메모 4 12 11 3" xfId="28950"/>
    <cellStyle name="메모 4 12 12" xfId="28951"/>
    <cellStyle name="메모 4 12 12 2" xfId="28952"/>
    <cellStyle name="메모 4 12 12 3" xfId="28953"/>
    <cellStyle name="메모 4 12 13" xfId="28954"/>
    <cellStyle name="메모 4 12 13 2" xfId="28955"/>
    <cellStyle name="메모 4 12 13 3" xfId="28956"/>
    <cellStyle name="메모 4 12 14" xfId="28957"/>
    <cellStyle name="메모 4 12 14 2" xfId="28958"/>
    <cellStyle name="메모 4 12 14 3" xfId="28959"/>
    <cellStyle name="메모 4 12 15" xfId="28960"/>
    <cellStyle name="메모 4 12 16" xfId="28961"/>
    <cellStyle name="메모 4 12 2" xfId="28962"/>
    <cellStyle name="메모 4 12 2 2" xfId="28963"/>
    <cellStyle name="메모 4 12 2 3" xfId="28964"/>
    <cellStyle name="메모 4 12 3" xfId="28965"/>
    <cellStyle name="메모 4 12 3 2" xfId="28966"/>
    <cellStyle name="메모 4 12 3 3" xfId="28967"/>
    <cellStyle name="메모 4 12 4" xfId="28968"/>
    <cellStyle name="메모 4 12 4 2" xfId="28969"/>
    <cellStyle name="메모 4 12 4 3" xfId="28970"/>
    <cellStyle name="메모 4 12 5" xfId="28971"/>
    <cellStyle name="메모 4 12 5 2" xfId="28972"/>
    <cellStyle name="메모 4 12 5 3" xfId="28973"/>
    <cellStyle name="메모 4 12 6" xfId="28974"/>
    <cellStyle name="메모 4 12 6 2" xfId="28975"/>
    <cellStyle name="메모 4 12 6 3" xfId="28976"/>
    <cellStyle name="메모 4 12 7" xfId="28977"/>
    <cellStyle name="메모 4 12 7 2" xfId="28978"/>
    <cellStyle name="메모 4 12 7 3" xfId="28979"/>
    <cellStyle name="메모 4 12 8" xfId="28980"/>
    <cellStyle name="메모 4 12 8 2" xfId="28981"/>
    <cellStyle name="메모 4 12 8 3" xfId="28982"/>
    <cellStyle name="메모 4 12 9" xfId="28983"/>
    <cellStyle name="메모 4 12 9 2" xfId="28984"/>
    <cellStyle name="메모 4 12 9 3" xfId="28985"/>
    <cellStyle name="메모 4 13" xfId="28986"/>
    <cellStyle name="메모 4 13 10" xfId="28987"/>
    <cellStyle name="메모 4 13 10 2" xfId="28988"/>
    <cellStyle name="메모 4 13 10 3" xfId="28989"/>
    <cellStyle name="메모 4 13 11" xfId="28990"/>
    <cellStyle name="메모 4 13 11 2" xfId="28991"/>
    <cellStyle name="메모 4 13 11 3" xfId="28992"/>
    <cellStyle name="메모 4 13 12" xfId="28993"/>
    <cellStyle name="메모 4 13 12 2" xfId="28994"/>
    <cellStyle name="메모 4 13 12 3" xfId="28995"/>
    <cellStyle name="메모 4 13 13" xfId="28996"/>
    <cellStyle name="메모 4 13 13 2" xfId="28997"/>
    <cellStyle name="메모 4 13 13 3" xfId="28998"/>
    <cellStyle name="메모 4 13 14" xfId="28999"/>
    <cellStyle name="메모 4 13 14 2" xfId="29000"/>
    <cellStyle name="메모 4 13 14 3" xfId="29001"/>
    <cellStyle name="메모 4 13 15" xfId="29002"/>
    <cellStyle name="메모 4 13 16" xfId="29003"/>
    <cellStyle name="메모 4 13 2" xfId="29004"/>
    <cellStyle name="메모 4 13 2 2" xfId="29005"/>
    <cellStyle name="메모 4 13 2 3" xfId="29006"/>
    <cellStyle name="메모 4 13 3" xfId="29007"/>
    <cellStyle name="메모 4 13 3 2" xfId="29008"/>
    <cellStyle name="메모 4 13 3 3" xfId="29009"/>
    <cellStyle name="메모 4 13 4" xfId="29010"/>
    <cellStyle name="메모 4 13 4 2" xfId="29011"/>
    <cellStyle name="메모 4 13 4 3" xfId="29012"/>
    <cellStyle name="메모 4 13 5" xfId="29013"/>
    <cellStyle name="메모 4 13 5 2" xfId="29014"/>
    <cellStyle name="메모 4 13 5 3" xfId="29015"/>
    <cellStyle name="메모 4 13 6" xfId="29016"/>
    <cellStyle name="메모 4 13 6 2" xfId="29017"/>
    <cellStyle name="메모 4 13 6 3" xfId="29018"/>
    <cellStyle name="메모 4 13 7" xfId="29019"/>
    <cellStyle name="메모 4 13 7 2" xfId="29020"/>
    <cellStyle name="메모 4 13 7 3" xfId="29021"/>
    <cellStyle name="메모 4 13 8" xfId="29022"/>
    <cellStyle name="메모 4 13 8 2" xfId="29023"/>
    <cellStyle name="메모 4 13 8 3" xfId="29024"/>
    <cellStyle name="메모 4 13 9" xfId="29025"/>
    <cellStyle name="메모 4 13 9 2" xfId="29026"/>
    <cellStyle name="메모 4 13 9 3" xfId="29027"/>
    <cellStyle name="메모 4 14" xfId="29028"/>
    <cellStyle name="메모 4 14 10" xfId="29029"/>
    <cellStyle name="메모 4 14 10 2" xfId="29030"/>
    <cellStyle name="메모 4 14 10 3" xfId="29031"/>
    <cellStyle name="메모 4 14 11" xfId="29032"/>
    <cellStyle name="메모 4 14 11 2" xfId="29033"/>
    <cellStyle name="메모 4 14 11 3" xfId="29034"/>
    <cellStyle name="메모 4 14 12" xfId="29035"/>
    <cellStyle name="메모 4 14 12 2" xfId="29036"/>
    <cellStyle name="메모 4 14 12 3" xfId="29037"/>
    <cellStyle name="메모 4 14 13" xfId="29038"/>
    <cellStyle name="메모 4 14 13 2" xfId="29039"/>
    <cellStyle name="메모 4 14 13 3" xfId="29040"/>
    <cellStyle name="메모 4 14 14" xfId="29041"/>
    <cellStyle name="메모 4 14 14 2" xfId="29042"/>
    <cellStyle name="메모 4 14 14 3" xfId="29043"/>
    <cellStyle name="메모 4 14 15" xfId="29044"/>
    <cellStyle name="메모 4 14 16" xfId="29045"/>
    <cellStyle name="메모 4 14 2" xfId="29046"/>
    <cellStyle name="메모 4 14 2 2" xfId="29047"/>
    <cellStyle name="메모 4 14 2 3" xfId="29048"/>
    <cellStyle name="메모 4 14 3" xfId="29049"/>
    <cellStyle name="메모 4 14 3 2" xfId="29050"/>
    <cellStyle name="메모 4 14 3 3" xfId="29051"/>
    <cellStyle name="메모 4 14 4" xfId="29052"/>
    <cellStyle name="메모 4 14 4 2" xfId="29053"/>
    <cellStyle name="메모 4 14 4 3" xfId="29054"/>
    <cellStyle name="메모 4 14 5" xfId="29055"/>
    <cellStyle name="메모 4 14 5 2" xfId="29056"/>
    <cellStyle name="메모 4 14 5 3" xfId="29057"/>
    <cellStyle name="메모 4 14 6" xfId="29058"/>
    <cellStyle name="메모 4 14 6 2" xfId="29059"/>
    <cellStyle name="메모 4 14 6 3" xfId="29060"/>
    <cellStyle name="메모 4 14 7" xfId="29061"/>
    <cellStyle name="메모 4 14 7 2" xfId="29062"/>
    <cellStyle name="메모 4 14 7 3" xfId="29063"/>
    <cellStyle name="메모 4 14 8" xfId="29064"/>
    <cellStyle name="메모 4 14 8 2" xfId="29065"/>
    <cellStyle name="메모 4 14 8 3" xfId="29066"/>
    <cellStyle name="메모 4 14 9" xfId="29067"/>
    <cellStyle name="메모 4 14 9 2" xfId="29068"/>
    <cellStyle name="메모 4 14 9 3" xfId="29069"/>
    <cellStyle name="메모 4 15" xfId="29070"/>
    <cellStyle name="메모 4 15 10" xfId="29071"/>
    <cellStyle name="메모 4 15 10 2" xfId="29072"/>
    <cellStyle name="메모 4 15 10 3" xfId="29073"/>
    <cellStyle name="메모 4 15 11" xfId="29074"/>
    <cellStyle name="메모 4 15 11 2" xfId="29075"/>
    <cellStyle name="메모 4 15 11 3" xfId="29076"/>
    <cellStyle name="메모 4 15 12" xfId="29077"/>
    <cellStyle name="메모 4 15 12 2" xfId="29078"/>
    <cellStyle name="메모 4 15 12 3" xfId="29079"/>
    <cellStyle name="메모 4 15 13" xfId="29080"/>
    <cellStyle name="메모 4 15 13 2" xfId="29081"/>
    <cellStyle name="메모 4 15 13 3" xfId="29082"/>
    <cellStyle name="메모 4 15 14" xfId="29083"/>
    <cellStyle name="메모 4 15 14 2" xfId="29084"/>
    <cellStyle name="메모 4 15 14 3" xfId="29085"/>
    <cellStyle name="메모 4 15 15" xfId="29086"/>
    <cellStyle name="메모 4 15 16" xfId="29087"/>
    <cellStyle name="메모 4 15 2" xfId="29088"/>
    <cellStyle name="메모 4 15 2 2" xfId="29089"/>
    <cellStyle name="메모 4 15 2 3" xfId="29090"/>
    <cellStyle name="메모 4 15 3" xfId="29091"/>
    <cellStyle name="메모 4 15 3 2" xfId="29092"/>
    <cellStyle name="메모 4 15 3 3" xfId="29093"/>
    <cellStyle name="메모 4 15 4" xfId="29094"/>
    <cellStyle name="메모 4 15 4 2" xfId="29095"/>
    <cellStyle name="메모 4 15 4 3" xfId="29096"/>
    <cellStyle name="메모 4 15 5" xfId="29097"/>
    <cellStyle name="메모 4 15 5 2" xfId="29098"/>
    <cellStyle name="메모 4 15 5 3" xfId="29099"/>
    <cellStyle name="메모 4 15 6" xfId="29100"/>
    <cellStyle name="메모 4 15 6 2" xfId="29101"/>
    <cellStyle name="메모 4 15 6 3" xfId="29102"/>
    <cellStyle name="메모 4 15 7" xfId="29103"/>
    <cellStyle name="메모 4 15 7 2" xfId="29104"/>
    <cellStyle name="메모 4 15 7 3" xfId="29105"/>
    <cellStyle name="메모 4 15 8" xfId="29106"/>
    <cellStyle name="메모 4 15 8 2" xfId="29107"/>
    <cellStyle name="메모 4 15 8 3" xfId="29108"/>
    <cellStyle name="메모 4 15 9" xfId="29109"/>
    <cellStyle name="메모 4 15 9 2" xfId="29110"/>
    <cellStyle name="메모 4 15 9 3" xfId="29111"/>
    <cellStyle name="메모 4 16" xfId="29112"/>
    <cellStyle name="메모 4 16 10" xfId="29113"/>
    <cellStyle name="메모 4 16 10 2" xfId="29114"/>
    <cellStyle name="메모 4 16 10 3" xfId="29115"/>
    <cellStyle name="메모 4 16 11" xfId="29116"/>
    <cellStyle name="메모 4 16 11 2" xfId="29117"/>
    <cellStyle name="메모 4 16 11 3" xfId="29118"/>
    <cellStyle name="메모 4 16 12" xfId="29119"/>
    <cellStyle name="메모 4 16 12 2" xfId="29120"/>
    <cellStyle name="메모 4 16 12 3" xfId="29121"/>
    <cellStyle name="메모 4 16 13" xfId="29122"/>
    <cellStyle name="메모 4 16 13 2" xfId="29123"/>
    <cellStyle name="메모 4 16 13 3" xfId="29124"/>
    <cellStyle name="메모 4 16 14" xfId="29125"/>
    <cellStyle name="메모 4 16 14 2" xfId="29126"/>
    <cellStyle name="메모 4 16 14 3" xfId="29127"/>
    <cellStyle name="메모 4 16 15" xfId="29128"/>
    <cellStyle name="메모 4 16 16" xfId="29129"/>
    <cellStyle name="메모 4 16 2" xfId="29130"/>
    <cellStyle name="메모 4 16 2 2" xfId="29131"/>
    <cellStyle name="메모 4 16 2 3" xfId="29132"/>
    <cellStyle name="메모 4 16 3" xfId="29133"/>
    <cellStyle name="메모 4 16 3 2" xfId="29134"/>
    <cellStyle name="메모 4 16 3 3" xfId="29135"/>
    <cellStyle name="메모 4 16 4" xfId="29136"/>
    <cellStyle name="메모 4 16 4 2" xfId="29137"/>
    <cellStyle name="메모 4 16 4 3" xfId="29138"/>
    <cellStyle name="메모 4 16 5" xfId="29139"/>
    <cellStyle name="메모 4 16 5 2" xfId="29140"/>
    <cellStyle name="메모 4 16 5 3" xfId="29141"/>
    <cellStyle name="메모 4 16 6" xfId="29142"/>
    <cellStyle name="메모 4 16 6 2" xfId="29143"/>
    <cellStyle name="메모 4 16 6 3" xfId="29144"/>
    <cellStyle name="메모 4 16 7" xfId="29145"/>
    <cellStyle name="메모 4 16 7 2" xfId="29146"/>
    <cellStyle name="메모 4 16 7 3" xfId="29147"/>
    <cellStyle name="메모 4 16 8" xfId="29148"/>
    <cellStyle name="메모 4 16 8 2" xfId="29149"/>
    <cellStyle name="메모 4 16 8 3" xfId="29150"/>
    <cellStyle name="메모 4 16 9" xfId="29151"/>
    <cellStyle name="메모 4 16 9 2" xfId="29152"/>
    <cellStyle name="메모 4 16 9 3" xfId="29153"/>
    <cellStyle name="메모 4 17" xfId="29154"/>
    <cellStyle name="메모 4 17 10" xfId="29155"/>
    <cellStyle name="메모 4 17 10 2" xfId="29156"/>
    <cellStyle name="메모 4 17 10 3" xfId="29157"/>
    <cellStyle name="메모 4 17 11" xfId="29158"/>
    <cellStyle name="메모 4 17 11 2" xfId="29159"/>
    <cellStyle name="메모 4 17 11 3" xfId="29160"/>
    <cellStyle name="메모 4 17 12" xfId="29161"/>
    <cellStyle name="메모 4 17 12 2" xfId="29162"/>
    <cellStyle name="메모 4 17 12 3" xfId="29163"/>
    <cellStyle name="메모 4 17 13" xfId="29164"/>
    <cellStyle name="메모 4 17 13 2" xfId="29165"/>
    <cellStyle name="메모 4 17 13 3" xfId="29166"/>
    <cellStyle name="메모 4 17 14" xfId="29167"/>
    <cellStyle name="메모 4 17 14 2" xfId="29168"/>
    <cellStyle name="메모 4 17 14 3" xfId="29169"/>
    <cellStyle name="메모 4 17 15" xfId="29170"/>
    <cellStyle name="메모 4 17 16" xfId="29171"/>
    <cellStyle name="메모 4 17 2" xfId="29172"/>
    <cellStyle name="메모 4 17 2 2" xfId="29173"/>
    <cellStyle name="메모 4 17 2 3" xfId="29174"/>
    <cellStyle name="메모 4 17 3" xfId="29175"/>
    <cellStyle name="메모 4 17 3 2" xfId="29176"/>
    <cellStyle name="메모 4 17 3 3" xfId="29177"/>
    <cellStyle name="메모 4 17 4" xfId="29178"/>
    <cellStyle name="메모 4 17 4 2" xfId="29179"/>
    <cellStyle name="메모 4 17 4 3" xfId="29180"/>
    <cellStyle name="메모 4 17 5" xfId="29181"/>
    <cellStyle name="메모 4 17 5 2" xfId="29182"/>
    <cellStyle name="메모 4 17 5 3" xfId="29183"/>
    <cellStyle name="메모 4 17 6" xfId="29184"/>
    <cellStyle name="메모 4 17 6 2" xfId="29185"/>
    <cellStyle name="메모 4 17 6 3" xfId="29186"/>
    <cellStyle name="메모 4 17 7" xfId="29187"/>
    <cellStyle name="메모 4 17 7 2" xfId="29188"/>
    <cellStyle name="메모 4 17 7 3" xfId="29189"/>
    <cellStyle name="메모 4 17 8" xfId="29190"/>
    <cellStyle name="메모 4 17 8 2" xfId="29191"/>
    <cellStyle name="메모 4 17 8 3" xfId="29192"/>
    <cellStyle name="메모 4 17 9" xfId="29193"/>
    <cellStyle name="메모 4 17 9 2" xfId="29194"/>
    <cellStyle name="메모 4 17 9 3" xfId="29195"/>
    <cellStyle name="메모 4 18" xfId="29196"/>
    <cellStyle name="메모 4 18 10" xfId="29197"/>
    <cellStyle name="메모 4 18 10 2" xfId="29198"/>
    <cellStyle name="메모 4 18 10 3" xfId="29199"/>
    <cellStyle name="메모 4 18 11" xfId="29200"/>
    <cellStyle name="메모 4 18 11 2" xfId="29201"/>
    <cellStyle name="메모 4 18 11 3" xfId="29202"/>
    <cellStyle name="메모 4 18 12" xfId="29203"/>
    <cellStyle name="메모 4 18 12 2" xfId="29204"/>
    <cellStyle name="메모 4 18 12 3" xfId="29205"/>
    <cellStyle name="메모 4 18 13" xfId="29206"/>
    <cellStyle name="메모 4 18 13 2" xfId="29207"/>
    <cellStyle name="메모 4 18 13 3" xfId="29208"/>
    <cellStyle name="메모 4 18 14" xfId="29209"/>
    <cellStyle name="메모 4 18 14 2" xfId="29210"/>
    <cellStyle name="메모 4 18 14 3" xfId="29211"/>
    <cellStyle name="메모 4 18 15" xfId="29212"/>
    <cellStyle name="메모 4 18 16" xfId="29213"/>
    <cellStyle name="메모 4 18 2" xfId="29214"/>
    <cellStyle name="메모 4 18 2 2" xfId="29215"/>
    <cellStyle name="메모 4 18 2 3" xfId="29216"/>
    <cellStyle name="메모 4 18 3" xfId="29217"/>
    <cellStyle name="메모 4 18 3 2" xfId="29218"/>
    <cellStyle name="메모 4 18 3 3" xfId="29219"/>
    <cellStyle name="메모 4 18 4" xfId="29220"/>
    <cellStyle name="메모 4 18 4 2" xfId="29221"/>
    <cellStyle name="메모 4 18 4 3" xfId="29222"/>
    <cellStyle name="메모 4 18 5" xfId="29223"/>
    <cellStyle name="메모 4 18 5 2" xfId="29224"/>
    <cellStyle name="메모 4 18 5 3" xfId="29225"/>
    <cellStyle name="메모 4 18 6" xfId="29226"/>
    <cellStyle name="메모 4 18 6 2" xfId="29227"/>
    <cellStyle name="메모 4 18 6 3" xfId="29228"/>
    <cellStyle name="메모 4 18 7" xfId="29229"/>
    <cellStyle name="메모 4 18 7 2" xfId="29230"/>
    <cellStyle name="메모 4 18 7 3" xfId="29231"/>
    <cellStyle name="메모 4 18 8" xfId="29232"/>
    <cellStyle name="메모 4 18 8 2" xfId="29233"/>
    <cellStyle name="메모 4 18 8 3" xfId="29234"/>
    <cellStyle name="메모 4 18 9" xfId="29235"/>
    <cellStyle name="메모 4 18 9 2" xfId="29236"/>
    <cellStyle name="메모 4 18 9 3" xfId="29237"/>
    <cellStyle name="메모 4 19" xfId="29238"/>
    <cellStyle name="메모 4 19 10" xfId="29239"/>
    <cellStyle name="메모 4 19 10 2" xfId="29240"/>
    <cellStyle name="메모 4 19 10 3" xfId="29241"/>
    <cellStyle name="메모 4 19 11" xfId="29242"/>
    <cellStyle name="메모 4 19 11 2" xfId="29243"/>
    <cellStyle name="메모 4 19 11 3" xfId="29244"/>
    <cellStyle name="메모 4 19 12" xfId="29245"/>
    <cellStyle name="메모 4 19 12 2" xfId="29246"/>
    <cellStyle name="메모 4 19 12 3" xfId="29247"/>
    <cellStyle name="메모 4 19 13" xfId="29248"/>
    <cellStyle name="메모 4 19 13 2" xfId="29249"/>
    <cellStyle name="메모 4 19 13 3" xfId="29250"/>
    <cellStyle name="메모 4 19 14" xfId="29251"/>
    <cellStyle name="메모 4 19 14 2" xfId="29252"/>
    <cellStyle name="메모 4 19 14 3" xfId="29253"/>
    <cellStyle name="메모 4 19 15" xfId="29254"/>
    <cellStyle name="메모 4 19 16" xfId="29255"/>
    <cellStyle name="메모 4 19 2" xfId="29256"/>
    <cellStyle name="메모 4 19 2 2" xfId="29257"/>
    <cellStyle name="메모 4 19 2 3" xfId="29258"/>
    <cellStyle name="메모 4 19 3" xfId="29259"/>
    <cellStyle name="메모 4 19 3 2" xfId="29260"/>
    <cellStyle name="메모 4 19 3 3" xfId="29261"/>
    <cellStyle name="메모 4 19 4" xfId="29262"/>
    <cellStyle name="메모 4 19 4 2" xfId="29263"/>
    <cellStyle name="메모 4 19 4 3" xfId="29264"/>
    <cellStyle name="메모 4 19 5" xfId="29265"/>
    <cellStyle name="메모 4 19 5 2" xfId="29266"/>
    <cellStyle name="메모 4 19 5 3" xfId="29267"/>
    <cellStyle name="메모 4 19 6" xfId="29268"/>
    <cellStyle name="메모 4 19 6 2" xfId="29269"/>
    <cellStyle name="메모 4 19 6 3" xfId="29270"/>
    <cellStyle name="메모 4 19 7" xfId="29271"/>
    <cellStyle name="메모 4 19 7 2" xfId="29272"/>
    <cellStyle name="메모 4 19 7 3" xfId="29273"/>
    <cellStyle name="메모 4 19 8" xfId="29274"/>
    <cellStyle name="메모 4 19 8 2" xfId="29275"/>
    <cellStyle name="메모 4 19 8 3" xfId="29276"/>
    <cellStyle name="메모 4 19 9" xfId="29277"/>
    <cellStyle name="메모 4 19 9 2" xfId="29278"/>
    <cellStyle name="메모 4 19 9 3" xfId="29279"/>
    <cellStyle name="메모 4 2" xfId="29280"/>
    <cellStyle name="메모 4 2 10" xfId="29281"/>
    <cellStyle name="메모 4 2 10 2" xfId="29282"/>
    <cellStyle name="메모 4 2 10 3" xfId="29283"/>
    <cellStyle name="메모 4 2 11" xfId="29284"/>
    <cellStyle name="메모 4 2 11 2" xfId="29285"/>
    <cellStyle name="메모 4 2 11 3" xfId="29286"/>
    <cellStyle name="메모 4 2 12" xfId="29287"/>
    <cellStyle name="메모 4 2 12 2" xfId="29288"/>
    <cellStyle name="메모 4 2 12 3" xfId="29289"/>
    <cellStyle name="메모 4 2 13" xfId="29290"/>
    <cellStyle name="메모 4 2 13 2" xfId="29291"/>
    <cellStyle name="메모 4 2 13 3" xfId="29292"/>
    <cellStyle name="메모 4 2 14" xfId="29293"/>
    <cellStyle name="메모 4 2 14 2" xfId="29294"/>
    <cellStyle name="메모 4 2 14 3" xfId="29295"/>
    <cellStyle name="메모 4 2 15" xfId="29296"/>
    <cellStyle name="메모 4 2 16" xfId="29297"/>
    <cellStyle name="메모 4 2 2" xfId="29298"/>
    <cellStyle name="메모 4 2 2 2" xfId="29299"/>
    <cellStyle name="메모 4 2 2 3" xfId="29300"/>
    <cellStyle name="메모 4 2 3" xfId="29301"/>
    <cellStyle name="메모 4 2 3 2" xfId="29302"/>
    <cellStyle name="메모 4 2 3 3" xfId="29303"/>
    <cellStyle name="메모 4 2 4" xfId="29304"/>
    <cellStyle name="메모 4 2 4 2" xfId="29305"/>
    <cellStyle name="메모 4 2 4 3" xfId="29306"/>
    <cellStyle name="메모 4 2 5" xfId="29307"/>
    <cellStyle name="메모 4 2 5 2" xfId="29308"/>
    <cellStyle name="메모 4 2 5 3" xfId="29309"/>
    <cellStyle name="메모 4 2 6" xfId="29310"/>
    <cellStyle name="메모 4 2 6 2" xfId="29311"/>
    <cellStyle name="메모 4 2 6 3" xfId="29312"/>
    <cellStyle name="메모 4 2 7" xfId="29313"/>
    <cellStyle name="메모 4 2 7 2" xfId="29314"/>
    <cellStyle name="메모 4 2 7 3" xfId="29315"/>
    <cellStyle name="메모 4 2 8" xfId="29316"/>
    <cellStyle name="메모 4 2 8 2" xfId="29317"/>
    <cellStyle name="메모 4 2 8 3" xfId="29318"/>
    <cellStyle name="메모 4 2 9" xfId="29319"/>
    <cellStyle name="메모 4 2 9 2" xfId="29320"/>
    <cellStyle name="메모 4 2 9 3" xfId="29321"/>
    <cellStyle name="메모 4 20" xfId="29322"/>
    <cellStyle name="메모 4 20 10" xfId="29323"/>
    <cellStyle name="메모 4 20 10 2" xfId="29324"/>
    <cellStyle name="메모 4 20 10 3" xfId="29325"/>
    <cellStyle name="메모 4 20 11" xfId="29326"/>
    <cellStyle name="메모 4 20 11 2" xfId="29327"/>
    <cellStyle name="메모 4 20 11 3" xfId="29328"/>
    <cellStyle name="메모 4 20 12" xfId="29329"/>
    <cellStyle name="메모 4 20 12 2" xfId="29330"/>
    <cellStyle name="메모 4 20 12 3" xfId="29331"/>
    <cellStyle name="메모 4 20 13" xfId="29332"/>
    <cellStyle name="메모 4 20 13 2" xfId="29333"/>
    <cellStyle name="메모 4 20 13 3" xfId="29334"/>
    <cellStyle name="메모 4 20 14" xfId="29335"/>
    <cellStyle name="메모 4 20 14 2" xfId="29336"/>
    <cellStyle name="메모 4 20 14 3" xfId="29337"/>
    <cellStyle name="메모 4 20 15" xfId="29338"/>
    <cellStyle name="메모 4 20 16" xfId="29339"/>
    <cellStyle name="메모 4 20 2" xfId="29340"/>
    <cellStyle name="메모 4 20 2 2" xfId="29341"/>
    <cellStyle name="메모 4 20 2 3" xfId="29342"/>
    <cellStyle name="메모 4 20 3" xfId="29343"/>
    <cellStyle name="메모 4 20 3 2" xfId="29344"/>
    <cellStyle name="메모 4 20 3 3" xfId="29345"/>
    <cellStyle name="메모 4 20 4" xfId="29346"/>
    <cellStyle name="메모 4 20 4 2" xfId="29347"/>
    <cellStyle name="메모 4 20 4 3" xfId="29348"/>
    <cellStyle name="메모 4 20 5" xfId="29349"/>
    <cellStyle name="메모 4 20 5 2" xfId="29350"/>
    <cellStyle name="메모 4 20 5 3" xfId="29351"/>
    <cellStyle name="메모 4 20 6" xfId="29352"/>
    <cellStyle name="메모 4 20 6 2" xfId="29353"/>
    <cellStyle name="메모 4 20 6 3" xfId="29354"/>
    <cellStyle name="메모 4 20 7" xfId="29355"/>
    <cellStyle name="메모 4 20 7 2" xfId="29356"/>
    <cellStyle name="메모 4 20 7 3" xfId="29357"/>
    <cellStyle name="메모 4 20 8" xfId="29358"/>
    <cellStyle name="메모 4 20 8 2" xfId="29359"/>
    <cellStyle name="메모 4 20 8 3" xfId="29360"/>
    <cellStyle name="메모 4 20 9" xfId="29361"/>
    <cellStyle name="메모 4 20 9 2" xfId="29362"/>
    <cellStyle name="메모 4 20 9 3" xfId="29363"/>
    <cellStyle name="메모 4 21" xfId="29364"/>
    <cellStyle name="메모 4 21 10" xfId="29365"/>
    <cellStyle name="메모 4 21 10 2" xfId="29366"/>
    <cellStyle name="메모 4 21 10 3" xfId="29367"/>
    <cellStyle name="메모 4 21 11" xfId="29368"/>
    <cellStyle name="메모 4 21 11 2" xfId="29369"/>
    <cellStyle name="메모 4 21 11 3" xfId="29370"/>
    <cellStyle name="메모 4 21 12" xfId="29371"/>
    <cellStyle name="메모 4 21 12 2" xfId="29372"/>
    <cellStyle name="메모 4 21 12 3" xfId="29373"/>
    <cellStyle name="메모 4 21 13" xfId="29374"/>
    <cellStyle name="메모 4 21 13 2" xfId="29375"/>
    <cellStyle name="메모 4 21 13 3" xfId="29376"/>
    <cellStyle name="메모 4 21 14" xfId="29377"/>
    <cellStyle name="메모 4 21 14 2" xfId="29378"/>
    <cellStyle name="메모 4 21 14 3" xfId="29379"/>
    <cellStyle name="메모 4 21 15" xfId="29380"/>
    <cellStyle name="메모 4 21 16" xfId="29381"/>
    <cellStyle name="메모 4 21 2" xfId="29382"/>
    <cellStyle name="메모 4 21 2 2" xfId="29383"/>
    <cellStyle name="메모 4 21 2 3" xfId="29384"/>
    <cellStyle name="메모 4 21 3" xfId="29385"/>
    <cellStyle name="메모 4 21 3 2" xfId="29386"/>
    <cellStyle name="메모 4 21 3 3" xfId="29387"/>
    <cellStyle name="메모 4 21 4" xfId="29388"/>
    <cellStyle name="메모 4 21 4 2" xfId="29389"/>
    <cellStyle name="메모 4 21 4 3" xfId="29390"/>
    <cellStyle name="메모 4 21 5" xfId="29391"/>
    <cellStyle name="메모 4 21 5 2" xfId="29392"/>
    <cellStyle name="메모 4 21 5 3" xfId="29393"/>
    <cellStyle name="메모 4 21 6" xfId="29394"/>
    <cellStyle name="메모 4 21 6 2" xfId="29395"/>
    <cellStyle name="메모 4 21 6 3" xfId="29396"/>
    <cellStyle name="메모 4 21 7" xfId="29397"/>
    <cellStyle name="메모 4 21 7 2" xfId="29398"/>
    <cellStyle name="메모 4 21 7 3" xfId="29399"/>
    <cellStyle name="메모 4 21 8" xfId="29400"/>
    <cellStyle name="메모 4 21 8 2" xfId="29401"/>
    <cellStyle name="메모 4 21 8 3" xfId="29402"/>
    <cellStyle name="메모 4 21 9" xfId="29403"/>
    <cellStyle name="메모 4 21 9 2" xfId="29404"/>
    <cellStyle name="메모 4 21 9 3" xfId="29405"/>
    <cellStyle name="메모 4 22" xfId="29406"/>
    <cellStyle name="메모 4 22 10" xfId="29407"/>
    <cellStyle name="메모 4 22 10 2" xfId="29408"/>
    <cellStyle name="메모 4 22 10 3" xfId="29409"/>
    <cellStyle name="메모 4 22 11" xfId="29410"/>
    <cellStyle name="메모 4 22 11 2" xfId="29411"/>
    <cellStyle name="메모 4 22 11 3" xfId="29412"/>
    <cellStyle name="메모 4 22 12" xfId="29413"/>
    <cellStyle name="메모 4 22 12 2" xfId="29414"/>
    <cellStyle name="메모 4 22 12 3" xfId="29415"/>
    <cellStyle name="메모 4 22 13" xfId="29416"/>
    <cellStyle name="메모 4 22 13 2" xfId="29417"/>
    <cellStyle name="메모 4 22 13 3" xfId="29418"/>
    <cellStyle name="메모 4 22 14" xfId="29419"/>
    <cellStyle name="메모 4 22 14 2" xfId="29420"/>
    <cellStyle name="메모 4 22 14 3" xfId="29421"/>
    <cellStyle name="메모 4 22 15" xfId="29422"/>
    <cellStyle name="메모 4 22 16" xfId="29423"/>
    <cellStyle name="메모 4 22 2" xfId="29424"/>
    <cellStyle name="메모 4 22 2 2" xfId="29425"/>
    <cellStyle name="메모 4 22 2 3" xfId="29426"/>
    <cellStyle name="메모 4 22 3" xfId="29427"/>
    <cellStyle name="메모 4 22 3 2" xfId="29428"/>
    <cellStyle name="메모 4 22 3 3" xfId="29429"/>
    <cellStyle name="메모 4 22 4" xfId="29430"/>
    <cellStyle name="메모 4 22 4 2" xfId="29431"/>
    <cellStyle name="메모 4 22 4 3" xfId="29432"/>
    <cellStyle name="메모 4 22 5" xfId="29433"/>
    <cellStyle name="메모 4 22 5 2" xfId="29434"/>
    <cellStyle name="메모 4 22 5 3" xfId="29435"/>
    <cellStyle name="메모 4 22 6" xfId="29436"/>
    <cellStyle name="메모 4 22 6 2" xfId="29437"/>
    <cellStyle name="메모 4 22 6 3" xfId="29438"/>
    <cellStyle name="메모 4 22 7" xfId="29439"/>
    <cellStyle name="메모 4 22 7 2" xfId="29440"/>
    <cellStyle name="메모 4 22 7 3" xfId="29441"/>
    <cellStyle name="메모 4 22 8" xfId="29442"/>
    <cellStyle name="메모 4 22 8 2" xfId="29443"/>
    <cellStyle name="메모 4 22 8 3" xfId="29444"/>
    <cellStyle name="메모 4 22 9" xfId="29445"/>
    <cellStyle name="메모 4 22 9 2" xfId="29446"/>
    <cellStyle name="메모 4 22 9 3" xfId="29447"/>
    <cellStyle name="메모 4 23" xfId="29448"/>
    <cellStyle name="메모 4 23 2" xfId="29449"/>
    <cellStyle name="메모 4 23 3" xfId="29450"/>
    <cellStyle name="메모 4 24" xfId="29451"/>
    <cellStyle name="메모 4 24 2" xfId="29452"/>
    <cellStyle name="메모 4 24 3" xfId="29453"/>
    <cellStyle name="메모 4 25" xfId="29454"/>
    <cellStyle name="메모 4 25 2" xfId="29455"/>
    <cellStyle name="메모 4 25 3" xfId="29456"/>
    <cellStyle name="메모 4 26" xfId="29457"/>
    <cellStyle name="메모 4 26 2" xfId="29458"/>
    <cellStyle name="메모 4 26 3" xfId="29459"/>
    <cellStyle name="메모 4 27" xfId="29460"/>
    <cellStyle name="메모 4 27 2" xfId="29461"/>
    <cellStyle name="메모 4 27 3" xfId="29462"/>
    <cellStyle name="메모 4 28" xfId="29463"/>
    <cellStyle name="메모 4 28 2" xfId="29464"/>
    <cellStyle name="메모 4 28 3" xfId="29465"/>
    <cellStyle name="메모 4 29" xfId="29466"/>
    <cellStyle name="메모 4 29 2" xfId="29467"/>
    <cellStyle name="메모 4 29 3" xfId="29468"/>
    <cellStyle name="메모 4 3" xfId="29469"/>
    <cellStyle name="메모 4 3 10" xfId="29470"/>
    <cellStyle name="메모 4 3 10 2" xfId="29471"/>
    <cellStyle name="메모 4 3 10 3" xfId="29472"/>
    <cellStyle name="메모 4 3 11" xfId="29473"/>
    <cellStyle name="메모 4 3 11 2" xfId="29474"/>
    <cellStyle name="메모 4 3 11 3" xfId="29475"/>
    <cellStyle name="메모 4 3 12" xfId="29476"/>
    <cellStyle name="메모 4 3 12 2" xfId="29477"/>
    <cellStyle name="메모 4 3 12 3" xfId="29478"/>
    <cellStyle name="메모 4 3 13" xfId="29479"/>
    <cellStyle name="메모 4 3 13 2" xfId="29480"/>
    <cellStyle name="메모 4 3 13 3" xfId="29481"/>
    <cellStyle name="메모 4 3 14" xfId="29482"/>
    <cellStyle name="메모 4 3 14 2" xfId="29483"/>
    <cellStyle name="메모 4 3 14 3" xfId="29484"/>
    <cellStyle name="메모 4 3 15" xfId="29485"/>
    <cellStyle name="메모 4 3 16" xfId="29486"/>
    <cellStyle name="메모 4 3 2" xfId="29487"/>
    <cellStyle name="메모 4 3 2 2" xfId="29488"/>
    <cellStyle name="메모 4 3 2 3" xfId="29489"/>
    <cellStyle name="메모 4 3 3" xfId="29490"/>
    <cellStyle name="메모 4 3 3 2" xfId="29491"/>
    <cellStyle name="메모 4 3 3 3" xfId="29492"/>
    <cellStyle name="메모 4 3 4" xfId="29493"/>
    <cellStyle name="메모 4 3 4 2" xfId="29494"/>
    <cellStyle name="메모 4 3 4 3" xfId="29495"/>
    <cellStyle name="메모 4 3 5" xfId="29496"/>
    <cellStyle name="메모 4 3 5 2" xfId="29497"/>
    <cellStyle name="메모 4 3 5 3" xfId="29498"/>
    <cellStyle name="메모 4 3 6" xfId="29499"/>
    <cellStyle name="메모 4 3 6 2" xfId="29500"/>
    <cellStyle name="메모 4 3 6 3" xfId="29501"/>
    <cellStyle name="메모 4 3 7" xfId="29502"/>
    <cellStyle name="메모 4 3 7 2" xfId="29503"/>
    <cellStyle name="메모 4 3 7 3" xfId="29504"/>
    <cellStyle name="메모 4 3 8" xfId="29505"/>
    <cellStyle name="메모 4 3 8 2" xfId="29506"/>
    <cellStyle name="메모 4 3 8 3" xfId="29507"/>
    <cellStyle name="메모 4 3 9" xfId="29508"/>
    <cellStyle name="메모 4 3 9 2" xfId="29509"/>
    <cellStyle name="메모 4 3 9 3" xfId="29510"/>
    <cellStyle name="메모 4 30" xfId="29511"/>
    <cellStyle name="메모 4 30 2" xfId="29512"/>
    <cellStyle name="메모 4 30 3" xfId="29513"/>
    <cellStyle name="메모 4 31" xfId="29514"/>
    <cellStyle name="메모 4 31 2" xfId="29515"/>
    <cellStyle name="메모 4 31 3" xfId="29516"/>
    <cellStyle name="메모 4 32" xfId="29517"/>
    <cellStyle name="메모 4 32 2" xfId="29518"/>
    <cellStyle name="메모 4 32 3" xfId="29519"/>
    <cellStyle name="메모 4 33" xfId="29520"/>
    <cellStyle name="메모 4 33 2" xfId="29521"/>
    <cellStyle name="메모 4 33 3" xfId="29522"/>
    <cellStyle name="메모 4 34" xfId="29523"/>
    <cellStyle name="메모 4 34 2" xfId="29524"/>
    <cellStyle name="메모 4 34 3" xfId="29525"/>
    <cellStyle name="메모 4 35" xfId="29526"/>
    <cellStyle name="메모 4 35 2" xfId="29527"/>
    <cellStyle name="메모 4 35 3" xfId="29528"/>
    <cellStyle name="메모 4 36" xfId="29529"/>
    <cellStyle name="메모 4 37" xfId="29530"/>
    <cellStyle name="메모 4 4" xfId="29531"/>
    <cellStyle name="메모 4 4 10" xfId="29532"/>
    <cellStyle name="메모 4 4 10 2" xfId="29533"/>
    <cellStyle name="메모 4 4 10 3" xfId="29534"/>
    <cellStyle name="메모 4 4 11" xfId="29535"/>
    <cellStyle name="메모 4 4 11 2" xfId="29536"/>
    <cellStyle name="메모 4 4 11 3" xfId="29537"/>
    <cellStyle name="메모 4 4 12" xfId="29538"/>
    <cellStyle name="메모 4 4 12 2" xfId="29539"/>
    <cellStyle name="메모 4 4 12 3" xfId="29540"/>
    <cellStyle name="메모 4 4 13" xfId="29541"/>
    <cellStyle name="메모 4 4 13 2" xfId="29542"/>
    <cellStyle name="메모 4 4 13 3" xfId="29543"/>
    <cellStyle name="메모 4 4 14" xfId="29544"/>
    <cellStyle name="메모 4 4 14 2" xfId="29545"/>
    <cellStyle name="메모 4 4 14 3" xfId="29546"/>
    <cellStyle name="메모 4 4 15" xfId="29547"/>
    <cellStyle name="메모 4 4 16" xfId="29548"/>
    <cellStyle name="메모 4 4 2" xfId="29549"/>
    <cellStyle name="메모 4 4 2 2" xfId="29550"/>
    <cellStyle name="메모 4 4 2 3" xfId="29551"/>
    <cellStyle name="메모 4 4 3" xfId="29552"/>
    <cellStyle name="메모 4 4 3 2" xfId="29553"/>
    <cellStyle name="메모 4 4 3 3" xfId="29554"/>
    <cellStyle name="메모 4 4 4" xfId="29555"/>
    <cellStyle name="메모 4 4 4 2" xfId="29556"/>
    <cellStyle name="메모 4 4 4 3" xfId="29557"/>
    <cellStyle name="메모 4 4 5" xfId="29558"/>
    <cellStyle name="메모 4 4 5 2" xfId="29559"/>
    <cellStyle name="메모 4 4 5 3" xfId="29560"/>
    <cellStyle name="메모 4 4 6" xfId="29561"/>
    <cellStyle name="메모 4 4 6 2" xfId="29562"/>
    <cellStyle name="메모 4 4 6 3" xfId="29563"/>
    <cellStyle name="메모 4 4 7" xfId="29564"/>
    <cellStyle name="메모 4 4 7 2" xfId="29565"/>
    <cellStyle name="메모 4 4 7 3" xfId="29566"/>
    <cellStyle name="메모 4 4 8" xfId="29567"/>
    <cellStyle name="메모 4 4 8 2" xfId="29568"/>
    <cellStyle name="메모 4 4 8 3" xfId="29569"/>
    <cellStyle name="메모 4 4 9" xfId="29570"/>
    <cellStyle name="메모 4 4 9 2" xfId="29571"/>
    <cellStyle name="메모 4 4 9 3" xfId="29572"/>
    <cellStyle name="메모 4 5" xfId="29573"/>
    <cellStyle name="메모 4 5 10" xfId="29574"/>
    <cellStyle name="메모 4 5 10 2" xfId="29575"/>
    <cellStyle name="메모 4 5 10 3" xfId="29576"/>
    <cellStyle name="메모 4 5 11" xfId="29577"/>
    <cellStyle name="메모 4 5 11 2" xfId="29578"/>
    <cellStyle name="메모 4 5 11 3" xfId="29579"/>
    <cellStyle name="메모 4 5 12" xfId="29580"/>
    <cellStyle name="메모 4 5 12 2" xfId="29581"/>
    <cellStyle name="메모 4 5 12 3" xfId="29582"/>
    <cellStyle name="메모 4 5 13" xfId="29583"/>
    <cellStyle name="메모 4 5 13 2" xfId="29584"/>
    <cellStyle name="메모 4 5 13 3" xfId="29585"/>
    <cellStyle name="메모 4 5 14" xfId="29586"/>
    <cellStyle name="메모 4 5 14 2" xfId="29587"/>
    <cellStyle name="메모 4 5 14 3" xfId="29588"/>
    <cellStyle name="메모 4 5 15" xfId="29589"/>
    <cellStyle name="메모 4 5 16" xfId="29590"/>
    <cellStyle name="메모 4 5 2" xfId="29591"/>
    <cellStyle name="메모 4 5 2 2" xfId="29592"/>
    <cellStyle name="메모 4 5 2 3" xfId="29593"/>
    <cellStyle name="메모 4 5 3" xfId="29594"/>
    <cellStyle name="메모 4 5 3 2" xfId="29595"/>
    <cellStyle name="메모 4 5 3 3" xfId="29596"/>
    <cellStyle name="메모 4 5 4" xfId="29597"/>
    <cellStyle name="메모 4 5 4 2" xfId="29598"/>
    <cellStyle name="메모 4 5 4 3" xfId="29599"/>
    <cellStyle name="메모 4 5 5" xfId="29600"/>
    <cellStyle name="메모 4 5 5 2" xfId="29601"/>
    <cellStyle name="메모 4 5 5 3" xfId="29602"/>
    <cellStyle name="메모 4 5 6" xfId="29603"/>
    <cellStyle name="메모 4 5 6 2" xfId="29604"/>
    <cellStyle name="메모 4 5 6 3" xfId="29605"/>
    <cellStyle name="메모 4 5 7" xfId="29606"/>
    <cellStyle name="메모 4 5 7 2" xfId="29607"/>
    <cellStyle name="메모 4 5 7 3" xfId="29608"/>
    <cellStyle name="메모 4 5 8" xfId="29609"/>
    <cellStyle name="메모 4 5 8 2" xfId="29610"/>
    <cellStyle name="메모 4 5 8 3" xfId="29611"/>
    <cellStyle name="메모 4 5 9" xfId="29612"/>
    <cellStyle name="메모 4 5 9 2" xfId="29613"/>
    <cellStyle name="메모 4 5 9 3" xfId="29614"/>
    <cellStyle name="메모 4 6" xfId="29615"/>
    <cellStyle name="메모 4 6 10" xfId="29616"/>
    <cellStyle name="메모 4 6 10 2" xfId="29617"/>
    <cellStyle name="메모 4 6 10 3" xfId="29618"/>
    <cellStyle name="메모 4 6 11" xfId="29619"/>
    <cellStyle name="메모 4 6 11 2" xfId="29620"/>
    <cellStyle name="메모 4 6 11 3" xfId="29621"/>
    <cellStyle name="메모 4 6 12" xfId="29622"/>
    <cellStyle name="메모 4 6 12 2" xfId="29623"/>
    <cellStyle name="메모 4 6 12 3" xfId="29624"/>
    <cellStyle name="메모 4 6 13" xfId="29625"/>
    <cellStyle name="메모 4 6 13 2" xfId="29626"/>
    <cellStyle name="메모 4 6 13 3" xfId="29627"/>
    <cellStyle name="메모 4 6 14" xfId="29628"/>
    <cellStyle name="메모 4 6 14 2" xfId="29629"/>
    <cellStyle name="메모 4 6 14 3" xfId="29630"/>
    <cellStyle name="메모 4 6 15" xfId="29631"/>
    <cellStyle name="메모 4 6 16" xfId="29632"/>
    <cellStyle name="메모 4 6 2" xfId="29633"/>
    <cellStyle name="메모 4 6 2 2" xfId="29634"/>
    <cellStyle name="메모 4 6 2 3" xfId="29635"/>
    <cellStyle name="메모 4 6 3" xfId="29636"/>
    <cellStyle name="메모 4 6 3 2" xfId="29637"/>
    <cellStyle name="메모 4 6 3 3" xfId="29638"/>
    <cellStyle name="메모 4 6 4" xfId="29639"/>
    <cellStyle name="메모 4 6 4 2" xfId="29640"/>
    <cellStyle name="메모 4 6 4 3" xfId="29641"/>
    <cellStyle name="메모 4 6 5" xfId="29642"/>
    <cellStyle name="메모 4 6 5 2" xfId="29643"/>
    <cellStyle name="메모 4 6 5 3" xfId="29644"/>
    <cellStyle name="메모 4 6 6" xfId="29645"/>
    <cellStyle name="메모 4 6 6 2" xfId="29646"/>
    <cellStyle name="메모 4 6 6 3" xfId="29647"/>
    <cellStyle name="메모 4 6 7" xfId="29648"/>
    <cellStyle name="메모 4 6 7 2" xfId="29649"/>
    <cellStyle name="메모 4 6 7 3" xfId="29650"/>
    <cellStyle name="메모 4 6 8" xfId="29651"/>
    <cellStyle name="메모 4 6 8 2" xfId="29652"/>
    <cellStyle name="메모 4 6 8 3" xfId="29653"/>
    <cellStyle name="메모 4 6 9" xfId="29654"/>
    <cellStyle name="메모 4 6 9 2" xfId="29655"/>
    <cellStyle name="메모 4 6 9 3" xfId="29656"/>
    <cellStyle name="메모 4 7" xfId="29657"/>
    <cellStyle name="메모 4 7 10" xfId="29658"/>
    <cellStyle name="메모 4 7 10 2" xfId="29659"/>
    <cellStyle name="메모 4 7 10 3" xfId="29660"/>
    <cellStyle name="메모 4 7 11" xfId="29661"/>
    <cellStyle name="메모 4 7 11 2" xfId="29662"/>
    <cellStyle name="메모 4 7 11 3" xfId="29663"/>
    <cellStyle name="메모 4 7 12" xfId="29664"/>
    <cellStyle name="메모 4 7 12 2" xfId="29665"/>
    <cellStyle name="메모 4 7 12 3" xfId="29666"/>
    <cellStyle name="메모 4 7 13" xfId="29667"/>
    <cellStyle name="메모 4 7 13 2" xfId="29668"/>
    <cellStyle name="메모 4 7 13 3" xfId="29669"/>
    <cellStyle name="메모 4 7 14" xfId="29670"/>
    <cellStyle name="메모 4 7 14 2" xfId="29671"/>
    <cellStyle name="메모 4 7 14 3" xfId="29672"/>
    <cellStyle name="메모 4 7 15" xfId="29673"/>
    <cellStyle name="메모 4 7 16" xfId="29674"/>
    <cellStyle name="메모 4 7 2" xfId="29675"/>
    <cellStyle name="메모 4 7 2 2" xfId="29676"/>
    <cellStyle name="메모 4 7 2 3" xfId="29677"/>
    <cellStyle name="메모 4 7 3" xfId="29678"/>
    <cellStyle name="메모 4 7 3 2" xfId="29679"/>
    <cellStyle name="메모 4 7 3 3" xfId="29680"/>
    <cellStyle name="메모 4 7 4" xfId="29681"/>
    <cellStyle name="메모 4 7 4 2" xfId="29682"/>
    <cellStyle name="메모 4 7 4 3" xfId="29683"/>
    <cellStyle name="메모 4 7 5" xfId="29684"/>
    <cellStyle name="메모 4 7 5 2" xfId="29685"/>
    <cellStyle name="메모 4 7 5 3" xfId="29686"/>
    <cellStyle name="메모 4 7 6" xfId="29687"/>
    <cellStyle name="메모 4 7 6 2" xfId="29688"/>
    <cellStyle name="메모 4 7 6 3" xfId="29689"/>
    <cellStyle name="메모 4 7 7" xfId="29690"/>
    <cellStyle name="메모 4 7 7 2" xfId="29691"/>
    <cellStyle name="메모 4 7 7 3" xfId="29692"/>
    <cellStyle name="메모 4 7 8" xfId="29693"/>
    <cellStyle name="메모 4 7 8 2" xfId="29694"/>
    <cellStyle name="메모 4 7 8 3" xfId="29695"/>
    <cellStyle name="메모 4 7 9" xfId="29696"/>
    <cellStyle name="메모 4 7 9 2" xfId="29697"/>
    <cellStyle name="메모 4 7 9 3" xfId="29698"/>
    <cellStyle name="메모 4 8" xfId="29699"/>
    <cellStyle name="메모 4 8 10" xfId="29700"/>
    <cellStyle name="메모 4 8 10 2" xfId="29701"/>
    <cellStyle name="메모 4 8 10 3" xfId="29702"/>
    <cellStyle name="메모 4 8 11" xfId="29703"/>
    <cellStyle name="메모 4 8 11 2" xfId="29704"/>
    <cellStyle name="메모 4 8 11 3" xfId="29705"/>
    <cellStyle name="메모 4 8 12" xfId="29706"/>
    <cellStyle name="메모 4 8 12 2" xfId="29707"/>
    <cellStyle name="메모 4 8 12 3" xfId="29708"/>
    <cellStyle name="메모 4 8 13" xfId="29709"/>
    <cellStyle name="메모 4 8 13 2" xfId="29710"/>
    <cellStyle name="메모 4 8 13 3" xfId="29711"/>
    <cellStyle name="메모 4 8 14" xfId="29712"/>
    <cellStyle name="메모 4 8 14 2" xfId="29713"/>
    <cellStyle name="메모 4 8 14 3" xfId="29714"/>
    <cellStyle name="메모 4 8 15" xfId="29715"/>
    <cellStyle name="메모 4 8 16" xfId="29716"/>
    <cellStyle name="메모 4 8 2" xfId="29717"/>
    <cellStyle name="메모 4 8 2 2" xfId="29718"/>
    <cellStyle name="메모 4 8 2 3" xfId="29719"/>
    <cellStyle name="메모 4 8 3" xfId="29720"/>
    <cellStyle name="메모 4 8 3 2" xfId="29721"/>
    <cellStyle name="메모 4 8 3 3" xfId="29722"/>
    <cellStyle name="메모 4 8 4" xfId="29723"/>
    <cellStyle name="메모 4 8 4 2" xfId="29724"/>
    <cellStyle name="메모 4 8 4 3" xfId="29725"/>
    <cellStyle name="메모 4 8 5" xfId="29726"/>
    <cellStyle name="메모 4 8 5 2" xfId="29727"/>
    <cellStyle name="메모 4 8 5 3" xfId="29728"/>
    <cellStyle name="메모 4 8 6" xfId="29729"/>
    <cellStyle name="메모 4 8 6 2" xfId="29730"/>
    <cellStyle name="메모 4 8 6 3" xfId="29731"/>
    <cellStyle name="메모 4 8 7" xfId="29732"/>
    <cellStyle name="메모 4 8 7 2" xfId="29733"/>
    <cellStyle name="메모 4 8 7 3" xfId="29734"/>
    <cellStyle name="메모 4 8 8" xfId="29735"/>
    <cellStyle name="메모 4 8 8 2" xfId="29736"/>
    <cellStyle name="메모 4 8 8 3" xfId="29737"/>
    <cellStyle name="메모 4 8 9" xfId="29738"/>
    <cellStyle name="메모 4 8 9 2" xfId="29739"/>
    <cellStyle name="메모 4 8 9 3" xfId="29740"/>
    <cellStyle name="메모 4 9" xfId="29741"/>
    <cellStyle name="메모 4 9 10" xfId="29742"/>
    <cellStyle name="메모 4 9 10 2" xfId="29743"/>
    <cellStyle name="메모 4 9 10 3" xfId="29744"/>
    <cellStyle name="메모 4 9 11" xfId="29745"/>
    <cellStyle name="메모 4 9 11 2" xfId="29746"/>
    <cellStyle name="메모 4 9 11 3" xfId="29747"/>
    <cellStyle name="메모 4 9 12" xfId="29748"/>
    <cellStyle name="메모 4 9 12 2" xfId="29749"/>
    <cellStyle name="메모 4 9 12 3" xfId="29750"/>
    <cellStyle name="메모 4 9 13" xfId="29751"/>
    <cellStyle name="메모 4 9 13 2" xfId="29752"/>
    <cellStyle name="메모 4 9 13 3" xfId="29753"/>
    <cellStyle name="메모 4 9 14" xfId="29754"/>
    <cellStyle name="메모 4 9 14 2" xfId="29755"/>
    <cellStyle name="메모 4 9 14 3" xfId="29756"/>
    <cellStyle name="메모 4 9 15" xfId="29757"/>
    <cellStyle name="메모 4 9 16" xfId="29758"/>
    <cellStyle name="메모 4 9 2" xfId="29759"/>
    <cellStyle name="메모 4 9 2 2" xfId="29760"/>
    <cellStyle name="메모 4 9 2 3" xfId="29761"/>
    <cellStyle name="메모 4 9 3" xfId="29762"/>
    <cellStyle name="메모 4 9 3 2" xfId="29763"/>
    <cellStyle name="메모 4 9 3 3" xfId="29764"/>
    <cellStyle name="메모 4 9 4" xfId="29765"/>
    <cellStyle name="메모 4 9 4 2" xfId="29766"/>
    <cellStyle name="메모 4 9 4 3" xfId="29767"/>
    <cellStyle name="메모 4 9 5" xfId="29768"/>
    <cellStyle name="메모 4 9 5 2" xfId="29769"/>
    <cellStyle name="메모 4 9 5 3" xfId="29770"/>
    <cellStyle name="메모 4 9 6" xfId="29771"/>
    <cellStyle name="메모 4 9 6 2" xfId="29772"/>
    <cellStyle name="메모 4 9 6 3" xfId="29773"/>
    <cellStyle name="메모 4 9 7" xfId="29774"/>
    <cellStyle name="메모 4 9 7 2" xfId="29775"/>
    <cellStyle name="메모 4 9 7 3" xfId="29776"/>
    <cellStyle name="메모 4 9 8" xfId="29777"/>
    <cellStyle name="메모 4 9 8 2" xfId="29778"/>
    <cellStyle name="메모 4 9 8 3" xfId="29779"/>
    <cellStyle name="메모 4 9 9" xfId="29780"/>
    <cellStyle name="메모 4 9 9 2" xfId="29781"/>
    <cellStyle name="메모 4 9 9 3" xfId="29782"/>
    <cellStyle name="메모 5" xfId="29783"/>
    <cellStyle name="메모 5 10" xfId="29784"/>
    <cellStyle name="메모 5 10 10" xfId="29785"/>
    <cellStyle name="메모 5 10 10 2" xfId="29786"/>
    <cellStyle name="메모 5 10 10 3" xfId="29787"/>
    <cellStyle name="메모 5 10 11" xfId="29788"/>
    <cellStyle name="메모 5 10 11 2" xfId="29789"/>
    <cellStyle name="메모 5 10 11 3" xfId="29790"/>
    <cellStyle name="메모 5 10 12" xfId="29791"/>
    <cellStyle name="메모 5 10 12 2" xfId="29792"/>
    <cellStyle name="메모 5 10 12 3" xfId="29793"/>
    <cellStyle name="메모 5 10 13" xfId="29794"/>
    <cellStyle name="메모 5 10 13 2" xfId="29795"/>
    <cellStyle name="메모 5 10 13 3" xfId="29796"/>
    <cellStyle name="메모 5 10 14" xfId="29797"/>
    <cellStyle name="메모 5 10 14 2" xfId="29798"/>
    <cellStyle name="메모 5 10 14 3" xfId="29799"/>
    <cellStyle name="메모 5 10 15" xfId="29800"/>
    <cellStyle name="메모 5 10 16" xfId="29801"/>
    <cellStyle name="메모 5 10 2" xfId="29802"/>
    <cellStyle name="메모 5 10 2 2" xfId="29803"/>
    <cellStyle name="메모 5 10 2 3" xfId="29804"/>
    <cellStyle name="메모 5 10 3" xfId="29805"/>
    <cellStyle name="메모 5 10 3 2" xfId="29806"/>
    <cellStyle name="메모 5 10 3 3" xfId="29807"/>
    <cellStyle name="메모 5 10 4" xfId="29808"/>
    <cellStyle name="메모 5 10 4 2" xfId="29809"/>
    <cellStyle name="메모 5 10 4 3" xfId="29810"/>
    <cellStyle name="메모 5 10 5" xfId="29811"/>
    <cellStyle name="메모 5 10 5 2" xfId="29812"/>
    <cellStyle name="메모 5 10 5 3" xfId="29813"/>
    <cellStyle name="메모 5 10 6" xfId="29814"/>
    <cellStyle name="메모 5 10 6 2" xfId="29815"/>
    <cellStyle name="메모 5 10 6 3" xfId="29816"/>
    <cellStyle name="메모 5 10 7" xfId="29817"/>
    <cellStyle name="메모 5 10 7 2" xfId="29818"/>
    <cellStyle name="메모 5 10 7 3" xfId="29819"/>
    <cellStyle name="메모 5 10 8" xfId="29820"/>
    <cellStyle name="메모 5 10 8 2" xfId="29821"/>
    <cellStyle name="메모 5 10 8 3" xfId="29822"/>
    <cellStyle name="메모 5 10 9" xfId="29823"/>
    <cellStyle name="메모 5 10 9 2" xfId="29824"/>
    <cellStyle name="메모 5 10 9 3" xfId="29825"/>
    <cellStyle name="메모 5 11" xfId="29826"/>
    <cellStyle name="메모 5 11 10" xfId="29827"/>
    <cellStyle name="메모 5 11 10 2" xfId="29828"/>
    <cellStyle name="메모 5 11 10 3" xfId="29829"/>
    <cellStyle name="메모 5 11 11" xfId="29830"/>
    <cellStyle name="메모 5 11 11 2" xfId="29831"/>
    <cellStyle name="메모 5 11 11 3" xfId="29832"/>
    <cellStyle name="메모 5 11 12" xfId="29833"/>
    <cellStyle name="메모 5 11 12 2" xfId="29834"/>
    <cellStyle name="메모 5 11 12 3" xfId="29835"/>
    <cellStyle name="메모 5 11 13" xfId="29836"/>
    <cellStyle name="메모 5 11 13 2" xfId="29837"/>
    <cellStyle name="메모 5 11 13 3" xfId="29838"/>
    <cellStyle name="메모 5 11 14" xfId="29839"/>
    <cellStyle name="메모 5 11 14 2" xfId="29840"/>
    <cellStyle name="메모 5 11 14 3" xfId="29841"/>
    <cellStyle name="메모 5 11 15" xfId="29842"/>
    <cellStyle name="메모 5 11 16" xfId="29843"/>
    <cellStyle name="메모 5 11 2" xfId="29844"/>
    <cellStyle name="메모 5 11 2 2" xfId="29845"/>
    <cellStyle name="메모 5 11 2 3" xfId="29846"/>
    <cellStyle name="메모 5 11 3" xfId="29847"/>
    <cellStyle name="메모 5 11 3 2" xfId="29848"/>
    <cellStyle name="메모 5 11 3 3" xfId="29849"/>
    <cellStyle name="메모 5 11 4" xfId="29850"/>
    <cellStyle name="메모 5 11 4 2" xfId="29851"/>
    <cellStyle name="메모 5 11 4 3" xfId="29852"/>
    <cellStyle name="메모 5 11 5" xfId="29853"/>
    <cellStyle name="메모 5 11 5 2" xfId="29854"/>
    <cellStyle name="메모 5 11 5 3" xfId="29855"/>
    <cellStyle name="메모 5 11 6" xfId="29856"/>
    <cellStyle name="메모 5 11 6 2" xfId="29857"/>
    <cellStyle name="메모 5 11 6 3" xfId="29858"/>
    <cellStyle name="메모 5 11 7" xfId="29859"/>
    <cellStyle name="메모 5 11 7 2" xfId="29860"/>
    <cellStyle name="메모 5 11 7 3" xfId="29861"/>
    <cellStyle name="메모 5 11 8" xfId="29862"/>
    <cellStyle name="메모 5 11 8 2" xfId="29863"/>
    <cellStyle name="메모 5 11 8 3" xfId="29864"/>
    <cellStyle name="메모 5 11 9" xfId="29865"/>
    <cellStyle name="메모 5 11 9 2" xfId="29866"/>
    <cellStyle name="메모 5 11 9 3" xfId="29867"/>
    <cellStyle name="메모 5 12" xfId="29868"/>
    <cellStyle name="메모 5 12 10" xfId="29869"/>
    <cellStyle name="메모 5 12 10 2" xfId="29870"/>
    <cellStyle name="메모 5 12 10 3" xfId="29871"/>
    <cellStyle name="메모 5 12 11" xfId="29872"/>
    <cellStyle name="메모 5 12 11 2" xfId="29873"/>
    <cellStyle name="메모 5 12 11 3" xfId="29874"/>
    <cellStyle name="메모 5 12 12" xfId="29875"/>
    <cellStyle name="메모 5 12 12 2" xfId="29876"/>
    <cellStyle name="메모 5 12 12 3" xfId="29877"/>
    <cellStyle name="메모 5 12 13" xfId="29878"/>
    <cellStyle name="메모 5 12 13 2" xfId="29879"/>
    <cellStyle name="메모 5 12 13 3" xfId="29880"/>
    <cellStyle name="메모 5 12 14" xfId="29881"/>
    <cellStyle name="메모 5 12 14 2" xfId="29882"/>
    <cellStyle name="메모 5 12 14 3" xfId="29883"/>
    <cellStyle name="메모 5 12 15" xfId="29884"/>
    <cellStyle name="메모 5 12 16" xfId="29885"/>
    <cellStyle name="메모 5 12 2" xfId="29886"/>
    <cellStyle name="메모 5 12 2 2" xfId="29887"/>
    <cellStyle name="메모 5 12 2 3" xfId="29888"/>
    <cellStyle name="메모 5 12 3" xfId="29889"/>
    <cellStyle name="메모 5 12 3 2" xfId="29890"/>
    <cellStyle name="메모 5 12 3 3" xfId="29891"/>
    <cellStyle name="메모 5 12 4" xfId="29892"/>
    <cellStyle name="메모 5 12 4 2" xfId="29893"/>
    <cellStyle name="메모 5 12 4 3" xfId="29894"/>
    <cellStyle name="메모 5 12 5" xfId="29895"/>
    <cellStyle name="메모 5 12 5 2" xfId="29896"/>
    <cellStyle name="메모 5 12 5 3" xfId="29897"/>
    <cellStyle name="메모 5 12 6" xfId="29898"/>
    <cellStyle name="메모 5 12 6 2" xfId="29899"/>
    <cellStyle name="메모 5 12 6 3" xfId="29900"/>
    <cellStyle name="메모 5 12 7" xfId="29901"/>
    <cellStyle name="메모 5 12 7 2" xfId="29902"/>
    <cellStyle name="메모 5 12 7 3" xfId="29903"/>
    <cellStyle name="메모 5 12 8" xfId="29904"/>
    <cellStyle name="메모 5 12 8 2" xfId="29905"/>
    <cellStyle name="메모 5 12 8 3" xfId="29906"/>
    <cellStyle name="메모 5 12 9" xfId="29907"/>
    <cellStyle name="메모 5 12 9 2" xfId="29908"/>
    <cellStyle name="메모 5 12 9 3" xfId="29909"/>
    <cellStyle name="메모 5 13" xfId="29910"/>
    <cellStyle name="메모 5 13 10" xfId="29911"/>
    <cellStyle name="메모 5 13 10 2" xfId="29912"/>
    <cellStyle name="메모 5 13 10 3" xfId="29913"/>
    <cellStyle name="메모 5 13 11" xfId="29914"/>
    <cellStyle name="메모 5 13 11 2" xfId="29915"/>
    <cellStyle name="메모 5 13 11 3" xfId="29916"/>
    <cellStyle name="메모 5 13 12" xfId="29917"/>
    <cellStyle name="메모 5 13 12 2" xfId="29918"/>
    <cellStyle name="메모 5 13 12 3" xfId="29919"/>
    <cellStyle name="메모 5 13 13" xfId="29920"/>
    <cellStyle name="메모 5 13 13 2" xfId="29921"/>
    <cellStyle name="메모 5 13 13 3" xfId="29922"/>
    <cellStyle name="메모 5 13 14" xfId="29923"/>
    <cellStyle name="메모 5 13 14 2" xfId="29924"/>
    <cellStyle name="메모 5 13 14 3" xfId="29925"/>
    <cellStyle name="메모 5 13 15" xfId="29926"/>
    <cellStyle name="메모 5 13 16" xfId="29927"/>
    <cellStyle name="메모 5 13 2" xfId="29928"/>
    <cellStyle name="메모 5 13 2 2" xfId="29929"/>
    <cellStyle name="메모 5 13 2 3" xfId="29930"/>
    <cellStyle name="메모 5 13 3" xfId="29931"/>
    <cellStyle name="메모 5 13 3 2" xfId="29932"/>
    <cellStyle name="메모 5 13 3 3" xfId="29933"/>
    <cellStyle name="메모 5 13 4" xfId="29934"/>
    <cellStyle name="메모 5 13 4 2" xfId="29935"/>
    <cellStyle name="메모 5 13 4 3" xfId="29936"/>
    <cellStyle name="메모 5 13 5" xfId="29937"/>
    <cellStyle name="메모 5 13 5 2" xfId="29938"/>
    <cellStyle name="메모 5 13 5 3" xfId="29939"/>
    <cellStyle name="메모 5 13 6" xfId="29940"/>
    <cellStyle name="메모 5 13 6 2" xfId="29941"/>
    <cellStyle name="메모 5 13 6 3" xfId="29942"/>
    <cellStyle name="메모 5 13 7" xfId="29943"/>
    <cellStyle name="메모 5 13 7 2" xfId="29944"/>
    <cellStyle name="메모 5 13 7 3" xfId="29945"/>
    <cellStyle name="메모 5 13 8" xfId="29946"/>
    <cellStyle name="메모 5 13 8 2" xfId="29947"/>
    <cellStyle name="메모 5 13 8 3" xfId="29948"/>
    <cellStyle name="메모 5 13 9" xfId="29949"/>
    <cellStyle name="메모 5 13 9 2" xfId="29950"/>
    <cellStyle name="메모 5 13 9 3" xfId="29951"/>
    <cellStyle name="메모 5 14" xfId="29952"/>
    <cellStyle name="메모 5 14 10" xfId="29953"/>
    <cellStyle name="메모 5 14 10 2" xfId="29954"/>
    <cellStyle name="메모 5 14 10 3" xfId="29955"/>
    <cellStyle name="메모 5 14 11" xfId="29956"/>
    <cellStyle name="메모 5 14 11 2" xfId="29957"/>
    <cellStyle name="메모 5 14 11 3" xfId="29958"/>
    <cellStyle name="메모 5 14 12" xfId="29959"/>
    <cellStyle name="메모 5 14 12 2" xfId="29960"/>
    <cellStyle name="메모 5 14 12 3" xfId="29961"/>
    <cellStyle name="메모 5 14 13" xfId="29962"/>
    <cellStyle name="메모 5 14 13 2" xfId="29963"/>
    <cellStyle name="메모 5 14 13 3" xfId="29964"/>
    <cellStyle name="메모 5 14 14" xfId="29965"/>
    <cellStyle name="메모 5 14 14 2" xfId="29966"/>
    <cellStyle name="메모 5 14 14 3" xfId="29967"/>
    <cellStyle name="메모 5 14 15" xfId="29968"/>
    <cellStyle name="메모 5 14 16" xfId="29969"/>
    <cellStyle name="메모 5 14 2" xfId="29970"/>
    <cellStyle name="메모 5 14 2 2" xfId="29971"/>
    <cellStyle name="메모 5 14 2 3" xfId="29972"/>
    <cellStyle name="메모 5 14 3" xfId="29973"/>
    <cellStyle name="메모 5 14 3 2" xfId="29974"/>
    <cellStyle name="메모 5 14 3 3" xfId="29975"/>
    <cellStyle name="메모 5 14 4" xfId="29976"/>
    <cellStyle name="메모 5 14 4 2" xfId="29977"/>
    <cellStyle name="메모 5 14 4 3" xfId="29978"/>
    <cellStyle name="메모 5 14 5" xfId="29979"/>
    <cellStyle name="메모 5 14 5 2" xfId="29980"/>
    <cellStyle name="메모 5 14 5 3" xfId="29981"/>
    <cellStyle name="메모 5 14 6" xfId="29982"/>
    <cellStyle name="메모 5 14 6 2" xfId="29983"/>
    <cellStyle name="메모 5 14 6 3" xfId="29984"/>
    <cellStyle name="메모 5 14 7" xfId="29985"/>
    <cellStyle name="메모 5 14 7 2" xfId="29986"/>
    <cellStyle name="메모 5 14 7 3" xfId="29987"/>
    <cellStyle name="메모 5 14 8" xfId="29988"/>
    <cellStyle name="메모 5 14 8 2" xfId="29989"/>
    <cellStyle name="메모 5 14 8 3" xfId="29990"/>
    <cellStyle name="메모 5 14 9" xfId="29991"/>
    <cellStyle name="메모 5 14 9 2" xfId="29992"/>
    <cellStyle name="메모 5 14 9 3" xfId="29993"/>
    <cellStyle name="메모 5 15" xfId="29994"/>
    <cellStyle name="메모 5 15 10" xfId="29995"/>
    <cellStyle name="메모 5 15 10 2" xfId="29996"/>
    <cellStyle name="메모 5 15 10 3" xfId="29997"/>
    <cellStyle name="메모 5 15 11" xfId="29998"/>
    <cellStyle name="메모 5 15 11 2" xfId="29999"/>
    <cellStyle name="메모 5 15 11 3" xfId="30000"/>
    <cellStyle name="메모 5 15 12" xfId="30001"/>
    <cellStyle name="메모 5 15 12 2" xfId="30002"/>
    <cellStyle name="메모 5 15 12 3" xfId="30003"/>
    <cellStyle name="메모 5 15 13" xfId="30004"/>
    <cellStyle name="메모 5 15 13 2" xfId="30005"/>
    <cellStyle name="메모 5 15 13 3" xfId="30006"/>
    <cellStyle name="메모 5 15 14" xfId="30007"/>
    <cellStyle name="메모 5 15 14 2" xfId="30008"/>
    <cellStyle name="메모 5 15 14 3" xfId="30009"/>
    <cellStyle name="메모 5 15 15" xfId="30010"/>
    <cellStyle name="메모 5 15 16" xfId="30011"/>
    <cellStyle name="메모 5 15 2" xfId="30012"/>
    <cellStyle name="메모 5 15 2 2" xfId="30013"/>
    <cellStyle name="메모 5 15 2 3" xfId="30014"/>
    <cellStyle name="메모 5 15 3" xfId="30015"/>
    <cellStyle name="메모 5 15 3 2" xfId="30016"/>
    <cellStyle name="메모 5 15 3 3" xfId="30017"/>
    <cellStyle name="메모 5 15 4" xfId="30018"/>
    <cellStyle name="메모 5 15 4 2" xfId="30019"/>
    <cellStyle name="메모 5 15 4 3" xfId="30020"/>
    <cellStyle name="메모 5 15 5" xfId="30021"/>
    <cellStyle name="메모 5 15 5 2" xfId="30022"/>
    <cellStyle name="메모 5 15 5 3" xfId="30023"/>
    <cellStyle name="메모 5 15 6" xfId="30024"/>
    <cellStyle name="메모 5 15 6 2" xfId="30025"/>
    <cellStyle name="메모 5 15 6 3" xfId="30026"/>
    <cellStyle name="메모 5 15 7" xfId="30027"/>
    <cellStyle name="메모 5 15 7 2" xfId="30028"/>
    <cellStyle name="메모 5 15 7 3" xfId="30029"/>
    <cellStyle name="메모 5 15 8" xfId="30030"/>
    <cellStyle name="메모 5 15 8 2" xfId="30031"/>
    <cellStyle name="메모 5 15 8 3" xfId="30032"/>
    <cellStyle name="메모 5 15 9" xfId="30033"/>
    <cellStyle name="메모 5 15 9 2" xfId="30034"/>
    <cellStyle name="메모 5 15 9 3" xfId="30035"/>
    <cellStyle name="메모 5 16" xfId="30036"/>
    <cellStyle name="메모 5 16 10" xfId="30037"/>
    <cellStyle name="메모 5 16 10 2" xfId="30038"/>
    <cellStyle name="메모 5 16 10 3" xfId="30039"/>
    <cellStyle name="메모 5 16 11" xfId="30040"/>
    <cellStyle name="메모 5 16 11 2" xfId="30041"/>
    <cellStyle name="메모 5 16 11 3" xfId="30042"/>
    <cellStyle name="메모 5 16 12" xfId="30043"/>
    <cellStyle name="메모 5 16 12 2" xfId="30044"/>
    <cellStyle name="메모 5 16 12 3" xfId="30045"/>
    <cellStyle name="메모 5 16 13" xfId="30046"/>
    <cellStyle name="메모 5 16 13 2" xfId="30047"/>
    <cellStyle name="메모 5 16 13 3" xfId="30048"/>
    <cellStyle name="메모 5 16 14" xfId="30049"/>
    <cellStyle name="메모 5 16 14 2" xfId="30050"/>
    <cellStyle name="메모 5 16 14 3" xfId="30051"/>
    <cellStyle name="메모 5 16 15" xfId="30052"/>
    <cellStyle name="메모 5 16 16" xfId="30053"/>
    <cellStyle name="메모 5 16 2" xfId="30054"/>
    <cellStyle name="메모 5 16 2 2" xfId="30055"/>
    <cellStyle name="메모 5 16 2 3" xfId="30056"/>
    <cellStyle name="메모 5 16 3" xfId="30057"/>
    <cellStyle name="메모 5 16 3 2" xfId="30058"/>
    <cellStyle name="메모 5 16 3 3" xfId="30059"/>
    <cellStyle name="메모 5 16 4" xfId="30060"/>
    <cellStyle name="메모 5 16 4 2" xfId="30061"/>
    <cellStyle name="메모 5 16 4 3" xfId="30062"/>
    <cellStyle name="메모 5 16 5" xfId="30063"/>
    <cellStyle name="메모 5 16 5 2" xfId="30064"/>
    <cellStyle name="메모 5 16 5 3" xfId="30065"/>
    <cellStyle name="메모 5 16 6" xfId="30066"/>
    <cellStyle name="메모 5 16 6 2" xfId="30067"/>
    <cellStyle name="메모 5 16 6 3" xfId="30068"/>
    <cellStyle name="메모 5 16 7" xfId="30069"/>
    <cellStyle name="메모 5 16 7 2" xfId="30070"/>
    <cellStyle name="메모 5 16 7 3" xfId="30071"/>
    <cellStyle name="메모 5 16 8" xfId="30072"/>
    <cellStyle name="메모 5 16 8 2" xfId="30073"/>
    <cellStyle name="메모 5 16 8 3" xfId="30074"/>
    <cellStyle name="메모 5 16 9" xfId="30075"/>
    <cellStyle name="메모 5 16 9 2" xfId="30076"/>
    <cellStyle name="메모 5 16 9 3" xfId="30077"/>
    <cellStyle name="메모 5 17" xfId="30078"/>
    <cellStyle name="메모 5 17 10" xfId="30079"/>
    <cellStyle name="메모 5 17 10 2" xfId="30080"/>
    <cellStyle name="메모 5 17 10 3" xfId="30081"/>
    <cellStyle name="메모 5 17 11" xfId="30082"/>
    <cellStyle name="메모 5 17 11 2" xfId="30083"/>
    <cellStyle name="메모 5 17 11 3" xfId="30084"/>
    <cellStyle name="메모 5 17 12" xfId="30085"/>
    <cellStyle name="메모 5 17 12 2" xfId="30086"/>
    <cellStyle name="메모 5 17 12 3" xfId="30087"/>
    <cellStyle name="메모 5 17 13" xfId="30088"/>
    <cellStyle name="메모 5 17 13 2" xfId="30089"/>
    <cellStyle name="메모 5 17 13 3" xfId="30090"/>
    <cellStyle name="메모 5 17 14" xfId="30091"/>
    <cellStyle name="메모 5 17 14 2" xfId="30092"/>
    <cellStyle name="메모 5 17 14 3" xfId="30093"/>
    <cellStyle name="메모 5 17 15" xfId="30094"/>
    <cellStyle name="메모 5 17 16" xfId="30095"/>
    <cellStyle name="메모 5 17 2" xfId="30096"/>
    <cellStyle name="메모 5 17 2 2" xfId="30097"/>
    <cellStyle name="메모 5 17 2 3" xfId="30098"/>
    <cellStyle name="메모 5 17 3" xfId="30099"/>
    <cellStyle name="메모 5 17 3 2" xfId="30100"/>
    <cellStyle name="메모 5 17 3 3" xfId="30101"/>
    <cellStyle name="메모 5 17 4" xfId="30102"/>
    <cellStyle name="메모 5 17 4 2" xfId="30103"/>
    <cellStyle name="메모 5 17 4 3" xfId="30104"/>
    <cellStyle name="메모 5 17 5" xfId="30105"/>
    <cellStyle name="메모 5 17 5 2" xfId="30106"/>
    <cellStyle name="메모 5 17 5 3" xfId="30107"/>
    <cellStyle name="메모 5 17 6" xfId="30108"/>
    <cellStyle name="메모 5 17 6 2" xfId="30109"/>
    <cellStyle name="메모 5 17 6 3" xfId="30110"/>
    <cellStyle name="메모 5 17 7" xfId="30111"/>
    <cellStyle name="메모 5 17 7 2" xfId="30112"/>
    <cellStyle name="메모 5 17 7 3" xfId="30113"/>
    <cellStyle name="메모 5 17 8" xfId="30114"/>
    <cellStyle name="메모 5 17 8 2" xfId="30115"/>
    <cellStyle name="메모 5 17 8 3" xfId="30116"/>
    <cellStyle name="메모 5 17 9" xfId="30117"/>
    <cellStyle name="메모 5 17 9 2" xfId="30118"/>
    <cellStyle name="메모 5 17 9 3" xfId="30119"/>
    <cellStyle name="메모 5 18" xfId="30120"/>
    <cellStyle name="메모 5 18 10" xfId="30121"/>
    <cellStyle name="메모 5 18 10 2" xfId="30122"/>
    <cellStyle name="메모 5 18 10 3" xfId="30123"/>
    <cellStyle name="메모 5 18 11" xfId="30124"/>
    <cellStyle name="메모 5 18 11 2" xfId="30125"/>
    <cellStyle name="메모 5 18 11 3" xfId="30126"/>
    <cellStyle name="메모 5 18 12" xfId="30127"/>
    <cellStyle name="메모 5 18 12 2" xfId="30128"/>
    <cellStyle name="메모 5 18 12 3" xfId="30129"/>
    <cellStyle name="메모 5 18 13" xfId="30130"/>
    <cellStyle name="메모 5 18 13 2" xfId="30131"/>
    <cellStyle name="메모 5 18 13 3" xfId="30132"/>
    <cellStyle name="메모 5 18 14" xfId="30133"/>
    <cellStyle name="메모 5 18 14 2" xfId="30134"/>
    <cellStyle name="메모 5 18 14 3" xfId="30135"/>
    <cellStyle name="메모 5 18 15" xfId="30136"/>
    <cellStyle name="메모 5 18 16" xfId="30137"/>
    <cellStyle name="메모 5 18 2" xfId="30138"/>
    <cellStyle name="메모 5 18 2 2" xfId="30139"/>
    <cellStyle name="메모 5 18 2 3" xfId="30140"/>
    <cellStyle name="메모 5 18 3" xfId="30141"/>
    <cellStyle name="메모 5 18 3 2" xfId="30142"/>
    <cellStyle name="메모 5 18 3 3" xfId="30143"/>
    <cellStyle name="메모 5 18 4" xfId="30144"/>
    <cellStyle name="메모 5 18 4 2" xfId="30145"/>
    <cellStyle name="메모 5 18 4 3" xfId="30146"/>
    <cellStyle name="메모 5 18 5" xfId="30147"/>
    <cellStyle name="메모 5 18 5 2" xfId="30148"/>
    <cellStyle name="메모 5 18 5 3" xfId="30149"/>
    <cellStyle name="메모 5 18 6" xfId="30150"/>
    <cellStyle name="메모 5 18 6 2" xfId="30151"/>
    <cellStyle name="메모 5 18 6 3" xfId="30152"/>
    <cellStyle name="메모 5 18 7" xfId="30153"/>
    <cellStyle name="메모 5 18 7 2" xfId="30154"/>
    <cellStyle name="메모 5 18 7 3" xfId="30155"/>
    <cellStyle name="메모 5 18 8" xfId="30156"/>
    <cellStyle name="메모 5 18 8 2" xfId="30157"/>
    <cellStyle name="메모 5 18 8 3" xfId="30158"/>
    <cellStyle name="메모 5 18 9" xfId="30159"/>
    <cellStyle name="메모 5 18 9 2" xfId="30160"/>
    <cellStyle name="메모 5 18 9 3" xfId="30161"/>
    <cellStyle name="메모 5 19" xfId="30162"/>
    <cellStyle name="메모 5 19 10" xfId="30163"/>
    <cellStyle name="메모 5 19 10 2" xfId="30164"/>
    <cellStyle name="메모 5 19 10 3" xfId="30165"/>
    <cellStyle name="메모 5 19 11" xfId="30166"/>
    <cellStyle name="메모 5 19 11 2" xfId="30167"/>
    <cellStyle name="메모 5 19 11 3" xfId="30168"/>
    <cellStyle name="메모 5 19 12" xfId="30169"/>
    <cellStyle name="메모 5 19 12 2" xfId="30170"/>
    <cellStyle name="메모 5 19 12 3" xfId="30171"/>
    <cellStyle name="메모 5 19 13" xfId="30172"/>
    <cellStyle name="메모 5 19 13 2" xfId="30173"/>
    <cellStyle name="메모 5 19 13 3" xfId="30174"/>
    <cellStyle name="메모 5 19 14" xfId="30175"/>
    <cellStyle name="메모 5 19 14 2" xfId="30176"/>
    <cellStyle name="메모 5 19 14 3" xfId="30177"/>
    <cellStyle name="메모 5 19 15" xfId="30178"/>
    <cellStyle name="메모 5 19 16" xfId="30179"/>
    <cellStyle name="메모 5 19 2" xfId="30180"/>
    <cellStyle name="메모 5 19 2 2" xfId="30181"/>
    <cellStyle name="메모 5 19 2 3" xfId="30182"/>
    <cellStyle name="메모 5 19 3" xfId="30183"/>
    <cellStyle name="메모 5 19 3 2" xfId="30184"/>
    <cellStyle name="메모 5 19 3 3" xfId="30185"/>
    <cellStyle name="메모 5 19 4" xfId="30186"/>
    <cellStyle name="메모 5 19 4 2" xfId="30187"/>
    <cellStyle name="메모 5 19 4 3" xfId="30188"/>
    <cellStyle name="메모 5 19 5" xfId="30189"/>
    <cellStyle name="메모 5 19 5 2" xfId="30190"/>
    <cellStyle name="메모 5 19 5 3" xfId="30191"/>
    <cellStyle name="메모 5 19 6" xfId="30192"/>
    <cellStyle name="메모 5 19 6 2" xfId="30193"/>
    <cellStyle name="메모 5 19 6 3" xfId="30194"/>
    <cellStyle name="메모 5 19 7" xfId="30195"/>
    <cellStyle name="메모 5 19 7 2" xfId="30196"/>
    <cellStyle name="메모 5 19 7 3" xfId="30197"/>
    <cellStyle name="메모 5 19 8" xfId="30198"/>
    <cellStyle name="메모 5 19 8 2" xfId="30199"/>
    <cellStyle name="메모 5 19 8 3" xfId="30200"/>
    <cellStyle name="메모 5 19 9" xfId="30201"/>
    <cellStyle name="메모 5 19 9 2" xfId="30202"/>
    <cellStyle name="메모 5 19 9 3" xfId="30203"/>
    <cellStyle name="메모 5 2" xfId="30204"/>
    <cellStyle name="메모 5 2 10" xfId="30205"/>
    <cellStyle name="메모 5 2 10 2" xfId="30206"/>
    <cellStyle name="메모 5 2 10 3" xfId="30207"/>
    <cellStyle name="메모 5 2 11" xfId="30208"/>
    <cellStyle name="메모 5 2 11 2" xfId="30209"/>
    <cellStyle name="메모 5 2 11 3" xfId="30210"/>
    <cellStyle name="메모 5 2 12" xfId="30211"/>
    <cellStyle name="메모 5 2 12 2" xfId="30212"/>
    <cellStyle name="메모 5 2 12 3" xfId="30213"/>
    <cellStyle name="메모 5 2 13" xfId="30214"/>
    <cellStyle name="메모 5 2 13 2" xfId="30215"/>
    <cellStyle name="메모 5 2 13 3" xfId="30216"/>
    <cellStyle name="메모 5 2 14" xfId="30217"/>
    <cellStyle name="메모 5 2 14 2" xfId="30218"/>
    <cellStyle name="메모 5 2 14 3" xfId="30219"/>
    <cellStyle name="메모 5 2 15" xfId="30220"/>
    <cellStyle name="메모 5 2 16" xfId="30221"/>
    <cellStyle name="메모 5 2 2" xfId="30222"/>
    <cellStyle name="메모 5 2 2 2" xfId="30223"/>
    <cellStyle name="메모 5 2 2 3" xfId="30224"/>
    <cellStyle name="메모 5 2 3" xfId="30225"/>
    <cellStyle name="메모 5 2 3 2" xfId="30226"/>
    <cellStyle name="메모 5 2 3 3" xfId="30227"/>
    <cellStyle name="메모 5 2 4" xfId="30228"/>
    <cellStyle name="메모 5 2 4 2" xfId="30229"/>
    <cellStyle name="메모 5 2 4 3" xfId="30230"/>
    <cellStyle name="메모 5 2 5" xfId="30231"/>
    <cellStyle name="메모 5 2 5 2" xfId="30232"/>
    <cellStyle name="메모 5 2 5 3" xfId="30233"/>
    <cellStyle name="메모 5 2 6" xfId="30234"/>
    <cellStyle name="메모 5 2 6 2" xfId="30235"/>
    <cellStyle name="메모 5 2 6 3" xfId="30236"/>
    <cellStyle name="메모 5 2 7" xfId="30237"/>
    <cellStyle name="메모 5 2 7 2" xfId="30238"/>
    <cellStyle name="메모 5 2 7 3" xfId="30239"/>
    <cellStyle name="메모 5 2 8" xfId="30240"/>
    <cellStyle name="메모 5 2 8 2" xfId="30241"/>
    <cellStyle name="메모 5 2 8 3" xfId="30242"/>
    <cellStyle name="메모 5 2 9" xfId="30243"/>
    <cellStyle name="메모 5 2 9 2" xfId="30244"/>
    <cellStyle name="메모 5 2 9 3" xfId="30245"/>
    <cellStyle name="메모 5 20" xfId="30246"/>
    <cellStyle name="메모 5 20 10" xfId="30247"/>
    <cellStyle name="메모 5 20 10 2" xfId="30248"/>
    <cellStyle name="메모 5 20 10 3" xfId="30249"/>
    <cellStyle name="메모 5 20 11" xfId="30250"/>
    <cellStyle name="메모 5 20 11 2" xfId="30251"/>
    <cellStyle name="메모 5 20 11 3" xfId="30252"/>
    <cellStyle name="메모 5 20 12" xfId="30253"/>
    <cellStyle name="메모 5 20 12 2" xfId="30254"/>
    <cellStyle name="메모 5 20 12 3" xfId="30255"/>
    <cellStyle name="메모 5 20 13" xfId="30256"/>
    <cellStyle name="메모 5 20 13 2" xfId="30257"/>
    <cellStyle name="메모 5 20 13 3" xfId="30258"/>
    <cellStyle name="메모 5 20 14" xfId="30259"/>
    <cellStyle name="메모 5 20 14 2" xfId="30260"/>
    <cellStyle name="메모 5 20 14 3" xfId="30261"/>
    <cellStyle name="메모 5 20 15" xfId="30262"/>
    <cellStyle name="메모 5 20 16" xfId="30263"/>
    <cellStyle name="메모 5 20 2" xfId="30264"/>
    <cellStyle name="메모 5 20 2 2" xfId="30265"/>
    <cellStyle name="메모 5 20 2 3" xfId="30266"/>
    <cellStyle name="메모 5 20 3" xfId="30267"/>
    <cellStyle name="메모 5 20 3 2" xfId="30268"/>
    <cellStyle name="메모 5 20 3 3" xfId="30269"/>
    <cellStyle name="메모 5 20 4" xfId="30270"/>
    <cellStyle name="메모 5 20 4 2" xfId="30271"/>
    <cellStyle name="메모 5 20 4 3" xfId="30272"/>
    <cellStyle name="메모 5 20 5" xfId="30273"/>
    <cellStyle name="메모 5 20 5 2" xfId="30274"/>
    <cellStyle name="메모 5 20 5 3" xfId="30275"/>
    <cellStyle name="메모 5 20 6" xfId="30276"/>
    <cellStyle name="메모 5 20 6 2" xfId="30277"/>
    <cellStyle name="메모 5 20 6 3" xfId="30278"/>
    <cellStyle name="메모 5 20 7" xfId="30279"/>
    <cellStyle name="메모 5 20 7 2" xfId="30280"/>
    <cellStyle name="메모 5 20 7 3" xfId="30281"/>
    <cellStyle name="메모 5 20 8" xfId="30282"/>
    <cellStyle name="메모 5 20 8 2" xfId="30283"/>
    <cellStyle name="메모 5 20 8 3" xfId="30284"/>
    <cellStyle name="메모 5 20 9" xfId="30285"/>
    <cellStyle name="메모 5 20 9 2" xfId="30286"/>
    <cellStyle name="메모 5 20 9 3" xfId="30287"/>
    <cellStyle name="메모 5 21" xfId="30288"/>
    <cellStyle name="메모 5 21 10" xfId="30289"/>
    <cellStyle name="메모 5 21 10 2" xfId="30290"/>
    <cellStyle name="메모 5 21 10 3" xfId="30291"/>
    <cellStyle name="메모 5 21 11" xfId="30292"/>
    <cellStyle name="메모 5 21 11 2" xfId="30293"/>
    <cellStyle name="메모 5 21 11 3" xfId="30294"/>
    <cellStyle name="메모 5 21 12" xfId="30295"/>
    <cellStyle name="메모 5 21 12 2" xfId="30296"/>
    <cellStyle name="메모 5 21 12 3" xfId="30297"/>
    <cellStyle name="메모 5 21 13" xfId="30298"/>
    <cellStyle name="메모 5 21 13 2" xfId="30299"/>
    <cellStyle name="메모 5 21 13 3" xfId="30300"/>
    <cellStyle name="메모 5 21 14" xfId="30301"/>
    <cellStyle name="메모 5 21 14 2" xfId="30302"/>
    <cellStyle name="메모 5 21 14 3" xfId="30303"/>
    <cellStyle name="메모 5 21 15" xfId="30304"/>
    <cellStyle name="메모 5 21 16" xfId="30305"/>
    <cellStyle name="메모 5 21 2" xfId="30306"/>
    <cellStyle name="메모 5 21 2 2" xfId="30307"/>
    <cellStyle name="메모 5 21 2 3" xfId="30308"/>
    <cellStyle name="메모 5 21 3" xfId="30309"/>
    <cellStyle name="메모 5 21 3 2" xfId="30310"/>
    <cellStyle name="메모 5 21 3 3" xfId="30311"/>
    <cellStyle name="메모 5 21 4" xfId="30312"/>
    <cellStyle name="메모 5 21 4 2" xfId="30313"/>
    <cellStyle name="메모 5 21 4 3" xfId="30314"/>
    <cellStyle name="메모 5 21 5" xfId="30315"/>
    <cellStyle name="메모 5 21 5 2" xfId="30316"/>
    <cellStyle name="메모 5 21 5 3" xfId="30317"/>
    <cellStyle name="메모 5 21 6" xfId="30318"/>
    <cellStyle name="메모 5 21 6 2" xfId="30319"/>
    <cellStyle name="메모 5 21 6 3" xfId="30320"/>
    <cellStyle name="메모 5 21 7" xfId="30321"/>
    <cellStyle name="메모 5 21 7 2" xfId="30322"/>
    <cellStyle name="메모 5 21 7 3" xfId="30323"/>
    <cellStyle name="메모 5 21 8" xfId="30324"/>
    <cellStyle name="메모 5 21 8 2" xfId="30325"/>
    <cellStyle name="메모 5 21 8 3" xfId="30326"/>
    <cellStyle name="메모 5 21 9" xfId="30327"/>
    <cellStyle name="메모 5 21 9 2" xfId="30328"/>
    <cellStyle name="메모 5 21 9 3" xfId="30329"/>
    <cellStyle name="메모 5 22" xfId="30330"/>
    <cellStyle name="메모 5 22 10" xfId="30331"/>
    <cellStyle name="메모 5 22 10 2" xfId="30332"/>
    <cellStyle name="메모 5 22 10 3" xfId="30333"/>
    <cellStyle name="메모 5 22 11" xfId="30334"/>
    <cellStyle name="메모 5 22 11 2" xfId="30335"/>
    <cellStyle name="메모 5 22 11 3" xfId="30336"/>
    <cellStyle name="메모 5 22 12" xfId="30337"/>
    <cellStyle name="메모 5 22 12 2" xfId="30338"/>
    <cellStyle name="메모 5 22 12 3" xfId="30339"/>
    <cellStyle name="메모 5 22 13" xfId="30340"/>
    <cellStyle name="메모 5 22 13 2" xfId="30341"/>
    <cellStyle name="메모 5 22 13 3" xfId="30342"/>
    <cellStyle name="메모 5 22 14" xfId="30343"/>
    <cellStyle name="메모 5 22 14 2" xfId="30344"/>
    <cellStyle name="메모 5 22 14 3" xfId="30345"/>
    <cellStyle name="메모 5 22 15" xfId="30346"/>
    <cellStyle name="메모 5 22 16" xfId="30347"/>
    <cellStyle name="메모 5 22 2" xfId="30348"/>
    <cellStyle name="메모 5 22 2 2" xfId="30349"/>
    <cellStyle name="메모 5 22 2 3" xfId="30350"/>
    <cellStyle name="메모 5 22 3" xfId="30351"/>
    <cellStyle name="메모 5 22 3 2" xfId="30352"/>
    <cellStyle name="메모 5 22 3 3" xfId="30353"/>
    <cellStyle name="메모 5 22 4" xfId="30354"/>
    <cellStyle name="메모 5 22 4 2" xfId="30355"/>
    <cellStyle name="메모 5 22 4 3" xfId="30356"/>
    <cellStyle name="메모 5 22 5" xfId="30357"/>
    <cellStyle name="메모 5 22 5 2" xfId="30358"/>
    <cellStyle name="메모 5 22 5 3" xfId="30359"/>
    <cellStyle name="메모 5 22 6" xfId="30360"/>
    <cellStyle name="메모 5 22 6 2" xfId="30361"/>
    <cellStyle name="메모 5 22 6 3" xfId="30362"/>
    <cellStyle name="메모 5 22 7" xfId="30363"/>
    <cellStyle name="메모 5 22 7 2" xfId="30364"/>
    <cellStyle name="메모 5 22 7 3" xfId="30365"/>
    <cellStyle name="메모 5 22 8" xfId="30366"/>
    <cellStyle name="메모 5 22 8 2" xfId="30367"/>
    <cellStyle name="메모 5 22 8 3" xfId="30368"/>
    <cellStyle name="메모 5 22 9" xfId="30369"/>
    <cellStyle name="메모 5 22 9 2" xfId="30370"/>
    <cellStyle name="메모 5 22 9 3" xfId="30371"/>
    <cellStyle name="메모 5 23" xfId="30372"/>
    <cellStyle name="메모 5 23 2" xfId="30373"/>
    <cellStyle name="메모 5 23 3" xfId="30374"/>
    <cellStyle name="메모 5 24" xfId="30375"/>
    <cellStyle name="메모 5 24 2" xfId="30376"/>
    <cellStyle name="메모 5 24 3" xfId="30377"/>
    <cellStyle name="메모 5 25" xfId="30378"/>
    <cellStyle name="메모 5 25 2" xfId="30379"/>
    <cellStyle name="메모 5 25 3" xfId="30380"/>
    <cellStyle name="메모 5 26" xfId="30381"/>
    <cellStyle name="메모 5 26 2" xfId="30382"/>
    <cellStyle name="메모 5 26 3" xfId="30383"/>
    <cellStyle name="메모 5 27" xfId="30384"/>
    <cellStyle name="메모 5 27 2" xfId="30385"/>
    <cellStyle name="메모 5 27 3" xfId="30386"/>
    <cellStyle name="메모 5 28" xfId="30387"/>
    <cellStyle name="메모 5 28 2" xfId="30388"/>
    <cellStyle name="메모 5 28 3" xfId="30389"/>
    <cellStyle name="메모 5 29" xfId="30390"/>
    <cellStyle name="메모 5 29 2" xfId="30391"/>
    <cellStyle name="메모 5 29 3" xfId="30392"/>
    <cellStyle name="메모 5 3" xfId="30393"/>
    <cellStyle name="메모 5 3 10" xfId="30394"/>
    <cellStyle name="메모 5 3 10 2" xfId="30395"/>
    <cellStyle name="메모 5 3 10 3" xfId="30396"/>
    <cellStyle name="메모 5 3 11" xfId="30397"/>
    <cellStyle name="메모 5 3 11 2" xfId="30398"/>
    <cellStyle name="메모 5 3 11 3" xfId="30399"/>
    <cellStyle name="메모 5 3 12" xfId="30400"/>
    <cellStyle name="메모 5 3 12 2" xfId="30401"/>
    <cellStyle name="메모 5 3 12 3" xfId="30402"/>
    <cellStyle name="메모 5 3 13" xfId="30403"/>
    <cellStyle name="메모 5 3 13 2" xfId="30404"/>
    <cellStyle name="메모 5 3 13 3" xfId="30405"/>
    <cellStyle name="메모 5 3 14" xfId="30406"/>
    <cellStyle name="메모 5 3 14 2" xfId="30407"/>
    <cellStyle name="메모 5 3 14 3" xfId="30408"/>
    <cellStyle name="메모 5 3 15" xfId="30409"/>
    <cellStyle name="메모 5 3 16" xfId="30410"/>
    <cellStyle name="메모 5 3 2" xfId="30411"/>
    <cellStyle name="메모 5 3 2 2" xfId="30412"/>
    <cellStyle name="메모 5 3 2 3" xfId="30413"/>
    <cellStyle name="메모 5 3 3" xfId="30414"/>
    <cellStyle name="메모 5 3 3 2" xfId="30415"/>
    <cellStyle name="메모 5 3 3 3" xfId="30416"/>
    <cellStyle name="메모 5 3 4" xfId="30417"/>
    <cellStyle name="메모 5 3 4 2" xfId="30418"/>
    <cellStyle name="메모 5 3 4 3" xfId="30419"/>
    <cellStyle name="메모 5 3 5" xfId="30420"/>
    <cellStyle name="메모 5 3 5 2" xfId="30421"/>
    <cellStyle name="메모 5 3 5 3" xfId="30422"/>
    <cellStyle name="메모 5 3 6" xfId="30423"/>
    <cellStyle name="메모 5 3 6 2" xfId="30424"/>
    <cellStyle name="메모 5 3 6 3" xfId="30425"/>
    <cellStyle name="메모 5 3 7" xfId="30426"/>
    <cellStyle name="메모 5 3 7 2" xfId="30427"/>
    <cellStyle name="메모 5 3 7 3" xfId="30428"/>
    <cellStyle name="메모 5 3 8" xfId="30429"/>
    <cellStyle name="메모 5 3 8 2" xfId="30430"/>
    <cellStyle name="메모 5 3 8 3" xfId="30431"/>
    <cellStyle name="메모 5 3 9" xfId="30432"/>
    <cellStyle name="메모 5 3 9 2" xfId="30433"/>
    <cellStyle name="메모 5 3 9 3" xfId="30434"/>
    <cellStyle name="메모 5 30" xfId="30435"/>
    <cellStyle name="메모 5 30 2" xfId="30436"/>
    <cellStyle name="메모 5 30 3" xfId="30437"/>
    <cellStyle name="메모 5 31" xfId="30438"/>
    <cellStyle name="메모 5 31 2" xfId="30439"/>
    <cellStyle name="메모 5 31 3" xfId="30440"/>
    <cellStyle name="메모 5 32" xfId="30441"/>
    <cellStyle name="메모 5 32 2" xfId="30442"/>
    <cellStyle name="메모 5 32 3" xfId="30443"/>
    <cellStyle name="메모 5 33" xfId="30444"/>
    <cellStyle name="메모 5 33 2" xfId="30445"/>
    <cellStyle name="메모 5 33 3" xfId="30446"/>
    <cellStyle name="메모 5 34" xfId="30447"/>
    <cellStyle name="메모 5 34 2" xfId="30448"/>
    <cellStyle name="메모 5 34 3" xfId="30449"/>
    <cellStyle name="메모 5 35" xfId="30450"/>
    <cellStyle name="메모 5 35 2" xfId="30451"/>
    <cellStyle name="메모 5 35 3" xfId="30452"/>
    <cellStyle name="메모 5 36" xfId="30453"/>
    <cellStyle name="메모 5 37" xfId="30454"/>
    <cellStyle name="메모 5 4" xfId="30455"/>
    <cellStyle name="메모 5 4 10" xfId="30456"/>
    <cellStyle name="메모 5 4 10 2" xfId="30457"/>
    <cellStyle name="메모 5 4 10 3" xfId="30458"/>
    <cellStyle name="메모 5 4 11" xfId="30459"/>
    <cellStyle name="메모 5 4 11 2" xfId="30460"/>
    <cellStyle name="메모 5 4 11 3" xfId="30461"/>
    <cellStyle name="메모 5 4 12" xfId="30462"/>
    <cellStyle name="메모 5 4 12 2" xfId="30463"/>
    <cellStyle name="메모 5 4 12 3" xfId="30464"/>
    <cellStyle name="메모 5 4 13" xfId="30465"/>
    <cellStyle name="메모 5 4 13 2" xfId="30466"/>
    <cellStyle name="메모 5 4 13 3" xfId="30467"/>
    <cellStyle name="메모 5 4 14" xfId="30468"/>
    <cellStyle name="메모 5 4 14 2" xfId="30469"/>
    <cellStyle name="메모 5 4 14 3" xfId="30470"/>
    <cellStyle name="메모 5 4 15" xfId="30471"/>
    <cellStyle name="메모 5 4 16" xfId="30472"/>
    <cellStyle name="메모 5 4 2" xfId="30473"/>
    <cellStyle name="메모 5 4 2 2" xfId="30474"/>
    <cellStyle name="메모 5 4 2 3" xfId="30475"/>
    <cellStyle name="메모 5 4 3" xfId="30476"/>
    <cellStyle name="메모 5 4 3 2" xfId="30477"/>
    <cellStyle name="메모 5 4 3 3" xfId="30478"/>
    <cellStyle name="메모 5 4 4" xfId="30479"/>
    <cellStyle name="메모 5 4 4 2" xfId="30480"/>
    <cellStyle name="메모 5 4 4 3" xfId="30481"/>
    <cellStyle name="메모 5 4 5" xfId="30482"/>
    <cellStyle name="메모 5 4 5 2" xfId="30483"/>
    <cellStyle name="메모 5 4 5 3" xfId="30484"/>
    <cellStyle name="메모 5 4 6" xfId="30485"/>
    <cellStyle name="메모 5 4 6 2" xfId="30486"/>
    <cellStyle name="메모 5 4 6 3" xfId="30487"/>
    <cellStyle name="메모 5 4 7" xfId="30488"/>
    <cellStyle name="메모 5 4 7 2" xfId="30489"/>
    <cellStyle name="메모 5 4 7 3" xfId="30490"/>
    <cellStyle name="메모 5 4 8" xfId="30491"/>
    <cellStyle name="메모 5 4 8 2" xfId="30492"/>
    <cellStyle name="메모 5 4 8 3" xfId="30493"/>
    <cellStyle name="메모 5 4 9" xfId="30494"/>
    <cellStyle name="메모 5 4 9 2" xfId="30495"/>
    <cellStyle name="메모 5 4 9 3" xfId="30496"/>
    <cellStyle name="메모 5 5" xfId="30497"/>
    <cellStyle name="메모 5 5 10" xfId="30498"/>
    <cellStyle name="메모 5 5 10 2" xfId="30499"/>
    <cellStyle name="메모 5 5 10 3" xfId="30500"/>
    <cellStyle name="메모 5 5 11" xfId="30501"/>
    <cellStyle name="메모 5 5 11 2" xfId="30502"/>
    <cellStyle name="메모 5 5 11 3" xfId="30503"/>
    <cellStyle name="메모 5 5 12" xfId="30504"/>
    <cellStyle name="메모 5 5 12 2" xfId="30505"/>
    <cellStyle name="메모 5 5 12 3" xfId="30506"/>
    <cellStyle name="메모 5 5 13" xfId="30507"/>
    <cellStyle name="메모 5 5 13 2" xfId="30508"/>
    <cellStyle name="메모 5 5 13 3" xfId="30509"/>
    <cellStyle name="메모 5 5 14" xfId="30510"/>
    <cellStyle name="메모 5 5 14 2" xfId="30511"/>
    <cellStyle name="메모 5 5 14 3" xfId="30512"/>
    <cellStyle name="메모 5 5 15" xfId="30513"/>
    <cellStyle name="메모 5 5 16" xfId="30514"/>
    <cellStyle name="메모 5 5 2" xfId="30515"/>
    <cellStyle name="메모 5 5 2 2" xfId="30516"/>
    <cellStyle name="메모 5 5 2 3" xfId="30517"/>
    <cellStyle name="메모 5 5 3" xfId="30518"/>
    <cellStyle name="메모 5 5 3 2" xfId="30519"/>
    <cellStyle name="메모 5 5 3 3" xfId="30520"/>
    <cellStyle name="메모 5 5 4" xfId="30521"/>
    <cellStyle name="메모 5 5 4 2" xfId="30522"/>
    <cellStyle name="메모 5 5 4 3" xfId="30523"/>
    <cellStyle name="메모 5 5 5" xfId="30524"/>
    <cellStyle name="메모 5 5 5 2" xfId="30525"/>
    <cellStyle name="메모 5 5 5 3" xfId="30526"/>
    <cellStyle name="메모 5 5 6" xfId="30527"/>
    <cellStyle name="메모 5 5 6 2" xfId="30528"/>
    <cellStyle name="메모 5 5 6 3" xfId="30529"/>
    <cellStyle name="메모 5 5 7" xfId="30530"/>
    <cellStyle name="메모 5 5 7 2" xfId="30531"/>
    <cellStyle name="메모 5 5 7 3" xfId="30532"/>
    <cellStyle name="메모 5 5 8" xfId="30533"/>
    <cellStyle name="메모 5 5 8 2" xfId="30534"/>
    <cellStyle name="메모 5 5 8 3" xfId="30535"/>
    <cellStyle name="메모 5 5 9" xfId="30536"/>
    <cellStyle name="메모 5 5 9 2" xfId="30537"/>
    <cellStyle name="메모 5 5 9 3" xfId="30538"/>
    <cellStyle name="메모 5 6" xfId="30539"/>
    <cellStyle name="메모 5 6 10" xfId="30540"/>
    <cellStyle name="메모 5 6 10 2" xfId="30541"/>
    <cellStyle name="메모 5 6 10 3" xfId="30542"/>
    <cellStyle name="메모 5 6 11" xfId="30543"/>
    <cellStyle name="메모 5 6 11 2" xfId="30544"/>
    <cellStyle name="메모 5 6 11 3" xfId="30545"/>
    <cellStyle name="메모 5 6 12" xfId="30546"/>
    <cellStyle name="메모 5 6 12 2" xfId="30547"/>
    <cellStyle name="메모 5 6 12 3" xfId="30548"/>
    <cellStyle name="메모 5 6 13" xfId="30549"/>
    <cellStyle name="메모 5 6 13 2" xfId="30550"/>
    <cellStyle name="메모 5 6 13 3" xfId="30551"/>
    <cellStyle name="메모 5 6 14" xfId="30552"/>
    <cellStyle name="메모 5 6 14 2" xfId="30553"/>
    <cellStyle name="메모 5 6 14 3" xfId="30554"/>
    <cellStyle name="메모 5 6 15" xfId="30555"/>
    <cellStyle name="메모 5 6 16" xfId="30556"/>
    <cellStyle name="메모 5 6 2" xfId="30557"/>
    <cellStyle name="메모 5 6 2 2" xfId="30558"/>
    <cellStyle name="메모 5 6 2 3" xfId="30559"/>
    <cellStyle name="메모 5 6 3" xfId="30560"/>
    <cellStyle name="메모 5 6 3 2" xfId="30561"/>
    <cellStyle name="메모 5 6 3 3" xfId="30562"/>
    <cellStyle name="메모 5 6 4" xfId="30563"/>
    <cellStyle name="메모 5 6 4 2" xfId="30564"/>
    <cellStyle name="메모 5 6 4 3" xfId="30565"/>
    <cellStyle name="메모 5 6 5" xfId="30566"/>
    <cellStyle name="메모 5 6 5 2" xfId="30567"/>
    <cellStyle name="메모 5 6 5 3" xfId="30568"/>
    <cellStyle name="메모 5 6 6" xfId="30569"/>
    <cellStyle name="메모 5 6 6 2" xfId="30570"/>
    <cellStyle name="메모 5 6 6 3" xfId="30571"/>
    <cellStyle name="메모 5 6 7" xfId="30572"/>
    <cellStyle name="메모 5 6 7 2" xfId="30573"/>
    <cellStyle name="메모 5 6 7 3" xfId="30574"/>
    <cellStyle name="메모 5 6 8" xfId="30575"/>
    <cellStyle name="메모 5 6 8 2" xfId="30576"/>
    <cellStyle name="메모 5 6 8 3" xfId="30577"/>
    <cellStyle name="메모 5 6 9" xfId="30578"/>
    <cellStyle name="메모 5 6 9 2" xfId="30579"/>
    <cellStyle name="메모 5 6 9 3" xfId="30580"/>
    <cellStyle name="메모 5 7" xfId="30581"/>
    <cellStyle name="메모 5 7 10" xfId="30582"/>
    <cellStyle name="메모 5 7 10 2" xfId="30583"/>
    <cellStyle name="메모 5 7 10 3" xfId="30584"/>
    <cellStyle name="메모 5 7 11" xfId="30585"/>
    <cellStyle name="메모 5 7 11 2" xfId="30586"/>
    <cellStyle name="메모 5 7 11 3" xfId="30587"/>
    <cellStyle name="메모 5 7 12" xfId="30588"/>
    <cellStyle name="메모 5 7 12 2" xfId="30589"/>
    <cellStyle name="메모 5 7 12 3" xfId="30590"/>
    <cellStyle name="메모 5 7 13" xfId="30591"/>
    <cellStyle name="메모 5 7 13 2" xfId="30592"/>
    <cellStyle name="메모 5 7 13 3" xfId="30593"/>
    <cellStyle name="메모 5 7 14" xfId="30594"/>
    <cellStyle name="메모 5 7 14 2" xfId="30595"/>
    <cellStyle name="메모 5 7 14 3" xfId="30596"/>
    <cellStyle name="메모 5 7 15" xfId="30597"/>
    <cellStyle name="메모 5 7 16" xfId="30598"/>
    <cellStyle name="메모 5 7 2" xfId="30599"/>
    <cellStyle name="메모 5 7 2 2" xfId="30600"/>
    <cellStyle name="메모 5 7 2 3" xfId="30601"/>
    <cellStyle name="메모 5 7 3" xfId="30602"/>
    <cellStyle name="메모 5 7 3 2" xfId="30603"/>
    <cellStyle name="메모 5 7 3 3" xfId="30604"/>
    <cellStyle name="메모 5 7 4" xfId="30605"/>
    <cellStyle name="메모 5 7 4 2" xfId="30606"/>
    <cellStyle name="메모 5 7 4 3" xfId="30607"/>
    <cellStyle name="메모 5 7 5" xfId="30608"/>
    <cellStyle name="메모 5 7 5 2" xfId="30609"/>
    <cellStyle name="메모 5 7 5 3" xfId="30610"/>
    <cellStyle name="메모 5 7 6" xfId="30611"/>
    <cellStyle name="메모 5 7 6 2" xfId="30612"/>
    <cellStyle name="메모 5 7 6 3" xfId="30613"/>
    <cellStyle name="메모 5 7 7" xfId="30614"/>
    <cellStyle name="메모 5 7 7 2" xfId="30615"/>
    <cellStyle name="메모 5 7 7 3" xfId="30616"/>
    <cellStyle name="메모 5 7 8" xfId="30617"/>
    <cellStyle name="메모 5 7 8 2" xfId="30618"/>
    <cellStyle name="메모 5 7 8 3" xfId="30619"/>
    <cellStyle name="메모 5 7 9" xfId="30620"/>
    <cellStyle name="메모 5 7 9 2" xfId="30621"/>
    <cellStyle name="메모 5 7 9 3" xfId="30622"/>
    <cellStyle name="메모 5 8" xfId="30623"/>
    <cellStyle name="메모 5 8 10" xfId="30624"/>
    <cellStyle name="메모 5 8 10 2" xfId="30625"/>
    <cellStyle name="메모 5 8 10 3" xfId="30626"/>
    <cellStyle name="메모 5 8 11" xfId="30627"/>
    <cellStyle name="메모 5 8 11 2" xfId="30628"/>
    <cellStyle name="메모 5 8 11 3" xfId="30629"/>
    <cellStyle name="메모 5 8 12" xfId="30630"/>
    <cellStyle name="메모 5 8 12 2" xfId="30631"/>
    <cellStyle name="메모 5 8 12 3" xfId="30632"/>
    <cellStyle name="메모 5 8 13" xfId="30633"/>
    <cellStyle name="메모 5 8 13 2" xfId="30634"/>
    <cellStyle name="메모 5 8 13 3" xfId="30635"/>
    <cellStyle name="메모 5 8 14" xfId="30636"/>
    <cellStyle name="메모 5 8 14 2" xfId="30637"/>
    <cellStyle name="메모 5 8 14 3" xfId="30638"/>
    <cellStyle name="메모 5 8 15" xfId="30639"/>
    <cellStyle name="메모 5 8 16" xfId="30640"/>
    <cellStyle name="메모 5 8 2" xfId="30641"/>
    <cellStyle name="메모 5 8 2 2" xfId="30642"/>
    <cellStyle name="메모 5 8 2 3" xfId="30643"/>
    <cellStyle name="메모 5 8 3" xfId="30644"/>
    <cellStyle name="메모 5 8 3 2" xfId="30645"/>
    <cellStyle name="메모 5 8 3 3" xfId="30646"/>
    <cellStyle name="메모 5 8 4" xfId="30647"/>
    <cellStyle name="메모 5 8 4 2" xfId="30648"/>
    <cellStyle name="메모 5 8 4 3" xfId="30649"/>
    <cellStyle name="메모 5 8 5" xfId="30650"/>
    <cellStyle name="메모 5 8 5 2" xfId="30651"/>
    <cellStyle name="메모 5 8 5 3" xfId="30652"/>
    <cellStyle name="메모 5 8 6" xfId="30653"/>
    <cellStyle name="메모 5 8 6 2" xfId="30654"/>
    <cellStyle name="메모 5 8 6 3" xfId="30655"/>
    <cellStyle name="메모 5 8 7" xfId="30656"/>
    <cellStyle name="메모 5 8 7 2" xfId="30657"/>
    <cellStyle name="메모 5 8 7 3" xfId="30658"/>
    <cellStyle name="메모 5 8 8" xfId="30659"/>
    <cellStyle name="메모 5 8 8 2" xfId="30660"/>
    <cellStyle name="메모 5 8 8 3" xfId="30661"/>
    <cellStyle name="메모 5 8 9" xfId="30662"/>
    <cellStyle name="메모 5 8 9 2" xfId="30663"/>
    <cellStyle name="메모 5 8 9 3" xfId="30664"/>
    <cellStyle name="메모 5 9" xfId="30665"/>
    <cellStyle name="메모 5 9 10" xfId="30666"/>
    <cellStyle name="메모 5 9 10 2" xfId="30667"/>
    <cellStyle name="메모 5 9 10 3" xfId="30668"/>
    <cellStyle name="메모 5 9 11" xfId="30669"/>
    <cellStyle name="메모 5 9 11 2" xfId="30670"/>
    <cellStyle name="메모 5 9 11 3" xfId="30671"/>
    <cellStyle name="메모 5 9 12" xfId="30672"/>
    <cellStyle name="메모 5 9 12 2" xfId="30673"/>
    <cellStyle name="메모 5 9 12 3" xfId="30674"/>
    <cellStyle name="메모 5 9 13" xfId="30675"/>
    <cellStyle name="메모 5 9 13 2" xfId="30676"/>
    <cellStyle name="메모 5 9 13 3" xfId="30677"/>
    <cellStyle name="메모 5 9 14" xfId="30678"/>
    <cellStyle name="메모 5 9 14 2" xfId="30679"/>
    <cellStyle name="메모 5 9 14 3" xfId="30680"/>
    <cellStyle name="메모 5 9 15" xfId="30681"/>
    <cellStyle name="메모 5 9 16" xfId="30682"/>
    <cellStyle name="메모 5 9 2" xfId="30683"/>
    <cellStyle name="메모 5 9 2 2" xfId="30684"/>
    <cellStyle name="메모 5 9 2 3" xfId="30685"/>
    <cellStyle name="메모 5 9 3" xfId="30686"/>
    <cellStyle name="메모 5 9 3 2" xfId="30687"/>
    <cellStyle name="메모 5 9 3 3" xfId="30688"/>
    <cellStyle name="메모 5 9 4" xfId="30689"/>
    <cellStyle name="메모 5 9 4 2" xfId="30690"/>
    <cellStyle name="메모 5 9 4 3" xfId="30691"/>
    <cellStyle name="메모 5 9 5" xfId="30692"/>
    <cellStyle name="메모 5 9 5 2" xfId="30693"/>
    <cellStyle name="메모 5 9 5 3" xfId="30694"/>
    <cellStyle name="메모 5 9 6" xfId="30695"/>
    <cellStyle name="메모 5 9 6 2" xfId="30696"/>
    <cellStyle name="메모 5 9 6 3" xfId="30697"/>
    <cellStyle name="메모 5 9 7" xfId="30698"/>
    <cellStyle name="메모 5 9 7 2" xfId="30699"/>
    <cellStyle name="메모 5 9 7 3" xfId="30700"/>
    <cellStyle name="메모 5 9 8" xfId="30701"/>
    <cellStyle name="메모 5 9 8 2" xfId="30702"/>
    <cellStyle name="메모 5 9 8 3" xfId="30703"/>
    <cellStyle name="메모 5 9 9" xfId="30704"/>
    <cellStyle name="메모 5 9 9 2" xfId="30705"/>
    <cellStyle name="메모 5 9 9 3" xfId="30706"/>
    <cellStyle name="메모 6" xfId="30707"/>
    <cellStyle name="메모 6 10" xfId="30708"/>
    <cellStyle name="메모 6 10 10" xfId="30709"/>
    <cellStyle name="메모 6 10 10 2" xfId="30710"/>
    <cellStyle name="메모 6 10 10 3" xfId="30711"/>
    <cellStyle name="메모 6 10 11" xfId="30712"/>
    <cellStyle name="메모 6 10 11 2" xfId="30713"/>
    <cellStyle name="메모 6 10 11 3" xfId="30714"/>
    <cellStyle name="메모 6 10 12" xfId="30715"/>
    <cellStyle name="메모 6 10 12 2" xfId="30716"/>
    <cellStyle name="메모 6 10 12 3" xfId="30717"/>
    <cellStyle name="메모 6 10 13" xfId="30718"/>
    <cellStyle name="메모 6 10 13 2" xfId="30719"/>
    <cellStyle name="메모 6 10 13 3" xfId="30720"/>
    <cellStyle name="메모 6 10 14" xfId="30721"/>
    <cellStyle name="메모 6 10 14 2" xfId="30722"/>
    <cellStyle name="메모 6 10 14 3" xfId="30723"/>
    <cellStyle name="메모 6 10 15" xfId="30724"/>
    <cellStyle name="메모 6 10 16" xfId="30725"/>
    <cellStyle name="메모 6 10 2" xfId="30726"/>
    <cellStyle name="메모 6 10 2 2" xfId="30727"/>
    <cellStyle name="메모 6 10 2 3" xfId="30728"/>
    <cellStyle name="메모 6 10 3" xfId="30729"/>
    <cellStyle name="메모 6 10 3 2" xfId="30730"/>
    <cellStyle name="메모 6 10 3 3" xfId="30731"/>
    <cellStyle name="메모 6 10 4" xfId="30732"/>
    <cellStyle name="메모 6 10 4 2" xfId="30733"/>
    <cellStyle name="메모 6 10 4 3" xfId="30734"/>
    <cellStyle name="메모 6 10 5" xfId="30735"/>
    <cellStyle name="메모 6 10 5 2" xfId="30736"/>
    <cellStyle name="메모 6 10 5 3" xfId="30737"/>
    <cellStyle name="메모 6 10 6" xfId="30738"/>
    <cellStyle name="메모 6 10 6 2" xfId="30739"/>
    <cellStyle name="메모 6 10 6 3" xfId="30740"/>
    <cellStyle name="메모 6 10 7" xfId="30741"/>
    <cellStyle name="메모 6 10 7 2" xfId="30742"/>
    <cellStyle name="메모 6 10 7 3" xfId="30743"/>
    <cellStyle name="메모 6 10 8" xfId="30744"/>
    <cellStyle name="메모 6 10 8 2" xfId="30745"/>
    <cellStyle name="메모 6 10 8 3" xfId="30746"/>
    <cellStyle name="메모 6 10 9" xfId="30747"/>
    <cellStyle name="메모 6 10 9 2" xfId="30748"/>
    <cellStyle name="메모 6 10 9 3" xfId="30749"/>
    <cellStyle name="메모 6 11" xfId="30750"/>
    <cellStyle name="메모 6 11 10" xfId="30751"/>
    <cellStyle name="메모 6 11 10 2" xfId="30752"/>
    <cellStyle name="메모 6 11 10 3" xfId="30753"/>
    <cellStyle name="메모 6 11 11" xfId="30754"/>
    <cellStyle name="메모 6 11 11 2" xfId="30755"/>
    <cellStyle name="메모 6 11 11 3" xfId="30756"/>
    <cellStyle name="메모 6 11 12" xfId="30757"/>
    <cellStyle name="메모 6 11 12 2" xfId="30758"/>
    <cellStyle name="메모 6 11 12 3" xfId="30759"/>
    <cellStyle name="메모 6 11 13" xfId="30760"/>
    <cellStyle name="메모 6 11 13 2" xfId="30761"/>
    <cellStyle name="메모 6 11 13 3" xfId="30762"/>
    <cellStyle name="메모 6 11 14" xfId="30763"/>
    <cellStyle name="메모 6 11 14 2" xfId="30764"/>
    <cellStyle name="메모 6 11 14 3" xfId="30765"/>
    <cellStyle name="메모 6 11 15" xfId="30766"/>
    <cellStyle name="메모 6 11 16" xfId="30767"/>
    <cellStyle name="메모 6 11 2" xfId="30768"/>
    <cellStyle name="메모 6 11 2 2" xfId="30769"/>
    <cellStyle name="메모 6 11 2 3" xfId="30770"/>
    <cellStyle name="메모 6 11 3" xfId="30771"/>
    <cellStyle name="메모 6 11 3 2" xfId="30772"/>
    <cellStyle name="메모 6 11 3 3" xfId="30773"/>
    <cellStyle name="메모 6 11 4" xfId="30774"/>
    <cellStyle name="메모 6 11 4 2" xfId="30775"/>
    <cellStyle name="메모 6 11 4 3" xfId="30776"/>
    <cellStyle name="메모 6 11 5" xfId="30777"/>
    <cellStyle name="메모 6 11 5 2" xfId="30778"/>
    <cellStyle name="메모 6 11 5 3" xfId="30779"/>
    <cellStyle name="메모 6 11 6" xfId="30780"/>
    <cellStyle name="메모 6 11 6 2" xfId="30781"/>
    <cellStyle name="메모 6 11 6 3" xfId="30782"/>
    <cellStyle name="메모 6 11 7" xfId="30783"/>
    <cellStyle name="메모 6 11 7 2" xfId="30784"/>
    <cellStyle name="메모 6 11 7 3" xfId="30785"/>
    <cellStyle name="메모 6 11 8" xfId="30786"/>
    <cellStyle name="메모 6 11 8 2" xfId="30787"/>
    <cellStyle name="메모 6 11 8 3" xfId="30788"/>
    <cellStyle name="메모 6 11 9" xfId="30789"/>
    <cellStyle name="메모 6 11 9 2" xfId="30790"/>
    <cellStyle name="메모 6 11 9 3" xfId="30791"/>
    <cellStyle name="메모 6 12" xfId="30792"/>
    <cellStyle name="메모 6 12 10" xfId="30793"/>
    <cellStyle name="메모 6 12 10 2" xfId="30794"/>
    <cellStyle name="메모 6 12 10 3" xfId="30795"/>
    <cellStyle name="메모 6 12 11" xfId="30796"/>
    <cellStyle name="메모 6 12 11 2" xfId="30797"/>
    <cellStyle name="메모 6 12 11 3" xfId="30798"/>
    <cellStyle name="메모 6 12 12" xfId="30799"/>
    <cellStyle name="메모 6 12 12 2" xfId="30800"/>
    <cellStyle name="메모 6 12 12 3" xfId="30801"/>
    <cellStyle name="메모 6 12 13" xfId="30802"/>
    <cellStyle name="메모 6 12 13 2" xfId="30803"/>
    <cellStyle name="메모 6 12 13 3" xfId="30804"/>
    <cellStyle name="메모 6 12 14" xfId="30805"/>
    <cellStyle name="메모 6 12 14 2" xfId="30806"/>
    <cellStyle name="메모 6 12 14 3" xfId="30807"/>
    <cellStyle name="메모 6 12 15" xfId="30808"/>
    <cellStyle name="메모 6 12 16" xfId="30809"/>
    <cellStyle name="메모 6 12 2" xfId="30810"/>
    <cellStyle name="메모 6 12 2 2" xfId="30811"/>
    <cellStyle name="메모 6 12 2 3" xfId="30812"/>
    <cellStyle name="메모 6 12 3" xfId="30813"/>
    <cellStyle name="메모 6 12 3 2" xfId="30814"/>
    <cellStyle name="메모 6 12 3 3" xfId="30815"/>
    <cellStyle name="메모 6 12 4" xfId="30816"/>
    <cellStyle name="메모 6 12 4 2" xfId="30817"/>
    <cellStyle name="메모 6 12 4 3" xfId="30818"/>
    <cellStyle name="메모 6 12 5" xfId="30819"/>
    <cellStyle name="메모 6 12 5 2" xfId="30820"/>
    <cellStyle name="메모 6 12 5 3" xfId="30821"/>
    <cellStyle name="메모 6 12 6" xfId="30822"/>
    <cellStyle name="메모 6 12 6 2" xfId="30823"/>
    <cellStyle name="메모 6 12 6 3" xfId="30824"/>
    <cellStyle name="메모 6 12 7" xfId="30825"/>
    <cellStyle name="메모 6 12 7 2" xfId="30826"/>
    <cellStyle name="메모 6 12 7 3" xfId="30827"/>
    <cellStyle name="메모 6 12 8" xfId="30828"/>
    <cellStyle name="메모 6 12 8 2" xfId="30829"/>
    <cellStyle name="메모 6 12 8 3" xfId="30830"/>
    <cellStyle name="메모 6 12 9" xfId="30831"/>
    <cellStyle name="메모 6 12 9 2" xfId="30832"/>
    <cellStyle name="메모 6 12 9 3" xfId="30833"/>
    <cellStyle name="메모 6 13" xfId="30834"/>
    <cellStyle name="메모 6 13 10" xfId="30835"/>
    <cellStyle name="메모 6 13 10 2" xfId="30836"/>
    <cellStyle name="메모 6 13 10 3" xfId="30837"/>
    <cellStyle name="메모 6 13 11" xfId="30838"/>
    <cellStyle name="메모 6 13 11 2" xfId="30839"/>
    <cellStyle name="메모 6 13 11 3" xfId="30840"/>
    <cellStyle name="메모 6 13 12" xfId="30841"/>
    <cellStyle name="메모 6 13 12 2" xfId="30842"/>
    <cellStyle name="메모 6 13 12 3" xfId="30843"/>
    <cellStyle name="메모 6 13 13" xfId="30844"/>
    <cellStyle name="메모 6 13 13 2" xfId="30845"/>
    <cellStyle name="메모 6 13 13 3" xfId="30846"/>
    <cellStyle name="메모 6 13 14" xfId="30847"/>
    <cellStyle name="메모 6 13 14 2" xfId="30848"/>
    <cellStyle name="메모 6 13 14 3" xfId="30849"/>
    <cellStyle name="메모 6 13 15" xfId="30850"/>
    <cellStyle name="메모 6 13 16" xfId="30851"/>
    <cellStyle name="메모 6 13 2" xfId="30852"/>
    <cellStyle name="메모 6 13 2 2" xfId="30853"/>
    <cellStyle name="메모 6 13 2 3" xfId="30854"/>
    <cellStyle name="메모 6 13 3" xfId="30855"/>
    <cellStyle name="메모 6 13 3 2" xfId="30856"/>
    <cellStyle name="메모 6 13 3 3" xfId="30857"/>
    <cellStyle name="메모 6 13 4" xfId="30858"/>
    <cellStyle name="메모 6 13 4 2" xfId="30859"/>
    <cellStyle name="메모 6 13 4 3" xfId="30860"/>
    <cellStyle name="메모 6 13 5" xfId="30861"/>
    <cellStyle name="메모 6 13 5 2" xfId="30862"/>
    <cellStyle name="메모 6 13 5 3" xfId="30863"/>
    <cellStyle name="메모 6 13 6" xfId="30864"/>
    <cellStyle name="메모 6 13 6 2" xfId="30865"/>
    <cellStyle name="메모 6 13 6 3" xfId="30866"/>
    <cellStyle name="메모 6 13 7" xfId="30867"/>
    <cellStyle name="메모 6 13 7 2" xfId="30868"/>
    <cellStyle name="메모 6 13 7 3" xfId="30869"/>
    <cellStyle name="메모 6 13 8" xfId="30870"/>
    <cellStyle name="메모 6 13 8 2" xfId="30871"/>
    <cellStyle name="메모 6 13 8 3" xfId="30872"/>
    <cellStyle name="메모 6 13 9" xfId="30873"/>
    <cellStyle name="메모 6 13 9 2" xfId="30874"/>
    <cellStyle name="메모 6 13 9 3" xfId="30875"/>
    <cellStyle name="메모 6 14" xfId="30876"/>
    <cellStyle name="메모 6 14 10" xfId="30877"/>
    <cellStyle name="메모 6 14 10 2" xfId="30878"/>
    <cellStyle name="메모 6 14 10 3" xfId="30879"/>
    <cellStyle name="메모 6 14 11" xfId="30880"/>
    <cellStyle name="메모 6 14 11 2" xfId="30881"/>
    <cellStyle name="메모 6 14 11 3" xfId="30882"/>
    <cellStyle name="메모 6 14 12" xfId="30883"/>
    <cellStyle name="메모 6 14 12 2" xfId="30884"/>
    <cellStyle name="메모 6 14 12 3" xfId="30885"/>
    <cellStyle name="메모 6 14 13" xfId="30886"/>
    <cellStyle name="메모 6 14 13 2" xfId="30887"/>
    <cellStyle name="메모 6 14 13 3" xfId="30888"/>
    <cellStyle name="메모 6 14 14" xfId="30889"/>
    <cellStyle name="메모 6 14 14 2" xfId="30890"/>
    <cellStyle name="메모 6 14 14 3" xfId="30891"/>
    <cellStyle name="메모 6 14 15" xfId="30892"/>
    <cellStyle name="메모 6 14 16" xfId="30893"/>
    <cellStyle name="메모 6 14 2" xfId="30894"/>
    <cellStyle name="메모 6 14 2 2" xfId="30895"/>
    <cellStyle name="메모 6 14 2 3" xfId="30896"/>
    <cellStyle name="메모 6 14 3" xfId="30897"/>
    <cellStyle name="메모 6 14 3 2" xfId="30898"/>
    <cellStyle name="메모 6 14 3 3" xfId="30899"/>
    <cellStyle name="메모 6 14 4" xfId="30900"/>
    <cellStyle name="메모 6 14 4 2" xfId="30901"/>
    <cellStyle name="메모 6 14 4 3" xfId="30902"/>
    <cellStyle name="메모 6 14 5" xfId="30903"/>
    <cellStyle name="메모 6 14 5 2" xfId="30904"/>
    <cellStyle name="메모 6 14 5 3" xfId="30905"/>
    <cellStyle name="메모 6 14 6" xfId="30906"/>
    <cellStyle name="메모 6 14 6 2" xfId="30907"/>
    <cellStyle name="메모 6 14 6 3" xfId="30908"/>
    <cellStyle name="메모 6 14 7" xfId="30909"/>
    <cellStyle name="메모 6 14 7 2" xfId="30910"/>
    <cellStyle name="메모 6 14 7 3" xfId="30911"/>
    <cellStyle name="메모 6 14 8" xfId="30912"/>
    <cellStyle name="메모 6 14 8 2" xfId="30913"/>
    <cellStyle name="메모 6 14 8 3" xfId="30914"/>
    <cellStyle name="메모 6 14 9" xfId="30915"/>
    <cellStyle name="메모 6 14 9 2" xfId="30916"/>
    <cellStyle name="메모 6 14 9 3" xfId="30917"/>
    <cellStyle name="메모 6 15" xfId="30918"/>
    <cellStyle name="메모 6 15 10" xfId="30919"/>
    <cellStyle name="메모 6 15 10 2" xfId="30920"/>
    <cellStyle name="메모 6 15 10 3" xfId="30921"/>
    <cellStyle name="메모 6 15 11" xfId="30922"/>
    <cellStyle name="메모 6 15 11 2" xfId="30923"/>
    <cellStyle name="메모 6 15 11 3" xfId="30924"/>
    <cellStyle name="메모 6 15 12" xfId="30925"/>
    <cellStyle name="메모 6 15 12 2" xfId="30926"/>
    <cellStyle name="메모 6 15 12 3" xfId="30927"/>
    <cellStyle name="메모 6 15 13" xfId="30928"/>
    <cellStyle name="메모 6 15 13 2" xfId="30929"/>
    <cellStyle name="메모 6 15 13 3" xfId="30930"/>
    <cellStyle name="메모 6 15 14" xfId="30931"/>
    <cellStyle name="메모 6 15 14 2" xfId="30932"/>
    <cellStyle name="메모 6 15 14 3" xfId="30933"/>
    <cellStyle name="메모 6 15 15" xfId="30934"/>
    <cellStyle name="메모 6 15 16" xfId="30935"/>
    <cellStyle name="메모 6 15 2" xfId="30936"/>
    <cellStyle name="메모 6 15 2 2" xfId="30937"/>
    <cellStyle name="메모 6 15 2 3" xfId="30938"/>
    <cellStyle name="메모 6 15 3" xfId="30939"/>
    <cellStyle name="메모 6 15 3 2" xfId="30940"/>
    <cellStyle name="메모 6 15 3 3" xfId="30941"/>
    <cellStyle name="메모 6 15 4" xfId="30942"/>
    <cellStyle name="메모 6 15 4 2" xfId="30943"/>
    <cellStyle name="메모 6 15 4 3" xfId="30944"/>
    <cellStyle name="메모 6 15 5" xfId="30945"/>
    <cellStyle name="메모 6 15 5 2" xfId="30946"/>
    <cellStyle name="메모 6 15 5 3" xfId="30947"/>
    <cellStyle name="메모 6 15 6" xfId="30948"/>
    <cellStyle name="메모 6 15 6 2" xfId="30949"/>
    <cellStyle name="메모 6 15 6 3" xfId="30950"/>
    <cellStyle name="메모 6 15 7" xfId="30951"/>
    <cellStyle name="메모 6 15 7 2" xfId="30952"/>
    <cellStyle name="메모 6 15 7 3" xfId="30953"/>
    <cellStyle name="메모 6 15 8" xfId="30954"/>
    <cellStyle name="메모 6 15 8 2" xfId="30955"/>
    <cellStyle name="메모 6 15 8 3" xfId="30956"/>
    <cellStyle name="메모 6 15 9" xfId="30957"/>
    <cellStyle name="메모 6 15 9 2" xfId="30958"/>
    <cellStyle name="메모 6 15 9 3" xfId="30959"/>
    <cellStyle name="메모 6 16" xfId="30960"/>
    <cellStyle name="메모 6 16 10" xfId="30961"/>
    <cellStyle name="메모 6 16 10 2" xfId="30962"/>
    <cellStyle name="메모 6 16 10 3" xfId="30963"/>
    <cellStyle name="메모 6 16 11" xfId="30964"/>
    <cellStyle name="메모 6 16 11 2" xfId="30965"/>
    <cellStyle name="메모 6 16 11 3" xfId="30966"/>
    <cellStyle name="메모 6 16 12" xfId="30967"/>
    <cellStyle name="메모 6 16 12 2" xfId="30968"/>
    <cellStyle name="메모 6 16 12 3" xfId="30969"/>
    <cellStyle name="메모 6 16 13" xfId="30970"/>
    <cellStyle name="메모 6 16 13 2" xfId="30971"/>
    <cellStyle name="메모 6 16 13 3" xfId="30972"/>
    <cellStyle name="메모 6 16 14" xfId="30973"/>
    <cellStyle name="메모 6 16 14 2" xfId="30974"/>
    <cellStyle name="메모 6 16 14 3" xfId="30975"/>
    <cellStyle name="메모 6 16 15" xfId="30976"/>
    <cellStyle name="메모 6 16 16" xfId="30977"/>
    <cellStyle name="메모 6 16 2" xfId="30978"/>
    <cellStyle name="메모 6 16 2 2" xfId="30979"/>
    <cellStyle name="메모 6 16 2 3" xfId="30980"/>
    <cellStyle name="메모 6 16 3" xfId="30981"/>
    <cellStyle name="메모 6 16 3 2" xfId="30982"/>
    <cellStyle name="메모 6 16 3 3" xfId="30983"/>
    <cellStyle name="메모 6 16 4" xfId="30984"/>
    <cellStyle name="메모 6 16 4 2" xfId="30985"/>
    <cellStyle name="메모 6 16 4 3" xfId="30986"/>
    <cellStyle name="메모 6 16 5" xfId="30987"/>
    <cellStyle name="메모 6 16 5 2" xfId="30988"/>
    <cellStyle name="메모 6 16 5 3" xfId="30989"/>
    <cellStyle name="메모 6 16 6" xfId="30990"/>
    <cellStyle name="메모 6 16 6 2" xfId="30991"/>
    <cellStyle name="메모 6 16 6 3" xfId="30992"/>
    <cellStyle name="메모 6 16 7" xfId="30993"/>
    <cellStyle name="메모 6 16 7 2" xfId="30994"/>
    <cellStyle name="메모 6 16 7 3" xfId="30995"/>
    <cellStyle name="메모 6 16 8" xfId="30996"/>
    <cellStyle name="메모 6 16 8 2" xfId="30997"/>
    <cellStyle name="메모 6 16 8 3" xfId="30998"/>
    <cellStyle name="메모 6 16 9" xfId="30999"/>
    <cellStyle name="메모 6 16 9 2" xfId="31000"/>
    <cellStyle name="메모 6 16 9 3" xfId="31001"/>
    <cellStyle name="메모 6 17" xfId="31002"/>
    <cellStyle name="메모 6 17 10" xfId="31003"/>
    <cellStyle name="메모 6 17 10 2" xfId="31004"/>
    <cellStyle name="메모 6 17 10 3" xfId="31005"/>
    <cellStyle name="메모 6 17 11" xfId="31006"/>
    <cellStyle name="메모 6 17 11 2" xfId="31007"/>
    <cellStyle name="메모 6 17 11 3" xfId="31008"/>
    <cellStyle name="메모 6 17 12" xfId="31009"/>
    <cellStyle name="메모 6 17 12 2" xfId="31010"/>
    <cellStyle name="메모 6 17 12 3" xfId="31011"/>
    <cellStyle name="메모 6 17 13" xfId="31012"/>
    <cellStyle name="메모 6 17 13 2" xfId="31013"/>
    <cellStyle name="메모 6 17 13 3" xfId="31014"/>
    <cellStyle name="메모 6 17 14" xfId="31015"/>
    <cellStyle name="메모 6 17 14 2" xfId="31016"/>
    <cellStyle name="메모 6 17 14 3" xfId="31017"/>
    <cellStyle name="메모 6 17 15" xfId="31018"/>
    <cellStyle name="메모 6 17 16" xfId="31019"/>
    <cellStyle name="메모 6 17 2" xfId="31020"/>
    <cellStyle name="메모 6 17 2 2" xfId="31021"/>
    <cellStyle name="메모 6 17 2 3" xfId="31022"/>
    <cellStyle name="메모 6 17 3" xfId="31023"/>
    <cellStyle name="메모 6 17 3 2" xfId="31024"/>
    <cellStyle name="메모 6 17 3 3" xfId="31025"/>
    <cellStyle name="메모 6 17 4" xfId="31026"/>
    <cellStyle name="메모 6 17 4 2" xfId="31027"/>
    <cellStyle name="메모 6 17 4 3" xfId="31028"/>
    <cellStyle name="메모 6 17 5" xfId="31029"/>
    <cellStyle name="메모 6 17 5 2" xfId="31030"/>
    <cellStyle name="메모 6 17 5 3" xfId="31031"/>
    <cellStyle name="메모 6 17 6" xfId="31032"/>
    <cellStyle name="메모 6 17 6 2" xfId="31033"/>
    <cellStyle name="메모 6 17 6 3" xfId="31034"/>
    <cellStyle name="메모 6 17 7" xfId="31035"/>
    <cellStyle name="메모 6 17 7 2" xfId="31036"/>
    <cellStyle name="메모 6 17 7 3" xfId="31037"/>
    <cellStyle name="메모 6 17 8" xfId="31038"/>
    <cellStyle name="메모 6 17 8 2" xfId="31039"/>
    <cellStyle name="메모 6 17 8 3" xfId="31040"/>
    <cellStyle name="메모 6 17 9" xfId="31041"/>
    <cellStyle name="메모 6 17 9 2" xfId="31042"/>
    <cellStyle name="메모 6 17 9 3" xfId="31043"/>
    <cellStyle name="메모 6 18" xfId="31044"/>
    <cellStyle name="메모 6 18 10" xfId="31045"/>
    <cellStyle name="메모 6 18 10 2" xfId="31046"/>
    <cellStyle name="메모 6 18 10 3" xfId="31047"/>
    <cellStyle name="메모 6 18 11" xfId="31048"/>
    <cellStyle name="메모 6 18 11 2" xfId="31049"/>
    <cellStyle name="메모 6 18 11 3" xfId="31050"/>
    <cellStyle name="메모 6 18 12" xfId="31051"/>
    <cellStyle name="메모 6 18 12 2" xfId="31052"/>
    <cellStyle name="메모 6 18 12 3" xfId="31053"/>
    <cellStyle name="메모 6 18 13" xfId="31054"/>
    <cellStyle name="메모 6 18 13 2" xfId="31055"/>
    <cellStyle name="메모 6 18 13 3" xfId="31056"/>
    <cellStyle name="메모 6 18 14" xfId="31057"/>
    <cellStyle name="메모 6 18 14 2" xfId="31058"/>
    <cellStyle name="메모 6 18 14 3" xfId="31059"/>
    <cellStyle name="메모 6 18 15" xfId="31060"/>
    <cellStyle name="메모 6 18 16" xfId="31061"/>
    <cellStyle name="메모 6 18 2" xfId="31062"/>
    <cellStyle name="메모 6 18 2 2" xfId="31063"/>
    <cellStyle name="메모 6 18 2 3" xfId="31064"/>
    <cellStyle name="메모 6 18 3" xfId="31065"/>
    <cellStyle name="메모 6 18 3 2" xfId="31066"/>
    <cellStyle name="메모 6 18 3 3" xfId="31067"/>
    <cellStyle name="메모 6 18 4" xfId="31068"/>
    <cellStyle name="메모 6 18 4 2" xfId="31069"/>
    <cellStyle name="메모 6 18 4 3" xfId="31070"/>
    <cellStyle name="메모 6 18 5" xfId="31071"/>
    <cellStyle name="메모 6 18 5 2" xfId="31072"/>
    <cellStyle name="메모 6 18 5 3" xfId="31073"/>
    <cellStyle name="메모 6 18 6" xfId="31074"/>
    <cellStyle name="메모 6 18 6 2" xfId="31075"/>
    <cellStyle name="메모 6 18 6 3" xfId="31076"/>
    <cellStyle name="메모 6 18 7" xfId="31077"/>
    <cellStyle name="메모 6 18 7 2" xfId="31078"/>
    <cellStyle name="메모 6 18 7 3" xfId="31079"/>
    <cellStyle name="메모 6 18 8" xfId="31080"/>
    <cellStyle name="메모 6 18 8 2" xfId="31081"/>
    <cellStyle name="메모 6 18 8 3" xfId="31082"/>
    <cellStyle name="메모 6 18 9" xfId="31083"/>
    <cellStyle name="메모 6 18 9 2" xfId="31084"/>
    <cellStyle name="메모 6 18 9 3" xfId="31085"/>
    <cellStyle name="메모 6 19" xfId="31086"/>
    <cellStyle name="메모 6 19 10" xfId="31087"/>
    <cellStyle name="메모 6 19 10 2" xfId="31088"/>
    <cellStyle name="메모 6 19 10 3" xfId="31089"/>
    <cellStyle name="메모 6 19 11" xfId="31090"/>
    <cellStyle name="메모 6 19 11 2" xfId="31091"/>
    <cellStyle name="메모 6 19 11 3" xfId="31092"/>
    <cellStyle name="메모 6 19 12" xfId="31093"/>
    <cellStyle name="메모 6 19 12 2" xfId="31094"/>
    <cellStyle name="메모 6 19 12 3" xfId="31095"/>
    <cellStyle name="메모 6 19 13" xfId="31096"/>
    <cellStyle name="메모 6 19 13 2" xfId="31097"/>
    <cellStyle name="메모 6 19 13 3" xfId="31098"/>
    <cellStyle name="메모 6 19 14" xfId="31099"/>
    <cellStyle name="메모 6 19 14 2" xfId="31100"/>
    <cellStyle name="메모 6 19 14 3" xfId="31101"/>
    <cellStyle name="메모 6 19 15" xfId="31102"/>
    <cellStyle name="메모 6 19 16" xfId="31103"/>
    <cellStyle name="메모 6 19 2" xfId="31104"/>
    <cellStyle name="메모 6 19 2 2" xfId="31105"/>
    <cellStyle name="메모 6 19 2 3" xfId="31106"/>
    <cellStyle name="메모 6 19 3" xfId="31107"/>
    <cellStyle name="메모 6 19 3 2" xfId="31108"/>
    <cellStyle name="메모 6 19 3 3" xfId="31109"/>
    <cellStyle name="메모 6 19 4" xfId="31110"/>
    <cellStyle name="메모 6 19 4 2" xfId="31111"/>
    <cellStyle name="메모 6 19 4 3" xfId="31112"/>
    <cellStyle name="메모 6 19 5" xfId="31113"/>
    <cellStyle name="메모 6 19 5 2" xfId="31114"/>
    <cellStyle name="메모 6 19 5 3" xfId="31115"/>
    <cellStyle name="메모 6 19 6" xfId="31116"/>
    <cellStyle name="메모 6 19 6 2" xfId="31117"/>
    <cellStyle name="메모 6 19 6 3" xfId="31118"/>
    <cellStyle name="메모 6 19 7" xfId="31119"/>
    <cellStyle name="메모 6 19 7 2" xfId="31120"/>
    <cellStyle name="메모 6 19 7 3" xfId="31121"/>
    <cellStyle name="메모 6 19 8" xfId="31122"/>
    <cellStyle name="메모 6 19 8 2" xfId="31123"/>
    <cellStyle name="메모 6 19 8 3" xfId="31124"/>
    <cellStyle name="메모 6 19 9" xfId="31125"/>
    <cellStyle name="메모 6 19 9 2" xfId="31126"/>
    <cellStyle name="메모 6 19 9 3" xfId="31127"/>
    <cellStyle name="메모 6 2" xfId="31128"/>
    <cellStyle name="메모 6 2 10" xfId="31129"/>
    <cellStyle name="메모 6 2 10 2" xfId="31130"/>
    <cellStyle name="메모 6 2 10 3" xfId="31131"/>
    <cellStyle name="메모 6 2 11" xfId="31132"/>
    <cellStyle name="메모 6 2 11 2" xfId="31133"/>
    <cellStyle name="메모 6 2 11 3" xfId="31134"/>
    <cellStyle name="메모 6 2 12" xfId="31135"/>
    <cellStyle name="메모 6 2 12 2" xfId="31136"/>
    <cellStyle name="메모 6 2 12 3" xfId="31137"/>
    <cellStyle name="메모 6 2 13" xfId="31138"/>
    <cellStyle name="메모 6 2 13 2" xfId="31139"/>
    <cellStyle name="메모 6 2 13 3" xfId="31140"/>
    <cellStyle name="메모 6 2 14" xfId="31141"/>
    <cellStyle name="메모 6 2 14 2" xfId="31142"/>
    <cellStyle name="메모 6 2 14 3" xfId="31143"/>
    <cellStyle name="메모 6 2 15" xfId="31144"/>
    <cellStyle name="메모 6 2 16" xfId="31145"/>
    <cellStyle name="메모 6 2 2" xfId="31146"/>
    <cellStyle name="메모 6 2 2 2" xfId="31147"/>
    <cellStyle name="메모 6 2 2 3" xfId="31148"/>
    <cellStyle name="메모 6 2 3" xfId="31149"/>
    <cellStyle name="메모 6 2 3 2" xfId="31150"/>
    <cellStyle name="메모 6 2 3 3" xfId="31151"/>
    <cellStyle name="메모 6 2 4" xfId="31152"/>
    <cellStyle name="메모 6 2 4 2" xfId="31153"/>
    <cellStyle name="메모 6 2 4 3" xfId="31154"/>
    <cellStyle name="메모 6 2 5" xfId="31155"/>
    <cellStyle name="메모 6 2 5 2" xfId="31156"/>
    <cellStyle name="메모 6 2 5 3" xfId="31157"/>
    <cellStyle name="메모 6 2 6" xfId="31158"/>
    <cellStyle name="메모 6 2 6 2" xfId="31159"/>
    <cellStyle name="메모 6 2 6 3" xfId="31160"/>
    <cellStyle name="메모 6 2 7" xfId="31161"/>
    <cellStyle name="메모 6 2 7 2" xfId="31162"/>
    <cellStyle name="메모 6 2 7 3" xfId="31163"/>
    <cellStyle name="메모 6 2 8" xfId="31164"/>
    <cellStyle name="메모 6 2 8 2" xfId="31165"/>
    <cellStyle name="메모 6 2 8 3" xfId="31166"/>
    <cellStyle name="메모 6 2 9" xfId="31167"/>
    <cellStyle name="메모 6 2 9 2" xfId="31168"/>
    <cellStyle name="메모 6 2 9 3" xfId="31169"/>
    <cellStyle name="메모 6 20" xfId="31170"/>
    <cellStyle name="메모 6 20 10" xfId="31171"/>
    <cellStyle name="메모 6 20 10 2" xfId="31172"/>
    <cellStyle name="메모 6 20 10 3" xfId="31173"/>
    <cellStyle name="메모 6 20 11" xfId="31174"/>
    <cellStyle name="메모 6 20 11 2" xfId="31175"/>
    <cellStyle name="메모 6 20 11 3" xfId="31176"/>
    <cellStyle name="메모 6 20 12" xfId="31177"/>
    <cellStyle name="메모 6 20 12 2" xfId="31178"/>
    <cellStyle name="메모 6 20 12 3" xfId="31179"/>
    <cellStyle name="메모 6 20 13" xfId="31180"/>
    <cellStyle name="메모 6 20 13 2" xfId="31181"/>
    <cellStyle name="메모 6 20 13 3" xfId="31182"/>
    <cellStyle name="메모 6 20 14" xfId="31183"/>
    <cellStyle name="메모 6 20 14 2" xfId="31184"/>
    <cellStyle name="메모 6 20 14 3" xfId="31185"/>
    <cellStyle name="메모 6 20 15" xfId="31186"/>
    <cellStyle name="메모 6 20 16" xfId="31187"/>
    <cellStyle name="메모 6 20 2" xfId="31188"/>
    <cellStyle name="메모 6 20 2 2" xfId="31189"/>
    <cellStyle name="메모 6 20 2 3" xfId="31190"/>
    <cellStyle name="메모 6 20 3" xfId="31191"/>
    <cellStyle name="메모 6 20 3 2" xfId="31192"/>
    <cellStyle name="메모 6 20 3 3" xfId="31193"/>
    <cellStyle name="메모 6 20 4" xfId="31194"/>
    <cellStyle name="메모 6 20 4 2" xfId="31195"/>
    <cellStyle name="메모 6 20 4 3" xfId="31196"/>
    <cellStyle name="메모 6 20 5" xfId="31197"/>
    <cellStyle name="메모 6 20 5 2" xfId="31198"/>
    <cellStyle name="메모 6 20 5 3" xfId="31199"/>
    <cellStyle name="메모 6 20 6" xfId="31200"/>
    <cellStyle name="메모 6 20 6 2" xfId="31201"/>
    <cellStyle name="메모 6 20 6 3" xfId="31202"/>
    <cellStyle name="메모 6 20 7" xfId="31203"/>
    <cellStyle name="메모 6 20 7 2" xfId="31204"/>
    <cellStyle name="메모 6 20 7 3" xfId="31205"/>
    <cellStyle name="메모 6 20 8" xfId="31206"/>
    <cellStyle name="메모 6 20 8 2" xfId="31207"/>
    <cellStyle name="메모 6 20 8 3" xfId="31208"/>
    <cellStyle name="메모 6 20 9" xfId="31209"/>
    <cellStyle name="메모 6 20 9 2" xfId="31210"/>
    <cellStyle name="메모 6 20 9 3" xfId="31211"/>
    <cellStyle name="메모 6 21" xfId="31212"/>
    <cellStyle name="메모 6 21 10" xfId="31213"/>
    <cellStyle name="메모 6 21 10 2" xfId="31214"/>
    <cellStyle name="메모 6 21 10 3" xfId="31215"/>
    <cellStyle name="메모 6 21 11" xfId="31216"/>
    <cellStyle name="메모 6 21 11 2" xfId="31217"/>
    <cellStyle name="메모 6 21 11 3" xfId="31218"/>
    <cellStyle name="메모 6 21 12" xfId="31219"/>
    <cellStyle name="메모 6 21 12 2" xfId="31220"/>
    <cellStyle name="메모 6 21 12 3" xfId="31221"/>
    <cellStyle name="메모 6 21 13" xfId="31222"/>
    <cellStyle name="메모 6 21 13 2" xfId="31223"/>
    <cellStyle name="메모 6 21 13 3" xfId="31224"/>
    <cellStyle name="메모 6 21 14" xfId="31225"/>
    <cellStyle name="메모 6 21 14 2" xfId="31226"/>
    <cellStyle name="메모 6 21 14 3" xfId="31227"/>
    <cellStyle name="메모 6 21 15" xfId="31228"/>
    <cellStyle name="메모 6 21 16" xfId="31229"/>
    <cellStyle name="메모 6 21 2" xfId="31230"/>
    <cellStyle name="메모 6 21 2 2" xfId="31231"/>
    <cellStyle name="메모 6 21 2 3" xfId="31232"/>
    <cellStyle name="메모 6 21 3" xfId="31233"/>
    <cellStyle name="메모 6 21 3 2" xfId="31234"/>
    <cellStyle name="메모 6 21 3 3" xfId="31235"/>
    <cellStyle name="메모 6 21 4" xfId="31236"/>
    <cellStyle name="메모 6 21 4 2" xfId="31237"/>
    <cellStyle name="메모 6 21 4 3" xfId="31238"/>
    <cellStyle name="메모 6 21 5" xfId="31239"/>
    <cellStyle name="메모 6 21 5 2" xfId="31240"/>
    <cellStyle name="메모 6 21 5 3" xfId="31241"/>
    <cellStyle name="메모 6 21 6" xfId="31242"/>
    <cellStyle name="메모 6 21 6 2" xfId="31243"/>
    <cellStyle name="메모 6 21 6 3" xfId="31244"/>
    <cellStyle name="메모 6 21 7" xfId="31245"/>
    <cellStyle name="메모 6 21 7 2" xfId="31246"/>
    <cellStyle name="메모 6 21 7 3" xfId="31247"/>
    <cellStyle name="메모 6 21 8" xfId="31248"/>
    <cellStyle name="메모 6 21 8 2" xfId="31249"/>
    <cellStyle name="메모 6 21 8 3" xfId="31250"/>
    <cellStyle name="메모 6 21 9" xfId="31251"/>
    <cellStyle name="메모 6 21 9 2" xfId="31252"/>
    <cellStyle name="메모 6 21 9 3" xfId="31253"/>
    <cellStyle name="메모 6 22" xfId="31254"/>
    <cellStyle name="메모 6 22 10" xfId="31255"/>
    <cellStyle name="메모 6 22 10 2" xfId="31256"/>
    <cellStyle name="메모 6 22 10 3" xfId="31257"/>
    <cellStyle name="메모 6 22 11" xfId="31258"/>
    <cellStyle name="메모 6 22 11 2" xfId="31259"/>
    <cellStyle name="메모 6 22 11 3" xfId="31260"/>
    <cellStyle name="메모 6 22 12" xfId="31261"/>
    <cellStyle name="메모 6 22 12 2" xfId="31262"/>
    <cellStyle name="메모 6 22 12 3" xfId="31263"/>
    <cellStyle name="메모 6 22 13" xfId="31264"/>
    <cellStyle name="메모 6 22 13 2" xfId="31265"/>
    <cellStyle name="메모 6 22 13 3" xfId="31266"/>
    <cellStyle name="메모 6 22 14" xfId="31267"/>
    <cellStyle name="메모 6 22 14 2" xfId="31268"/>
    <cellStyle name="메모 6 22 14 3" xfId="31269"/>
    <cellStyle name="메모 6 22 15" xfId="31270"/>
    <cellStyle name="메모 6 22 16" xfId="31271"/>
    <cellStyle name="메모 6 22 2" xfId="31272"/>
    <cellStyle name="메모 6 22 2 2" xfId="31273"/>
    <cellStyle name="메모 6 22 2 3" xfId="31274"/>
    <cellStyle name="메모 6 22 3" xfId="31275"/>
    <cellStyle name="메모 6 22 3 2" xfId="31276"/>
    <cellStyle name="메모 6 22 3 3" xfId="31277"/>
    <cellStyle name="메모 6 22 4" xfId="31278"/>
    <cellStyle name="메모 6 22 4 2" xfId="31279"/>
    <cellStyle name="메모 6 22 4 3" xfId="31280"/>
    <cellStyle name="메모 6 22 5" xfId="31281"/>
    <cellStyle name="메모 6 22 5 2" xfId="31282"/>
    <cellStyle name="메모 6 22 5 3" xfId="31283"/>
    <cellStyle name="메모 6 22 6" xfId="31284"/>
    <cellStyle name="메모 6 22 6 2" xfId="31285"/>
    <cellStyle name="메모 6 22 6 3" xfId="31286"/>
    <cellStyle name="메모 6 22 7" xfId="31287"/>
    <cellStyle name="메모 6 22 7 2" xfId="31288"/>
    <cellStyle name="메모 6 22 7 3" xfId="31289"/>
    <cellStyle name="메모 6 22 8" xfId="31290"/>
    <cellStyle name="메모 6 22 8 2" xfId="31291"/>
    <cellStyle name="메모 6 22 8 3" xfId="31292"/>
    <cellStyle name="메모 6 22 9" xfId="31293"/>
    <cellStyle name="메모 6 22 9 2" xfId="31294"/>
    <cellStyle name="메모 6 22 9 3" xfId="31295"/>
    <cellStyle name="메모 6 23" xfId="31296"/>
    <cellStyle name="메모 6 23 2" xfId="31297"/>
    <cellStyle name="메모 6 23 3" xfId="31298"/>
    <cellStyle name="메모 6 24" xfId="31299"/>
    <cellStyle name="메모 6 24 2" xfId="31300"/>
    <cellStyle name="메모 6 24 3" xfId="31301"/>
    <cellStyle name="메모 6 25" xfId="31302"/>
    <cellStyle name="메모 6 25 2" xfId="31303"/>
    <cellStyle name="메모 6 25 3" xfId="31304"/>
    <cellStyle name="메모 6 26" xfId="31305"/>
    <cellStyle name="메모 6 26 2" xfId="31306"/>
    <cellStyle name="메모 6 26 3" xfId="31307"/>
    <cellStyle name="메모 6 27" xfId="31308"/>
    <cellStyle name="메모 6 27 2" xfId="31309"/>
    <cellStyle name="메모 6 27 3" xfId="31310"/>
    <cellStyle name="메모 6 28" xfId="31311"/>
    <cellStyle name="메모 6 28 2" xfId="31312"/>
    <cellStyle name="메모 6 28 3" xfId="31313"/>
    <cellStyle name="메모 6 29" xfId="31314"/>
    <cellStyle name="메모 6 29 2" xfId="31315"/>
    <cellStyle name="메모 6 29 3" xfId="31316"/>
    <cellStyle name="메모 6 3" xfId="31317"/>
    <cellStyle name="메모 6 3 10" xfId="31318"/>
    <cellStyle name="메모 6 3 10 2" xfId="31319"/>
    <cellStyle name="메모 6 3 10 3" xfId="31320"/>
    <cellStyle name="메모 6 3 11" xfId="31321"/>
    <cellStyle name="메모 6 3 11 2" xfId="31322"/>
    <cellStyle name="메모 6 3 11 3" xfId="31323"/>
    <cellStyle name="메모 6 3 12" xfId="31324"/>
    <cellStyle name="메모 6 3 12 2" xfId="31325"/>
    <cellStyle name="메모 6 3 12 3" xfId="31326"/>
    <cellStyle name="메모 6 3 13" xfId="31327"/>
    <cellStyle name="메모 6 3 13 2" xfId="31328"/>
    <cellStyle name="메모 6 3 13 3" xfId="31329"/>
    <cellStyle name="메모 6 3 14" xfId="31330"/>
    <cellStyle name="메모 6 3 14 2" xfId="31331"/>
    <cellStyle name="메모 6 3 14 3" xfId="31332"/>
    <cellStyle name="메모 6 3 15" xfId="31333"/>
    <cellStyle name="메모 6 3 16" xfId="31334"/>
    <cellStyle name="메모 6 3 2" xfId="31335"/>
    <cellStyle name="메모 6 3 2 2" xfId="31336"/>
    <cellStyle name="메모 6 3 2 3" xfId="31337"/>
    <cellStyle name="메모 6 3 3" xfId="31338"/>
    <cellStyle name="메모 6 3 3 2" xfId="31339"/>
    <cellStyle name="메모 6 3 3 3" xfId="31340"/>
    <cellStyle name="메모 6 3 4" xfId="31341"/>
    <cellStyle name="메모 6 3 4 2" xfId="31342"/>
    <cellStyle name="메모 6 3 4 3" xfId="31343"/>
    <cellStyle name="메모 6 3 5" xfId="31344"/>
    <cellStyle name="메모 6 3 5 2" xfId="31345"/>
    <cellStyle name="메모 6 3 5 3" xfId="31346"/>
    <cellStyle name="메모 6 3 6" xfId="31347"/>
    <cellStyle name="메모 6 3 6 2" xfId="31348"/>
    <cellStyle name="메모 6 3 6 3" xfId="31349"/>
    <cellStyle name="메모 6 3 7" xfId="31350"/>
    <cellStyle name="메모 6 3 7 2" xfId="31351"/>
    <cellStyle name="메모 6 3 7 3" xfId="31352"/>
    <cellStyle name="메모 6 3 8" xfId="31353"/>
    <cellStyle name="메모 6 3 8 2" xfId="31354"/>
    <cellStyle name="메모 6 3 8 3" xfId="31355"/>
    <cellStyle name="메모 6 3 9" xfId="31356"/>
    <cellStyle name="메모 6 3 9 2" xfId="31357"/>
    <cellStyle name="메모 6 3 9 3" xfId="31358"/>
    <cellStyle name="메모 6 30" xfId="31359"/>
    <cellStyle name="메모 6 30 2" xfId="31360"/>
    <cellStyle name="메모 6 30 3" xfId="31361"/>
    <cellStyle name="메모 6 31" xfId="31362"/>
    <cellStyle name="메모 6 31 2" xfId="31363"/>
    <cellStyle name="메모 6 31 3" xfId="31364"/>
    <cellStyle name="메모 6 32" xfId="31365"/>
    <cellStyle name="메모 6 32 2" xfId="31366"/>
    <cellStyle name="메모 6 32 3" xfId="31367"/>
    <cellStyle name="메모 6 33" xfId="31368"/>
    <cellStyle name="메모 6 33 2" xfId="31369"/>
    <cellStyle name="메모 6 33 3" xfId="31370"/>
    <cellStyle name="메모 6 34" xfId="31371"/>
    <cellStyle name="메모 6 34 2" xfId="31372"/>
    <cellStyle name="메모 6 34 3" xfId="31373"/>
    <cellStyle name="메모 6 35" xfId="31374"/>
    <cellStyle name="메모 6 35 2" xfId="31375"/>
    <cellStyle name="메모 6 35 3" xfId="31376"/>
    <cellStyle name="메모 6 36" xfId="31377"/>
    <cellStyle name="메모 6 37" xfId="31378"/>
    <cellStyle name="메모 6 4" xfId="31379"/>
    <cellStyle name="메모 6 4 10" xfId="31380"/>
    <cellStyle name="메모 6 4 10 2" xfId="31381"/>
    <cellStyle name="메모 6 4 10 3" xfId="31382"/>
    <cellStyle name="메모 6 4 11" xfId="31383"/>
    <cellStyle name="메모 6 4 11 2" xfId="31384"/>
    <cellStyle name="메모 6 4 11 3" xfId="31385"/>
    <cellStyle name="메모 6 4 12" xfId="31386"/>
    <cellStyle name="메모 6 4 12 2" xfId="31387"/>
    <cellStyle name="메모 6 4 12 3" xfId="31388"/>
    <cellStyle name="메모 6 4 13" xfId="31389"/>
    <cellStyle name="메모 6 4 13 2" xfId="31390"/>
    <cellStyle name="메모 6 4 13 3" xfId="31391"/>
    <cellStyle name="메모 6 4 14" xfId="31392"/>
    <cellStyle name="메모 6 4 14 2" xfId="31393"/>
    <cellStyle name="메모 6 4 14 3" xfId="31394"/>
    <cellStyle name="메모 6 4 15" xfId="31395"/>
    <cellStyle name="메모 6 4 16" xfId="31396"/>
    <cellStyle name="메모 6 4 2" xfId="31397"/>
    <cellStyle name="메모 6 4 2 2" xfId="31398"/>
    <cellStyle name="메모 6 4 2 3" xfId="31399"/>
    <cellStyle name="메모 6 4 3" xfId="31400"/>
    <cellStyle name="메모 6 4 3 2" xfId="31401"/>
    <cellStyle name="메모 6 4 3 3" xfId="31402"/>
    <cellStyle name="메모 6 4 4" xfId="31403"/>
    <cellStyle name="메모 6 4 4 2" xfId="31404"/>
    <cellStyle name="메모 6 4 4 3" xfId="31405"/>
    <cellStyle name="메모 6 4 5" xfId="31406"/>
    <cellStyle name="메모 6 4 5 2" xfId="31407"/>
    <cellStyle name="메모 6 4 5 3" xfId="31408"/>
    <cellStyle name="메모 6 4 6" xfId="31409"/>
    <cellStyle name="메모 6 4 6 2" xfId="31410"/>
    <cellStyle name="메모 6 4 6 3" xfId="31411"/>
    <cellStyle name="메모 6 4 7" xfId="31412"/>
    <cellStyle name="메모 6 4 7 2" xfId="31413"/>
    <cellStyle name="메모 6 4 7 3" xfId="31414"/>
    <cellStyle name="메모 6 4 8" xfId="31415"/>
    <cellStyle name="메모 6 4 8 2" xfId="31416"/>
    <cellStyle name="메모 6 4 8 3" xfId="31417"/>
    <cellStyle name="메모 6 4 9" xfId="31418"/>
    <cellStyle name="메모 6 4 9 2" xfId="31419"/>
    <cellStyle name="메모 6 4 9 3" xfId="31420"/>
    <cellStyle name="메모 6 5" xfId="31421"/>
    <cellStyle name="메모 6 5 10" xfId="31422"/>
    <cellStyle name="메모 6 5 10 2" xfId="31423"/>
    <cellStyle name="메모 6 5 10 3" xfId="31424"/>
    <cellStyle name="메모 6 5 11" xfId="31425"/>
    <cellStyle name="메모 6 5 11 2" xfId="31426"/>
    <cellStyle name="메모 6 5 11 3" xfId="31427"/>
    <cellStyle name="메모 6 5 12" xfId="31428"/>
    <cellStyle name="메모 6 5 12 2" xfId="31429"/>
    <cellStyle name="메모 6 5 12 3" xfId="31430"/>
    <cellStyle name="메모 6 5 13" xfId="31431"/>
    <cellStyle name="메모 6 5 13 2" xfId="31432"/>
    <cellStyle name="메모 6 5 13 3" xfId="31433"/>
    <cellStyle name="메모 6 5 14" xfId="31434"/>
    <cellStyle name="메모 6 5 14 2" xfId="31435"/>
    <cellStyle name="메모 6 5 14 3" xfId="31436"/>
    <cellStyle name="메모 6 5 15" xfId="31437"/>
    <cellStyle name="메모 6 5 16" xfId="31438"/>
    <cellStyle name="메모 6 5 2" xfId="31439"/>
    <cellStyle name="메모 6 5 2 2" xfId="31440"/>
    <cellStyle name="메모 6 5 2 3" xfId="31441"/>
    <cellStyle name="메모 6 5 3" xfId="31442"/>
    <cellStyle name="메모 6 5 3 2" xfId="31443"/>
    <cellStyle name="메모 6 5 3 3" xfId="31444"/>
    <cellStyle name="메모 6 5 4" xfId="31445"/>
    <cellStyle name="메모 6 5 4 2" xfId="31446"/>
    <cellStyle name="메모 6 5 4 3" xfId="31447"/>
    <cellStyle name="메모 6 5 5" xfId="31448"/>
    <cellStyle name="메모 6 5 5 2" xfId="31449"/>
    <cellStyle name="메모 6 5 5 3" xfId="31450"/>
    <cellStyle name="메모 6 5 6" xfId="31451"/>
    <cellStyle name="메모 6 5 6 2" xfId="31452"/>
    <cellStyle name="메모 6 5 6 3" xfId="31453"/>
    <cellStyle name="메모 6 5 7" xfId="31454"/>
    <cellStyle name="메모 6 5 7 2" xfId="31455"/>
    <cellStyle name="메모 6 5 7 3" xfId="31456"/>
    <cellStyle name="메모 6 5 8" xfId="31457"/>
    <cellStyle name="메모 6 5 8 2" xfId="31458"/>
    <cellStyle name="메모 6 5 8 3" xfId="31459"/>
    <cellStyle name="메모 6 5 9" xfId="31460"/>
    <cellStyle name="메모 6 5 9 2" xfId="31461"/>
    <cellStyle name="메모 6 5 9 3" xfId="31462"/>
    <cellStyle name="메모 6 6" xfId="31463"/>
    <cellStyle name="메모 6 6 10" xfId="31464"/>
    <cellStyle name="메모 6 6 10 2" xfId="31465"/>
    <cellStyle name="메모 6 6 10 3" xfId="31466"/>
    <cellStyle name="메모 6 6 11" xfId="31467"/>
    <cellStyle name="메모 6 6 11 2" xfId="31468"/>
    <cellStyle name="메모 6 6 11 3" xfId="31469"/>
    <cellStyle name="메모 6 6 12" xfId="31470"/>
    <cellStyle name="메모 6 6 12 2" xfId="31471"/>
    <cellStyle name="메모 6 6 12 3" xfId="31472"/>
    <cellStyle name="메모 6 6 13" xfId="31473"/>
    <cellStyle name="메모 6 6 13 2" xfId="31474"/>
    <cellStyle name="메모 6 6 13 3" xfId="31475"/>
    <cellStyle name="메모 6 6 14" xfId="31476"/>
    <cellStyle name="메모 6 6 14 2" xfId="31477"/>
    <cellStyle name="메모 6 6 14 3" xfId="31478"/>
    <cellStyle name="메모 6 6 15" xfId="31479"/>
    <cellStyle name="메모 6 6 16" xfId="31480"/>
    <cellStyle name="메모 6 6 2" xfId="31481"/>
    <cellStyle name="메모 6 6 2 2" xfId="31482"/>
    <cellStyle name="메모 6 6 2 3" xfId="31483"/>
    <cellStyle name="메모 6 6 3" xfId="31484"/>
    <cellStyle name="메모 6 6 3 2" xfId="31485"/>
    <cellStyle name="메모 6 6 3 3" xfId="31486"/>
    <cellStyle name="메모 6 6 4" xfId="31487"/>
    <cellStyle name="메모 6 6 4 2" xfId="31488"/>
    <cellStyle name="메모 6 6 4 3" xfId="31489"/>
    <cellStyle name="메모 6 6 5" xfId="31490"/>
    <cellStyle name="메모 6 6 5 2" xfId="31491"/>
    <cellStyle name="메모 6 6 5 3" xfId="31492"/>
    <cellStyle name="메모 6 6 6" xfId="31493"/>
    <cellStyle name="메모 6 6 6 2" xfId="31494"/>
    <cellStyle name="메모 6 6 6 3" xfId="31495"/>
    <cellStyle name="메모 6 6 7" xfId="31496"/>
    <cellStyle name="메모 6 6 7 2" xfId="31497"/>
    <cellStyle name="메모 6 6 7 3" xfId="31498"/>
    <cellStyle name="메모 6 6 8" xfId="31499"/>
    <cellStyle name="메모 6 6 8 2" xfId="31500"/>
    <cellStyle name="메모 6 6 8 3" xfId="31501"/>
    <cellStyle name="메모 6 6 9" xfId="31502"/>
    <cellStyle name="메모 6 6 9 2" xfId="31503"/>
    <cellStyle name="메모 6 6 9 3" xfId="31504"/>
    <cellStyle name="메모 6 7" xfId="31505"/>
    <cellStyle name="메모 6 7 10" xfId="31506"/>
    <cellStyle name="메모 6 7 10 2" xfId="31507"/>
    <cellStyle name="메모 6 7 10 3" xfId="31508"/>
    <cellStyle name="메모 6 7 11" xfId="31509"/>
    <cellStyle name="메모 6 7 11 2" xfId="31510"/>
    <cellStyle name="메모 6 7 11 3" xfId="31511"/>
    <cellStyle name="메모 6 7 12" xfId="31512"/>
    <cellStyle name="메모 6 7 12 2" xfId="31513"/>
    <cellStyle name="메모 6 7 12 3" xfId="31514"/>
    <cellStyle name="메모 6 7 13" xfId="31515"/>
    <cellStyle name="메모 6 7 13 2" xfId="31516"/>
    <cellStyle name="메모 6 7 13 3" xfId="31517"/>
    <cellStyle name="메모 6 7 14" xfId="31518"/>
    <cellStyle name="메모 6 7 14 2" xfId="31519"/>
    <cellStyle name="메모 6 7 14 3" xfId="31520"/>
    <cellStyle name="메모 6 7 15" xfId="31521"/>
    <cellStyle name="메모 6 7 16" xfId="31522"/>
    <cellStyle name="메모 6 7 2" xfId="31523"/>
    <cellStyle name="메모 6 7 2 2" xfId="31524"/>
    <cellStyle name="메모 6 7 2 3" xfId="31525"/>
    <cellStyle name="메모 6 7 3" xfId="31526"/>
    <cellStyle name="메모 6 7 3 2" xfId="31527"/>
    <cellStyle name="메모 6 7 3 3" xfId="31528"/>
    <cellStyle name="메모 6 7 4" xfId="31529"/>
    <cellStyle name="메모 6 7 4 2" xfId="31530"/>
    <cellStyle name="메모 6 7 4 3" xfId="31531"/>
    <cellStyle name="메모 6 7 5" xfId="31532"/>
    <cellStyle name="메모 6 7 5 2" xfId="31533"/>
    <cellStyle name="메모 6 7 5 3" xfId="31534"/>
    <cellStyle name="메모 6 7 6" xfId="31535"/>
    <cellStyle name="메모 6 7 6 2" xfId="31536"/>
    <cellStyle name="메모 6 7 6 3" xfId="31537"/>
    <cellStyle name="메모 6 7 7" xfId="31538"/>
    <cellStyle name="메모 6 7 7 2" xfId="31539"/>
    <cellStyle name="메모 6 7 7 3" xfId="31540"/>
    <cellStyle name="메모 6 7 8" xfId="31541"/>
    <cellStyle name="메모 6 7 8 2" xfId="31542"/>
    <cellStyle name="메모 6 7 8 3" xfId="31543"/>
    <cellStyle name="메모 6 7 9" xfId="31544"/>
    <cellStyle name="메모 6 7 9 2" xfId="31545"/>
    <cellStyle name="메모 6 7 9 3" xfId="31546"/>
    <cellStyle name="메모 6 8" xfId="31547"/>
    <cellStyle name="메모 6 8 10" xfId="31548"/>
    <cellStyle name="메모 6 8 10 2" xfId="31549"/>
    <cellStyle name="메모 6 8 10 3" xfId="31550"/>
    <cellStyle name="메모 6 8 11" xfId="31551"/>
    <cellStyle name="메모 6 8 11 2" xfId="31552"/>
    <cellStyle name="메모 6 8 11 3" xfId="31553"/>
    <cellStyle name="메모 6 8 12" xfId="31554"/>
    <cellStyle name="메모 6 8 12 2" xfId="31555"/>
    <cellStyle name="메모 6 8 12 3" xfId="31556"/>
    <cellStyle name="메모 6 8 13" xfId="31557"/>
    <cellStyle name="메모 6 8 13 2" xfId="31558"/>
    <cellStyle name="메모 6 8 13 3" xfId="31559"/>
    <cellStyle name="메모 6 8 14" xfId="31560"/>
    <cellStyle name="메모 6 8 14 2" xfId="31561"/>
    <cellStyle name="메모 6 8 14 3" xfId="31562"/>
    <cellStyle name="메모 6 8 15" xfId="31563"/>
    <cellStyle name="메모 6 8 16" xfId="31564"/>
    <cellStyle name="메모 6 8 2" xfId="31565"/>
    <cellStyle name="메모 6 8 2 2" xfId="31566"/>
    <cellStyle name="메모 6 8 2 3" xfId="31567"/>
    <cellStyle name="메모 6 8 3" xfId="31568"/>
    <cellStyle name="메모 6 8 3 2" xfId="31569"/>
    <cellStyle name="메모 6 8 3 3" xfId="31570"/>
    <cellStyle name="메모 6 8 4" xfId="31571"/>
    <cellStyle name="메모 6 8 4 2" xfId="31572"/>
    <cellStyle name="메모 6 8 4 3" xfId="31573"/>
    <cellStyle name="메모 6 8 5" xfId="31574"/>
    <cellStyle name="메모 6 8 5 2" xfId="31575"/>
    <cellStyle name="메모 6 8 5 3" xfId="31576"/>
    <cellStyle name="메모 6 8 6" xfId="31577"/>
    <cellStyle name="메모 6 8 6 2" xfId="31578"/>
    <cellStyle name="메모 6 8 6 3" xfId="31579"/>
    <cellStyle name="메모 6 8 7" xfId="31580"/>
    <cellStyle name="메모 6 8 7 2" xfId="31581"/>
    <cellStyle name="메모 6 8 7 3" xfId="31582"/>
    <cellStyle name="메모 6 8 8" xfId="31583"/>
    <cellStyle name="메모 6 8 8 2" xfId="31584"/>
    <cellStyle name="메모 6 8 8 3" xfId="31585"/>
    <cellStyle name="메모 6 8 9" xfId="31586"/>
    <cellStyle name="메모 6 8 9 2" xfId="31587"/>
    <cellStyle name="메모 6 8 9 3" xfId="31588"/>
    <cellStyle name="메모 6 9" xfId="31589"/>
    <cellStyle name="메모 6 9 10" xfId="31590"/>
    <cellStyle name="메모 6 9 10 2" xfId="31591"/>
    <cellStyle name="메모 6 9 10 3" xfId="31592"/>
    <cellStyle name="메모 6 9 11" xfId="31593"/>
    <cellStyle name="메모 6 9 11 2" xfId="31594"/>
    <cellStyle name="메모 6 9 11 3" xfId="31595"/>
    <cellStyle name="메모 6 9 12" xfId="31596"/>
    <cellStyle name="메모 6 9 12 2" xfId="31597"/>
    <cellStyle name="메모 6 9 12 3" xfId="31598"/>
    <cellStyle name="메모 6 9 13" xfId="31599"/>
    <cellStyle name="메모 6 9 13 2" xfId="31600"/>
    <cellStyle name="메모 6 9 13 3" xfId="31601"/>
    <cellStyle name="메모 6 9 14" xfId="31602"/>
    <cellStyle name="메모 6 9 14 2" xfId="31603"/>
    <cellStyle name="메모 6 9 14 3" xfId="31604"/>
    <cellStyle name="메모 6 9 15" xfId="31605"/>
    <cellStyle name="메모 6 9 16" xfId="31606"/>
    <cellStyle name="메모 6 9 2" xfId="31607"/>
    <cellStyle name="메모 6 9 2 2" xfId="31608"/>
    <cellStyle name="메모 6 9 2 3" xfId="31609"/>
    <cellStyle name="메모 6 9 3" xfId="31610"/>
    <cellStyle name="메모 6 9 3 2" xfId="31611"/>
    <cellStyle name="메모 6 9 3 3" xfId="31612"/>
    <cellStyle name="메모 6 9 4" xfId="31613"/>
    <cellStyle name="메모 6 9 4 2" xfId="31614"/>
    <cellStyle name="메모 6 9 4 3" xfId="31615"/>
    <cellStyle name="메모 6 9 5" xfId="31616"/>
    <cellStyle name="메모 6 9 5 2" xfId="31617"/>
    <cellStyle name="메모 6 9 5 3" xfId="31618"/>
    <cellStyle name="메모 6 9 6" xfId="31619"/>
    <cellStyle name="메모 6 9 6 2" xfId="31620"/>
    <cellStyle name="메모 6 9 6 3" xfId="31621"/>
    <cellStyle name="메모 6 9 7" xfId="31622"/>
    <cellStyle name="메모 6 9 7 2" xfId="31623"/>
    <cellStyle name="메모 6 9 7 3" xfId="31624"/>
    <cellStyle name="메모 6 9 8" xfId="31625"/>
    <cellStyle name="메모 6 9 8 2" xfId="31626"/>
    <cellStyle name="메모 6 9 8 3" xfId="31627"/>
    <cellStyle name="메모 6 9 9" xfId="31628"/>
    <cellStyle name="메모 6 9 9 2" xfId="31629"/>
    <cellStyle name="메모 6 9 9 3" xfId="31630"/>
    <cellStyle name="메모 7" xfId="31631"/>
    <cellStyle name="메모 7 10" xfId="31632"/>
    <cellStyle name="메모 7 10 10" xfId="31633"/>
    <cellStyle name="메모 7 10 10 2" xfId="31634"/>
    <cellStyle name="메모 7 10 10 3" xfId="31635"/>
    <cellStyle name="메모 7 10 11" xfId="31636"/>
    <cellStyle name="메모 7 10 11 2" xfId="31637"/>
    <cellStyle name="메모 7 10 11 3" xfId="31638"/>
    <cellStyle name="메모 7 10 12" xfId="31639"/>
    <cellStyle name="메모 7 10 12 2" xfId="31640"/>
    <cellStyle name="메모 7 10 12 3" xfId="31641"/>
    <cellStyle name="메모 7 10 13" xfId="31642"/>
    <cellStyle name="메모 7 10 13 2" xfId="31643"/>
    <cellStyle name="메모 7 10 13 3" xfId="31644"/>
    <cellStyle name="메모 7 10 14" xfId="31645"/>
    <cellStyle name="메모 7 10 14 2" xfId="31646"/>
    <cellStyle name="메모 7 10 14 3" xfId="31647"/>
    <cellStyle name="메모 7 10 15" xfId="31648"/>
    <cellStyle name="메모 7 10 16" xfId="31649"/>
    <cellStyle name="메모 7 10 2" xfId="31650"/>
    <cellStyle name="메모 7 10 2 2" xfId="31651"/>
    <cellStyle name="메모 7 10 2 3" xfId="31652"/>
    <cellStyle name="메모 7 10 3" xfId="31653"/>
    <cellStyle name="메모 7 10 3 2" xfId="31654"/>
    <cellStyle name="메모 7 10 3 3" xfId="31655"/>
    <cellStyle name="메모 7 10 4" xfId="31656"/>
    <cellStyle name="메모 7 10 4 2" xfId="31657"/>
    <cellStyle name="메모 7 10 4 3" xfId="31658"/>
    <cellStyle name="메모 7 10 5" xfId="31659"/>
    <cellStyle name="메모 7 10 5 2" xfId="31660"/>
    <cellStyle name="메모 7 10 5 3" xfId="31661"/>
    <cellStyle name="메모 7 10 6" xfId="31662"/>
    <cellStyle name="메모 7 10 6 2" xfId="31663"/>
    <cellStyle name="메모 7 10 6 3" xfId="31664"/>
    <cellStyle name="메모 7 10 7" xfId="31665"/>
    <cellStyle name="메모 7 10 7 2" xfId="31666"/>
    <cellStyle name="메모 7 10 7 3" xfId="31667"/>
    <cellStyle name="메모 7 10 8" xfId="31668"/>
    <cellStyle name="메모 7 10 8 2" xfId="31669"/>
    <cellStyle name="메모 7 10 8 3" xfId="31670"/>
    <cellStyle name="메모 7 10 9" xfId="31671"/>
    <cellStyle name="메모 7 10 9 2" xfId="31672"/>
    <cellStyle name="메모 7 10 9 3" xfId="31673"/>
    <cellStyle name="메모 7 11" xfId="31674"/>
    <cellStyle name="메모 7 11 10" xfId="31675"/>
    <cellStyle name="메모 7 11 10 2" xfId="31676"/>
    <cellStyle name="메모 7 11 10 3" xfId="31677"/>
    <cellStyle name="메모 7 11 11" xfId="31678"/>
    <cellStyle name="메모 7 11 11 2" xfId="31679"/>
    <cellStyle name="메모 7 11 11 3" xfId="31680"/>
    <cellStyle name="메모 7 11 12" xfId="31681"/>
    <cellStyle name="메모 7 11 12 2" xfId="31682"/>
    <cellStyle name="메모 7 11 12 3" xfId="31683"/>
    <cellStyle name="메모 7 11 13" xfId="31684"/>
    <cellStyle name="메모 7 11 13 2" xfId="31685"/>
    <cellStyle name="메모 7 11 13 3" xfId="31686"/>
    <cellStyle name="메모 7 11 14" xfId="31687"/>
    <cellStyle name="메모 7 11 14 2" xfId="31688"/>
    <cellStyle name="메모 7 11 14 3" xfId="31689"/>
    <cellStyle name="메모 7 11 15" xfId="31690"/>
    <cellStyle name="메모 7 11 16" xfId="31691"/>
    <cellStyle name="메모 7 11 2" xfId="31692"/>
    <cellStyle name="메모 7 11 2 2" xfId="31693"/>
    <cellStyle name="메모 7 11 2 3" xfId="31694"/>
    <cellStyle name="메모 7 11 3" xfId="31695"/>
    <cellStyle name="메모 7 11 3 2" xfId="31696"/>
    <cellStyle name="메모 7 11 3 3" xfId="31697"/>
    <cellStyle name="메모 7 11 4" xfId="31698"/>
    <cellStyle name="메모 7 11 4 2" xfId="31699"/>
    <cellStyle name="메모 7 11 4 3" xfId="31700"/>
    <cellStyle name="메모 7 11 5" xfId="31701"/>
    <cellStyle name="메모 7 11 5 2" xfId="31702"/>
    <cellStyle name="메모 7 11 5 3" xfId="31703"/>
    <cellStyle name="메모 7 11 6" xfId="31704"/>
    <cellStyle name="메모 7 11 6 2" xfId="31705"/>
    <cellStyle name="메모 7 11 6 3" xfId="31706"/>
    <cellStyle name="메모 7 11 7" xfId="31707"/>
    <cellStyle name="메모 7 11 7 2" xfId="31708"/>
    <cellStyle name="메모 7 11 7 3" xfId="31709"/>
    <cellStyle name="메모 7 11 8" xfId="31710"/>
    <cellStyle name="메모 7 11 8 2" xfId="31711"/>
    <cellStyle name="메모 7 11 8 3" xfId="31712"/>
    <cellStyle name="메모 7 11 9" xfId="31713"/>
    <cellStyle name="메모 7 11 9 2" xfId="31714"/>
    <cellStyle name="메모 7 11 9 3" xfId="31715"/>
    <cellStyle name="메모 7 12" xfId="31716"/>
    <cellStyle name="메모 7 12 10" xfId="31717"/>
    <cellStyle name="메모 7 12 10 2" xfId="31718"/>
    <cellStyle name="메모 7 12 10 3" xfId="31719"/>
    <cellStyle name="메모 7 12 11" xfId="31720"/>
    <cellStyle name="메모 7 12 11 2" xfId="31721"/>
    <cellStyle name="메모 7 12 11 3" xfId="31722"/>
    <cellStyle name="메모 7 12 12" xfId="31723"/>
    <cellStyle name="메모 7 12 12 2" xfId="31724"/>
    <cellStyle name="메모 7 12 12 3" xfId="31725"/>
    <cellStyle name="메모 7 12 13" xfId="31726"/>
    <cellStyle name="메모 7 12 13 2" xfId="31727"/>
    <cellStyle name="메모 7 12 13 3" xfId="31728"/>
    <cellStyle name="메모 7 12 14" xfId="31729"/>
    <cellStyle name="메모 7 12 14 2" xfId="31730"/>
    <cellStyle name="메모 7 12 14 3" xfId="31731"/>
    <cellStyle name="메모 7 12 15" xfId="31732"/>
    <cellStyle name="메모 7 12 16" xfId="31733"/>
    <cellStyle name="메모 7 12 2" xfId="31734"/>
    <cellStyle name="메모 7 12 2 2" xfId="31735"/>
    <cellStyle name="메모 7 12 2 3" xfId="31736"/>
    <cellStyle name="메모 7 12 3" xfId="31737"/>
    <cellStyle name="메모 7 12 3 2" xfId="31738"/>
    <cellStyle name="메모 7 12 3 3" xfId="31739"/>
    <cellStyle name="메모 7 12 4" xfId="31740"/>
    <cellStyle name="메모 7 12 4 2" xfId="31741"/>
    <cellStyle name="메모 7 12 4 3" xfId="31742"/>
    <cellStyle name="메모 7 12 5" xfId="31743"/>
    <cellStyle name="메모 7 12 5 2" xfId="31744"/>
    <cellStyle name="메모 7 12 5 3" xfId="31745"/>
    <cellStyle name="메모 7 12 6" xfId="31746"/>
    <cellStyle name="메모 7 12 6 2" xfId="31747"/>
    <cellStyle name="메모 7 12 6 3" xfId="31748"/>
    <cellStyle name="메모 7 12 7" xfId="31749"/>
    <cellStyle name="메모 7 12 7 2" xfId="31750"/>
    <cellStyle name="메모 7 12 7 3" xfId="31751"/>
    <cellStyle name="메모 7 12 8" xfId="31752"/>
    <cellStyle name="메모 7 12 8 2" xfId="31753"/>
    <cellStyle name="메모 7 12 8 3" xfId="31754"/>
    <cellStyle name="메모 7 12 9" xfId="31755"/>
    <cellStyle name="메모 7 12 9 2" xfId="31756"/>
    <cellStyle name="메모 7 12 9 3" xfId="31757"/>
    <cellStyle name="메모 7 13" xfId="31758"/>
    <cellStyle name="메모 7 13 10" xfId="31759"/>
    <cellStyle name="메모 7 13 10 2" xfId="31760"/>
    <cellStyle name="메모 7 13 10 3" xfId="31761"/>
    <cellStyle name="메모 7 13 11" xfId="31762"/>
    <cellStyle name="메모 7 13 11 2" xfId="31763"/>
    <cellStyle name="메모 7 13 11 3" xfId="31764"/>
    <cellStyle name="메모 7 13 12" xfId="31765"/>
    <cellStyle name="메모 7 13 12 2" xfId="31766"/>
    <cellStyle name="메모 7 13 12 3" xfId="31767"/>
    <cellStyle name="메모 7 13 13" xfId="31768"/>
    <cellStyle name="메모 7 13 13 2" xfId="31769"/>
    <cellStyle name="메모 7 13 13 3" xfId="31770"/>
    <cellStyle name="메모 7 13 14" xfId="31771"/>
    <cellStyle name="메모 7 13 14 2" xfId="31772"/>
    <cellStyle name="메모 7 13 14 3" xfId="31773"/>
    <cellStyle name="메모 7 13 15" xfId="31774"/>
    <cellStyle name="메모 7 13 16" xfId="31775"/>
    <cellStyle name="메모 7 13 2" xfId="31776"/>
    <cellStyle name="메모 7 13 2 2" xfId="31777"/>
    <cellStyle name="메모 7 13 2 3" xfId="31778"/>
    <cellStyle name="메모 7 13 3" xfId="31779"/>
    <cellStyle name="메모 7 13 3 2" xfId="31780"/>
    <cellStyle name="메모 7 13 3 3" xfId="31781"/>
    <cellStyle name="메모 7 13 4" xfId="31782"/>
    <cellStyle name="메모 7 13 4 2" xfId="31783"/>
    <cellStyle name="메모 7 13 4 3" xfId="31784"/>
    <cellStyle name="메모 7 13 5" xfId="31785"/>
    <cellStyle name="메모 7 13 5 2" xfId="31786"/>
    <cellStyle name="메모 7 13 5 3" xfId="31787"/>
    <cellStyle name="메모 7 13 6" xfId="31788"/>
    <cellStyle name="메모 7 13 6 2" xfId="31789"/>
    <cellStyle name="메모 7 13 6 3" xfId="31790"/>
    <cellStyle name="메모 7 13 7" xfId="31791"/>
    <cellStyle name="메모 7 13 7 2" xfId="31792"/>
    <cellStyle name="메모 7 13 7 3" xfId="31793"/>
    <cellStyle name="메모 7 13 8" xfId="31794"/>
    <cellStyle name="메모 7 13 8 2" xfId="31795"/>
    <cellStyle name="메모 7 13 8 3" xfId="31796"/>
    <cellStyle name="메모 7 13 9" xfId="31797"/>
    <cellStyle name="메모 7 13 9 2" xfId="31798"/>
    <cellStyle name="메모 7 13 9 3" xfId="31799"/>
    <cellStyle name="메모 7 14" xfId="31800"/>
    <cellStyle name="메모 7 14 10" xfId="31801"/>
    <cellStyle name="메모 7 14 10 2" xfId="31802"/>
    <cellStyle name="메모 7 14 10 3" xfId="31803"/>
    <cellStyle name="메모 7 14 11" xfId="31804"/>
    <cellStyle name="메모 7 14 11 2" xfId="31805"/>
    <cellStyle name="메모 7 14 11 3" xfId="31806"/>
    <cellStyle name="메모 7 14 12" xfId="31807"/>
    <cellStyle name="메모 7 14 12 2" xfId="31808"/>
    <cellStyle name="메모 7 14 12 3" xfId="31809"/>
    <cellStyle name="메모 7 14 13" xfId="31810"/>
    <cellStyle name="메모 7 14 13 2" xfId="31811"/>
    <cellStyle name="메모 7 14 13 3" xfId="31812"/>
    <cellStyle name="메모 7 14 14" xfId="31813"/>
    <cellStyle name="메모 7 14 14 2" xfId="31814"/>
    <cellStyle name="메모 7 14 14 3" xfId="31815"/>
    <cellStyle name="메모 7 14 15" xfId="31816"/>
    <cellStyle name="메모 7 14 16" xfId="31817"/>
    <cellStyle name="메모 7 14 2" xfId="31818"/>
    <cellStyle name="메모 7 14 2 2" xfId="31819"/>
    <cellStyle name="메모 7 14 2 3" xfId="31820"/>
    <cellStyle name="메모 7 14 3" xfId="31821"/>
    <cellStyle name="메모 7 14 3 2" xfId="31822"/>
    <cellStyle name="메모 7 14 3 3" xfId="31823"/>
    <cellStyle name="메모 7 14 4" xfId="31824"/>
    <cellStyle name="메모 7 14 4 2" xfId="31825"/>
    <cellStyle name="메모 7 14 4 3" xfId="31826"/>
    <cellStyle name="메모 7 14 5" xfId="31827"/>
    <cellStyle name="메모 7 14 5 2" xfId="31828"/>
    <cellStyle name="메모 7 14 5 3" xfId="31829"/>
    <cellStyle name="메모 7 14 6" xfId="31830"/>
    <cellStyle name="메모 7 14 6 2" xfId="31831"/>
    <cellStyle name="메모 7 14 6 3" xfId="31832"/>
    <cellStyle name="메모 7 14 7" xfId="31833"/>
    <cellStyle name="메모 7 14 7 2" xfId="31834"/>
    <cellStyle name="메모 7 14 7 3" xfId="31835"/>
    <cellStyle name="메모 7 14 8" xfId="31836"/>
    <cellStyle name="메모 7 14 8 2" xfId="31837"/>
    <cellStyle name="메모 7 14 8 3" xfId="31838"/>
    <cellStyle name="메모 7 14 9" xfId="31839"/>
    <cellStyle name="메모 7 14 9 2" xfId="31840"/>
    <cellStyle name="메모 7 14 9 3" xfId="31841"/>
    <cellStyle name="메모 7 15" xfId="31842"/>
    <cellStyle name="메모 7 15 10" xfId="31843"/>
    <cellStyle name="메모 7 15 10 2" xfId="31844"/>
    <cellStyle name="메모 7 15 10 3" xfId="31845"/>
    <cellStyle name="메모 7 15 11" xfId="31846"/>
    <cellStyle name="메모 7 15 11 2" xfId="31847"/>
    <cellStyle name="메모 7 15 11 3" xfId="31848"/>
    <cellStyle name="메모 7 15 12" xfId="31849"/>
    <cellStyle name="메모 7 15 12 2" xfId="31850"/>
    <cellStyle name="메모 7 15 12 3" xfId="31851"/>
    <cellStyle name="메모 7 15 13" xfId="31852"/>
    <cellStyle name="메모 7 15 13 2" xfId="31853"/>
    <cellStyle name="메모 7 15 13 3" xfId="31854"/>
    <cellStyle name="메모 7 15 14" xfId="31855"/>
    <cellStyle name="메모 7 15 14 2" xfId="31856"/>
    <cellStyle name="메모 7 15 14 3" xfId="31857"/>
    <cellStyle name="메모 7 15 15" xfId="31858"/>
    <cellStyle name="메모 7 15 16" xfId="31859"/>
    <cellStyle name="메모 7 15 2" xfId="31860"/>
    <cellStyle name="메모 7 15 2 2" xfId="31861"/>
    <cellStyle name="메모 7 15 2 3" xfId="31862"/>
    <cellStyle name="메모 7 15 3" xfId="31863"/>
    <cellStyle name="메모 7 15 3 2" xfId="31864"/>
    <cellStyle name="메모 7 15 3 3" xfId="31865"/>
    <cellStyle name="메모 7 15 4" xfId="31866"/>
    <cellStyle name="메모 7 15 4 2" xfId="31867"/>
    <cellStyle name="메모 7 15 4 3" xfId="31868"/>
    <cellStyle name="메모 7 15 5" xfId="31869"/>
    <cellStyle name="메모 7 15 5 2" xfId="31870"/>
    <cellStyle name="메모 7 15 5 3" xfId="31871"/>
    <cellStyle name="메모 7 15 6" xfId="31872"/>
    <cellStyle name="메모 7 15 6 2" xfId="31873"/>
    <cellStyle name="메모 7 15 6 3" xfId="31874"/>
    <cellStyle name="메모 7 15 7" xfId="31875"/>
    <cellStyle name="메모 7 15 7 2" xfId="31876"/>
    <cellStyle name="메모 7 15 7 3" xfId="31877"/>
    <cellStyle name="메모 7 15 8" xfId="31878"/>
    <cellStyle name="메모 7 15 8 2" xfId="31879"/>
    <cellStyle name="메모 7 15 8 3" xfId="31880"/>
    <cellStyle name="메모 7 15 9" xfId="31881"/>
    <cellStyle name="메모 7 15 9 2" xfId="31882"/>
    <cellStyle name="메모 7 15 9 3" xfId="31883"/>
    <cellStyle name="메모 7 16" xfId="31884"/>
    <cellStyle name="메모 7 16 10" xfId="31885"/>
    <cellStyle name="메모 7 16 10 2" xfId="31886"/>
    <cellStyle name="메모 7 16 10 3" xfId="31887"/>
    <cellStyle name="메모 7 16 11" xfId="31888"/>
    <cellStyle name="메모 7 16 11 2" xfId="31889"/>
    <cellStyle name="메모 7 16 11 3" xfId="31890"/>
    <cellStyle name="메모 7 16 12" xfId="31891"/>
    <cellStyle name="메모 7 16 12 2" xfId="31892"/>
    <cellStyle name="메모 7 16 12 3" xfId="31893"/>
    <cellStyle name="메모 7 16 13" xfId="31894"/>
    <cellStyle name="메모 7 16 13 2" xfId="31895"/>
    <cellStyle name="메모 7 16 13 3" xfId="31896"/>
    <cellStyle name="메모 7 16 14" xfId="31897"/>
    <cellStyle name="메모 7 16 14 2" xfId="31898"/>
    <cellStyle name="메모 7 16 14 3" xfId="31899"/>
    <cellStyle name="메모 7 16 15" xfId="31900"/>
    <cellStyle name="메모 7 16 16" xfId="31901"/>
    <cellStyle name="메모 7 16 2" xfId="31902"/>
    <cellStyle name="메모 7 16 2 2" xfId="31903"/>
    <cellStyle name="메모 7 16 2 3" xfId="31904"/>
    <cellStyle name="메모 7 16 3" xfId="31905"/>
    <cellStyle name="메모 7 16 3 2" xfId="31906"/>
    <cellStyle name="메모 7 16 3 3" xfId="31907"/>
    <cellStyle name="메모 7 16 4" xfId="31908"/>
    <cellStyle name="메모 7 16 4 2" xfId="31909"/>
    <cellStyle name="메모 7 16 4 3" xfId="31910"/>
    <cellStyle name="메모 7 16 5" xfId="31911"/>
    <cellStyle name="메모 7 16 5 2" xfId="31912"/>
    <cellStyle name="메모 7 16 5 3" xfId="31913"/>
    <cellStyle name="메모 7 16 6" xfId="31914"/>
    <cellStyle name="메모 7 16 6 2" xfId="31915"/>
    <cellStyle name="메모 7 16 6 3" xfId="31916"/>
    <cellStyle name="메모 7 16 7" xfId="31917"/>
    <cellStyle name="메모 7 16 7 2" xfId="31918"/>
    <cellStyle name="메모 7 16 7 3" xfId="31919"/>
    <cellStyle name="메모 7 16 8" xfId="31920"/>
    <cellStyle name="메모 7 16 8 2" xfId="31921"/>
    <cellStyle name="메모 7 16 8 3" xfId="31922"/>
    <cellStyle name="메모 7 16 9" xfId="31923"/>
    <cellStyle name="메모 7 16 9 2" xfId="31924"/>
    <cellStyle name="메모 7 16 9 3" xfId="31925"/>
    <cellStyle name="메모 7 17" xfId="31926"/>
    <cellStyle name="메모 7 17 10" xfId="31927"/>
    <cellStyle name="메모 7 17 10 2" xfId="31928"/>
    <cellStyle name="메모 7 17 10 3" xfId="31929"/>
    <cellStyle name="메모 7 17 11" xfId="31930"/>
    <cellStyle name="메모 7 17 11 2" xfId="31931"/>
    <cellStyle name="메모 7 17 11 3" xfId="31932"/>
    <cellStyle name="메모 7 17 12" xfId="31933"/>
    <cellStyle name="메모 7 17 12 2" xfId="31934"/>
    <cellStyle name="메모 7 17 12 3" xfId="31935"/>
    <cellStyle name="메모 7 17 13" xfId="31936"/>
    <cellStyle name="메모 7 17 13 2" xfId="31937"/>
    <cellStyle name="메모 7 17 13 3" xfId="31938"/>
    <cellStyle name="메모 7 17 14" xfId="31939"/>
    <cellStyle name="메모 7 17 14 2" xfId="31940"/>
    <cellStyle name="메모 7 17 14 3" xfId="31941"/>
    <cellStyle name="메모 7 17 15" xfId="31942"/>
    <cellStyle name="메모 7 17 16" xfId="31943"/>
    <cellStyle name="메모 7 17 2" xfId="31944"/>
    <cellStyle name="메모 7 17 2 2" xfId="31945"/>
    <cellStyle name="메모 7 17 2 3" xfId="31946"/>
    <cellStyle name="메모 7 17 3" xfId="31947"/>
    <cellStyle name="메모 7 17 3 2" xfId="31948"/>
    <cellStyle name="메모 7 17 3 3" xfId="31949"/>
    <cellStyle name="메모 7 17 4" xfId="31950"/>
    <cellStyle name="메모 7 17 4 2" xfId="31951"/>
    <cellStyle name="메모 7 17 4 3" xfId="31952"/>
    <cellStyle name="메모 7 17 5" xfId="31953"/>
    <cellStyle name="메모 7 17 5 2" xfId="31954"/>
    <cellStyle name="메모 7 17 5 3" xfId="31955"/>
    <cellStyle name="메모 7 17 6" xfId="31956"/>
    <cellStyle name="메모 7 17 6 2" xfId="31957"/>
    <cellStyle name="메모 7 17 6 3" xfId="31958"/>
    <cellStyle name="메모 7 17 7" xfId="31959"/>
    <cellStyle name="메모 7 17 7 2" xfId="31960"/>
    <cellStyle name="메모 7 17 7 3" xfId="31961"/>
    <cellStyle name="메모 7 17 8" xfId="31962"/>
    <cellStyle name="메모 7 17 8 2" xfId="31963"/>
    <cellStyle name="메모 7 17 8 3" xfId="31964"/>
    <cellStyle name="메모 7 17 9" xfId="31965"/>
    <cellStyle name="메모 7 17 9 2" xfId="31966"/>
    <cellStyle name="메모 7 17 9 3" xfId="31967"/>
    <cellStyle name="메모 7 18" xfId="31968"/>
    <cellStyle name="메모 7 18 10" xfId="31969"/>
    <cellStyle name="메모 7 18 10 2" xfId="31970"/>
    <cellStyle name="메모 7 18 10 3" xfId="31971"/>
    <cellStyle name="메모 7 18 11" xfId="31972"/>
    <cellStyle name="메모 7 18 11 2" xfId="31973"/>
    <cellStyle name="메모 7 18 11 3" xfId="31974"/>
    <cellStyle name="메모 7 18 12" xfId="31975"/>
    <cellStyle name="메모 7 18 12 2" xfId="31976"/>
    <cellStyle name="메모 7 18 12 3" xfId="31977"/>
    <cellStyle name="메모 7 18 13" xfId="31978"/>
    <cellStyle name="메모 7 18 13 2" xfId="31979"/>
    <cellStyle name="메모 7 18 13 3" xfId="31980"/>
    <cellStyle name="메모 7 18 14" xfId="31981"/>
    <cellStyle name="메모 7 18 14 2" xfId="31982"/>
    <cellStyle name="메모 7 18 14 3" xfId="31983"/>
    <cellStyle name="메모 7 18 15" xfId="31984"/>
    <cellStyle name="메모 7 18 16" xfId="31985"/>
    <cellStyle name="메모 7 18 2" xfId="31986"/>
    <cellStyle name="메모 7 18 2 2" xfId="31987"/>
    <cellStyle name="메모 7 18 2 3" xfId="31988"/>
    <cellStyle name="메모 7 18 3" xfId="31989"/>
    <cellStyle name="메모 7 18 3 2" xfId="31990"/>
    <cellStyle name="메모 7 18 3 3" xfId="31991"/>
    <cellStyle name="메모 7 18 4" xfId="31992"/>
    <cellStyle name="메모 7 18 4 2" xfId="31993"/>
    <cellStyle name="메모 7 18 4 3" xfId="31994"/>
    <cellStyle name="메모 7 18 5" xfId="31995"/>
    <cellStyle name="메모 7 18 5 2" xfId="31996"/>
    <cellStyle name="메모 7 18 5 3" xfId="31997"/>
    <cellStyle name="메모 7 18 6" xfId="31998"/>
    <cellStyle name="메모 7 18 6 2" xfId="31999"/>
    <cellStyle name="메모 7 18 6 3" xfId="32000"/>
    <cellStyle name="메모 7 18 7" xfId="32001"/>
    <cellStyle name="메모 7 18 7 2" xfId="32002"/>
    <cellStyle name="메모 7 18 7 3" xfId="32003"/>
    <cellStyle name="메모 7 18 8" xfId="32004"/>
    <cellStyle name="메모 7 18 8 2" xfId="32005"/>
    <cellStyle name="메모 7 18 8 3" xfId="32006"/>
    <cellStyle name="메모 7 18 9" xfId="32007"/>
    <cellStyle name="메모 7 18 9 2" xfId="32008"/>
    <cellStyle name="메모 7 18 9 3" xfId="32009"/>
    <cellStyle name="메모 7 19" xfId="32010"/>
    <cellStyle name="메모 7 19 10" xfId="32011"/>
    <cellStyle name="메모 7 19 10 2" xfId="32012"/>
    <cellStyle name="메모 7 19 10 3" xfId="32013"/>
    <cellStyle name="메모 7 19 11" xfId="32014"/>
    <cellStyle name="메모 7 19 11 2" xfId="32015"/>
    <cellStyle name="메모 7 19 11 3" xfId="32016"/>
    <cellStyle name="메모 7 19 12" xfId="32017"/>
    <cellStyle name="메모 7 19 12 2" xfId="32018"/>
    <cellStyle name="메모 7 19 12 3" xfId="32019"/>
    <cellStyle name="메모 7 19 13" xfId="32020"/>
    <cellStyle name="메모 7 19 13 2" xfId="32021"/>
    <cellStyle name="메모 7 19 13 3" xfId="32022"/>
    <cellStyle name="메모 7 19 14" xfId="32023"/>
    <cellStyle name="메모 7 19 14 2" xfId="32024"/>
    <cellStyle name="메모 7 19 14 3" xfId="32025"/>
    <cellStyle name="메모 7 19 15" xfId="32026"/>
    <cellStyle name="메모 7 19 16" xfId="32027"/>
    <cellStyle name="메모 7 19 2" xfId="32028"/>
    <cellStyle name="메모 7 19 2 2" xfId="32029"/>
    <cellStyle name="메모 7 19 2 3" xfId="32030"/>
    <cellStyle name="메모 7 19 3" xfId="32031"/>
    <cellStyle name="메모 7 19 3 2" xfId="32032"/>
    <cellStyle name="메모 7 19 3 3" xfId="32033"/>
    <cellStyle name="메모 7 19 4" xfId="32034"/>
    <cellStyle name="메모 7 19 4 2" xfId="32035"/>
    <cellStyle name="메모 7 19 4 3" xfId="32036"/>
    <cellStyle name="메모 7 19 5" xfId="32037"/>
    <cellStyle name="메모 7 19 5 2" xfId="32038"/>
    <cellStyle name="메모 7 19 5 3" xfId="32039"/>
    <cellStyle name="메모 7 19 6" xfId="32040"/>
    <cellStyle name="메모 7 19 6 2" xfId="32041"/>
    <cellStyle name="메모 7 19 6 3" xfId="32042"/>
    <cellStyle name="메모 7 19 7" xfId="32043"/>
    <cellStyle name="메모 7 19 7 2" xfId="32044"/>
    <cellStyle name="메모 7 19 7 3" xfId="32045"/>
    <cellStyle name="메모 7 19 8" xfId="32046"/>
    <cellStyle name="메모 7 19 8 2" xfId="32047"/>
    <cellStyle name="메모 7 19 8 3" xfId="32048"/>
    <cellStyle name="메모 7 19 9" xfId="32049"/>
    <cellStyle name="메모 7 19 9 2" xfId="32050"/>
    <cellStyle name="메모 7 19 9 3" xfId="32051"/>
    <cellStyle name="메모 7 2" xfId="32052"/>
    <cellStyle name="메모 7 2 10" xfId="32053"/>
    <cellStyle name="메모 7 2 10 2" xfId="32054"/>
    <cellStyle name="메모 7 2 10 3" xfId="32055"/>
    <cellStyle name="메모 7 2 11" xfId="32056"/>
    <cellStyle name="메모 7 2 11 2" xfId="32057"/>
    <cellStyle name="메모 7 2 11 3" xfId="32058"/>
    <cellStyle name="메모 7 2 12" xfId="32059"/>
    <cellStyle name="메모 7 2 12 2" xfId="32060"/>
    <cellStyle name="메모 7 2 12 3" xfId="32061"/>
    <cellStyle name="메모 7 2 13" xfId="32062"/>
    <cellStyle name="메모 7 2 13 2" xfId="32063"/>
    <cellStyle name="메모 7 2 13 3" xfId="32064"/>
    <cellStyle name="메모 7 2 14" xfId="32065"/>
    <cellStyle name="메모 7 2 14 2" xfId="32066"/>
    <cellStyle name="메모 7 2 14 3" xfId="32067"/>
    <cellStyle name="메모 7 2 15" xfId="32068"/>
    <cellStyle name="메모 7 2 16" xfId="32069"/>
    <cellStyle name="메모 7 2 2" xfId="32070"/>
    <cellStyle name="메모 7 2 2 2" xfId="32071"/>
    <cellStyle name="메모 7 2 2 3" xfId="32072"/>
    <cellStyle name="메모 7 2 3" xfId="32073"/>
    <cellStyle name="메모 7 2 3 2" xfId="32074"/>
    <cellStyle name="메모 7 2 3 3" xfId="32075"/>
    <cellStyle name="메모 7 2 4" xfId="32076"/>
    <cellStyle name="메모 7 2 4 2" xfId="32077"/>
    <cellStyle name="메모 7 2 4 3" xfId="32078"/>
    <cellStyle name="메모 7 2 5" xfId="32079"/>
    <cellStyle name="메모 7 2 5 2" xfId="32080"/>
    <cellStyle name="메모 7 2 5 3" xfId="32081"/>
    <cellStyle name="메모 7 2 6" xfId="32082"/>
    <cellStyle name="메모 7 2 6 2" xfId="32083"/>
    <cellStyle name="메모 7 2 6 3" xfId="32084"/>
    <cellStyle name="메모 7 2 7" xfId="32085"/>
    <cellStyle name="메모 7 2 7 2" xfId="32086"/>
    <cellStyle name="메모 7 2 7 3" xfId="32087"/>
    <cellStyle name="메모 7 2 8" xfId="32088"/>
    <cellStyle name="메모 7 2 8 2" xfId="32089"/>
    <cellStyle name="메모 7 2 8 3" xfId="32090"/>
    <cellStyle name="메모 7 2 9" xfId="32091"/>
    <cellStyle name="메모 7 2 9 2" xfId="32092"/>
    <cellStyle name="메모 7 2 9 3" xfId="32093"/>
    <cellStyle name="메모 7 20" xfId="32094"/>
    <cellStyle name="메모 7 20 10" xfId="32095"/>
    <cellStyle name="메모 7 20 10 2" xfId="32096"/>
    <cellStyle name="메모 7 20 10 3" xfId="32097"/>
    <cellStyle name="메모 7 20 11" xfId="32098"/>
    <cellStyle name="메모 7 20 11 2" xfId="32099"/>
    <cellStyle name="메모 7 20 11 3" xfId="32100"/>
    <cellStyle name="메모 7 20 12" xfId="32101"/>
    <cellStyle name="메모 7 20 12 2" xfId="32102"/>
    <cellStyle name="메모 7 20 12 3" xfId="32103"/>
    <cellStyle name="메모 7 20 13" xfId="32104"/>
    <cellStyle name="메모 7 20 13 2" xfId="32105"/>
    <cellStyle name="메모 7 20 13 3" xfId="32106"/>
    <cellStyle name="메모 7 20 14" xfId="32107"/>
    <cellStyle name="메모 7 20 14 2" xfId="32108"/>
    <cellStyle name="메모 7 20 14 3" xfId="32109"/>
    <cellStyle name="메모 7 20 15" xfId="32110"/>
    <cellStyle name="메모 7 20 16" xfId="32111"/>
    <cellStyle name="메모 7 20 2" xfId="32112"/>
    <cellStyle name="메모 7 20 2 2" xfId="32113"/>
    <cellStyle name="메모 7 20 2 3" xfId="32114"/>
    <cellStyle name="메모 7 20 3" xfId="32115"/>
    <cellStyle name="메모 7 20 3 2" xfId="32116"/>
    <cellStyle name="메모 7 20 3 3" xfId="32117"/>
    <cellStyle name="메모 7 20 4" xfId="32118"/>
    <cellStyle name="메모 7 20 4 2" xfId="32119"/>
    <cellStyle name="메모 7 20 4 3" xfId="32120"/>
    <cellStyle name="메모 7 20 5" xfId="32121"/>
    <cellStyle name="메모 7 20 5 2" xfId="32122"/>
    <cellStyle name="메모 7 20 5 3" xfId="32123"/>
    <cellStyle name="메모 7 20 6" xfId="32124"/>
    <cellStyle name="메모 7 20 6 2" xfId="32125"/>
    <cellStyle name="메모 7 20 6 3" xfId="32126"/>
    <cellStyle name="메모 7 20 7" xfId="32127"/>
    <cellStyle name="메모 7 20 7 2" xfId="32128"/>
    <cellStyle name="메모 7 20 7 3" xfId="32129"/>
    <cellStyle name="메모 7 20 8" xfId="32130"/>
    <cellStyle name="메모 7 20 8 2" xfId="32131"/>
    <cellStyle name="메모 7 20 8 3" xfId="32132"/>
    <cellStyle name="메모 7 20 9" xfId="32133"/>
    <cellStyle name="메모 7 20 9 2" xfId="32134"/>
    <cellStyle name="메모 7 20 9 3" xfId="32135"/>
    <cellStyle name="메모 7 21" xfId="32136"/>
    <cellStyle name="메모 7 21 10" xfId="32137"/>
    <cellStyle name="메모 7 21 10 2" xfId="32138"/>
    <cellStyle name="메모 7 21 10 3" xfId="32139"/>
    <cellStyle name="메모 7 21 11" xfId="32140"/>
    <cellStyle name="메모 7 21 11 2" xfId="32141"/>
    <cellStyle name="메모 7 21 11 3" xfId="32142"/>
    <cellStyle name="메모 7 21 12" xfId="32143"/>
    <cellStyle name="메모 7 21 12 2" xfId="32144"/>
    <cellStyle name="메모 7 21 12 3" xfId="32145"/>
    <cellStyle name="메모 7 21 13" xfId="32146"/>
    <cellStyle name="메모 7 21 13 2" xfId="32147"/>
    <cellStyle name="메모 7 21 13 3" xfId="32148"/>
    <cellStyle name="메모 7 21 14" xfId="32149"/>
    <cellStyle name="메모 7 21 14 2" xfId="32150"/>
    <cellStyle name="메모 7 21 14 3" xfId="32151"/>
    <cellStyle name="메모 7 21 15" xfId="32152"/>
    <cellStyle name="메모 7 21 16" xfId="32153"/>
    <cellStyle name="메모 7 21 2" xfId="32154"/>
    <cellStyle name="메모 7 21 2 2" xfId="32155"/>
    <cellStyle name="메모 7 21 2 3" xfId="32156"/>
    <cellStyle name="메모 7 21 3" xfId="32157"/>
    <cellStyle name="메모 7 21 3 2" xfId="32158"/>
    <cellStyle name="메모 7 21 3 3" xfId="32159"/>
    <cellStyle name="메모 7 21 4" xfId="32160"/>
    <cellStyle name="메모 7 21 4 2" xfId="32161"/>
    <cellStyle name="메모 7 21 4 3" xfId="32162"/>
    <cellStyle name="메모 7 21 5" xfId="32163"/>
    <cellStyle name="메모 7 21 5 2" xfId="32164"/>
    <cellStyle name="메모 7 21 5 3" xfId="32165"/>
    <cellStyle name="메모 7 21 6" xfId="32166"/>
    <cellStyle name="메모 7 21 6 2" xfId="32167"/>
    <cellStyle name="메모 7 21 6 3" xfId="32168"/>
    <cellStyle name="메모 7 21 7" xfId="32169"/>
    <cellStyle name="메모 7 21 7 2" xfId="32170"/>
    <cellStyle name="메모 7 21 7 3" xfId="32171"/>
    <cellStyle name="메모 7 21 8" xfId="32172"/>
    <cellStyle name="메모 7 21 8 2" xfId="32173"/>
    <cellStyle name="메모 7 21 8 3" xfId="32174"/>
    <cellStyle name="메모 7 21 9" xfId="32175"/>
    <cellStyle name="메모 7 21 9 2" xfId="32176"/>
    <cellStyle name="메모 7 21 9 3" xfId="32177"/>
    <cellStyle name="메모 7 22" xfId="32178"/>
    <cellStyle name="메모 7 22 10" xfId="32179"/>
    <cellStyle name="메모 7 22 10 2" xfId="32180"/>
    <cellStyle name="메모 7 22 10 3" xfId="32181"/>
    <cellStyle name="메모 7 22 11" xfId="32182"/>
    <cellStyle name="메모 7 22 11 2" xfId="32183"/>
    <cellStyle name="메모 7 22 11 3" xfId="32184"/>
    <cellStyle name="메모 7 22 12" xfId="32185"/>
    <cellStyle name="메모 7 22 12 2" xfId="32186"/>
    <cellStyle name="메모 7 22 12 3" xfId="32187"/>
    <cellStyle name="메모 7 22 13" xfId="32188"/>
    <cellStyle name="메모 7 22 13 2" xfId="32189"/>
    <cellStyle name="메모 7 22 13 3" xfId="32190"/>
    <cellStyle name="메모 7 22 14" xfId="32191"/>
    <cellStyle name="메모 7 22 14 2" xfId="32192"/>
    <cellStyle name="메모 7 22 14 3" xfId="32193"/>
    <cellStyle name="메모 7 22 15" xfId="32194"/>
    <cellStyle name="메모 7 22 16" xfId="32195"/>
    <cellStyle name="메모 7 22 2" xfId="32196"/>
    <cellStyle name="메모 7 22 2 2" xfId="32197"/>
    <cellStyle name="메모 7 22 2 3" xfId="32198"/>
    <cellStyle name="메모 7 22 3" xfId="32199"/>
    <cellStyle name="메모 7 22 3 2" xfId="32200"/>
    <cellStyle name="메모 7 22 3 3" xfId="32201"/>
    <cellStyle name="메모 7 22 4" xfId="32202"/>
    <cellStyle name="메모 7 22 4 2" xfId="32203"/>
    <cellStyle name="메모 7 22 4 3" xfId="32204"/>
    <cellStyle name="메모 7 22 5" xfId="32205"/>
    <cellStyle name="메모 7 22 5 2" xfId="32206"/>
    <cellStyle name="메모 7 22 5 3" xfId="32207"/>
    <cellStyle name="메모 7 22 6" xfId="32208"/>
    <cellStyle name="메모 7 22 6 2" xfId="32209"/>
    <cellStyle name="메모 7 22 6 3" xfId="32210"/>
    <cellStyle name="메모 7 22 7" xfId="32211"/>
    <cellStyle name="메모 7 22 7 2" xfId="32212"/>
    <cellStyle name="메모 7 22 7 3" xfId="32213"/>
    <cellStyle name="메모 7 22 8" xfId="32214"/>
    <cellStyle name="메모 7 22 8 2" xfId="32215"/>
    <cellStyle name="메모 7 22 8 3" xfId="32216"/>
    <cellStyle name="메모 7 22 9" xfId="32217"/>
    <cellStyle name="메모 7 22 9 2" xfId="32218"/>
    <cellStyle name="메모 7 22 9 3" xfId="32219"/>
    <cellStyle name="메모 7 23" xfId="32220"/>
    <cellStyle name="메모 7 23 2" xfId="32221"/>
    <cellStyle name="메모 7 23 3" xfId="32222"/>
    <cellStyle name="메모 7 24" xfId="32223"/>
    <cellStyle name="메모 7 24 2" xfId="32224"/>
    <cellStyle name="메모 7 24 3" xfId="32225"/>
    <cellStyle name="메모 7 25" xfId="32226"/>
    <cellStyle name="메모 7 25 2" xfId="32227"/>
    <cellStyle name="메모 7 25 3" xfId="32228"/>
    <cellStyle name="메모 7 26" xfId="32229"/>
    <cellStyle name="메모 7 26 2" xfId="32230"/>
    <cellStyle name="메모 7 26 3" xfId="32231"/>
    <cellStyle name="메모 7 27" xfId="32232"/>
    <cellStyle name="메모 7 27 2" xfId="32233"/>
    <cellStyle name="메모 7 27 3" xfId="32234"/>
    <cellStyle name="메모 7 28" xfId="32235"/>
    <cellStyle name="메모 7 28 2" xfId="32236"/>
    <cellStyle name="메모 7 28 3" xfId="32237"/>
    <cellStyle name="메모 7 29" xfId="32238"/>
    <cellStyle name="메모 7 29 2" xfId="32239"/>
    <cellStyle name="메모 7 29 3" xfId="32240"/>
    <cellStyle name="메모 7 3" xfId="32241"/>
    <cellStyle name="메모 7 3 10" xfId="32242"/>
    <cellStyle name="메모 7 3 10 2" xfId="32243"/>
    <cellStyle name="메모 7 3 10 3" xfId="32244"/>
    <cellStyle name="메모 7 3 11" xfId="32245"/>
    <cellStyle name="메모 7 3 11 2" xfId="32246"/>
    <cellStyle name="메모 7 3 11 3" xfId="32247"/>
    <cellStyle name="메모 7 3 12" xfId="32248"/>
    <cellStyle name="메모 7 3 12 2" xfId="32249"/>
    <cellStyle name="메모 7 3 12 3" xfId="32250"/>
    <cellStyle name="메모 7 3 13" xfId="32251"/>
    <cellStyle name="메모 7 3 13 2" xfId="32252"/>
    <cellStyle name="메모 7 3 13 3" xfId="32253"/>
    <cellStyle name="메모 7 3 14" xfId="32254"/>
    <cellStyle name="메모 7 3 14 2" xfId="32255"/>
    <cellStyle name="메모 7 3 14 3" xfId="32256"/>
    <cellStyle name="메모 7 3 15" xfId="32257"/>
    <cellStyle name="메모 7 3 16" xfId="32258"/>
    <cellStyle name="메모 7 3 2" xfId="32259"/>
    <cellStyle name="메모 7 3 2 2" xfId="32260"/>
    <cellStyle name="메모 7 3 2 3" xfId="32261"/>
    <cellStyle name="메모 7 3 3" xfId="32262"/>
    <cellStyle name="메모 7 3 3 2" xfId="32263"/>
    <cellStyle name="메모 7 3 3 3" xfId="32264"/>
    <cellStyle name="메모 7 3 4" xfId="32265"/>
    <cellStyle name="메모 7 3 4 2" xfId="32266"/>
    <cellStyle name="메모 7 3 4 3" xfId="32267"/>
    <cellStyle name="메모 7 3 5" xfId="32268"/>
    <cellStyle name="메모 7 3 5 2" xfId="32269"/>
    <cellStyle name="메모 7 3 5 3" xfId="32270"/>
    <cellStyle name="메모 7 3 6" xfId="32271"/>
    <cellStyle name="메모 7 3 6 2" xfId="32272"/>
    <cellStyle name="메모 7 3 6 3" xfId="32273"/>
    <cellStyle name="메모 7 3 7" xfId="32274"/>
    <cellStyle name="메모 7 3 7 2" xfId="32275"/>
    <cellStyle name="메모 7 3 7 3" xfId="32276"/>
    <cellStyle name="메모 7 3 8" xfId="32277"/>
    <cellStyle name="메모 7 3 8 2" xfId="32278"/>
    <cellStyle name="메모 7 3 8 3" xfId="32279"/>
    <cellStyle name="메모 7 3 9" xfId="32280"/>
    <cellStyle name="메모 7 3 9 2" xfId="32281"/>
    <cellStyle name="메모 7 3 9 3" xfId="32282"/>
    <cellStyle name="메모 7 30" xfId="32283"/>
    <cellStyle name="메모 7 30 2" xfId="32284"/>
    <cellStyle name="메모 7 30 3" xfId="32285"/>
    <cellStyle name="메모 7 31" xfId="32286"/>
    <cellStyle name="메모 7 31 2" xfId="32287"/>
    <cellStyle name="메모 7 31 3" xfId="32288"/>
    <cellStyle name="메모 7 32" xfId="32289"/>
    <cellStyle name="메모 7 32 2" xfId="32290"/>
    <cellStyle name="메모 7 32 3" xfId="32291"/>
    <cellStyle name="메모 7 33" xfId="32292"/>
    <cellStyle name="메모 7 33 2" xfId="32293"/>
    <cellStyle name="메모 7 33 3" xfId="32294"/>
    <cellStyle name="메모 7 34" xfId="32295"/>
    <cellStyle name="메모 7 34 2" xfId="32296"/>
    <cellStyle name="메모 7 34 3" xfId="32297"/>
    <cellStyle name="메모 7 35" xfId="32298"/>
    <cellStyle name="메모 7 35 2" xfId="32299"/>
    <cellStyle name="메모 7 35 3" xfId="32300"/>
    <cellStyle name="메모 7 36" xfId="32301"/>
    <cellStyle name="메모 7 37" xfId="32302"/>
    <cellStyle name="메모 7 4" xfId="32303"/>
    <cellStyle name="메모 7 4 10" xfId="32304"/>
    <cellStyle name="메모 7 4 10 2" xfId="32305"/>
    <cellStyle name="메모 7 4 10 3" xfId="32306"/>
    <cellStyle name="메모 7 4 11" xfId="32307"/>
    <cellStyle name="메모 7 4 11 2" xfId="32308"/>
    <cellStyle name="메모 7 4 11 3" xfId="32309"/>
    <cellStyle name="메모 7 4 12" xfId="32310"/>
    <cellStyle name="메모 7 4 12 2" xfId="32311"/>
    <cellStyle name="메모 7 4 12 3" xfId="32312"/>
    <cellStyle name="메모 7 4 13" xfId="32313"/>
    <cellStyle name="메모 7 4 13 2" xfId="32314"/>
    <cellStyle name="메모 7 4 13 3" xfId="32315"/>
    <cellStyle name="메모 7 4 14" xfId="32316"/>
    <cellStyle name="메모 7 4 14 2" xfId="32317"/>
    <cellStyle name="메모 7 4 14 3" xfId="32318"/>
    <cellStyle name="메모 7 4 15" xfId="32319"/>
    <cellStyle name="메모 7 4 16" xfId="32320"/>
    <cellStyle name="메모 7 4 2" xfId="32321"/>
    <cellStyle name="메모 7 4 2 2" xfId="32322"/>
    <cellStyle name="메모 7 4 2 3" xfId="32323"/>
    <cellStyle name="메모 7 4 3" xfId="32324"/>
    <cellStyle name="메모 7 4 3 2" xfId="32325"/>
    <cellStyle name="메모 7 4 3 3" xfId="32326"/>
    <cellStyle name="메모 7 4 4" xfId="32327"/>
    <cellStyle name="메모 7 4 4 2" xfId="32328"/>
    <cellStyle name="메모 7 4 4 3" xfId="32329"/>
    <cellStyle name="메모 7 4 5" xfId="32330"/>
    <cellStyle name="메모 7 4 5 2" xfId="32331"/>
    <cellStyle name="메모 7 4 5 3" xfId="32332"/>
    <cellStyle name="메모 7 4 6" xfId="32333"/>
    <cellStyle name="메모 7 4 6 2" xfId="32334"/>
    <cellStyle name="메모 7 4 6 3" xfId="32335"/>
    <cellStyle name="메모 7 4 7" xfId="32336"/>
    <cellStyle name="메모 7 4 7 2" xfId="32337"/>
    <cellStyle name="메모 7 4 7 3" xfId="32338"/>
    <cellStyle name="메모 7 4 8" xfId="32339"/>
    <cellStyle name="메모 7 4 8 2" xfId="32340"/>
    <cellStyle name="메모 7 4 8 3" xfId="32341"/>
    <cellStyle name="메모 7 4 9" xfId="32342"/>
    <cellStyle name="메모 7 4 9 2" xfId="32343"/>
    <cellStyle name="메모 7 4 9 3" xfId="32344"/>
    <cellStyle name="메모 7 5" xfId="32345"/>
    <cellStyle name="메모 7 5 10" xfId="32346"/>
    <cellStyle name="메모 7 5 10 2" xfId="32347"/>
    <cellStyle name="메모 7 5 10 3" xfId="32348"/>
    <cellStyle name="메모 7 5 11" xfId="32349"/>
    <cellStyle name="메모 7 5 11 2" xfId="32350"/>
    <cellStyle name="메모 7 5 11 3" xfId="32351"/>
    <cellStyle name="메모 7 5 12" xfId="32352"/>
    <cellStyle name="메모 7 5 12 2" xfId="32353"/>
    <cellStyle name="메모 7 5 12 3" xfId="32354"/>
    <cellStyle name="메모 7 5 13" xfId="32355"/>
    <cellStyle name="메모 7 5 13 2" xfId="32356"/>
    <cellStyle name="메모 7 5 13 3" xfId="32357"/>
    <cellStyle name="메모 7 5 14" xfId="32358"/>
    <cellStyle name="메모 7 5 14 2" xfId="32359"/>
    <cellStyle name="메모 7 5 14 3" xfId="32360"/>
    <cellStyle name="메모 7 5 15" xfId="32361"/>
    <cellStyle name="메모 7 5 16" xfId="32362"/>
    <cellStyle name="메모 7 5 2" xfId="32363"/>
    <cellStyle name="메모 7 5 2 2" xfId="32364"/>
    <cellStyle name="메모 7 5 2 3" xfId="32365"/>
    <cellStyle name="메모 7 5 3" xfId="32366"/>
    <cellStyle name="메모 7 5 3 2" xfId="32367"/>
    <cellStyle name="메모 7 5 3 3" xfId="32368"/>
    <cellStyle name="메모 7 5 4" xfId="32369"/>
    <cellStyle name="메모 7 5 4 2" xfId="32370"/>
    <cellStyle name="메모 7 5 4 3" xfId="32371"/>
    <cellStyle name="메모 7 5 5" xfId="32372"/>
    <cellStyle name="메모 7 5 5 2" xfId="32373"/>
    <cellStyle name="메모 7 5 5 3" xfId="32374"/>
    <cellStyle name="메모 7 5 6" xfId="32375"/>
    <cellStyle name="메모 7 5 6 2" xfId="32376"/>
    <cellStyle name="메모 7 5 6 3" xfId="32377"/>
    <cellStyle name="메모 7 5 7" xfId="32378"/>
    <cellStyle name="메모 7 5 7 2" xfId="32379"/>
    <cellStyle name="메모 7 5 7 3" xfId="32380"/>
    <cellStyle name="메모 7 5 8" xfId="32381"/>
    <cellStyle name="메모 7 5 8 2" xfId="32382"/>
    <cellStyle name="메모 7 5 8 3" xfId="32383"/>
    <cellStyle name="메모 7 5 9" xfId="32384"/>
    <cellStyle name="메모 7 5 9 2" xfId="32385"/>
    <cellStyle name="메모 7 5 9 3" xfId="32386"/>
    <cellStyle name="메모 7 6" xfId="32387"/>
    <cellStyle name="메모 7 6 10" xfId="32388"/>
    <cellStyle name="메모 7 6 10 2" xfId="32389"/>
    <cellStyle name="메모 7 6 10 3" xfId="32390"/>
    <cellStyle name="메모 7 6 11" xfId="32391"/>
    <cellStyle name="메모 7 6 11 2" xfId="32392"/>
    <cellStyle name="메모 7 6 11 3" xfId="32393"/>
    <cellStyle name="메모 7 6 12" xfId="32394"/>
    <cellStyle name="메모 7 6 12 2" xfId="32395"/>
    <cellStyle name="메모 7 6 12 3" xfId="32396"/>
    <cellStyle name="메모 7 6 13" xfId="32397"/>
    <cellStyle name="메모 7 6 13 2" xfId="32398"/>
    <cellStyle name="메모 7 6 13 3" xfId="32399"/>
    <cellStyle name="메모 7 6 14" xfId="32400"/>
    <cellStyle name="메모 7 6 14 2" xfId="32401"/>
    <cellStyle name="메모 7 6 14 3" xfId="32402"/>
    <cellStyle name="메모 7 6 15" xfId="32403"/>
    <cellStyle name="메모 7 6 16" xfId="32404"/>
    <cellStyle name="메모 7 6 2" xfId="32405"/>
    <cellStyle name="메모 7 6 2 2" xfId="32406"/>
    <cellStyle name="메모 7 6 2 3" xfId="32407"/>
    <cellStyle name="메모 7 6 3" xfId="32408"/>
    <cellStyle name="메모 7 6 3 2" xfId="32409"/>
    <cellStyle name="메모 7 6 3 3" xfId="32410"/>
    <cellStyle name="메모 7 6 4" xfId="32411"/>
    <cellStyle name="메모 7 6 4 2" xfId="32412"/>
    <cellStyle name="메모 7 6 4 3" xfId="32413"/>
    <cellStyle name="메모 7 6 5" xfId="32414"/>
    <cellStyle name="메모 7 6 5 2" xfId="32415"/>
    <cellStyle name="메모 7 6 5 3" xfId="32416"/>
    <cellStyle name="메모 7 6 6" xfId="32417"/>
    <cellStyle name="메모 7 6 6 2" xfId="32418"/>
    <cellStyle name="메모 7 6 6 3" xfId="32419"/>
    <cellStyle name="메모 7 6 7" xfId="32420"/>
    <cellStyle name="메모 7 6 7 2" xfId="32421"/>
    <cellStyle name="메모 7 6 7 3" xfId="32422"/>
    <cellStyle name="메모 7 6 8" xfId="32423"/>
    <cellStyle name="메모 7 6 8 2" xfId="32424"/>
    <cellStyle name="메모 7 6 8 3" xfId="32425"/>
    <cellStyle name="메모 7 6 9" xfId="32426"/>
    <cellStyle name="메모 7 6 9 2" xfId="32427"/>
    <cellStyle name="메모 7 6 9 3" xfId="32428"/>
    <cellStyle name="메모 7 7" xfId="32429"/>
    <cellStyle name="메모 7 7 10" xfId="32430"/>
    <cellStyle name="메모 7 7 10 2" xfId="32431"/>
    <cellStyle name="메모 7 7 10 3" xfId="32432"/>
    <cellStyle name="메모 7 7 11" xfId="32433"/>
    <cellStyle name="메모 7 7 11 2" xfId="32434"/>
    <cellStyle name="메모 7 7 11 3" xfId="32435"/>
    <cellStyle name="메모 7 7 12" xfId="32436"/>
    <cellStyle name="메모 7 7 12 2" xfId="32437"/>
    <cellStyle name="메모 7 7 12 3" xfId="32438"/>
    <cellStyle name="메모 7 7 13" xfId="32439"/>
    <cellStyle name="메모 7 7 13 2" xfId="32440"/>
    <cellStyle name="메모 7 7 13 3" xfId="32441"/>
    <cellStyle name="메모 7 7 14" xfId="32442"/>
    <cellStyle name="메모 7 7 14 2" xfId="32443"/>
    <cellStyle name="메모 7 7 14 3" xfId="32444"/>
    <cellStyle name="메모 7 7 15" xfId="32445"/>
    <cellStyle name="메모 7 7 16" xfId="32446"/>
    <cellStyle name="메모 7 7 2" xfId="32447"/>
    <cellStyle name="메모 7 7 2 2" xfId="32448"/>
    <cellStyle name="메모 7 7 2 3" xfId="32449"/>
    <cellStyle name="메모 7 7 3" xfId="32450"/>
    <cellStyle name="메모 7 7 3 2" xfId="32451"/>
    <cellStyle name="메모 7 7 3 3" xfId="32452"/>
    <cellStyle name="메모 7 7 4" xfId="32453"/>
    <cellStyle name="메모 7 7 4 2" xfId="32454"/>
    <cellStyle name="메모 7 7 4 3" xfId="32455"/>
    <cellStyle name="메모 7 7 5" xfId="32456"/>
    <cellStyle name="메모 7 7 5 2" xfId="32457"/>
    <cellStyle name="메모 7 7 5 3" xfId="32458"/>
    <cellStyle name="메모 7 7 6" xfId="32459"/>
    <cellStyle name="메모 7 7 6 2" xfId="32460"/>
    <cellStyle name="메모 7 7 6 3" xfId="32461"/>
    <cellStyle name="메모 7 7 7" xfId="32462"/>
    <cellStyle name="메모 7 7 7 2" xfId="32463"/>
    <cellStyle name="메모 7 7 7 3" xfId="32464"/>
    <cellStyle name="메모 7 7 8" xfId="32465"/>
    <cellStyle name="메모 7 7 8 2" xfId="32466"/>
    <cellStyle name="메모 7 7 8 3" xfId="32467"/>
    <cellStyle name="메모 7 7 9" xfId="32468"/>
    <cellStyle name="메모 7 7 9 2" xfId="32469"/>
    <cellStyle name="메모 7 7 9 3" xfId="32470"/>
    <cellStyle name="메모 7 8" xfId="32471"/>
    <cellStyle name="메모 7 8 10" xfId="32472"/>
    <cellStyle name="메모 7 8 10 2" xfId="32473"/>
    <cellStyle name="메모 7 8 10 3" xfId="32474"/>
    <cellStyle name="메모 7 8 11" xfId="32475"/>
    <cellStyle name="메모 7 8 11 2" xfId="32476"/>
    <cellStyle name="메모 7 8 11 3" xfId="32477"/>
    <cellStyle name="메모 7 8 12" xfId="32478"/>
    <cellStyle name="메모 7 8 12 2" xfId="32479"/>
    <cellStyle name="메모 7 8 12 3" xfId="32480"/>
    <cellStyle name="메모 7 8 13" xfId="32481"/>
    <cellStyle name="메모 7 8 13 2" xfId="32482"/>
    <cellStyle name="메모 7 8 13 3" xfId="32483"/>
    <cellStyle name="메모 7 8 14" xfId="32484"/>
    <cellStyle name="메모 7 8 14 2" xfId="32485"/>
    <cellStyle name="메모 7 8 14 3" xfId="32486"/>
    <cellStyle name="메모 7 8 15" xfId="32487"/>
    <cellStyle name="메모 7 8 16" xfId="32488"/>
    <cellStyle name="메모 7 8 2" xfId="32489"/>
    <cellStyle name="메모 7 8 2 2" xfId="32490"/>
    <cellStyle name="메모 7 8 2 3" xfId="32491"/>
    <cellStyle name="메모 7 8 3" xfId="32492"/>
    <cellStyle name="메모 7 8 3 2" xfId="32493"/>
    <cellStyle name="메모 7 8 3 3" xfId="32494"/>
    <cellStyle name="메모 7 8 4" xfId="32495"/>
    <cellStyle name="메모 7 8 4 2" xfId="32496"/>
    <cellStyle name="메모 7 8 4 3" xfId="32497"/>
    <cellStyle name="메모 7 8 5" xfId="32498"/>
    <cellStyle name="메모 7 8 5 2" xfId="32499"/>
    <cellStyle name="메모 7 8 5 3" xfId="32500"/>
    <cellStyle name="메모 7 8 6" xfId="32501"/>
    <cellStyle name="메모 7 8 6 2" xfId="32502"/>
    <cellStyle name="메모 7 8 6 3" xfId="32503"/>
    <cellStyle name="메모 7 8 7" xfId="32504"/>
    <cellStyle name="메모 7 8 7 2" xfId="32505"/>
    <cellStyle name="메모 7 8 7 3" xfId="32506"/>
    <cellStyle name="메모 7 8 8" xfId="32507"/>
    <cellStyle name="메모 7 8 8 2" xfId="32508"/>
    <cellStyle name="메모 7 8 8 3" xfId="32509"/>
    <cellStyle name="메모 7 8 9" xfId="32510"/>
    <cellStyle name="메모 7 8 9 2" xfId="32511"/>
    <cellStyle name="메모 7 8 9 3" xfId="32512"/>
    <cellStyle name="메모 7 9" xfId="32513"/>
    <cellStyle name="메모 7 9 10" xfId="32514"/>
    <cellStyle name="메모 7 9 10 2" xfId="32515"/>
    <cellStyle name="메모 7 9 10 3" xfId="32516"/>
    <cellStyle name="메모 7 9 11" xfId="32517"/>
    <cellStyle name="메모 7 9 11 2" xfId="32518"/>
    <cellStyle name="메모 7 9 11 3" xfId="32519"/>
    <cellStyle name="메모 7 9 12" xfId="32520"/>
    <cellStyle name="메모 7 9 12 2" xfId="32521"/>
    <cellStyle name="메모 7 9 12 3" xfId="32522"/>
    <cellStyle name="메모 7 9 13" xfId="32523"/>
    <cellStyle name="메모 7 9 13 2" xfId="32524"/>
    <cellStyle name="메모 7 9 13 3" xfId="32525"/>
    <cellStyle name="메모 7 9 14" xfId="32526"/>
    <cellStyle name="메모 7 9 14 2" xfId="32527"/>
    <cellStyle name="메모 7 9 14 3" xfId="32528"/>
    <cellStyle name="메모 7 9 15" xfId="32529"/>
    <cellStyle name="메모 7 9 16" xfId="32530"/>
    <cellStyle name="메모 7 9 2" xfId="32531"/>
    <cellStyle name="메모 7 9 2 2" xfId="32532"/>
    <cellStyle name="메모 7 9 2 3" xfId="32533"/>
    <cellStyle name="메모 7 9 3" xfId="32534"/>
    <cellStyle name="메모 7 9 3 2" xfId="32535"/>
    <cellStyle name="메모 7 9 3 3" xfId="32536"/>
    <cellStyle name="메모 7 9 4" xfId="32537"/>
    <cellStyle name="메모 7 9 4 2" xfId="32538"/>
    <cellStyle name="메모 7 9 4 3" xfId="32539"/>
    <cellStyle name="메모 7 9 5" xfId="32540"/>
    <cellStyle name="메모 7 9 5 2" xfId="32541"/>
    <cellStyle name="메모 7 9 5 3" xfId="32542"/>
    <cellStyle name="메모 7 9 6" xfId="32543"/>
    <cellStyle name="메모 7 9 6 2" xfId="32544"/>
    <cellStyle name="메모 7 9 6 3" xfId="32545"/>
    <cellStyle name="메모 7 9 7" xfId="32546"/>
    <cellStyle name="메모 7 9 7 2" xfId="32547"/>
    <cellStyle name="메모 7 9 7 3" xfId="32548"/>
    <cellStyle name="메모 7 9 8" xfId="32549"/>
    <cellStyle name="메모 7 9 8 2" xfId="32550"/>
    <cellStyle name="메모 7 9 8 3" xfId="32551"/>
    <cellStyle name="메모 7 9 9" xfId="32552"/>
    <cellStyle name="메모 7 9 9 2" xfId="32553"/>
    <cellStyle name="메모 7 9 9 3" xfId="32554"/>
    <cellStyle name="메모 8" xfId="32555"/>
    <cellStyle name="메모 8 10" xfId="32556"/>
    <cellStyle name="메모 8 10 10" xfId="32557"/>
    <cellStyle name="메모 8 10 10 2" xfId="32558"/>
    <cellStyle name="메모 8 10 10 3" xfId="32559"/>
    <cellStyle name="메모 8 10 11" xfId="32560"/>
    <cellStyle name="메모 8 10 11 2" xfId="32561"/>
    <cellStyle name="메모 8 10 11 3" xfId="32562"/>
    <cellStyle name="메모 8 10 12" xfId="32563"/>
    <cellStyle name="메모 8 10 12 2" xfId="32564"/>
    <cellStyle name="메모 8 10 12 3" xfId="32565"/>
    <cellStyle name="메모 8 10 13" xfId="32566"/>
    <cellStyle name="메모 8 10 13 2" xfId="32567"/>
    <cellStyle name="메모 8 10 13 3" xfId="32568"/>
    <cellStyle name="메모 8 10 14" xfId="32569"/>
    <cellStyle name="메모 8 10 14 2" xfId="32570"/>
    <cellStyle name="메모 8 10 14 3" xfId="32571"/>
    <cellStyle name="메모 8 10 15" xfId="32572"/>
    <cellStyle name="메모 8 10 16" xfId="32573"/>
    <cellStyle name="메모 8 10 2" xfId="32574"/>
    <cellStyle name="메모 8 10 2 2" xfId="32575"/>
    <cellStyle name="메모 8 10 2 3" xfId="32576"/>
    <cellStyle name="메모 8 10 3" xfId="32577"/>
    <cellStyle name="메모 8 10 3 2" xfId="32578"/>
    <cellStyle name="메모 8 10 3 3" xfId="32579"/>
    <cellStyle name="메모 8 10 4" xfId="32580"/>
    <cellStyle name="메모 8 10 4 2" xfId="32581"/>
    <cellStyle name="메모 8 10 4 3" xfId="32582"/>
    <cellStyle name="메모 8 10 5" xfId="32583"/>
    <cellStyle name="메모 8 10 5 2" xfId="32584"/>
    <cellStyle name="메모 8 10 5 3" xfId="32585"/>
    <cellStyle name="메모 8 10 6" xfId="32586"/>
    <cellStyle name="메모 8 10 6 2" xfId="32587"/>
    <cellStyle name="메모 8 10 6 3" xfId="32588"/>
    <cellStyle name="메모 8 10 7" xfId="32589"/>
    <cellStyle name="메모 8 10 7 2" xfId="32590"/>
    <cellStyle name="메모 8 10 7 3" xfId="32591"/>
    <cellStyle name="메모 8 10 8" xfId="32592"/>
    <cellStyle name="메모 8 10 8 2" xfId="32593"/>
    <cellStyle name="메모 8 10 8 3" xfId="32594"/>
    <cellStyle name="메모 8 10 9" xfId="32595"/>
    <cellStyle name="메모 8 10 9 2" xfId="32596"/>
    <cellStyle name="메모 8 10 9 3" xfId="32597"/>
    <cellStyle name="메모 8 11" xfId="32598"/>
    <cellStyle name="메모 8 11 10" xfId="32599"/>
    <cellStyle name="메모 8 11 10 2" xfId="32600"/>
    <cellStyle name="메모 8 11 10 3" xfId="32601"/>
    <cellStyle name="메모 8 11 11" xfId="32602"/>
    <cellStyle name="메모 8 11 11 2" xfId="32603"/>
    <cellStyle name="메모 8 11 11 3" xfId="32604"/>
    <cellStyle name="메모 8 11 12" xfId="32605"/>
    <cellStyle name="메모 8 11 12 2" xfId="32606"/>
    <cellStyle name="메모 8 11 12 3" xfId="32607"/>
    <cellStyle name="메모 8 11 13" xfId="32608"/>
    <cellStyle name="메모 8 11 13 2" xfId="32609"/>
    <cellStyle name="메모 8 11 13 3" xfId="32610"/>
    <cellStyle name="메모 8 11 14" xfId="32611"/>
    <cellStyle name="메모 8 11 14 2" xfId="32612"/>
    <cellStyle name="메모 8 11 14 3" xfId="32613"/>
    <cellStyle name="메모 8 11 15" xfId="32614"/>
    <cellStyle name="메모 8 11 16" xfId="32615"/>
    <cellStyle name="메모 8 11 2" xfId="32616"/>
    <cellStyle name="메모 8 11 2 2" xfId="32617"/>
    <cellStyle name="메모 8 11 2 3" xfId="32618"/>
    <cellStyle name="메모 8 11 3" xfId="32619"/>
    <cellStyle name="메모 8 11 3 2" xfId="32620"/>
    <cellStyle name="메모 8 11 3 3" xfId="32621"/>
    <cellStyle name="메모 8 11 4" xfId="32622"/>
    <cellStyle name="메모 8 11 4 2" xfId="32623"/>
    <cellStyle name="메모 8 11 4 3" xfId="32624"/>
    <cellStyle name="메모 8 11 5" xfId="32625"/>
    <cellStyle name="메모 8 11 5 2" xfId="32626"/>
    <cellStyle name="메모 8 11 5 3" xfId="32627"/>
    <cellStyle name="메모 8 11 6" xfId="32628"/>
    <cellStyle name="메모 8 11 6 2" xfId="32629"/>
    <cellStyle name="메모 8 11 6 3" xfId="32630"/>
    <cellStyle name="메모 8 11 7" xfId="32631"/>
    <cellStyle name="메모 8 11 7 2" xfId="32632"/>
    <cellStyle name="메모 8 11 7 3" xfId="32633"/>
    <cellStyle name="메모 8 11 8" xfId="32634"/>
    <cellStyle name="메모 8 11 8 2" xfId="32635"/>
    <cellStyle name="메모 8 11 8 3" xfId="32636"/>
    <cellStyle name="메모 8 11 9" xfId="32637"/>
    <cellStyle name="메모 8 11 9 2" xfId="32638"/>
    <cellStyle name="메모 8 11 9 3" xfId="32639"/>
    <cellStyle name="메모 8 12" xfId="32640"/>
    <cellStyle name="메모 8 12 10" xfId="32641"/>
    <cellStyle name="메모 8 12 10 2" xfId="32642"/>
    <cellStyle name="메모 8 12 10 3" xfId="32643"/>
    <cellStyle name="메모 8 12 11" xfId="32644"/>
    <cellStyle name="메모 8 12 11 2" xfId="32645"/>
    <cellStyle name="메모 8 12 11 3" xfId="32646"/>
    <cellStyle name="메모 8 12 12" xfId="32647"/>
    <cellStyle name="메모 8 12 12 2" xfId="32648"/>
    <cellStyle name="메모 8 12 12 3" xfId="32649"/>
    <cellStyle name="메모 8 12 13" xfId="32650"/>
    <cellStyle name="메모 8 12 13 2" xfId="32651"/>
    <cellStyle name="메모 8 12 13 3" xfId="32652"/>
    <cellStyle name="메모 8 12 14" xfId="32653"/>
    <cellStyle name="메모 8 12 14 2" xfId="32654"/>
    <cellStyle name="메모 8 12 14 3" xfId="32655"/>
    <cellStyle name="메모 8 12 15" xfId="32656"/>
    <cellStyle name="메모 8 12 16" xfId="32657"/>
    <cellStyle name="메모 8 12 2" xfId="32658"/>
    <cellStyle name="메모 8 12 2 2" xfId="32659"/>
    <cellStyle name="메모 8 12 2 3" xfId="32660"/>
    <cellStyle name="메모 8 12 3" xfId="32661"/>
    <cellStyle name="메모 8 12 3 2" xfId="32662"/>
    <cellStyle name="메모 8 12 3 3" xfId="32663"/>
    <cellStyle name="메모 8 12 4" xfId="32664"/>
    <cellStyle name="메모 8 12 4 2" xfId="32665"/>
    <cellStyle name="메모 8 12 4 3" xfId="32666"/>
    <cellStyle name="메모 8 12 5" xfId="32667"/>
    <cellStyle name="메모 8 12 5 2" xfId="32668"/>
    <cellStyle name="메모 8 12 5 3" xfId="32669"/>
    <cellStyle name="메모 8 12 6" xfId="32670"/>
    <cellStyle name="메모 8 12 6 2" xfId="32671"/>
    <cellStyle name="메모 8 12 6 3" xfId="32672"/>
    <cellStyle name="메모 8 12 7" xfId="32673"/>
    <cellStyle name="메모 8 12 7 2" xfId="32674"/>
    <cellStyle name="메모 8 12 7 3" xfId="32675"/>
    <cellStyle name="메모 8 12 8" xfId="32676"/>
    <cellStyle name="메모 8 12 8 2" xfId="32677"/>
    <cellStyle name="메모 8 12 8 3" xfId="32678"/>
    <cellStyle name="메모 8 12 9" xfId="32679"/>
    <cellStyle name="메모 8 12 9 2" xfId="32680"/>
    <cellStyle name="메모 8 12 9 3" xfId="32681"/>
    <cellStyle name="메모 8 13" xfId="32682"/>
    <cellStyle name="메모 8 13 10" xfId="32683"/>
    <cellStyle name="메모 8 13 10 2" xfId="32684"/>
    <cellStyle name="메모 8 13 10 3" xfId="32685"/>
    <cellStyle name="메모 8 13 11" xfId="32686"/>
    <cellStyle name="메모 8 13 11 2" xfId="32687"/>
    <cellStyle name="메모 8 13 11 3" xfId="32688"/>
    <cellStyle name="메모 8 13 12" xfId="32689"/>
    <cellStyle name="메모 8 13 12 2" xfId="32690"/>
    <cellStyle name="메모 8 13 12 3" xfId="32691"/>
    <cellStyle name="메모 8 13 13" xfId="32692"/>
    <cellStyle name="메모 8 13 13 2" xfId="32693"/>
    <cellStyle name="메모 8 13 13 3" xfId="32694"/>
    <cellStyle name="메모 8 13 14" xfId="32695"/>
    <cellStyle name="메모 8 13 14 2" xfId="32696"/>
    <cellStyle name="메모 8 13 14 3" xfId="32697"/>
    <cellStyle name="메모 8 13 15" xfId="32698"/>
    <cellStyle name="메모 8 13 16" xfId="32699"/>
    <cellStyle name="메모 8 13 2" xfId="32700"/>
    <cellStyle name="메모 8 13 2 2" xfId="32701"/>
    <cellStyle name="메모 8 13 2 3" xfId="32702"/>
    <cellStyle name="메모 8 13 3" xfId="32703"/>
    <cellStyle name="메모 8 13 3 2" xfId="32704"/>
    <cellStyle name="메모 8 13 3 3" xfId="32705"/>
    <cellStyle name="메모 8 13 4" xfId="32706"/>
    <cellStyle name="메모 8 13 4 2" xfId="32707"/>
    <cellStyle name="메모 8 13 4 3" xfId="32708"/>
    <cellStyle name="메모 8 13 5" xfId="32709"/>
    <cellStyle name="메모 8 13 5 2" xfId="32710"/>
    <cellStyle name="메모 8 13 5 3" xfId="32711"/>
    <cellStyle name="메모 8 13 6" xfId="32712"/>
    <cellStyle name="메모 8 13 6 2" xfId="32713"/>
    <cellStyle name="메모 8 13 6 3" xfId="32714"/>
    <cellStyle name="메모 8 13 7" xfId="32715"/>
    <cellStyle name="메모 8 13 7 2" xfId="32716"/>
    <cellStyle name="메모 8 13 7 3" xfId="32717"/>
    <cellStyle name="메모 8 13 8" xfId="32718"/>
    <cellStyle name="메모 8 13 8 2" xfId="32719"/>
    <cellStyle name="메모 8 13 8 3" xfId="32720"/>
    <cellStyle name="메모 8 13 9" xfId="32721"/>
    <cellStyle name="메모 8 13 9 2" xfId="32722"/>
    <cellStyle name="메모 8 13 9 3" xfId="32723"/>
    <cellStyle name="메모 8 14" xfId="32724"/>
    <cellStyle name="메모 8 14 10" xfId="32725"/>
    <cellStyle name="메모 8 14 10 2" xfId="32726"/>
    <cellStyle name="메모 8 14 10 3" xfId="32727"/>
    <cellStyle name="메모 8 14 11" xfId="32728"/>
    <cellStyle name="메모 8 14 11 2" xfId="32729"/>
    <cellStyle name="메모 8 14 11 3" xfId="32730"/>
    <cellStyle name="메모 8 14 12" xfId="32731"/>
    <cellStyle name="메모 8 14 12 2" xfId="32732"/>
    <cellStyle name="메모 8 14 12 3" xfId="32733"/>
    <cellStyle name="메모 8 14 13" xfId="32734"/>
    <cellStyle name="메모 8 14 13 2" xfId="32735"/>
    <cellStyle name="메모 8 14 13 3" xfId="32736"/>
    <cellStyle name="메모 8 14 14" xfId="32737"/>
    <cellStyle name="메모 8 14 14 2" xfId="32738"/>
    <cellStyle name="메모 8 14 14 3" xfId="32739"/>
    <cellStyle name="메모 8 14 15" xfId="32740"/>
    <cellStyle name="메모 8 14 16" xfId="32741"/>
    <cellStyle name="메모 8 14 2" xfId="32742"/>
    <cellStyle name="메모 8 14 2 2" xfId="32743"/>
    <cellStyle name="메모 8 14 2 3" xfId="32744"/>
    <cellStyle name="메모 8 14 3" xfId="32745"/>
    <cellStyle name="메모 8 14 3 2" xfId="32746"/>
    <cellStyle name="메모 8 14 3 3" xfId="32747"/>
    <cellStyle name="메모 8 14 4" xfId="32748"/>
    <cellStyle name="메모 8 14 4 2" xfId="32749"/>
    <cellStyle name="메모 8 14 4 3" xfId="32750"/>
    <cellStyle name="메모 8 14 5" xfId="32751"/>
    <cellStyle name="메모 8 14 5 2" xfId="32752"/>
    <cellStyle name="메모 8 14 5 3" xfId="32753"/>
    <cellStyle name="메모 8 14 6" xfId="32754"/>
    <cellStyle name="메모 8 14 6 2" xfId="32755"/>
    <cellStyle name="메모 8 14 6 3" xfId="32756"/>
    <cellStyle name="메모 8 14 7" xfId="32757"/>
    <cellStyle name="메모 8 14 7 2" xfId="32758"/>
    <cellStyle name="메모 8 14 7 3" xfId="32759"/>
    <cellStyle name="메모 8 14 8" xfId="32760"/>
    <cellStyle name="메모 8 14 8 2" xfId="32761"/>
    <cellStyle name="메모 8 14 8 3" xfId="32762"/>
    <cellStyle name="메모 8 14 9" xfId="32763"/>
    <cellStyle name="메모 8 14 9 2" xfId="32764"/>
    <cellStyle name="메모 8 14 9 3" xfId="32765"/>
    <cellStyle name="메모 8 15" xfId="32766"/>
    <cellStyle name="메모 8 15 10" xfId="32767"/>
    <cellStyle name="메모 8 15 10 2" xfId="32768"/>
    <cellStyle name="메모 8 15 10 3" xfId="32769"/>
    <cellStyle name="메모 8 15 11" xfId="32770"/>
    <cellStyle name="메모 8 15 11 2" xfId="32771"/>
    <cellStyle name="메모 8 15 11 3" xfId="32772"/>
    <cellStyle name="메모 8 15 12" xfId="32773"/>
    <cellStyle name="메모 8 15 12 2" xfId="32774"/>
    <cellStyle name="메모 8 15 12 3" xfId="32775"/>
    <cellStyle name="메모 8 15 13" xfId="32776"/>
    <cellStyle name="메모 8 15 13 2" xfId="32777"/>
    <cellStyle name="메모 8 15 13 3" xfId="32778"/>
    <cellStyle name="메모 8 15 14" xfId="32779"/>
    <cellStyle name="메모 8 15 14 2" xfId="32780"/>
    <cellStyle name="메모 8 15 14 3" xfId="32781"/>
    <cellStyle name="메모 8 15 15" xfId="32782"/>
    <cellStyle name="메모 8 15 16" xfId="32783"/>
    <cellStyle name="메모 8 15 2" xfId="32784"/>
    <cellStyle name="메모 8 15 2 2" xfId="32785"/>
    <cellStyle name="메모 8 15 2 3" xfId="32786"/>
    <cellStyle name="메모 8 15 3" xfId="32787"/>
    <cellStyle name="메모 8 15 3 2" xfId="32788"/>
    <cellStyle name="메모 8 15 3 3" xfId="32789"/>
    <cellStyle name="메모 8 15 4" xfId="32790"/>
    <cellStyle name="메모 8 15 4 2" xfId="32791"/>
    <cellStyle name="메모 8 15 4 3" xfId="32792"/>
    <cellStyle name="메모 8 15 5" xfId="32793"/>
    <cellStyle name="메모 8 15 5 2" xfId="32794"/>
    <cellStyle name="메모 8 15 5 3" xfId="32795"/>
    <cellStyle name="메모 8 15 6" xfId="32796"/>
    <cellStyle name="메모 8 15 6 2" xfId="32797"/>
    <cellStyle name="메모 8 15 6 3" xfId="32798"/>
    <cellStyle name="메모 8 15 7" xfId="32799"/>
    <cellStyle name="메모 8 15 7 2" xfId="32800"/>
    <cellStyle name="메모 8 15 7 3" xfId="32801"/>
    <cellStyle name="메모 8 15 8" xfId="32802"/>
    <cellStyle name="메모 8 15 8 2" xfId="32803"/>
    <cellStyle name="메모 8 15 8 3" xfId="32804"/>
    <cellStyle name="메모 8 15 9" xfId="32805"/>
    <cellStyle name="메모 8 15 9 2" xfId="32806"/>
    <cellStyle name="메모 8 15 9 3" xfId="32807"/>
    <cellStyle name="메모 8 16" xfId="32808"/>
    <cellStyle name="메모 8 16 10" xfId="32809"/>
    <cellStyle name="메모 8 16 10 2" xfId="32810"/>
    <cellStyle name="메모 8 16 10 3" xfId="32811"/>
    <cellStyle name="메모 8 16 11" xfId="32812"/>
    <cellStyle name="메모 8 16 11 2" xfId="32813"/>
    <cellStyle name="메모 8 16 11 3" xfId="32814"/>
    <cellStyle name="메모 8 16 12" xfId="32815"/>
    <cellStyle name="메모 8 16 12 2" xfId="32816"/>
    <cellStyle name="메모 8 16 12 3" xfId="32817"/>
    <cellStyle name="메모 8 16 13" xfId="32818"/>
    <cellStyle name="메모 8 16 13 2" xfId="32819"/>
    <cellStyle name="메모 8 16 13 3" xfId="32820"/>
    <cellStyle name="메모 8 16 14" xfId="32821"/>
    <cellStyle name="메모 8 16 14 2" xfId="32822"/>
    <cellStyle name="메모 8 16 14 3" xfId="32823"/>
    <cellStyle name="메모 8 16 15" xfId="32824"/>
    <cellStyle name="메모 8 16 16" xfId="32825"/>
    <cellStyle name="메모 8 16 2" xfId="32826"/>
    <cellStyle name="메모 8 16 2 2" xfId="32827"/>
    <cellStyle name="메모 8 16 2 3" xfId="32828"/>
    <cellStyle name="메모 8 16 3" xfId="32829"/>
    <cellStyle name="메모 8 16 3 2" xfId="32830"/>
    <cellStyle name="메모 8 16 3 3" xfId="32831"/>
    <cellStyle name="메모 8 16 4" xfId="32832"/>
    <cellStyle name="메모 8 16 4 2" xfId="32833"/>
    <cellStyle name="메모 8 16 4 3" xfId="32834"/>
    <cellStyle name="메모 8 16 5" xfId="32835"/>
    <cellStyle name="메모 8 16 5 2" xfId="32836"/>
    <cellStyle name="메모 8 16 5 3" xfId="32837"/>
    <cellStyle name="메모 8 16 6" xfId="32838"/>
    <cellStyle name="메모 8 16 6 2" xfId="32839"/>
    <cellStyle name="메모 8 16 6 3" xfId="32840"/>
    <cellStyle name="메모 8 16 7" xfId="32841"/>
    <cellStyle name="메모 8 16 7 2" xfId="32842"/>
    <cellStyle name="메모 8 16 7 3" xfId="32843"/>
    <cellStyle name="메모 8 16 8" xfId="32844"/>
    <cellStyle name="메모 8 16 8 2" xfId="32845"/>
    <cellStyle name="메모 8 16 8 3" xfId="32846"/>
    <cellStyle name="메모 8 16 9" xfId="32847"/>
    <cellStyle name="메모 8 16 9 2" xfId="32848"/>
    <cellStyle name="메모 8 16 9 3" xfId="32849"/>
    <cellStyle name="메모 8 17" xfId="32850"/>
    <cellStyle name="메모 8 17 10" xfId="32851"/>
    <cellStyle name="메모 8 17 10 2" xfId="32852"/>
    <cellStyle name="메모 8 17 10 3" xfId="32853"/>
    <cellStyle name="메모 8 17 11" xfId="32854"/>
    <cellStyle name="메모 8 17 11 2" xfId="32855"/>
    <cellStyle name="메모 8 17 11 3" xfId="32856"/>
    <cellStyle name="메모 8 17 12" xfId="32857"/>
    <cellStyle name="메모 8 17 12 2" xfId="32858"/>
    <cellStyle name="메모 8 17 12 3" xfId="32859"/>
    <cellStyle name="메모 8 17 13" xfId="32860"/>
    <cellStyle name="메모 8 17 13 2" xfId="32861"/>
    <cellStyle name="메모 8 17 13 3" xfId="32862"/>
    <cellStyle name="메모 8 17 14" xfId="32863"/>
    <cellStyle name="메모 8 17 14 2" xfId="32864"/>
    <cellStyle name="메모 8 17 14 3" xfId="32865"/>
    <cellStyle name="메모 8 17 15" xfId="32866"/>
    <cellStyle name="메모 8 17 16" xfId="32867"/>
    <cellStyle name="메모 8 17 2" xfId="32868"/>
    <cellStyle name="메모 8 17 2 2" xfId="32869"/>
    <cellStyle name="메모 8 17 2 3" xfId="32870"/>
    <cellStyle name="메모 8 17 3" xfId="32871"/>
    <cellStyle name="메모 8 17 3 2" xfId="32872"/>
    <cellStyle name="메모 8 17 3 3" xfId="32873"/>
    <cellStyle name="메모 8 17 4" xfId="32874"/>
    <cellStyle name="메모 8 17 4 2" xfId="32875"/>
    <cellStyle name="메모 8 17 4 3" xfId="32876"/>
    <cellStyle name="메모 8 17 5" xfId="32877"/>
    <cellStyle name="메모 8 17 5 2" xfId="32878"/>
    <cellStyle name="메모 8 17 5 3" xfId="32879"/>
    <cellStyle name="메모 8 17 6" xfId="32880"/>
    <cellStyle name="메모 8 17 6 2" xfId="32881"/>
    <cellStyle name="메모 8 17 6 3" xfId="32882"/>
    <cellStyle name="메모 8 17 7" xfId="32883"/>
    <cellStyle name="메모 8 17 7 2" xfId="32884"/>
    <cellStyle name="메모 8 17 7 3" xfId="32885"/>
    <cellStyle name="메모 8 17 8" xfId="32886"/>
    <cellStyle name="메모 8 17 8 2" xfId="32887"/>
    <cellStyle name="메모 8 17 8 3" xfId="32888"/>
    <cellStyle name="메모 8 17 9" xfId="32889"/>
    <cellStyle name="메모 8 17 9 2" xfId="32890"/>
    <cellStyle name="메모 8 17 9 3" xfId="32891"/>
    <cellStyle name="메모 8 18" xfId="32892"/>
    <cellStyle name="메모 8 18 10" xfId="32893"/>
    <cellStyle name="메모 8 18 10 2" xfId="32894"/>
    <cellStyle name="메모 8 18 10 3" xfId="32895"/>
    <cellStyle name="메모 8 18 11" xfId="32896"/>
    <cellStyle name="메모 8 18 11 2" xfId="32897"/>
    <cellStyle name="메모 8 18 11 3" xfId="32898"/>
    <cellStyle name="메모 8 18 12" xfId="32899"/>
    <cellStyle name="메모 8 18 12 2" xfId="32900"/>
    <cellStyle name="메모 8 18 12 3" xfId="32901"/>
    <cellStyle name="메모 8 18 13" xfId="32902"/>
    <cellStyle name="메모 8 18 13 2" xfId="32903"/>
    <cellStyle name="메모 8 18 13 3" xfId="32904"/>
    <cellStyle name="메모 8 18 14" xfId="32905"/>
    <cellStyle name="메모 8 18 14 2" xfId="32906"/>
    <cellStyle name="메모 8 18 14 3" xfId="32907"/>
    <cellStyle name="메모 8 18 15" xfId="32908"/>
    <cellStyle name="메모 8 18 16" xfId="32909"/>
    <cellStyle name="메모 8 18 2" xfId="32910"/>
    <cellStyle name="메모 8 18 2 2" xfId="32911"/>
    <cellStyle name="메모 8 18 2 3" xfId="32912"/>
    <cellStyle name="메모 8 18 3" xfId="32913"/>
    <cellStyle name="메모 8 18 3 2" xfId="32914"/>
    <cellStyle name="메모 8 18 3 3" xfId="32915"/>
    <cellStyle name="메모 8 18 4" xfId="32916"/>
    <cellStyle name="메모 8 18 4 2" xfId="32917"/>
    <cellStyle name="메모 8 18 4 3" xfId="32918"/>
    <cellStyle name="메모 8 18 5" xfId="32919"/>
    <cellStyle name="메모 8 18 5 2" xfId="32920"/>
    <cellStyle name="메모 8 18 5 3" xfId="32921"/>
    <cellStyle name="메모 8 18 6" xfId="32922"/>
    <cellStyle name="메모 8 18 6 2" xfId="32923"/>
    <cellStyle name="메모 8 18 6 3" xfId="32924"/>
    <cellStyle name="메모 8 18 7" xfId="32925"/>
    <cellStyle name="메모 8 18 7 2" xfId="32926"/>
    <cellStyle name="메모 8 18 7 3" xfId="32927"/>
    <cellStyle name="메모 8 18 8" xfId="32928"/>
    <cellStyle name="메모 8 18 8 2" xfId="32929"/>
    <cellStyle name="메모 8 18 8 3" xfId="32930"/>
    <cellStyle name="메모 8 18 9" xfId="32931"/>
    <cellStyle name="메모 8 18 9 2" xfId="32932"/>
    <cellStyle name="메모 8 18 9 3" xfId="32933"/>
    <cellStyle name="메모 8 19" xfId="32934"/>
    <cellStyle name="메모 8 19 10" xfId="32935"/>
    <cellStyle name="메모 8 19 10 2" xfId="32936"/>
    <cellStyle name="메모 8 19 10 3" xfId="32937"/>
    <cellStyle name="메모 8 19 11" xfId="32938"/>
    <cellStyle name="메모 8 19 11 2" xfId="32939"/>
    <cellStyle name="메모 8 19 11 3" xfId="32940"/>
    <cellStyle name="메모 8 19 12" xfId="32941"/>
    <cellStyle name="메모 8 19 12 2" xfId="32942"/>
    <cellStyle name="메모 8 19 12 3" xfId="32943"/>
    <cellStyle name="메모 8 19 13" xfId="32944"/>
    <cellStyle name="메모 8 19 13 2" xfId="32945"/>
    <cellStyle name="메모 8 19 13 3" xfId="32946"/>
    <cellStyle name="메모 8 19 14" xfId="32947"/>
    <cellStyle name="메모 8 19 14 2" xfId="32948"/>
    <cellStyle name="메모 8 19 14 3" xfId="32949"/>
    <cellStyle name="메모 8 19 15" xfId="32950"/>
    <cellStyle name="메모 8 19 16" xfId="32951"/>
    <cellStyle name="메모 8 19 2" xfId="32952"/>
    <cellStyle name="메모 8 19 2 2" xfId="32953"/>
    <cellStyle name="메모 8 19 2 3" xfId="32954"/>
    <cellStyle name="메모 8 19 3" xfId="32955"/>
    <cellStyle name="메모 8 19 3 2" xfId="32956"/>
    <cellStyle name="메모 8 19 3 3" xfId="32957"/>
    <cellStyle name="메모 8 19 4" xfId="32958"/>
    <cellStyle name="메모 8 19 4 2" xfId="32959"/>
    <cellStyle name="메모 8 19 4 3" xfId="32960"/>
    <cellStyle name="메모 8 19 5" xfId="32961"/>
    <cellStyle name="메모 8 19 5 2" xfId="32962"/>
    <cellStyle name="메모 8 19 5 3" xfId="32963"/>
    <cellStyle name="메모 8 19 6" xfId="32964"/>
    <cellStyle name="메모 8 19 6 2" xfId="32965"/>
    <cellStyle name="메모 8 19 6 3" xfId="32966"/>
    <cellStyle name="메모 8 19 7" xfId="32967"/>
    <cellStyle name="메모 8 19 7 2" xfId="32968"/>
    <cellStyle name="메모 8 19 7 3" xfId="32969"/>
    <cellStyle name="메모 8 19 8" xfId="32970"/>
    <cellStyle name="메모 8 19 8 2" xfId="32971"/>
    <cellStyle name="메모 8 19 8 3" xfId="32972"/>
    <cellStyle name="메모 8 19 9" xfId="32973"/>
    <cellStyle name="메모 8 19 9 2" xfId="32974"/>
    <cellStyle name="메모 8 19 9 3" xfId="32975"/>
    <cellStyle name="메모 8 2" xfId="32976"/>
    <cellStyle name="메모 8 2 10" xfId="32977"/>
    <cellStyle name="메모 8 2 10 2" xfId="32978"/>
    <cellStyle name="메모 8 2 10 3" xfId="32979"/>
    <cellStyle name="메모 8 2 11" xfId="32980"/>
    <cellStyle name="메모 8 2 11 2" xfId="32981"/>
    <cellStyle name="메모 8 2 11 3" xfId="32982"/>
    <cellStyle name="메모 8 2 12" xfId="32983"/>
    <cellStyle name="메모 8 2 12 2" xfId="32984"/>
    <cellStyle name="메모 8 2 12 3" xfId="32985"/>
    <cellStyle name="메모 8 2 13" xfId="32986"/>
    <cellStyle name="메모 8 2 13 2" xfId="32987"/>
    <cellStyle name="메모 8 2 13 3" xfId="32988"/>
    <cellStyle name="메모 8 2 14" xfId="32989"/>
    <cellStyle name="메모 8 2 14 2" xfId="32990"/>
    <cellStyle name="메모 8 2 14 3" xfId="32991"/>
    <cellStyle name="메모 8 2 15" xfId="32992"/>
    <cellStyle name="메모 8 2 16" xfId="32993"/>
    <cellStyle name="메모 8 2 2" xfId="32994"/>
    <cellStyle name="메모 8 2 2 2" xfId="32995"/>
    <cellStyle name="메모 8 2 2 3" xfId="32996"/>
    <cellStyle name="메모 8 2 3" xfId="32997"/>
    <cellStyle name="메모 8 2 3 2" xfId="32998"/>
    <cellStyle name="메모 8 2 3 3" xfId="32999"/>
    <cellStyle name="메모 8 2 4" xfId="33000"/>
    <cellStyle name="메모 8 2 4 2" xfId="33001"/>
    <cellStyle name="메모 8 2 4 3" xfId="33002"/>
    <cellStyle name="메모 8 2 5" xfId="33003"/>
    <cellStyle name="메모 8 2 5 2" xfId="33004"/>
    <cellStyle name="메모 8 2 5 3" xfId="33005"/>
    <cellStyle name="메모 8 2 6" xfId="33006"/>
    <cellStyle name="메모 8 2 6 2" xfId="33007"/>
    <cellStyle name="메모 8 2 6 3" xfId="33008"/>
    <cellStyle name="메모 8 2 7" xfId="33009"/>
    <cellStyle name="메모 8 2 7 2" xfId="33010"/>
    <cellStyle name="메모 8 2 7 3" xfId="33011"/>
    <cellStyle name="메모 8 2 8" xfId="33012"/>
    <cellStyle name="메모 8 2 8 2" xfId="33013"/>
    <cellStyle name="메모 8 2 8 3" xfId="33014"/>
    <cellStyle name="메모 8 2 9" xfId="33015"/>
    <cellStyle name="메모 8 2 9 2" xfId="33016"/>
    <cellStyle name="메모 8 2 9 3" xfId="33017"/>
    <cellStyle name="메모 8 20" xfId="33018"/>
    <cellStyle name="메모 8 20 10" xfId="33019"/>
    <cellStyle name="메모 8 20 10 2" xfId="33020"/>
    <cellStyle name="메모 8 20 10 3" xfId="33021"/>
    <cellStyle name="메모 8 20 11" xfId="33022"/>
    <cellStyle name="메모 8 20 11 2" xfId="33023"/>
    <cellStyle name="메모 8 20 11 3" xfId="33024"/>
    <cellStyle name="메모 8 20 12" xfId="33025"/>
    <cellStyle name="메모 8 20 12 2" xfId="33026"/>
    <cellStyle name="메모 8 20 12 3" xfId="33027"/>
    <cellStyle name="메모 8 20 13" xfId="33028"/>
    <cellStyle name="메모 8 20 13 2" xfId="33029"/>
    <cellStyle name="메모 8 20 13 3" xfId="33030"/>
    <cellStyle name="메모 8 20 14" xfId="33031"/>
    <cellStyle name="메모 8 20 14 2" xfId="33032"/>
    <cellStyle name="메모 8 20 14 3" xfId="33033"/>
    <cellStyle name="메모 8 20 15" xfId="33034"/>
    <cellStyle name="메모 8 20 16" xfId="33035"/>
    <cellStyle name="메모 8 20 2" xfId="33036"/>
    <cellStyle name="메모 8 20 2 2" xfId="33037"/>
    <cellStyle name="메모 8 20 2 3" xfId="33038"/>
    <cellStyle name="메모 8 20 3" xfId="33039"/>
    <cellStyle name="메모 8 20 3 2" xfId="33040"/>
    <cellStyle name="메모 8 20 3 3" xfId="33041"/>
    <cellStyle name="메모 8 20 4" xfId="33042"/>
    <cellStyle name="메모 8 20 4 2" xfId="33043"/>
    <cellStyle name="메모 8 20 4 3" xfId="33044"/>
    <cellStyle name="메모 8 20 5" xfId="33045"/>
    <cellStyle name="메모 8 20 5 2" xfId="33046"/>
    <cellStyle name="메모 8 20 5 3" xfId="33047"/>
    <cellStyle name="메모 8 20 6" xfId="33048"/>
    <cellStyle name="메모 8 20 6 2" xfId="33049"/>
    <cellStyle name="메모 8 20 6 3" xfId="33050"/>
    <cellStyle name="메모 8 20 7" xfId="33051"/>
    <cellStyle name="메모 8 20 7 2" xfId="33052"/>
    <cellStyle name="메모 8 20 7 3" xfId="33053"/>
    <cellStyle name="메모 8 20 8" xfId="33054"/>
    <cellStyle name="메모 8 20 8 2" xfId="33055"/>
    <cellStyle name="메모 8 20 8 3" xfId="33056"/>
    <cellStyle name="메모 8 20 9" xfId="33057"/>
    <cellStyle name="메모 8 20 9 2" xfId="33058"/>
    <cellStyle name="메모 8 20 9 3" xfId="33059"/>
    <cellStyle name="메모 8 21" xfId="33060"/>
    <cellStyle name="메모 8 21 10" xfId="33061"/>
    <cellStyle name="메모 8 21 10 2" xfId="33062"/>
    <cellStyle name="메모 8 21 10 3" xfId="33063"/>
    <cellStyle name="메모 8 21 11" xfId="33064"/>
    <cellStyle name="메모 8 21 11 2" xfId="33065"/>
    <cellStyle name="메모 8 21 11 3" xfId="33066"/>
    <cellStyle name="메모 8 21 12" xfId="33067"/>
    <cellStyle name="메모 8 21 12 2" xfId="33068"/>
    <cellStyle name="메모 8 21 12 3" xfId="33069"/>
    <cellStyle name="메모 8 21 13" xfId="33070"/>
    <cellStyle name="메모 8 21 13 2" xfId="33071"/>
    <cellStyle name="메모 8 21 13 3" xfId="33072"/>
    <cellStyle name="메모 8 21 14" xfId="33073"/>
    <cellStyle name="메모 8 21 14 2" xfId="33074"/>
    <cellStyle name="메모 8 21 14 3" xfId="33075"/>
    <cellStyle name="메모 8 21 15" xfId="33076"/>
    <cellStyle name="메모 8 21 16" xfId="33077"/>
    <cellStyle name="메모 8 21 2" xfId="33078"/>
    <cellStyle name="메모 8 21 2 2" xfId="33079"/>
    <cellStyle name="메모 8 21 2 3" xfId="33080"/>
    <cellStyle name="메모 8 21 3" xfId="33081"/>
    <cellStyle name="메모 8 21 3 2" xfId="33082"/>
    <cellStyle name="메모 8 21 3 3" xfId="33083"/>
    <cellStyle name="메모 8 21 4" xfId="33084"/>
    <cellStyle name="메모 8 21 4 2" xfId="33085"/>
    <cellStyle name="메모 8 21 4 3" xfId="33086"/>
    <cellStyle name="메모 8 21 5" xfId="33087"/>
    <cellStyle name="메모 8 21 5 2" xfId="33088"/>
    <cellStyle name="메모 8 21 5 3" xfId="33089"/>
    <cellStyle name="메모 8 21 6" xfId="33090"/>
    <cellStyle name="메모 8 21 6 2" xfId="33091"/>
    <cellStyle name="메모 8 21 6 3" xfId="33092"/>
    <cellStyle name="메모 8 21 7" xfId="33093"/>
    <cellStyle name="메모 8 21 7 2" xfId="33094"/>
    <cellStyle name="메모 8 21 7 3" xfId="33095"/>
    <cellStyle name="메모 8 21 8" xfId="33096"/>
    <cellStyle name="메모 8 21 8 2" xfId="33097"/>
    <cellStyle name="메모 8 21 8 3" xfId="33098"/>
    <cellStyle name="메모 8 21 9" xfId="33099"/>
    <cellStyle name="메모 8 21 9 2" xfId="33100"/>
    <cellStyle name="메모 8 21 9 3" xfId="33101"/>
    <cellStyle name="메모 8 22" xfId="33102"/>
    <cellStyle name="메모 8 22 10" xfId="33103"/>
    <cellStyle name="메모 8 22 10 2" xfId="33104"/>
    <cellStyle name="메모 8 22 10 3" xfId="33105"/>
    <cellStyle name="메모 8 22 11" xfId="33106"/>
    <cellStyle name="메모 8 22 11 2" xfId="33107"/>
    <cellStyle name="메모 8 22 11 3" xfId="33108"/>
    <cellStyle name="메모 8 22 12" xfId="33109"/>
    <cellStyle name="메모 8 22 12 2" xfId="33110"/>
    <cellStyle name="메모 8 22 12 3" xfId="33111"/>
    <cellStyle name="메모 8 22 13" xfId="33112"/>
    <cellStyle name="메모 8 22 13 2" xfId="33113"/>
    <cellStyle name="메모 8 22 13 3" xfId="33114"/>
    <cellStyle name="메모 8 22 14" xfId="33115"/>
    <cellStyle name="메모 8 22 14 2" xfId="33116"/>
    <cellStyle name="메모 8 22 14 3" xfId="33117"/>
    <cellStyle name="메모 8 22 15" xfId="33118"/>
    <cellStyle name="메모 8 22 16" xfId="33119"/>
    <cellStyle name="메모 8 22 2" xfId="33120"/>
    <cellStyle name="메모 8 22 2 2" xfId="33121"/>
    <cellStyle name="메모 8 22 2 3" xfId="33122"/>
    <cellStyle name="메모 8 22 3" xfId="33123"/>
    <cellStyle name="메모 8 22 3 2" xfId="33124"/>
    <cellStyle name="메모 8 22 3 3" xfId="33125"/>
    <cellStyle name="메모 8 22 4" xfId="33126"/>
    <cellStyle name="메모 8 22 4 2" xfId="33127"/>
    <cellStyle name="메모 8 22 4 3" xfId="33128"/>
    <cellStyle name="메모 8 22 5" xfId="33129"/>
    <cellStyle name="메모 8 22 5 2" xfId="33130"/>
    <cellStyle name="메모 8 22 5 3" xfId="33131"/>
    <cellStyle name="메모 8 22 6" xfId="33132"/>
    <cellStyle name="메모 8 22 6 2" xfId="33133"/>
    <cellStyle name="메모 8 22 6 3" xfId="33134"/>
    <cellStyle name="메모 8 22 7" xfId="33135"/>
    <cellStyle name="메모 8 22 7 2" xfId="33136"/>
    <cellStyle name="메모 8 22 7 3" xfId="33137"/>
    <cellStyle name="메모 8 22 8" xfId="33138"/>
    <cellStyle name="메모 8 22 8 2" xfId="33139"/>
    <cellStyle name="메모 8 22 8 3" xfId="33140"/>
    <cellStyle name="메모 8 22 9" xfId="33141"/>
    <cellStyle name="메모 8 22 9 2" xfId="33142"/>
    <cellStyle name="메모 8 22 9 3" xfId="33143"/>
    <cellStyle name="메모 8 23" xfId="33144"/>
    <cellStyle name="메모 8 23 2" xfId="33145"/>
    <cellStyle name="메모 8 23 3" xfId="33146"/>
    <cellStyle name="메모 8 24" xfId="33147"/>
    <cellStyle name="메모 8 24 2" xfId="33148"/>
    <cellStyle name="메모 8 24 3" xfId="33149"/>
    <cellStyle name="메모 8 25" xfId="33150"/>
    <cellStyle name="메모 8 25 2" xfId="33151"/>
    <cellStyle name="메모 8 25 3" xfId="33152"/>
    <cellStyle name="메모 8 26" xfId="33153"/>
    <cellStyle name="메모 8 26 2" xfId="33154"/>
    <cellStyle name="메모 8 26 3" xfId="33155"/>
    <cellStyle name="메모 8 27" xfId="33156"/>
    <cellStyle name="메모 8 27 2" xfId="33157"/>
    <cellStyle name="메모 8 27 3" xfId="33158"/>
    <cellStyle name="메모 8 28" xfId="33159"/>
    <cellStyle name="메모 8 28 2" xfId="33160"/>
    <cellStyle name="메모 8 28 3" xfId="33161"/>
    <cellStyle name="메모 8 29" xfId="33162"/>
    <cellStyle name="메모 8 29 2" xfId="33163"/>
    <cellStyle name="메모 8 29 3" xfId="33164"/>
    <cellStyle name="메모 8 3" xfId="33165"/>
    <cellStyle name="메모 8 3 10" xfId="33166"/>
    <cellStyle name="메모 8 3 10 2" xfId="33167"/>
    <cellStyle name="메모 8 3 10 3" xfId="33168"/>
    <cellStyle name="메모 8 3 11" xfId="33169"/>
    <cellStyle name="메모 8 3 11 2" xfId="33170"/>
    <cellStyle name="메모 8 3 11 3" xfId="33171"/>
    <cellStyle name="메모 8 3 12" xfId="33172"/>
    <cellStyle name="메모 8 3 12 2" xfId="33173"/>
    <cellStyle name="메모 8 3 12 3" xfId="33174"/>
    <cellStyle name="메모 8 3 13" xfId="33175"/>
    <cellStyle name="메모 8 3 13 2" xfId="33176"/>
    <cellStyle name="메모 8 3 13 3" xfId="33177"/>
    <cellStyle name="메모 8 3 14" xfId="33178"/>
    <cellStyle name="메모 8 3 14 2" xfId="33179"/>
    <cellStyle name="메모 8 3 14 3" xfId="33180"/>
    <cellStyle name="메모 8 3 15" xfId="33181"/>
    <cellStyle name="메모 8 3 16" xfId="33182"/>
    <cellStyle name="메모 8 3 2" xfId="33183"/>
    <cellStyle name="메모 8 3 2 2" xfId="33184"/>
    <cellStyle name="메모 8 3 2 3" xfId="33185"/>
    <cellStyle name="메모 8 3 3" xfId="33186"/>
    <cellStyle name="메모 8 3 3 2" xfId="33187"/>
    <cellStyle name="메모 8 3 3 3" xfId="33188"/>
    <cellStyle name="메모 8 3 4" xfId="33189"/>
    <cellStyle name="메모 8 3 4 2" xfId="33190"/>
    <cellStyle name="메모 8 3 4 3" xfId="33191"/>
    <cellStyle name="메모 8 3 5" xfId="33192"/>
    <cellStyle name="메모 8 3 5 2" xfId="33193"/>
    <cellStyle name="메모 8 3 5 3" xfId="33194"/>
    <cellStyle name="메모 8 3 6" xfId="33195"/>
    <cellStyle name="메모 8 3 6 2" xfId="33196"/>
    <cellStyle name="메모 8 3 6 3" xfId="33197"/>
    <cellStyle name="메모 8 3 7" xfId="33198"/>
    <cellStyle name="메모 8 3 7 2" xfId="33199"/>
    <cellStyle name="메모 8 3 7 3" xfId="33200"/>
    <cellStyle name="메모 8 3 8" xfId="33201"/>
    <cellStyle name="메모 8 3 8 2" xfId="33202"/>
    <cellStyle name="메모 8 3 8 3" xfId="33203"/>
    <cellStyle name="메모 8 3 9" xfId="33204"/>
    <cellStyle name="메모 8 3 9 2" xfId="33205"/>
    <cellStyle name="메모 8 3 9 3" xfId="33206"/>
    <cellStyle name="메모 8 30" xfId="33207"/>
    <cellStyle name="메모 8 30 2" xfId="33208"/>
    <cellStyle name="메모 8 30 3" xfId="33209"/>
    <cellStyle name="메모 8 31" xfId="33210"/>
    <cellStyle name="메모 8 31 2" xfId="33211"/>
    <cellStyle name="메모 8 31 3" xfId="33212"/>
    <cellStyle name="메모 8 32" xfId="33213"/>
    <cellStyle name="메모 8 32 2" xfId="33214"/>
    <cellStyle name="메모 8 32 3" xfId="33215"/>
    <cellStyle name="메모 8 33" xfId="33216"/>
    <cellStyle name="메모 8 33 2" xfId="33217"/>
    <cellStyle name="메모 8 33 3" xfId="33218"/>
    <cellStyle name="메모 8 34" xfId="33219"/>
    <cellStyle name="메모 8 34 2" xfId="33220"/>
    <cellStyle name="메모 8 34 3" xfId="33221"/>
    <cellStyle name="메모 8 35" xfId="33222"/>
    <cellStyle name="메모 8 35 2" xfId="33223"/>
    <cellStyle name="메모 8 35 3" xfId="33224"/>
    <cellStyle name="메모 8 36" xfId="33225"/>
    <cellStyle name="메모 8 37" xfId="33226"/>
    <cellStyle name="메모 8 4" xfId="33227"/>
    <cellStyle name="메모 8 4 10" xfId="33228"/>
    <cellStyle name="메모 8 4 10 2" xfId="33229"/>
    <cellStyle name="메모 8 4 10 3" xfId="33230"/>
    <cellStyle name="메모 8 4 11" xfId="33231"/>
    <cellStyle name="메모 8 4 11 2" xfId="33232"/>
    <cellStyle name="메모 8 4 11 3" xfId="33233"/>
    <cellStyle name="메모 8 4 12" xfId="33234"/>
    <cellStyle name="메모 8 4 12 2" xfId="33235"/>
    <cellStyle name="메모 8 4 12 3" xfId="33236"/>
    <cellStyle name="메모 8 4 13" xfId="33237"/>
    <cellStyle name="메모 8 4 13 2" xfId="33238"/>
    <cellStyle name="메모 8 4 13 3" xfId="33239"/>
    <cellStyle name="메모 8 4 14" xfId="33240"/>
    <cellStyle name="메모 8 4 14 2" xfId="33241"/>
    <cellStyle name="메모 8 4 14 3" xfId="33242"/>
    <cellStyle name="메모 8 4 15" xfId="33243"/>
    <cellStyle name="메모 8 4 16" xfId="33244"/>
    <cellStyle name="메모 8 4 2" xfId="33245"/>
    <cellStyle name="메모 8 4 2 2" xfId="33246"/>
    <cellStyle name="메모 8 4 2 3" xfId="33247"/>
    <cellStyle name="메모 8 4 3" xfId="33248"/>
    <cellStyle name="메모 8 4 3 2" xfId="33249"/>
    <cellStyle name="메모 8 4 3 3" xfId="33250"/>
    <cellStyle name="메모 8 4 4" xfId="33251"/>
    <cellStyle name="메모 8 4 4 2" xfId="33252"/>
    <cellStyle name="메모 8 4 4 3" xfId="33253"/>
    <cellStyle name="메모 8 4 5" xfId="33254"/>
    <cellStyle name="메모 8 4 5 2" xfId="33255"/>
    <cellStyle name="메모 8 4 5 3" xfId="33256"/>
    <cellStyle name="메모 8 4 6" xfId="33257"/>
    <cellStyle name="메모 8 4 6 2" xfId="33258"/>
    <cellStyle name="메모 8 4 6 3" xfId="33259"/>
    <cellStyle name="메모 8 4 7" xfId="33260"/>
    <cellStyle name="메모 8 4 7 2" xfId="33261"/>
    <cellStyle name="메모 8 4 7 3" xfId="33262"/>
    <cellStyle name="메모 8 4 8" xfId="33263"/>
    <cellStyle name="메모 8 4 8 2" xfId="33264"/>
    <cellStyle name="메모 8 4 8 3" xfId="33265"/>
    <cellStyle name="메모 8 4 9" xfId="33266"/>
    <cellStyle name="메모 8 4 9 2" xfId="33267"/>
    <cellStyle name="메모 8 4 9 3" xfId="33268"/>
    <cellStyle name="메모 8 5" xfId="33269"/>
    <cellStyle name="메모 8 5 10" xfId="33270"/>
    <cellStyle name="메모 8 5 10 2" xfId="33271"/>
    <cellStyle name="메모 8 5 10 3" xfId="33272"/>
    <cellStyle name="메모 8 5 11" xfId="33273"/>
    <cellStyle name="메모 8 5 11 2" xfId="33274"/>
    <cellStyle name="메모 8 5 11 3" xfId="33275"/>
    <cellStyle name="메모 8 5 12" xfId="33276"/>
    <cellStyle name="메모 8 5 12 2" xfId="33277"/>
    <cellStyle name="메모 8 5 12 3" xfId="33278"/>
    <cellStyle name="메모 8 5 13" xfId="33279"/>
    <cellStyle name="메모 8 5 13 2" xfId="33280"/>
    <cellStyle name="메모 8 5 13 3" xfId="33281"/>
    <cellStyle name="메모 8 5 14" xfId="33282"/>
    <cellStyle name="메모 8 5 14 2" xfId="33283"/>
    <cellStyle name="메모 8 5 14 3" xfId="33284"/>
    <cellStyle name="메모 8 5 15" xfId="33285"/>
    <cellStyle name="메모 8 5 16" xfId="33286"/>
    <cellStyle name="메모 8 5 2" xfId="33287"/>
    <cellStyle name="메모 8 5 2 2" xfId="33288"/>
    <cellStyle name="메모 8 5 2 3" xfId="33289"/>
    <cellStyle name="메모 8 5 3" xfId="33290"/>
    <cellStyle name="메모 8 5 3 2" xfId="33291"/>
    <cellStyle name="메모 8 5 3 3" xfId="33292"/>
    <cellStyle name="메모 8 5 4" xfId="33293"/>
    <cellStyle name="메모 8 5 4 2" xfId="33294"/>
    <cellStyle name="메모 8 5 4 3" xfId="33295"/>
    <cellStyle name="메모 8 5 5" xfId="33296"/>
    <cellStyle name="메모 8 5 5 2" xfId="33297"/>
    <cellStyle name="메모 8 5 5 3" xfId="33298"/>
    <cellStyle name="메모 8 5 6" xfId="33299"/>
    <cellStyle name="메모 8 5 6 2" xfId="33300"/>
    <cellStyle name="메모 8 5 6 3" xfId="33301"/>
    <cellStyle name="메모 8 5 7" xfId="33302"/>
    <cellStyle name="메모 8 5 7 2" xfId="33303"/>
    <cellStyle name="메모 8 5 7 3" xfId="33304"/>
    <cellStyle name="메모 8 5 8" xfId="33305"/>
    <cellStyle name="메모 8 5 8 2" xfId="33306"/>
    <cellStyle name="메모 8 5 8 3" xfId="33307"/>
    <cellStyle name="메모 8 5 9" xfId="33308"/>
    <cellStyle name="메모 8 5 9 2" xfId="33309"/>
    <cellStyle name="메모 8 5 9 3" xfId="33310"/>
    <cellStyle name="메모 8 6" xfId="33311"/>
    <cellStyle name="메모 8 6 10" xfId="33312"/>
    <cellStyle name="메모 8 6 10 2" xfId="33313"/>
    <cellStyle name="메모 8 6 10 3" xfId="33314"/>
    <cellStyle name="메모 8 6 11" xfId="33315"/>
    <cellStyle name="메모 8 6 11 2" xfId="33316"/>
    <cellStyle name="메모 8 6 11 3" xfId="33317"/>
    <cellStyle name="메모 8 6 12" xfId="33318"/>
    <cellStyle name="메모 8 6 12 2" xfId="33319"/>
    <cellStyle name="메모 8 6 12 3" xfId="33320"/>
    <cellStyle name="메모 8 6 13" xfId="33321"/>
    <cellStyle name="메모 8 6 13 2" xfId="33322"/>
    <cellStyle name="메모 8 6 13 3" xfId="33323"/>
    <cellStyle name="메모 8 6 14" xfId="33324"/>
    <cellStyle name="메모 8 6 14 2" xfId="33325"/>
    <cellStyle name="메모 8 6 14 3" xfId="33326"/>
    <cellStyle name="메모 8 6 15" xfId="33327"/>
    <cellStyle name="메모 8 6 16" xfId="33328"/>
    <cellStyle name="메모 8 6 2" xfId="33329"/>
    <cellStyle name="메모 8 6 2 2" xfId="33330"/>
    <cellStyle name="메모 8 6 2 3" xfId="33331"/>
    <cellStyle name="메모 8 6 3" xfId="33332"/>
    <cellStyle name="메모 8 6 3 2" xfId="33333"/>
    <cellStyle name="메모 8 6 3 3" xfId="33334"/>
    <cellStyle name="메모 8 6 4" xfId="33335"/>
    <cellStyle name="메모 8 6 4 2" xfId="33336"/>
    <cellStyle name="메모 8 6 4 3" xfId="33337"/>
    <cellStyle name="메모 8 6 5" xfId="33338"/>
    <cellStyle name="메모 8 6 5 2" xfId="33339"/>
    <cellStyle name="메모 8 6 5 3" xfId="33340"/>
    <cellStyle name="메모 8 6 6" xfId="33341"/>
    <cellStyle name="메모 8 6 6 2" xfId="33342"/>
    <cellStyle name="메모 8 6 6 3" xfId="33343"/>
    <cellStyle name="메모 8 6 7" xfId="33344"/>
    <cellStyle name="메모 8 6 7 2" xfId="33345"/>
    <cellStyle name="메모 8 6 7 3" xfId="33346"/>
    <cellStyle name="메모 8 6 8" xfId="33347"/>
    <cellStyle name="메모 8 6 8 2" xfId="33348"/>
    <cellStyle name="메모 8 6 8 3" xfId="33349"/>
    <cellStyle name="메모 8 6 9" xfId="33350"/>
    <cellStyle name="메모 8 6 9 2" xfId="33351"/>
    <cellStyle name="메모 8 6 9 3" xfId="33352"/>
    <cellStyle name="메모 8 7" xfId="33353"/>
    <cellStyle name="메모 8 7 10" xfId="33354"/>
    <cellStyle name="메모 8 7 10 2" xfId="33355"/>
    <cellStyle name="메모 8 7 10 3" xfId="33356"/>
    <cellStyle name="메모 8 7 11" xfId="33357"/>
    <cellStyle name="메모 8 7 11 2" xfId="33358"/>
    <cellStyle name="메모 8 7 11 3" xfId="33359"/>
    <cellStyle name="메모 8 7 12" xfId="33360"/>
    <cellStyle name="메모 8 7 12 2" xfId="33361"/>
    <cellStyle name="메모 8 7 12 3" xfId="33362"/>
    <cellStyle name="메모 8 7 13" xfId="33363"/>
    <cellStyle name="메모 8 7 13 2" xfId="33364"/>
    <cellStyle name="메모 8 7 13 3" xfId="33365"/>
    <cellStyle name="메모 8 7 14" xfId="33366"/>
    <cellStyle name="메모 8 7 14 2" xfId="33367"/>
    <cellStyle name="메모 8 7 14 3" xfId="33368"/>
    <cellStyle name="메모 8 7 15" xfId="33369"/>
    <cellStyle name="메모 8 7 16" xfId="33370"/>
    <cellStyle name="메모 8 7 2" xfId="33371"/>
    <cellStyle name="메모 8 7 2 2" xfId="33372"/>
    <cellStyle name="메모 8 7 2 3" xfId="33373"/>
    <cellStyle name="메모 8 7 3" xfId="33374"/>
    <cellStyle name="메모 8 7 3 2" xfId="33375"/>
    <cellStyle name="메모 8 7 3 3" xfId="33376"/>
    <cellStyle name="메모 8 7 4" xfId="33377"/>
    <cellStyle name="메모 8 7 4 2" xfId="33378"/>
    <cellStyle name="메모 8 7 4 3" xfId="33379"/>
    <cellStyle name="메모 8 7 5" xfId="33380"/>
    <cellStyle name="메모 8 7 5 2" xfId="33381"/>
    <cellStyle name="메모 8 7 5 3" xfId="33382"/>
    <cellStyle name="메모 8 7 6" xfId="33383"/>
    <cellStyle name="메모 8 7 6 2" xfId="33384"/>
    <cellStyle name="메모 8 7 6 3" xfId="33385"/>
    <cellStyle name="메모 8 7 7" xfId="33386"/>
    <cellStyle name="메모 8 7 7 2" xfId="33387"/>
    <cellStyle name="메모 8 7 7 3" xfId="33388"/>
    <cellStyle name="메모 8 7 8" xfId="33389"/>
    <cellStyle name="메모 8 7 8 2" xfId="33390"/>
    <cellStyle name="메모 8 7 8 3" xfId="33391"/>
    <cellStyle name="메모 8 7 9" xfId="33392"/>
    <cellStyle name="메모 8 7 9 2" xfId="33393"/>
    <cellStyle name="메모 8 7 9 3" xfId="33394"/>
    <cellStyle name="메모 8 8" xfId="33395"/>
    <cellStyle name="메모 8 8 10" xfId="33396"/>
    <cellStyle name="메모 8 8 10 2" xfId="33397"/>
    <cellStyle name="메모 8 8 10 3" xfId="33398"/>
    <cellStyle name="메모 8 8 11" xfId="33399"/>
    <cellStyle name="메모 8 8 11 2" xfId="33400"/>
    <cellStyle name="메모 8 8 11 3" xfId="33401"/>
    <cellStyle name="메모 8 8 12" xfId="33402"/>
    <cellStyle name="메모 8 8 12 2" xfId="33403"/>
    <cellStyle name="메모 8 8 12 3" xfId="33404"/>
    <cellStyle name="메모 8 8 13" xfId="33405"/>
    <cellStyle name="메모 8 8 13 2" xfId="33406"/>
    <cellStyle name="메모 8 8 13 3" xfId="33407"/>
    <cellStyle name="메모 8 8 14" xfId="33408"/>
    <cellStyle name="메모 8 8 14 2" xfId="33409"/>
    <cellStyle name="메모 8 8 14 3" xfId="33410"/>
    <cellStyle name="메모 8 8 15" xfId="33411"/>
    <cellStyle name="메모 8 8 16" xfId="33412"/>
    <cellStyle name="메모 8 8 2" xfId="33413"/>
    <cellStyle name="메모 8 8 2 2" xfId="33414"/>
    <cellStyle name="메모 8 8 2 3" xfId="33415"/>
    <cellStyle name="메모 8 8 3" xfId="33416"/>
    <cellStyle name="메모 8 8 3 2" xfId="33417"/>
    <cellStyle name="메모 8 8 3 3" xfId="33418"/>
    <cellStyle name="메모 8 8 4" xfId="33419"/>
    <cellStyle name="메모 8 8 4 2" xfId="33420"/>
    <cellStyle name="메모 8 8 4 3" xfId="33421"/>
    <cellStyle name="메모 8 8 5" xfId="33422"/>
    <cellStyle name="메모 8 8 5 2" xfId="33423"/>
    <cellStyle name="메모 8 8 5 3" xfId="33424"/>
    <cellStyle name="메모 8 8 6" xfId="33425"/>
    <cellStyle name="메모 8 8 6 2" xfId="33426"/>
    <cellStyle name="메모 8 8 6 3" xfId="33427"/>
    <cellStyle name="메모 8 8 7" xfId="33428"/>
    <cellStyle name="메모 8 8 7 2" xfId="33429"/>
    <cellStyle name="메모 8 8 7 3" xfId="33430"/>
    <cellStyle name="메모 8 8 8" xfId="33431"/>
    <cellStyle name="메모 8 8 8 2" xfId="33432"/>
    <cellStyle name="메모 8 8 8 3" xfId="33433"/>
    <cellStyle name="메모 8 8 9" xfId="33434"/>
    <cellStyle name="메모 8 8 9 2" xfId="33435"/>
    <cellStyle name="메모 8 8 9 3" xfId="33436"/>
    <cellStyle name="메모 8 9" xfId="33437"/>
    <cellStyle name="메모 8 9 10" xfId="33438"/>
    <cellStyle name="메모 8 9 10 2" xfId="33439"/>
    <cellStyle name="메모 8 9 10 3" xfId="33440"/>
    <cellStyle name="메모 8 9 11" xfId="33441"/>
    <cellStyle name="메모 8 9 11 2" xfId="33442"/>
    <cellStyle name="메모 8 9 11 3" xfId="33443"/>
    <cellStyle name="메모 8 9 12" xfId="33444"/>
    <cellStyle name="메모 8 9 12 2" xfId="33445"/>
    <cellStyle name="메모 8 9 12 3" xfId="33446"/>
    <cellStyle name="메모 8 9 13" xfId="33447"/>
    <cellStyle name="메모 8 9 13 2" xfId="33448"/>
    <cellStyle name="메모 8 9 13 3" xfId="33449"/>
    <cellStyle name="메모 8 9 14" xfId="33450"/>
    <cellStyle name="메모 8 9 14 2" xfId="33451"/>
    <cellStyle name="메모 8 9 14 3" xfId="33452"/>
    <cellStyle name="메모 8 9 15" xfId="33453"/>
    <cellStyle name="메모 8 9 16" xfId="33454"/>
    <cellStyle name="메모 8 9 2" xfId="33455"/>
    <cellStyle name="메모 8 9 2 2" xfId="33456"/>
    <cellStyle name="메모 8 9 2 3" xfId="33457"/>
    <cellStyle name="메모 8 9 3" xfId="33458"/>
    <cellStyle name="메모 8 9 3 2" xfId="33459"/>
    <cellStyle name="메모 8 9 3 3" xfId="33460"/>
    <cellStyle name="메모 8 9 4" xfId="33461"/>
    <cellStyle name="메모 8 9 4 2" xfId="33462"/>
    <cellStyle name="메모 8 9 4 3" xfId="33463"/>
    <cellStyle name="메모 8 9 5" xfId="33464"/>
    <cellStyle name="메모 8 9 5 2" xfId="33465"/>
    <cellStyle name="메모 8 9 5 3" xfId="33466"/>
    <cellStyle name="메모 8 9 6" xfId="33467"/>
    <cellStyle name="메모 8 9 6 2" xfId="33468"/>
    <cellStyle name="메모 8 9 6 3" xfId="33469"/>
    <cellStyle name="메모 8 9 7" xfId="33470"/>
    <cellStyle name="메모 8 9 7 2" xfId="33471"/>
    <cellStyle name="메모 8 9 7 3" xfId="33472"/>
    <cellStyle name="메모 8 9 8" xfId="33473"/>
    <cellStyle name="메모 8 9 8 2" xfId="33474"/>
    <cellStyle name="메모 8 9 8 3" xfId="33475"/>
    <cellStyle name="메모 8 9 9" xfId="33476"/>
    <cellStyle name="메모 8 9 9 2" xfId="33477"/>
    <cellStyle name="메모 8 9 9 3" xfId="33478"/>
    <cellStyle name="메모 9" xfId="33479"/>
    <cellStyle name="메모 9 10" xfId="33480"/>
    <cellStyle name="메모 9 10 10" xfId="33481"/>
    <cellStyle name="메모 9 10 10 2" xfId="33482"/>
    <cellStyle name="메모 9 10 10 3" xfId="33483"/>
    <cellStyle name="메모 9 10 11" xfId="33484"/>
    <cellStyle name="메모 9 10 11 2" xfId="33485"/>
    <cellStyle name="메모 9 10 11 3" xfId="33486"/>
    <cellStyle name="메모 9 10 12" xfId="33487"/>
    <cellStyle name="메모 9 10 12 2" xfId="33488"/>
    <cellStyle name="메모 9 10 12 3" xfId="33489"/>
    <cellStyle name="메모 9 10 13" xfId="33490"/>
    <cellStyle name="메모 9 10 13 2" xfId="33491"/>
    <cellStyle name="메모 9 10 13 3" xfId="33492"/>
    <cellStyle name="메모 9 10 14" xfId="33493"/>
    <cellStyle name="메모 9 10 14 2" xfId="33494"/>
    <cellStyle name="메모 9 10 14 3" xfId="33495"/>
    <cellStyle name="메모 9 10 15" xfId="33496"/>
    <cellStyle name="메모 9 10 16" xfId="33497"/>
    <cellStyle name="메모 9 10 2" xfId="33498"/>
    <cellStyle name="메모 9 10 2 2" xfId="33499"/>
    <cellStyle name="메모 9 10 2 3" xfId="33500"/>
    <cellStyle name="메모 9 10 3" xfId="33501"/>
    <cellStyle name="메모 9 10 3 2" xfId="33502"/>
    <cellStyle name="메모 9 10 3 3" xfId="33503"/>
    <cellStyle name="메모 9 10 4" xfId="33504"/>
    <cellStyle name="메모 9 10 4 2" xfId="33505"/>
    <cellStyle name="메모 9 10 4 3" xfId="33506"/>
    <cellStyle name="메모 9 10 5" xfId="33507"/>
    <cellStyle name="메모 9 10 5 2" xfId="33508"/>
    <cellStyle name="메모 9 10 5 3" xfId="33509"/>
    <cellStyle name="메모 9 10 6" xfId="33510"/>
    <cellStyle name="메모 9 10 6 2" xfId="33511"/>
    <cellStyle name="메모 9 10 6 3" xfId="33512"/>
    <cellStyle name="메모 9 10 7" xfId="33513"/>
    <cellStyle name="메모 9 10 7 2" xfId="33514"/>
    <cellStyle name="메모 9 10 7 3" xfId="33515"/>
    <cellStyle name="메모 9 10 8" xfId="33516"/>
    <cellStyle name="메모 9 10 8 2" xfId="33517"/>
    <cellStyle name="메모 9 10 8 3" xfId="33518"/>
    <cellStyle name="메모 9 10 9" xfId="33519"/>
    <cellStyle name="메모 9 10 9 2" xfId="33520"/>
    <cellStyle name="메모 9 10 9 3" xfId="33521"/>
    <cellStyle name="메모 9 11" xfId="33522"/>
    <cellStyle name="메모 9 11 10" xfId="33523"/>
    <cellStyle name="메모 9 11 10 2" xfId="33524"/>
    <cellStyle name="메모 9 11 10 3" xfId="33525"/>
    <cellStyle name="메모 9 11 11" xfId="33526"/>
    <cellStyle name="메모 9 11 11 2" xfId="33527"/>
    <cellStyle name="메모 9 11 11 3" xfId="33528"/>
    <cellStyle name="메모 9 11 12" xfId="33529"/>
    <cellStyle name="메모 9 11 12 2" xfId="33530"/>
    <cellStyle name="메모 9 11 12 3" xfId="33531"/>
    <cellStyle name="메모 9 11 13" xfId="33532"/>
    <cellStyle name="메모 9 11 13 2" xfId="33533"/>
    <cellStyle name="메모 9 11 13 3" xfId="33534"/>
    <cellStyle name="메모 9 11 14" xfId="33535"/>
    <cellStyle name="메모 9 11 14 2" xfId="33536"/>
    <cellStyle name="메모 9 11 14 3" xfId="33537"/>
    <cellStyle name="메모 9 11 15" xfId="33538"/>
    <cellStyle name="메모 9 11 16" xfId="33539"/>
    <cellStyle name="메모 9 11 2" xfId="33540"/>
    <cellStyle name="메모 9 11 2 2" xfId="33541"/>
    <cellStyle name="메모 9 11 2 3" xfId="33542"/>
    <cellStyle name="메모 9 11 3" xfId="33543"/>
    <cellStyle name="메모 9 11 3 2" xfId="33544"/>
    <cellStyle name="메모 9 11 3 3" xfId="33545"/>
    <cellStyle name="메모 9 11 4" xfId="33546"/>
    <cellStyle name="메모 9 11 4 2" xfId="33547"/>
    <cellStyle name="메모 9 11 4 3" xfId="33548"/>
    <cellStyle name="메모 9 11 5" xfId="33549"/>
    <cellStyle name="메모 9 11 5 2" xfId="33550"/>
    <cellStyle name="메모 9 11 5 3" xfId="33551"/>
    <cellStyle name="메모 9 11 6" xfId="33552"/>
    <cellStyle name="메모 9 11 6 2" xfId="33553"/>
    <cellStyle name="메모 9 11 6 3" xfId="33554"/>
    <cellStyle name="메모 9 11 7" xfId="33555"/>
    <cellStyle name="메모 9 11 7 2" xfId="33556"/>
    <cellStyle name="메모 9 11 7 3" xfId="33557"/>
    <cellStyle name="메모 9 11 8" xfId="33558"/>
    <cellStyle name="메모 9 11 8 2" xfId="33559"/>
    <cellStyle name="메모 9 11 8 3" xfId="33560"/>
    <cellStyle name="메모 9 11 9" xfId="33561"/>
    <cellStyle name="메모 9 11 9 2" xfId="33562"/>
    <cellStyle name="메모 9 11 9 3" xfId="33563"/>
    <cellStyle name="메모 9 12" xfId="33564"/>
    <cellStyle name="메모 9 12 10" xfId="33565"/>
    <cellStyle name="메모 9 12 10 2" xfId="33566"/>
    <cellStyle name="메모 9 12 10 3" xfId="33567"/>
    <cellStyle name="메모 9 12 11" xfId="33568"/>
    <cellStyle name="메모 9 12 11 2" xfId="33569"/>
    <cellStyle name="메모 9 12 11 3" xfId="33570"/>
    <cellStyle name="메모 9 12 12" xfId="33571"/>
    <cellStyle name="메모 9 12 12 2" xfId="33572"/>
    <cellStyle name="메모 9 12 12 3" xfId="33573"/>
    <cellStyle name="메모 9 12 13" xfId="33574"/>
    <cellStyle name="메모 9 12 13 2" xfId="33575"/>
    <cellStyle name="메모 9 12 13 3" xfId="33576"/>
    <cellStyle name="메모 9 12 14" xfId="33577"/>
    <cellStyle name="메모 9 12 14 2" xfId="33578"/>
    <cellStyle name="메모 9 12 14 3" xfId="33579"/>
    <cellStyle name="메모 9 12 15" xfId="33580"/>
    <cellStyle name="메모 9 12 16" xfId="33581"/>
    <cellStyle name="메모 9 12 2" xfId="33582"/>
    <cellStyle name="메모 9 12 2 2" xfId="33583"/>
    <cellStyle name="메모 9 12 2 3" xfId="33584"/>
    <cellStyle name="메모 9 12 3" xfId="33585"/>
    <cellStyle name="메모 9 12 3 2" xfId="33586"/>
    <cellStyle name="메모 9 12 3 3" xfId="33587"/>
    <cellStyle name="메모 9 12 4" xfId="33588"/>
    <cellStyle name="메모 9 12 4 2" xfId="33589"/>
    <cellStyle name="메모 9 12 4 3" xfId="33590"/>
    <cellStyle name="메모 9 12 5" xfId="33591"/>
    <cellStyle name="메모 9 12 5 2" xfId="33592"/>
    <cellStyle name="메모 9 12 5 3" xfId="33593"/>
    <cellStyle name="메모 9 12 6" xfId="33594"/>
    <cellStyle name="메모 9 12 6 2" xfId="33595"/>
    <cellStyle name="메모 9 12 6 3" xfId="33596"/>
    <cellStyle name="메모 9 12 7" xfId="33597"/>
    <cellStyle name="메모 9 12 7 2" xfId="33598"/>
    <cellStyle name="메모 9 12 7 3" xfId="33599"/>
    <cellStyle name="메모 9 12 8" xfId="33600"/>
    <cellStyle name="메모 9 12 8 2" xfId="33601"/>
    <cellStyle name="메모 9 12 8 3" xfId="33602"/>
    <cellStyle name="메모 9 12 9" xfId="33603"/>
    <cellStyle name="메모 9 12 9 2" xfId="33604"/>
    <cellStyle name="메모 9 12 9 3" xfId="33605"/>
    <cellStyle name="메모 9 13" xfId="33606"/>
    <cellStyle name="메모 9 13 10" xfId="33607"/>
    <cellStyle name="메모 9 13 10 2" xfId="33608"/>
    <cellStyle name="메모 9 13 10 3" xfId="33609"/>
    <cellStyle name="메모 9 13 11" xfId="33610"/>
    <cellStyle name="메모 9 13 11 2" xfId="33611"/>
    <cellStyle name="메모 9 13 11 3" xfId="33612"/>
    <cellStyle name="메모 9 13 12" xfId="33613"/>
    <cellStyle name="메모 9 13 12 2" xfId="33614"/>
    <cellStyle name="메모 9 13 12 3" xfId="33615"/>
    <cellStyle name="메모 9 13 13" xfId="33616"/>
    <cellStyle name="메모 9 13 13 2" xfId="33617"/>
    <cellStyle name="메모 9 13 13 3" xfId="33618"/>
    <cellStyle name="메모 9 13 14" xfId="33619"/>
    <cellStyle name="메모 9 13 14 2" xfId="33620"/>
    <cellStyle name="메모 9 13 14 3" xfId="33621"/>
    <cellStyle name="메모 9 13 15" xfId="33622"/>
    <cellStyle name="메모 9 13 16" xfId="33623"/>
    <cellStyle name="메모 9 13 2" xfId="33624"/>
    <cellStyle name="메모 9 13 2 2" xfId="33625"/>
    <cellStyle name="메모 9 13 2 3" xfId="33626"/>
    <cellStyle name="메모 9 13 3" xfId="33627"/>
    <cellStyle name="메모 9 13 3 2" xfId="33628"/>
    <cellStyle name="메모 9 13 3 3" xfId="33629"/>
    <cellStyle name="메모 9 13 4" xfId="33630"/>
    <cellStyle name="메모 9 13 4 2" xfId="33631"/>
    <cellStyle name="메모 9 13 4 3" xfId="33632"/>
    <cellStyle name="메모 9 13 5" xfId="33633"/>
    <cellStyle name="메모 9 13 5 2" xfId="33634"/>
    <cellStyle name="메모 9 13 5 3" xfId="33635"/>
    <cellStyle name="메모 9 13 6" xfId="33636"/>
    <cellStyle name="메모 9 13 6 2" xfId="33637"/>
    <cellStyle name="메모 9 13 6 3" xfId="33638"/>
    <cellStyle name="메모 9 13 7" xfId="33639"/>
    <cellStyle name="메모 9 13 7 2" xfId="33640"/>
    <cellStyle name="메모 9 13 7 3" xfId="33641"/>
    <cellStyle name="메모 9 13 8" xfId="33642"/>
    <cellStyle name="메모 9 13 8 2" xfId="33643"/>
    <cellStyle name="메모 9 13 8 3" xfId="33644"/>
    <cellStyle name="메모 9 13 9" xfId="33645"/>
    <cellStyle name="메모 9 13 9 2" xfId="33646"/>
    <cellStyle name="메모 9 13 9 3" xfId="33647"/>
    <cellStyle name="메모 9 14" xfId="33648"/>
    <cellStyle name="메모 9 14 10" xfId="33649"/>
    <cellStyle name="메모 9 14 10 2" xfId="33650"/>
    <cellStyle name="메모 9 14 10 3" xfId="33651"/>
    <cellStyle name="메모 9 14 11" xfId="33652"/>
    <cellStyle name="메모 9 14 11 2" xfId="33653"/>
    <cellStyle name="메모 9 14 11 3" xfId="33654"/>
    <cellStyle name="메모 9 14 12" xfId="33655"/>
    <cellStyle name="메모 9 14 12 2" xfId="33656"/>
    <cellStyle name="메모 9 14 12 3" xfId="33657"/>
    <cellStyle name="메모 9 14 13" xfId="33658"/>
    <cellStyle name="메모 9 14 13 2" xfId="33659"/>
    <cellStyle name="메모 9 14 13 3" xfId="33660"/>
    <cellStyle name="메모 9 14 14" xfId="33661"/>
    <cellStyle name="메모 9 14 14 2" xfId="33662"/>
    <cellStyle name="메모 9 14 14 3" xfId="33663"/>
    <cellStyle name="메모 9 14 15" xfId="33664"/>
    <cellStyle name="메모 9 14 16" xfId="33665"/>
    <cellStyle name="메모 9 14 2" xfId="33666"/>
    <cellStyle name="메모 9 14 2 2" xfId="33667"/>
    <cellStyle name="메모 9 14 2 3" xfId="33668"/>
    <cellStyle name="메모 9 14 3" xfId="33669"/>
    <cellStyle name="메모 9 14 3 2" xfId="33670"/>
    <cellStyle name="메모 9 14 3 3" xfId="33671"/>
    <cellStyle name="메모 9 14 4" xfId="33672"/>
    <cellStyle name="메모 9 14 4 2" xfId="33673"/>
    <cellStyle name="메모 9 14 4 3" xfId="33674"/>
    <cellStyle name="메모 9 14 5" xfId="33675"/>
    <cellStyle name="메모 9 14 5 2" xfId="33676"/>
    <cellStyle name="메모 9 14 5 3" xfId="33677"/>
    <cellStyle name="메모 9 14 6" xfId="33678"/>
    <cellStyle name="메모 9 14 6 2" xfId="33679"/>
    <cellStyle name="메모 9 14 6 3" xfId="33680"/>
    <cellStyle name="메모 9 14 7" xfId="33681"/>
    <cellStyle name="메모 9 14 7 2" xfId="33682"/>
    <cellStyle name="메모 9 14 7 3" xfId="33683"/>
    <cellStyle name="메모 9 14 8" xfId="33684"/>
    <cellStyle name="메모 9 14 8 2" xfId="33685"/>
    <cellStyle name="메모 9 14 8 3" xfId="33686"/>
    <cellStyle name="메모 9 14 9" xfId="33687"/>
    <cellStyle name="메모 9 14 9 2" xfId="33688"/>
    <cellStyle name="메모 9 14 9 3" xfId="33689"/>
    <cellStyle name="메모 9 15" xfId="33690"/>
    <cellStyle name="메모 9 15 10" xfId="33691"/>
    <cellStyle name="메모 9 15 10 2" xfId="33692"/>
    <cellStyle name="메모 9 15 10 3" xfId="33693"/>
    <cellStyle name="메모 9 15 11" xfId="33694"/>
    <cellStyle name="메모 9 15 11 2" xfId="33695"/>
    <cellStyle name="메모 9 15 11 3" xfId="33696"/>
    <cellStyle name="메모 9 15 12" xfId="33697"/>
    <cellStyle name="메모 9 15 12 2" xfId="33698"/>
    <cellStyle name="메모 9 15 12 3" xfId="33699"/>
    <cellStyle name="메모 9 15 13" xfId="33700"/>
    <cellStyle name="메모 9 15 13 2" xfId="33701"/>
    <cellStyle name="메모 9 15 13 3" xfId="33702"/>
    <cellStyle name="메모 9 15 14" xfId="33703"/>
    <cellStyle name="메모 9 15 14 2" xfId="33704"/>
    <cellStyle name="메모 9 15 14 3" xfId="33705"/>
    <cellStyle name="메모 9 15 15" xfId="33706"/>
    <cellStyle name="메모 9 15 16" xfId="33707"/>
    <cellStyle name="메모 9 15 2" xfId="33708"/>
    <cellStyle name="메모 9 15 2 2" xfId="33709"/>
    <cellStyle name="메모 9 15 2 3" xfId="33710"/>
    <cellStyle name="메모 9 15 3" xfId="33711"/>
    <cellStyle name="메모 9 15 3 2" xfId="33712"/>
    <cellStyle name="메모 9 15 3 3" xfId="33713"/>
    <cellStyle name="메모 9 15 4" xfId="33714"/>
    <cellStyle name="메모 9 15 4 2" xfId="33715"/>
    <cellStyle name="메모 9 15 4 3" xfId="33716"/>
    <cellStyle name="메모 9 15 5" xfId="33717"/>
    <cellStyle name="메모 9 15 5 2" xfId="33718"/>
    <cellStyle name="메모 9 15 5 3" xfId="33719"/>
    <cellStyle name="메모 9 15 6" xfId="33720"/>
    <cellStyle name="메모 9 15 6 2" xfId="33721"/>
    <cellStyle name="메모 9 15 6 3" xfId="33722"/>
    <cellStyle name="메모 9 15 7" xfId="33723"/>
    <cellStyle name="메모 9 15 7 2" xfId="33724"/>
    <cellStyle name="메모 9 15 7 3" xfId="33725"/>
    <cellStyle name="메모 9 15 8" xfId="33726"/>
    <cellStyle name="메모 9 15 8 2" xfId="33727"/>
    <cellStyle name="메모 9 15 8 3" xfId="33728"/>
    <cellStyle name="메모 9 15 9" xfId="33729"/>
    <cellStyle name="메모 9 15 9 2" xfId="33730"/>
    <cellStyle name="메모 9 15 9 3" xfId="33731"/>
    <cellStyle name="메모 9 16" xfId="33732"/>
    <cellStyle name="메모 9 16 10" xfId="33733"/>
    <cellStyle name="메모 9 16 10 2" xfId="33734"/>
    <cellStyle name="메모 9 16 10 3" xfId="33735"/>
    <cellStyle name="메모 9 16 11" xfId="33736"/>
    <cellStyle name="메모 9 16 11 2" xfId="33737"/>
    <cellStyle name="메모 9 16 11 3" xfId="33738"/>
    <cellStyle name="메모 9 16 12" xfId="33739"/>
    <cellStyle name="메모 9 16 12 2" xfId="33740"/>
    <cellStyle name="메모 9 16 12 3" xfId="33741"/>
    <cellStyle name="메모 9 16 13" xfId="33742"/>
    <cellStyle name="메모 9 16 13 2" xfId="33743"/>
    <cellStyle name="메모 9 16 13 3" xfId="33744"/>
    <cellStyle name="메모 9 16 14" xfId="33745"/>
    <cellStyle name="메모 9 16 14 2" xfId="33746"/>
    <cellStyle name="메모 9 16 14 3" xfId="33747"/>
    <cellStyle name="메모 9 16 15" xfId="33748"/>
    <cellStyle name="메모 9 16 16" xfId="33749"/>
    <cellStyle name="메모 9 16 2" xfId="33750"/>
    <cellStyle name="메모 9 16 2 2" xfId="33751"/>
    <cellStyle name="메모 9 16 2 3" xfId="33752"/>
    <cellStyle name="메모 9 16 3" xfId="33753"/>
    <cellStyle name="메모 9 16 3 2" xfId="33754"/>
    <cellStyle name="메모 9 16 3 3" xfId="33755"/>
    <cellStyle name="메모 9 16 4" xfId="33756"/>
    <cellStyle name="메모 9 16 4 2" xfId="33757"/>
    <cellStyle name="메모 9 16 4 3" xfId="33758"/>
    <cellStyle name="메모 9 16 5" xfId="33759"/>
    <cellStyle name="메모 9 16 5 2" xfId="33760"/>
    <cellStyle name="메모 9 16 5 3" xfId="33761"/>
    <cellStyle name="메모 9 16 6" xfId="33762"/>
    <cellStyle name="메모 9 16 6 2" xfId="33763"/>
    <cellStyle name="메모 9 16 6 3" xfId="33764"/>
    <cellStyle name="메모 9 16 7" xfId="33765"/>
    <cellStyle name="메모 9 16 7 2" xfId="33766"/>
    <cellStyle name="메모 9 16 7 3" xfId="33767"/>
    <cellStyle name="메모 9 16 8" xfId="33768"/>
    <cellStyle name="메모 9 16 8 2" xfId="33769"/>
    <cellStyle name="메모 9 16 8 3" xfId="33770"/>
    <cellStyle name="메모 9 16 9" xfId="33771"/>
    <cellStyle name="메모 9 16 9 2" xfId="33772"/>
    <cellStyle name="메모 9 16 9 3" xfId="33773"/>
    <cellStyle name="메모 9 17" xfId="33774"/>
    <cellStyle name="메모 9 17 10" xfId="33775"/>
    <cellStyle name="메모 9 17 10 2" xfId="33776"/>
    <cellStyle name="메모 9 17 10 3" xfId="33777"/>
    <cellStyle name="메모 9 17 11" xfId="33778"/>
    <cellStyle name="메모 9 17 11 2" xfId="33779"/>
    <cellStyle name="메모 9 17 11 3" xfId="33780"/>
    <cellStyle name="메모 9 17 12" xfId="33781"/>
    <cellStyle name="메모 9 17 12 2" xfId="33782"/>
    <cellStyle name="메모 9 17 12 3" xfId="33783"/>
    <cellStyle name="메모 9 17 13" xfId="33784"/>
    <cellStyle name="메모 9 17 13 2" xfId="33785"/>
    <cellStyle name="메모 9 17 13 3" xfId="33786"/>
    <cellStyle name="메모 9 17 14" xfId="33787"/>
    <cellStyle name="메모 9 17 14 2" xfId="33788"/>
    <cellStyle name="메모 9 17 14 3" xfId="33789"/>
    <cellStyle name="메모 9 17 15" xfId="33790"/>
    <cellStyle name="메모 9 17 16" xfId="33791"/>
    <cellStyle name="메모 9 17 2" xfId="33792"/>
    <cellStyle name="메모 9 17 2 2" xfId="33793"/>
    <cellStyle name="메모 9 17 2 3" xfId="33794"/>
    <cellStyle name="메모 9 17 3" xfId="33795"/>
    <cellStyle name="메모 9 17 3 2" xfId="33796"/>
    <cellStyle name="메모 9 17 3 3" xfId="33797"/>
    <cellStyle name="메모 9 17 4" xfId="33798"/>
    <cellStyle name="메모 9 17 4 2" xfId="33799"/>
    <cellStyle name="메모 9 17 4 3" xfId="33800"/>
    <cellStyle name="메모 9 17 5" xfId="33801"/>
    <cellStyle name="메모 9 17 5 2" xfId="33802"/>
    <cellStyle name="메모 9 17 5 3" xfId="33803"/>
    <cellStyle name="메모 9 17 6" xfId="33804"/>
    <cellStyle name="메모 9 17 6 2" xfId="33805"/>
    <cellStyle name="메모 9 17 6 3" xfId="33806"/>
    <cellStyle name="메모 9 17 7" xfId="33807"/>
    <cellStyle name="메모 9 17 7 2" xfId="33808"/>
    <cellStyle name="메모 9 17 7 3" xfId="33809"/>
    <cellStyle name="메모 9 17 8" xfId="33810"/>
    <cellStyle name="메모 9 17 8 2" xfId="33811"/>
    <cellStyle name="메모 9 17 8 3" xfId="33812"/>
    <cellStyle name="메모 9 17 9" xfId="33813"/>
    <cellStyle name="메모 9 17 9 2" xfId="33814"/>
    <cellStyle name="메모 9 17 9 3" xfId="33815"/>
    <cellStyle name="메모 9 18" xfId="33816"/>
    <cellStyle name="메모 9 18 10" xfId="33817"/>
    <cellStyle name="메모 9 18 10 2" xfId="33818"/>
    <cellStyle name="메모 9 18 10 3" xfId="33819"/>
    <cellStyle name="메모 9 18 11" xfId="33820"/>
    <cellStyle name="메모 9 18 11 2" xfId="33821"/>
    <cellStyle name="메모 9 18 11 3" xfId="33822"/>
    <cellStyle name="메모 9 18 12" xfId="33823"/>
    <cellStyle name="메모 9 18 12 2" xfId="33824"/>
    <cellStyle name="메모 9 18 12 3" xfId="33825"/>
    <cellStyle name="메모 9 18 13" xfId="33826"/>
    <cellStyle name="메모 9 18 13 2" xfId="33827"/>
    <cellStyle name="메모 9 18 13 3" xfId="33828"/>
    <cellStyle name="메모 9 18 14" xfId="33829"/>
    <cellStyle name="메모 9 18 14 2" xfId="33830"/>
    <cellStyle name="메모 9 18 14 3" xfId="33831"/>
    <cellStyle name="메모 9 18 15" xfId="33832"/>
    <cellStyle name="메모 9 18 16" xfId="33833"/>
    <cellStyle name="메모 9 18 2" xfId="33834"/>
    <cellStyle name="메모 9 18 2 2" xfId="33835"/>
    <cellStyle name="메모 9 18 2 3" xfId="33836"/>
    <cellStyle name="메모 9 18 3" xfId="33837"/>
    <cellStyle name="메모 9 18 3 2" xfId="33838"/>
    <cellStyle name="메모 9 18 3 3" xfId="33839"/>
    <cellStyle name="메모 9 18 4" xfId="33840"/>
    <cellStyle name="메모 9 18 4 2" xfId="33841"/>
    <cellStyle name="메모 9 18 4 3" xfId="33842"/>
    <cellStyle name="메모 9 18 5" xfId="33843"/>
    <cellStyle name="메모 9 18 5 2" xfId="33844"/>
    <cellStyle name="메모 9 18 5 3" xfId="33845"/>
    <cellStyle name="메모 9 18 6" xfId="33846"/>
    <cellStyle name="메모 9 18 6 2" xfId="33847"/>
    <cellStyle name="메모 9 18 6 3" xfId="33848"/>
    <cellStyle name="메모 9 18 7" xfId="33849"/>
    <cellStyle name="메모 9 18 7 2" xfId="33850"/>
    <cellStyle name="메모 9 18 7 3" xfId="33851"/>
    <cellStyle name="메모 9 18 8" xfId="33852"/>
    <cellStyle name="메모 9 18 8 2" xfId="33853"/>
    <cellStyle name="메모 9 18 8 3" xfId="33854"/>
    <cellStyle name="메모 9 18 9" xfId="33855"/>
    <cellStyle name="메모 9 18 9 2" xfId="33856"/>
    <cellStyle name="메모 9 18 9 3" xfId="33857"/>
    <cellStyle name="메모 9 19" xfId="33858"/>
    <cellStyle name="메모 9 19 10" xfId="33859"/>
    <cellStyle name="메모 9 19 10 2" xfId="33860"/>
    <cellStyle name="메모 9 19 10 3" xfId="33861"/>
    <cellStyle name="메모 9 19 11" xfId="33862"/>
    <cellStyle name="메모 9 19 11 2" xfId="33863"/>
    <cellStyle name="메모 9 19 11 3" xfId="33864"/>
    <cellStyle name="메모 9 19 12" xfId="33865"/>
    <cellStyle name="메모 9 19 12 2" xfId="33866"/>
    <cellStyle name="메모 9 19 12 3" xfId="33867"/>
    <cellStyle name="메모 9 19 13" xfId="33868"/>
    <cellStyle name="메모 9 19 13 2" xfId="33869"/>
    <cellStyle name="메모 9 19 13 3" xfId="33870"/>
    <cellStyle name="메모 9 19 14" xfId="33871"/>
    <cellStyle name="메모 9 19 14 2" xfId="33872"/>
    <cellStyle name="메모 9 19 14 3" xfId="33873"/>
    <cellStyle name="메모 9 19 15" xfId="33874"/>
    <cellStyle name="메모 9 19 16" xfId="33875"/>
    <cellStyle name="메모 9 19 2" xfId="33876"/>
    <cellStyle name="메모 9 19 2 2" xfId="33877"/>
    <cellStyle name="메모 9 19 2 3" xfId="33878"/>
    <cellStyle name="메모 9 19 3" xfId="33879"/>
    <cellStyle name="메모 9 19 3 2" xfId="33880"/>
    <cellStyle name="메모 9 19 3 3" xfId="33881"/>
    <cellStyle name="메모 9 19 4" xfId="33882"/>
    <cellStyle name="메모 9 19 4 2" xfId="33883"/>
    <cellStyle name="메모 9 19 4 3" xfId="33884"/>
    <cellStyle name="메모 9 19 5" xfId="33885"/>
    <cellStyle name="메모 9 19 5 2" xfId="33886"/>
    <cellStyle name="메모 9 19 5 3" xfId="33887"/>
    <cellStyle name="메모 9 19 6" xfId="33888"/>
    <cellStyle name="메모 9 19 6 2" xfId="33889"/>
    <cellStyle name="메모 9 19 6 3" xfId="33890"/>
    <cellStyle name="메모 9 19 7" xfId="33891"/>
    <cellStyle name="메모 9 19 7 2" xfId="33892"/>
    <cellStyle name="메모 9 19 7 3" xfId="33893"/>
    <cellStyle name="메모 9 19 8" xfId="33894"/>
    <cellStyle name="메모 9 19 8 2" xfId="33895"/>
    <cellStyle name="메모 9 19 8 3" xfId="33896"/>
    <cellStyle name="메모 9 19 9" xfId="33897"/>
    <cellStyle name="메모 9 19 9 2" xfId="33898"/>
    <cellStyle name="메모 9 19 9 3" xfId="33899"/>
    <cellStyle name="메모 9 2" xfId="33900"/>
    <cellStyle name="메모 9 2 10" xfId="33901"/>
    <cellStyle name="메모 9 2 10 2" xfId="33902"/>
    <cellStyle name="메모 9 2 10 3" xfId="33903"/>
    <cellStyle name="메모 9 2 11" xfId="33904"/>
    <cellStyle name="메모 9 2 11 2" xfId="33905"/>
    <cellStyle name="메모 9 2 11 3" xfId="33906"/>
    <cellStyle name="메모 9 2 12" xfId="33907"/>
    <cellStyle name="메모 9 2 12 2" xfId="33908"/>
    <cellStyle name="메모 9 2 12 3" xfId="33909"/>
    <cellStyle name="메모 9 2 13" xfId="33910"/>
    <cellStyle name="메모 9 2 13 2" xfId="33911"/>
    <cellStyle name="메모 9 2 13 3" xfId="33912"/>
    <cellStyle name="메모 9 2 14" xfId="33913"/>
    <cellStyle name="메모 9 2 14 2" xfId="33914"/>
    <cellStyle name="메모 9 2 14 3" xfId="33915"/>
    <cellStyle name="메모 9 2 15" xfId="33916"/>
    <cellStyle name="메모 9 2 16" xfId="33917"/>
    <cellStyle name="메모 9 2 2" xfId="33918"/>
    <cellStyle name="메모 9 2 2 2" xfId="33919"/>
    <cellStyle name="메모 9 2 2 3" xfId="33920"/>
    <cellStyle name="메모 9 2 3" xfId="33921"/>
    <cellStyle name="메모 9 2 3 2" xfId="33922"/>
    <cellStyle name="메모 9 2 3 3" xfId="33923"/>
    <cellStyle name="메모 9 2 4" xfId="33924"/>
    <cellStyle name="메모 9 2 4 2" xfId="33925"/>
    <cellStyle name="메모 9 2 4 3" xfId="33926"/>
    <cellStyle name="메모 9 2 5" xfId="33927"/>
    <cellStyle name="메모 9 2 5 2" xfId="33928"/>
    <cellStyle name="메모 9 2 5 3" xfId="33929"/>
    <cellStyle name="메모 9 2 6" xfId="33930"/>
    <cellStyle name="메모 9 2 6 2" xfId="33931"/>
    <cellStyle name="메모 9 2 6 3" xfId="33932"/>
    <cellStyle name="메모 9 2 7" xfId="33933"/>
    <cellStyle name="메모 9 2 7 2" xfId="33934"/>
    <cellStyle name="메모 9 2 7 3" xfId="33935"/>
    <cellStyle name="메모 9 2 8" xfId="33936"/>
    <cellStyle name="메모 9 2 8 2" xfId="33937"/>
    <cellStyle name="메모 9 2 8 3" xfId="33938"/>
    <cellStyle name="메모 9 2 9" xfId="33939"/>
    <cellStyle name="메모 9 2 9 2" xfId="33940"/>
    <cellStyle name="메모 9 2 9 3" xfId="33941"/>
    <cellStyle name="메모 9 20" xfId="33942"/>
    <cellStyle name="메모 9 20 10" xfId="33943"/>
    <cellStyle name="메모 9 20 10 2" xfId="33944"/>
    <cellStyle name="메모 9 20 10 3" xfId="33945"/>
    <cellStyle name="메모 9 20 11" xfId="33946"/>
    <cellStyle name="메모 9 20 11 2" xfId="33947"/>
    <cellStyle name="메모 9 20 11 3" xfId="33948"/>
    <cellStyle name="메모 9 20 12" xfId="33949"/>
    <cellStyle name="메모 9 20 12 2" xfId="33950"/>
    <cellStyle name="메모 9 20 12 3" xfId="33951"/>
    <cellStyle name="메모 9 20 13" xfId="33952"/>
    <cellStyle name="메모 9 20 13 2" xfId="33953"/>
    <cellStyle name="메모 9 20 13 3" xfId="33954"/>
    <cellStyle name="메모 9 20 14" xfId="33955"/>
    <cellStyle name="메모 9 20 14 2" xfId="33956"/>
    <cellStyle name="메모 9 20 14 3" xfId="33957"/>
    <cellStyle name="메모 9 20 15" xfId="33958"/>
    <cellStyle name="메모 9 20 16" xfId="33959"/>
    <cellStyle name="메모 9 20 2" xfId="33960"/>
    <cellStyle name="메모 9 20 2 2" xfId="33961"/>
    <cellStyle name="메모 9 20 2 3" xfId="33962"/>
    <cellStyle name="메모 9 20 3" xfId="33963"/>
    <cellStyle name="메모 9 20 3 2" xfId="33964"/>
    <cellStyle name="메모 9 20 3 3" xfId="33965"/>
    <cellStyle name="메모 9 20 4" xfId="33966"/>
    <cellStyle name="메모 9 20 4 2" xfId="33967"/>
    <cellStyle name="메모 9 20 4 3" xfId="33968"/>
    <cellStyle name="메모 9 20 5" xfId="33969"/>
    <cellStyle name="메모 9 20 5 2" xfId="33970"/>
    <cellStyle name="메모 9 20 5 3" xfId="33971"/>
    <cellStyle name="메모 9 20 6" xfId="33972"/>
    <cellStyle name="메모 9 20 6 2" xfId="33973"/>
    <cellStyle name="메모 9 20 6 3" xfId="33974"/>
    <cellStyle name="메모 9 20 7" xfId="33975"/>
    <cellStyle name="메모 9 20 7 2" xfId="33976"/>
    <cellStyle name="메모 9 20 7 3" xfId="33977"/>
    <cellStyle name="메모 9 20 8" xfId="33978"/>
    <cellStyle name="메모 9 20 8 2" xfId="33979"/>
    <cellStyle name="메모 9 20 8 3" xfId="33980"/>
    <cellStyle name="메모 9 20 9" xfId="33981"/>
    <cellStyle name="메모 9 20 9 2" xfId="33982"/>
    <cellStyle name="메모 9 20 9 3" xfId="33983"/>
    <cellStyle name="메모 9 21" xfId="33984"/>
    <cellStyle name="메모 9 21 10" xfId="33985"/>
    <cellStyle name="메모 9 21 10 2" xfId="33986"/>
    <cellStyle name="메모 9 21 10 3" xfId="33987"/>
    <cellStyle name="메모 9 21 11" xfId="33988"/>
    <cellStyle name="메모 9 21 11 2" xfId="33989"/>
    <cellStyle name="메모 9 21 11 3" xfId="33990"/>
    <cellStyle name="메모 9 21 12" xfId="33991"/>
    <cellStyle name="메모 9 21 12 2" xfId="33992"/>
    <cellStyle name="메모 9 21 12 3" xfId="33993"/>
    <cellStyle name="메모 9 21 13" xfId="33994"/>
    <cellStyle name="메모 9 21 13 2" xfId="33995"/>
    <cellStyle name="메모 9 21 13 3" xfId="33996"/>
    <cellStyle name="메모 9 21 14" xfId="33997"/>
    <cellStyle name="메모 9 21 14 2" xfId="33998"/>
    <cellStyle name="메모 9 21 14 3" xfId="33999"/>
    <cellStyle name="메모 9 21 15" xfId="34000"/>
    <cellStyle name="메모 9 21 16" xfId="34001"/>
    <cellStyle name="메모 9 21 2" xfId="34002"/>
    <cellStyle name="메모 9 21 2 2" xfId="34003"/>
    <cellStyle name="메모 9 21 2 3" xfId="34004"/>
    <cellStyle name="메모 9 21 3" xfId="34005"/>
    <cellStyle name="메모 9 21 3 2" xfId="34006"/>
    <cellStyle name="메모 9 21 3 3" xfId="34007"/>
    <cellStyle name="메모 9 21 4" xfId="34008"/>
    <cellStyle name="메모 9 21 4 2" xfId="34009"/>
    <cellStyle name="메모 9 21 4 3" xfId="34010"/>
    <cellStyle name="메모 9 21 5" xfId="34011"/>
    <cellStyle name="메모 9 21 5 2" xfId="34012"/>
    <cellStyle name="메모 9 21 5 3" xfId="34013"/>
    <cellStyle name="메모 9 21 6" xfId="34014"/>
    <cellStyle name="메모 9 21 6 2" xfId="34015"/>
    <cellStyle name="메모 9 21 6 3" xfId="34016"/>
    <cellStyle name="메모 9 21 7" xfId="34017"/>
    <cellStyle name="메모 9 21 7 2" xfId="34018"/>
    <cellStyle name="메모 9 21 7 3" xfId="34019"/>
    <cellStyle name="메모 9 21 8" xfId="34020"/>
    <cellStyle name="메모 9 21 8 2" xfId="34021"/>
    <cellStyle name="메모 9 21 8 3" xfId="34022"/>
    <cellStyle name="메모 9 21 9" xfId="34023"/>
    <cellStyle name="메모 9 21 9 2" xfId="34024"/>
    <cellStyle name="메모 9 21 9 3" xfId="34025"/>
    <cellStyle name="메모 9 22" xfId="34026"/>
    <cellStyle name="메모 9 22 10" xfId="34027"/>
    <cellStyle name="메모 9 22 10 2" xfId="34028"/>
    <cellStyle name="메모 9 22 10 3" xfId="34029"/>
    <cellStyle name="메모 9 22 11" xfId="34030"/>
    <cellStyle name="메모 9 22 11 2" xfId="34031"/>
    <cellStyle name="메모 9 22 11 3" xfId="34032"/>
    <cellStyle name="메모 9 22 12" xfId="34033"/>
    <cellStyle name="메모 9 22 12 2" xfId="34034"/>
    <cellStyle name="메모 9 22 12 3" xfId="34035"/>
    <cellStyle name="메모 9 22 13" xfId="34036"/>
    <cellStyle name="메모 9 22 13 2" xfId="34037"/>
    <cellStyle name="메모 9 22 13 3" xfId="34038"/>
    <cellStyle name="메모 9 22 14" xfId="34039"/>
    <cellStyle name="메모 9 22 14 2" xfId="34040"/>
    <cellStyle name="메모 9 22 14 3" xfId="34041"/>
    <cellStyle name="메모 9 22 15" xfId="34042"/>
    <cellStyle name="메모 9 22 16" xfId="34043"/>
    <cellStyle name="메모 9 22 2" xfId="34044"/>
    <cellStyle name="메모 9 22 2 2" xfId="34045"/>
    <cellStyle name="메모 9 22 2 3" xfId="34046"/>
    <cellStyle name="메모 9 22 3" xfId="34047"/>
    <cellStyle name="메모 9 22 3 2" xfId="34048"/>
    <cellStyle name="메모 9 22 3 3" xfId="34049"/>
    <cellStyle name="메모 9 22 4" xfId="34050"/>
    <cellStyle name="메모 9 22 4 2" xfId="34051"/>
    <cellStyle name="메모 9 22 4 3" xfId="34052"/>
    <cellStyle name="메모 9 22 5" xfId="34053"/>
    <cellStyle name="메모 9 22 5 2" xfId="34054"/>
    <cellStyle name="메모 9 22 5 3" xfId="34055"/>
    <cellStyle name="메모 9 22 6" xfId="34056"/>
    <cellStyle name="메모 9 22 6 2" xfId="34057"/>
    <cellStyle name="메모 9 22 6 3" xfId="34058"/>
    <cellStyle name="메모 9 22 7" xfId="34059"/>
    <cellStyle name="메모 9 22 7 2" xfId="34060"/>
    <cellStyle name="메모 9 22 7 3" xfId="34061"/>
    <cellStyle name="메모 9 22 8" xfId="34062"/>
    <cellStyle name="메모 9 22 8 2" xfId="34063"/>
    <cellStyle name="메모 9 22 8 3" xfId="34064"/>
    <cellStyle name="메모 9 22 9" xfId="34065"/>
    <cellStyle name="메모 9 22 9 2" xfId="34066"/>
    <cellStyle name="메모 9 22 9 3" xfId="34067"/>
    <cellStyle name="메모 9 23" xfId="34068"/>
    <cellStyle name="메모 9 23 2" xfId="34069"/>
    <cellStyle name="메모 9 23 3" xfId="34070"/>
    <cellStyle name="메모 9 24" xfId="34071"/>
    <cellStyle name="메모 9 24 2" xfId="34072"/>
    <cellStyle name="메모 9 24 3" xfId="34073"/>
    <cellStyle name="메모 9 25" xfId="34074"/>
    <cellStyle name="메모 9 25 2" xfId="34075"/>
    <cellStyle name="메모 9 25 3" xfId="34076"/>
    <cellStyle name="메모 9 26" xfId="34077"/>
    <cellStyle name="메모 9 26 2" xfId="34078"/>
    <cellStyle name="메모 9 26 3" xfId="34079"/>
    <cellStyle name="메모 9 27" xfId="34080"/>
    <cellStyle name="메모 9 27 2" xfId="34081"/>
    <cellStyle name="메모 9 27 3" xfId="34082"/>
    <cellStyle name="메모 9 28" xfId="34083"/>
    <cellStyle name="메모 9 28 2" xfId="34084"/>
    <cellStyle name="메모 9 28 3" xfId="34085"/>
    <cellStyle name="메모 9 29" xfId="34086"/>
    <cellStyle name="메모 9 29 2" xfId="34087"/>
    <cellStyle name="메모 9 29 3" xfId="34088"/>
    <cellStyle name="메모 9 3" xfId="34089"/>
    <cellStyle name="메모 9 3 10" xfId="34090"/>
    <cellStyle name="메모 9 3 10 2" xfId="34091"/>
    <cellStyle name="메모 9 3 10 3" xfId="34092"/>
    <cellStyle name="메모 9 3 11" xfId="34093"/>
    <cellStyle name="메모 9 3 11 2" xfId="34094"/>
    <cellStyle name="메모 9 3 11 3" xfId="34095"/>
    <cellStyle name="메모 9 3 12" xfId="34096"/>
    <cellStyle name="메모 9 3 12 2" xfId="34097"/>
    <cellStyle name="메모 9 3 12 3" xfId="34098"/>
    <cellStyle name="메모 9 3 13" xfId="34099"/>
    <cellStyle name="메모 9 3 13 2" xfId="34100"/>
    <cellStyle name="메모 9 3 13 3" xfId="34101"/>
    <cellStyle name="메모 9 3 14" xfId="34102"/>
    <cellStyle name="메모 9 3 14 2" xfId="34103"/>
    <cellStyle name="메모 9 3 14 3" xfId="34104"/>
    <cellStyle name="메모 9 3 15" xfId="34105"/>
    <cellStyle name="메모 9 3 16" xfId="34106"/>
    <cellStyle name="메모 9 3 2" xfId="34107"/>
    <cellStyle name="메모 9 3 2 2" xfId="34108"/>
    <cellStyle name="메모 9 3 2 3" xfId="34109"/>
    <cellStyle name="메모 9 3 3" xfId="34110"/>
    <cellStyle name="메모 9 3 3 2" xfId="34111"/>
    <cellStyle name="메모 9 3 3 3" xfId="34112"/>
    <cellStyle name="메모 9 3 4" xfId="34113"/>
    <cellStyle name="메모 9 3 4 2" xfId="34114"/>
    <cellStyle name="메모 9 3 4 3" xfId="34115"/>
    <cellStyle name="메모 9 3 5" xfId="34116"/>
    <cellStyle name="메모 9 3 5 2" xfId="34117"/>
    <cellStyle name="메모 9 3 5 3" xfId="34118"/>
    <cellStyle name="메모 9 3 6" xfId="34119"/>
    <cellStyle name="메모 9 3 6 2" xfId="34120"/>
    <cellStyle name="메모 9 3 6 3" xfId="34121"/>
    <cellStyle name="메모 9 3 7" xfId="34122"/>
    <cellStyle name="메모 9 3 7 2" xfId="34123"/>
    <cellStyle name="메모 9 3 7 3" xfId="34124"/>
    <cellStyle name="메모 9 3 8" xfId="34125"/>
    <cellStyle name="메모 9 3 8 2" xfId="34126"/>
    <cellStyle name="메모 9 3 8 3" xfId="34127"/>
    <cellStyle name="메모 9 3 9" xfId="34128"/>
    <cellStyle name="메모 9 3 9 2" xfId="34129"/>
    <cellStyle name="메모 9 3 9 3" xfId="34130"/>
    <cellStyle name="메모 9 30" xfId="34131"/>
    <cellStyle name="메모 9 30 2" xfId="34132"/>
    <cellStyle name="메모 9 30 3" xfId="34133"/>
    <cellStyle name="메모 9 31" xfId="34134"/>
    <cellStyle name="메모 9 31 2" xfId="34135"/>
    <cellStyle name="메모 9 31 3" xfId="34136"/>
    <cellStyle name="메모 9 32" xfId="34137"/>
    <cellStyle name="메모 9 32 2" xfId="34138"/>
    <cellStyle name="메모 9 32 3" xfId="34139"/>
    <cellStyle name="메모 9 33" xfId="34140"/>
    <cellStyle name="메모 9 33 2" xfId="34141"/>
    <cellStyle name="메모 9 33 3" xfId="34142"/>
    <cellStyle name="메모 9 34" xfId="34143"/>
    <cellStyle name="메모 9 34 2" xfId="34144"/>
    <cellStyle name="메모 9 34 3" xfId="34145"/>
    <cellStyle name="메모 9 35" xfId="34146"/>
    <cellStyle name="메모 9 35 2" xfId="34147"/>
    <cellStyle name="메모 9 35 3" xfId="34148"/>
    <cellStyle name="메모 9 36" xfId="34149"/>
    <cellStyle name="메모 9 37" xfId="34150"/>
    <cellStyle name="메모 9 4" xfId="34151"/>
    <cellStyle name="메모 9 4 10" xfId="34152"/>
    <cellStyle name="메모 9 4 10 2" xfId="34153"/>
    <cellStyle name="메모 9 4 10 3" xfId="34154"/>
    <cellStyle name="메모 9 4 11" xfId="34155"/>
    <cellStyle name="메모 9 4 11 2" xfId="34156"/>
    <cellStyle name="메모 9 4 11 3" xfId="34157"/>
    <cellStyle name="메모 9 4 12" xfId="34158"/>
    <cellStyle name="메모 9 4 12 2" xfId="34159"/>
    <cellStyle name="메모 9 4 12 3" xfId="34160"/>
    <cellStyle name="메모 9 4 13" xfId="34161"/>
    <cellStyle name="메모 9 4 13 2" xfId="34162"/>
    <cellStyle name="메모 9 4 13 3" xfId="34163"/>
    <cellStyle name="메모 9 4 14" xfId="34164"/>
    <cellStyle name="메모 9 4 14 2" xfId="34165"/>
    <cellStyle name="메모 9 4 14 3" xfId="34166"/>
    <cellStyle name="메모 9 4 15" xfId="34167"/>
    <cellStyle name="메모 9 4 16" xfId="34168"/>
    <cellStyle name="메모 9 4 2" xfId="34169"/>
    <cellStyle name="메모 9 4 2 2" xfId="34170"/>
    <cellStyle name="메모 9 4 2 3" xfId="34171"/>
    <cellStyle name="메모 9 4 3" xfId="34172"/>
    <cellStyle name="메모 9 4 3 2" xfId="34173"/>
    <cellStyle name="메모 9 4 3 3" xfId="34174"/>
    <cellStyle name="메모 9 4 4" xfId="34175"/>
    <cellStyle name="메모 9 4 4 2" xfId="34176"/>
    <cellStyle name="메모 9 4 4 3" xfId="34177"/>
    <cellStyle name="메모 9 4 5" xfId="34178"/>
    <cellStyle name="메모 9 4 5 2" xfId="34179"/>
    <cellStyle name="메모 9 4 5 3" xfId="34180"/>
    <cellStyle name="메모 9 4 6" xfId="34181"/>
    <cellStyle name="메모 9 4 6 2" xfId="34182"/>
    <cellStyle name="메모 9 4 6 3" xfId="34183"/>
    <cellStyle name="메모 9 4 7" xfId="34184"/>
    <cellStyle name="메모 9 4 7 2" xfId="34185"/>
    <cellStyle name="메모 9 4 7 3" xfId="34186"/>
    <cellStyle name="메모 9 4 8" xfId="34187"/>
    <cellStyle name="메모 9 4 8 2" xfId="34188"/>
    <cellStyle name="메모 9 4 8 3" xfId="34189"/>
    <cellStyle name="메모 9 4 9" xfId="34190"/>
    <cellStyle name="메모 9 4 9 2" xfId="34191"/>
    <cellStyle name="메모 9 4 9 3" xfId="34192"/>
    <cellStyle name="메모 9 5" xfId="34193"/>
    <cellStyle name="메모 9 5 10" xfId="34194"/>
    <cellStyle name="메모 9 5 10 2" xfId="34195"/>
    <cellStyle name="메모 9 5 10 3" xfId="34196"/>
    <cellStyle name="메모 9 5 11" xfId="34197"/>
    <cellStyle name="메모 9 5 11 2" xfId="34198"/>
    <cellStyle name="메모 9 5 11 3" xfId="34199"/>
    <cellStyle name="메모 9 5 12" xfId="34200"/>
    <cellStyle name="메모 9 5 12 2" xfId="34201"/>
    <cellStyle name="메모 9 5 12 3" xfId="34202"/>
    <cellStyle name="메모 9 5 13" xfId="34203"/>
    <cellStyle name="메모 9 5 13 2" xfId="34204"/>
    <cellStyle name="메모 9 5 13 3" xfId="34205"/>
    <cellStyle name="메모 9 5 14" xfId="34206"/>
    <cellStyle name="메모 9 5 14 2" xfId="34207"/>
    <cellStyle name="메모 9 5 14 3" xfId="34208"/>
    <cellStyle name="메모 9 5 15" xfId="34209"/>
    <cellStyle name="메모 9 5 16" xfId="34210"/>
    <cellStyle name="메모 9 5 2" xfId="34211"/>
    <cellStyle name="메모 9 5 2 2" xfId="34212"/>
    <cellStyle name="메모 9 5 2 3" xfId="34213"/>
    <cellStyle name="메모 9 5 3" xfId="34214"/>
    <cellStyle name="메모 9 5 3 2" xfId="34215"/>
    <cellStyle name="메모 9 5 3 3" xfId="34216"/>
    <cellStyle name="메모 9 5 4" xfId="34217"/>
    <cellStyle name="메모 9 5 4 2" xfId="34218"/>
    <cellStyle name="메모 9 5 4 3" xfId="34219"/>
    <cellStyle name="메모 9 5 5" xfId="34220"/>
    <cellStyle name="메모 9 5 5 2" xfId="34221"/>
    <cellStyle name="메모 9 5 5 3" xfId="34222"/>
    <cellStyle name="메모 9 5 6" xfId="34223"/>
    <cellStyle name="메모 9 5 6 2" xfId="34224"/>
    <cellStyle name="메모 9 5 6 3" xfId="34225"/>
    <cellStyle name="메모 9 5 7" xfId="34226"/>
    <cellStyle name="메모 9 5 7 2" xfId="34227"/>
    <cellStyle name="메모 9 5 7 3" xfId="34228"/>
    <cellStyle name="메모 9 5 8" xfId="34229"/>
    <cellStyle name="메모 9 5 8 2" xfId="34230"/>
    <cellStyle name="메모 9 5 8 3" xfId="34231"/>
    <cellStyle name="메모 9 5 9" xfId="34232"/>
    <cellStyle name="메모 9 5 9 2" xfId="34233"/>
    <cellStyle name="메모 9 5 9 3" xfId="34234"/>
    <cellStyle name="메모 9 6" xfId="34235"/>
    <cellStyle name="메모 9 6 10" xfId="34236"/>
    <cellStyle name="메모 9 6 10 2" xfId="34237"/>
    <cellStyle name="메모 9 6 10 3" xfId="34238"/>
    <cellStyle name="메모 9 6 11" xfId="34239"/>
    <cellStyle name="메모 9 6 11 2" xfId="34240"/>
    <cellStyle name="메모 9 6 11 3" xfId="34241"/>
    <cellStyle name="메모 9 6 12" xfId="34242"/>
    <cellStyle name="메모 9 6 12 2" xfId="34243"/>
    <cellStyle name="메모 9 6 12 3" xfId="34244"/>
    <cellStyle name="메모 9 6 13" xfId="34245"/>
    <cellStyle name="메모 9 6 13 2" xfId="34246"/>
    <cellStyle name="메모 9 6 13 3" xfId="34247"/>
    <cellStyle name="메모 9 6 14" xfId="34248"/>
    <cellStyle name="메모 9 6 14 2" xfId="34249"/>
    <cellStyle name="메모 9 6 14 3" xfId="34250"/>
    <cellStyle name="메모 9 6 15" xfId="34251"/>
    <cellStyle name="메모 9 6 16" xfId="34252"/>
    <cellStyle name="메모 9 6 2" xfId="34253"/>
    <cellStyle name="메모 9 6 2 2" xfId="34254"/>
    <cellStyle name="메모 9 6 2 3" xfId="34255"/>
    <cellStyle name="메모 9 6 3" xfId="34256"/>
    <cellStyle name="메모 9 6 3 2" xfId="34257"/>
    <cellStyle name="메모 9 6 3 3" xfId="34258"/>
    <cellStyle name="메모 9 6 4" xfId="34259"/>
    <cellStyle name="메모 9 6 4 2" xfId="34260"/>
    <cellStyle name="메모 9 6 4 3" xfId="34261"/>
    <cellStyle name="메모 9 6 5" xfId="34262"/>
    <cellStyle name="메모 9 6 5 2" xfId="34263"/>
    <cellStyle name="메모 9 6 5 3" xfId="34264"/>
    <cellStyle name="메모 9 6 6" xfId="34265"/>
    <cellStyle name="메모 9 6 6 2" xfId="34266"/>
    <cellStyle name="메모 9 6 6 3" xfId="34267"/>
    <cellStyle name="메모 9 6 7" xfId="34268"/>
    <cellStyle name="메모 9 6 7 2" xfId="34269"/>
    <cellStyle name="메모 9 6 7 3" xfId="34270"/>
    <cellStyle name="메모 9 6 8" xfId="34271"/>
    <cellStyle name="메모 9 6 8 2" xfId="34272"/>
    <cellStyle name="메모 9 6 8 3" xfId="34273"/>
    <cellStyle name="메모 9 6 9" xfId="34274"/>
    <cellStyle name="메모 9 6 9 2" xfId="34275"/>
    <cellStyle name="메모 9 6 9 3" xfId="34276"/>
    <cellStyle name="메모 9 7" xfId="34277"/>
    <cellStyle name="메모 9 7 10" xfId="34278"/>
    <cellStyle name="메모 9 7 10 2" xfId="34279"/>
    <cellStyle name="메모 9 7 10 3" xfId="34280"/>
    <cellStyle name="메모 9 7 11" xfId="34281"/>
    <cellStyle name="메모 9 7 11 2" xfId="34282"/>
    <cellStyle name="메모 9 7 11 3" xfId="34283"/>
    <cellStyle name="메모 9 7 12" xfId="34284"/>
    <cellStyle name="메모 9 7 12 2" xfId="34285"/>
    <cellStyle name="메모 9 7 12 3" xfId="34286"/>
    <cellStyle name="메모 9 7 13" xfId="34287"/>
    <cellStyle name="메모 9 7 13 2" xfId="34288"/>
    <cellStyle name="메모 9 7 13 3" xfId="34289"/>
    <cellStyle name="메모 9 7 14" xfId="34290"/>
    <cellStyle name="메모 9 7 14 2" xfId="34291"/>
    <cellStyle name="메모 9 7 14 3" xfId="34292"/>
    <cellStyle name="메모 9 7 15" xfId="34293"/>
    <cellStyle name="메모 9 7 16" xfId="34294"/>
    <cellStyle name="메모 9 7 2" xfId="34295"/>
    <cellStyle name="메모 9 7 2 2" xfId="34296"/>
    <cellStyle name="메모 9 7 2 3" xfId="34297"/>
    <cellStyle name="메모 9 7 3" xfId="34298"/>
    <cellStyle name="메모 9 7 3 2" xfId="34299"/>
    <cellStyle name="메모 9 7 3 3" xfId="34300"/>
    <cellStyle name="메모 9 7 4" xfId="34301"/>
    <cellStyle name="메모 9 7 4 2" xfId="34302"/>
    <cellStyle name="메모 9 7 4 3" xfId="34303"/>
    <cellStyle name="메모 9 7 5" xfId="34304"/>
    <cellStyle name="메모 9 7 5 2" xfId="34305"/>
    <cellStyle name="메모 9 7 5 3" xfId="34306"/>
    <cellStyle name="메모 9 7 6" xfId="34307"/>
    <cellStyle name="메모 9 7 6 2" xfId="34308"/>
    <cellStyle name="메모 9 7 6 3" xfId="34309"/>
    <cellStyle name="메모 9 7 7" xfId="34310"/>
    <cellStyle name="메모 9 7 7 2" xfId="34311"/>
    <cellStyle name="메모 9 7 7 3" xfId="34312"/>
    <cellStyle name="메모 9 7 8" xfId="34313"/>
    <cellStyle name="메모 9 7 8 2" xfId="34314"/>
    <cellStyle name="메모 9 7 8 3" xfId="34315"/>
    <cellStyle name="메모 9 7 9" xfId="34316"/>
    <cellStyle name="메모 9 7 9 2" xfId="34317"/>
    <cellStyle name="메모 9 7 9 3" xfId="34318"/>
    <cellStyle name="메모 9 8" xfId="34319"/>
    <cellStyle name="메모 9 8 10" xfId="34320"/>
    <cellStyle name="메모 9 8 10 2" xfId="34321"/>
    <cellStyle name="메모 9 8 10 3" xfId="34322"/>
    <cellStyle name="메모 9 8 11" xfId="34323"/>
    <cellStyle name="메모 9 8 11 2" xfId="34324"/>
    <cellStyle name="메모 9 8 11 3" xfId="34325"/>
    <cellStyle name="메모 9 8 12" xfId="34326"/>
    <cellStyle name="메모 9 8 12 2" xfId="34327"/>
    <cellStyle name="메모 9 8 12 3" xfId="34328"/>
    <cellStyle name="메모 9 8 13" xfId="34329"/>
    <cellStyle name="메모 9 8 13 2" xfId="34330"/>
    <cellStyle name="메모 9 8 13 3" xfId="34331"/>
    <cellStyle name="메모 9 8 14" xfId="34332"/>
    <cellStyle name="메모 9 8 14 2" xfId="34333"/>
    <cellStyle name="메모 9 8 14 3" xfId="34334"/>
    <cellStyle name="메모 9 8 15" xfId="34335"/>
    <cellStyle name="메모 9 8 16" xfId="34336"/>
    <cellStyle name="메모 9 8 2" xfId="34337"/>
    <cellStyle name="메모 9 8 2 2" xfId="34338"/>
    <cellStyle name="메모 9 8 2 3" xfId="34339"/>
    <cellStyle name="메모 9 8 3" xfId="34340"/>
    <cellStyle name="메모 9 8 3 2" xfId="34341"/>
    <cellStyle name="메모 9 8 3 3" xfId="34342"/>
    <cellStyle name="메모 9 8 4" xfId="34343"/>
    <cellStyle name="메모 9 8 4 2" xfId="34344"/>
    <cellStyle name="메모 9 8 4 3" xfId="34345"/>
    <cellStyle name="메모 9 8 5" xfId="34346"/>
    <cellStyle name="메모 9 8 5 2" xfId="34347"/>
    <cellStyle name="메모 9 8 5 3" xfId="34348"/>
    <cellStyle name="메모 9 8 6" xfId="34349"/>
    <cellStyle name="메모 9 8 6 2" xfId="34350"/>
    <cellStyle name="메모 9 8 6 3" xfId="34351"/>
    <cellStyle name="메모 9 8 7" xfId="34352"/>
    <cellStyle name="메모 9 8 7 2" xfId="34353"/>
    <cellStyle name="메모 9 8 7 3" xfId="34354"/>
    <cellStyle name="메모 9 8 8" xfId="34355"/>
    <cellStyle name="메모 9 8 8 2" xfId="34356"/>
    <cellStyle name="메모 9 8 8 3" xfId="34357"/>
    <cellStyle name="메모 9 8 9" xfId="34358"/>
    <cellStyle name="메모 9 8 9 2" xfId="34359"/>
    <cellStyle name="메모 9 8 9 3" xfId="34360"/>
    <cellStyle name="메모 9 9" xfId="34361"/>
    <cellStyle name="메모 9 9 10" xfId="34362"/>
    <cellStyle name="메모 9 9 10 2" xfId="34363"/>
    <cellStyle name="메모 9 9 10 3" xfId="34364"/>
    <cellStyle name="메모 9 9 11" xfId="34365"/>
    <cellStyle name="메모 9 9 11 2" xfId="34366"/>
    <cellStyle name="메모 9 9 11 3" xfId="34367"/>
    <cellStyle name="메모 9 9 12" xfId="34368"/>
    <cellStyle name="메모 9 9 12 2" xfId="34369"/>
    <cellStyle name="메모 9 9 12 3" xfId="34370"/>
    <cellStyle name="메모 9 9 13" xfId="34371"/>
    <cellStyle name="메모 9 9 13 2" xfId="34372"/>
    <cellStyle name="메모 9 9 13 3" xfId="34373"/>
    <cellStyle name="메모 9 9 14" xfId="34374"/>
    <cellStyle name="메모 9 9 14 2" xfId="34375"/>
    <cellStyle name="메모 9 9 14 3" xfId="34376"/>
    <cellStyle name="메모 9 9 15" xfId="34377"/>
    <cellStyle name="메모 9 9 16" xfId="34378"/>
    <cellStyle name="메모 9 9 2" xfId="34379"/>
    <cellStyle name="메모 9 9 2 2" xfId="34380"/>
    <cellStyle name="메모 9 9 2 3" xfId="34381"/>
    <cellStyle name="메모 9 9 3" xfId="34382"/>
    <cellStyle name="메모 9 9 3 2" xfId="34383"/>
    <cellStyle name="메모 9 9 3 3" xfId="34384"/>
    <cellStyle name="메모 9 9 4" xfId="34385"/>
    <cellStyle name="메모 9 9 4 2" xfId="34386"/>
    <cellStyle name="메모 9 9 4 3" xfId="34387"/>
    <cellStyle name="메모 9 9 5" xfId="34388"/>
    <cellStyle name="메모 9 9 5 2" xfId="34389"/>
    <cellStyle name="메모 9 9 5 3" xfId="34390"/>
    <cellStyle name="메모 9 9 6" xfId="34391"/>
    <cellStyle name="메모 9 9 6 2" xfId="34392"/>
    <cellStyle name="메모 9 9 6 3" xfId="34393"/>
    <cellStyle name="메모 9 9 7" xfId="34394"/>
    <cellStyle name="메모 9 9 7 2" xfId="34395"/>
    <cellStyle name="메모 9 9 7 3" xfId="34396"/>
    <cellStyle name="메모 9 9 8" xfId="34397"/>
    <cellStyle name="메모 9 9 8 2" xfId="34398"/>
    <cellStyle name="메모 9 9 8 3" xfId="34399"/>
    <cellStyle name="메모 9 9 9" xfId="34400"/>
    <cellStyle name="메모 9 9 9 2" xfId="34401"/>
    <cellStyle name="메모 9 9 9 3" xfId="34402"/>
    <cellStyle name="백분율" xfId="2" builtinId="5"/>
    <cellStyle name="백분율 2" xfId="6"/>
    <cellStyle name="백분율 2 10" xfId="34403"/>
    <cellStyle name="백분율 2 11" xfId="34404"/>
    <cellStyle name="백분율 2 12" xfId="34405"/>
    <cellStyle name="백분율 2 13" xfId="34406"/>
    <cellStyle name="백분율 2 14" xfId="34407"/>
    <cellStyle name="백분율 2 15" xfId="34408"/>
    <cellStyle name="백분율 2 16" xfId="34409"/>
    <cellStyle name="백분율 2 17" xfId="34410"/>
    <cellStyle name="백분율 2 18" xfId="34411"/>
    <cellStyle name="백분율 2 19" xfId="34412"/>
    <cellStyle name="백분율 2 2" xfId="7"/>
    <cellStyle name="백분율 2 2 10" xfId="34413"/>
    <cellStyle name="백분율 2 2 11" xfId="34414"/>
    <cellStyle name="백분율 2 2 12" xfId="34415"/>
    <cellStyle name="백분율 2 2 13" xfId="34416"/>
    <cellStyle name="백분율 2 2 14" xfId="34417"/>
    <cellStyle name="백분율 2 2 15" xfId="34418"/>
    <cellStyle name="백분율 2 2 16" xfId="34419"/>
    <cellStyle name="백분율 2 2 17" xfId="34420"/>
    <cellStyle name="백분율 2 2 18" xfId="34421"/>
    <cellStyle name="백분율 2 2 19" xfId="34422"/>
    <cellStyle name="백분율 2 2 2" xfId="34423"/>
    <cellStyle name="백분율 2 2 2 10" xfId="34424"/>
    <cellStyle name="백분율 2 2 2 11" xfId="34425"/>
    <cellStyle name="백분율 2 2 2 12" xfId="34426"/>
    <cellStyle name="백분율 2 2 2 13" xfId="34427"/>
    <cellStyle name="백분율 2 2 2 14" xfId="34428"/>
    <cellStyle name="백분율 2 2 2 15" xfId="34429"/>
    <cellStyle name="백분율 2 2 2 16" xfId="34430"/>
    <cellStyle name="백분율 2 2 2 17" xfId="34431"/>
    <cellStyle name="백분율 2 2 2 18" xfId="34432"/>
    <cellStyle name="백분율 2 2 2 19" xfId="34433"/>
    <cellStyle name="백분율 2 2 2 2" xfId="34434"/>
    <cellStyle name="백분율 2 2 2 2 10" xfId="34435"/>
    <cellStyle name="백분율 2 2 2 2 11" xfId="34436"/>
    <cellStyle name="백분율 2 2 2 2 12" xfId="34437"/>
    <cellStyle name="백분율 2 2 2 2 13" xfId="34438"/>
    <cellStyle name="백분율 2 2 2 2 14" xfId="34439"/>
    <cellStyle name="백분율 2 2 2 2 15" xfId="34440"/>
    <cellStyle name="백분율 2 2 2 2 16" xfId="34441"/>
    <cellStyle name="백분율 2 2 2 2 17" xfId="34442"/>
    <cellStyle name="백분율 2 2 2 2 18" xfId="34443"/>
    <cellStyle name="백분율 2 2 2 2 19" xfId="34444"/>
    <cellStyle name="백분율 2 2 2 2 2" xfId="34445"/>
    <cellStyle name="백분율 2 2 2 2 2 10" xfId="34446"/>
    <cellStyle name="백분율 2 2 2 2 2 11" xfId="34447"/>
    <cellStyle name="백분율 2 2 2 2 2 12" xfId="34448"/>
    <cellStyle name="백분율 2 2 2 2 2 13" xfId="34449"/>
    <cellStyle name="백분율 2 2 2 2 2 14" xfId="34450"/>
    <cellStyle name="백분율 2 2 2 2 2 15" xfId="34451"/>
    <cellStyle name="백분율 2 2 2 2 2 16" xfId="34452"/>
    <cellStyle name="백분율 2 2 2 2 2 17" xfId="34453"/>
    <cellStyle name="백분율 2 2 2 2 2 18" xfId="34454"/>
    <cellStyle name="백분율 2 2 2 2 2 19" xfId="34455"/>
    <cellStyle name="백분율 2 2 2 2 2 2" xfId="34456"/>
    <cellStyle name="백분율 2 2 2 2 2 20" xfId="34457"/>
    <cellStyle name="백분율 2 2 2 2 2 21" xfId="34458"/>
    <cellStyle name="백분율 2 2 2 2 2 22" xfId="34459"/>
    <cellStyle name="백분율 2 2 2 2 2 23" xfId="34460"/>
    <cellStyle name="백분율 2 2 2 2 2 24" xfId="34461"/>
    <cellStyle name="백분율 2 2 2 2 2 25" xfId="34462"/>
    <cellStyle name="백분율 2 2 2 2 2 26" xfId="34463"/>
    <cellStyle name="백분율 2 2 2 2 2 27" xfId="34464"/>
    <cellStyle name="백분율 2 2 2 2 2 28" xfId="34465"/>
    <cellStyle name="백분율 2 2 2 2 2 29" xfId="34466"/>
    <cellStyle name="백분율 2 2 2 2 2 3" xfId="34467"/>
    <cellStyle name="백분율 2 2 2 2 2 30" xfId="34468"/>
    <cellStyle name="백분율 2 2 2 2 2 31" xfId="34469"/>
    <cellStyle name="백분율 2 2 2 2 2 32" xfId="34470"/>
    <cellStyle name="백분율 2 2 2 2 2 33" xfId="34471"/>
    <cellStyle name="백분율 2 2 2 2 2 34" xfId="34472"/>
    <cellStyle name="백분율 2 2 2 2 2 35" xfId="34473"/>
    <cellStyle name="백분율 2 2 2 2 2 36" xfId="34474"/>
    <cellStyle name="백분율 2 2 2 2 2 37" xfId="34475"/>
    <cellStyle name="백분율 2 2 2 2 2 38" xfId="34476"/>
    <cellStyle name="백분율 2 2 2 2 2 39" xfId="34477"/>
    <cellStyle name="백분율 2 2 2 2 2 4" xfId="34478"/>
    <cellStyle name="백분율 2 2 2 2 2 40" xfId="34479"/>
    <cellStyle name="백분율 2 2 2 2 2 41" xfId="34480"/>
    <cellStyle name="백분율 2 2 2 2 2 42" xfId="34481"/>
    <cellStyle name="백분율 2 2 2 2 2 43" xfId="34482"/>
    <cellStyle name="백분율 2 2 2 2 2 5" xfId="34483"/>
    <cellStyle name="백분율 2 2 2 2 2 6" xfId="34484"/>
    <cellStyle name="백분율 2 2 2 2 2 7" xfId="34485"/>
    <cellStyle name="백분율 2 2 2 2 2 8" xfId="34486"/>
    <cellStyle name="백분율 2 2 2 2 2 9" xfId="34487"/>
    <cellStyle name="백분율 2 2 2 2 20" xfId="34488"/>
    <cellStyle name="백분율 2 2 2 2 21" xfId="34489"/>
    <cellStyle name="백분율 2 2 2 2 22" xfId="34490"/>
    <cellStyle name="백분율 2 2 2 2 23" xfId="34491"/>
    <cellStyle name="백분율 2 2 2 2 24" xfId="34492"/>
    <cellStyle name="백분율 2 2 2 2 25" xfId="34493"/>
    <cellStyle name="백분율 2 2 2 2 26" xfId="34494"/>
    <cellStyle name="백분율 2 2 2 2 27" xfId="34495"/>
    <cellStyle name="백분율 2 2 2 2 28" xfId="34496"/>
    <cellStyle name="백분율 2 2 2 2 29" xfId="34497"/>
    <cellStyle name="백분율 2 2 2 2 3" xfId="34498"/>
    <cellStyle name="백분율 2 2 2 2 30" xfId="34499"/>
    <cellStyle name="백분율 2 2 2 2 31" xfId="34500"/>
    <cellStyle name="백분율 2 2 2 2 32" xfId="34501"/>
    <cellStyle name="백분율 2 2 2 2 33" xfId="34502"/>
    <cellStyle name="백분율 2 2 2 2 34" xfId="34503"/>
    <cellStyle name="백분율 2 2 2 2 35" xfId="34504"/>
    <cellStyle name="백분율 2 2 2 2 36" xfId="34505"/>
    <cellStyle name="백분율 2 2 2 2 37" xfId="34506"/>
    <cellStyle name="백분율 2 2 2 2 38" xfId="34507"/>
    <cellStyle name="백분율 2 2 2 2 39" xfId="34508"/>
    <cellStyle name="백분율 2 2 2 2 4" xfId="34509"/>
    <cellStyle name="백분율 2 2 2 2 40" xfId="34510"/>
    <cellStyle name="백분율 2 2 2 2 41" xfId="34511"/>
    <cellStyle name="백분율 2 2 2 2 42" xfId="34512"/>
    <cellStyle name="백분율 2 2 2 2 43" xfId="34513"/>
    <cellStyle name="백분율 2 2 2 2 44" xfId="34514"/>
    <cellStyle name="백분율 2 2 2 2 45" xfId="34515"/>
    <cellStyle name="백분율 2 2 2 2 46" xfId="34516"/>
    <cellStyle name="백분율 2 2 2 2 5" xfId="34517"/>
    <cellStyle name="백분율 2 2 2 2 6" xfId="34518"/>
    <cellStyle name="백분율 2 2 2 2 7" xfId="34519"/>
    <cellStyle name="백분율 2 2 2 2 8" xfId="34520"/>
    <cellStyle name="백분율 2 2 2 2 9" xfId="34521"/>
    <cellStyle name="백분율 2 2 2 20" xfId="34522"/>
    <cellStyle name="백분율 2 2 2 21" xfId="34523"/>
    <cellStyle name="백분율 2 2 2 22" xfId="34524"/>
    <cellStyle name="백분율 2 2 2 23" xfId="34525"/>
    <cellStyle name="백분율 2 2 2 24" xfId="34526"/>
    <cellStyle name="백분율 2 2 2 25" xfId="34527"/>
    <cellStyle name="백분율 2 2 2 26" xfId="34528"/>
    <cellStyle name="백분율 2 2 2 27" xfId="34529"/>
    <cellStyle name="백분율 2 2 2 28" xfId="34530"/>
    <cellStyle name="백분율 2 2 2 29" xfId="34531"/>
    <cellStyle name="백분율 2 2 2 3" xfId="34532"/>
    <cellStyle name="백분율 2 2 2 3 10" xfId="34533"/>
    <cellStyle name="백분율 2 2 2 3 11" xfId="34534"/>
    <cellStyle name="백분율 2 2 2 3 12" xfId="34535"/>
    <cellStyle name="백분율 2 2 2 3 13" xfId="34536"/>
    <cellStyle name="백분율 2 2 2 3 14" xfId="34537"/>
    <cellStyle name="백분율 2 2 2 3 15" xfId="34538"/>
    <cellStyle name="백분율 2 2 2 3 16" xfId="34539"/>
    <cellStyle name="백분율 2 2 2 3 17" xfId="34540"/>
    <cellStyle name="백분율 2 2 2 3 18" xfId="34541"/>
    <cellStyle name="백분율 2 2 2 3 19" xfId="34542"/>
    <cellStyle name="백분율 2 2 2 3 2" xfId="34543"/>
    <cellStyle name="백분율 2 2 2 3 20" xfId="34544"/>
    <cellStyle name="백분율 2 2 2 3 21" xfId="34545"/>
    <cellStyle name="백분율 2 2 2 3 22" xfId="34546"/>
    <cellStyle name="백분율 2 2 2 3 23" xfId="34547"/>
    <cellStyle name="백분율 2 2 2 3 24" xfId="34548"/>
    <cellStyle name="백분율 2 2 2 3 25" xfId="34549"/>
    <cellStyle name="백분율 2 2 2 3 26" xfId="34550"/>
    <cellStyle name="백분율 2 2 2 3 27" xfId="34551"/>
    <cellStyle name="백분율 2 2 2 3 28" xfId="34552"/>
    <cellStyle name="백분율 2 2 2 3 29" xfId="34553"/>
    <cellStyle name="백분율 2 2 2 3 3" xfId="34554"/>
    <cellStyle name="백분율 2 2 2 3 30" xfId="34555"/>
    <cellStyle name="백분율 2 2 2 3 31" xfId="34556"/>
    <cellStyle name="백분율 2 2 2 3 32" xfId="34557"/>
    <cellStyle name="백분율 2 2 2 3 33" xfId="34558"/>
    <cellStyle name="백분율 2 2 2 3 34" xfId="34559"/>
    <cellStyle name="백분율 2 2 2 3 35" xfId="34560"/>
    <cellStyle name="백분율 2 2 2 3 36" xfId="34561"/>
    <cellStyle name="백분율 2 2 2 3 37" xfId="34562"/>
    <cellStyle name="백분율 2 2 2 3 38" xfId="34563"/>
    <cellStyle name="백분율 2 2 2 3 39" xfId="34564"/>
    <cellStyle name="백분율 2 2 2 3 4" xfId="34565"/>
    <cellStyle name="백분율 2 2 2 3 40" xfId="34566"/>
    <cellStyle name="백분율 2 2 2 3 41" xfId="34567"/>
    <cellStyle name="백분율 2 2 2 3 42" xfId="34568"/>
    <cellStyle name="백분율 2 2 2 3 43" xfId="34569"/>
    <cellStyle name="백분율 2 2 2 3 5" xfId="34570"/>
    <cellStyle name="백분율 2 2 2 3 6" xfId="34571"/>
    <cellStyle name="백분율 2 2 2 3 7" xfId="34572"/>
    <cellStyle name="백분율 2 2 2 3 8" xfId="34573"/>
    <cellStyle name="백분율 2 2 2 3 9" xfId="34574"/>
    <cellStyle name="백분율 2 2 2 30" xfId="34575"/>
    <cellStyle name="백분율 2 2 2 31" xfId="34576"/>
    <cellStyle name="백분율 2 2 2 32" xfId="34577"/>
    <cellStyle name="백분율 2 2 2 33" xfId="34578"/>
    <cellStyle name="백분율 2 2 2 34" xfId="34579"/>
    <cellStyle name="백분율 2 2 2 35" xfId="34580"/>
    <cellStyle name="백분율 2 2 2 36" xfId="34581"/>
    <cellStyle name="백분율 2 2 2 37" xfId="34582"/>
    <cellStyle name="백분율 2 2 2 38" xfId="34583"/>
    <cellStyle name="백분율 2 2 2 39" xfId="34584"/>
    <cellStyle name="백분율 2 2 2 4" xfId="34585"/>
    <cellStyle name="백분율 2 2 2 40" xfId="34586"/>
    <cellStyle name="백분율 2 2 2 41" xfId="34587"/>
    <cellStyle name="백분율 2 2 2 42" xfId="34588"/>
    <cellStyle name="백분율 2 2 2 43" xfId="34589"/>
    <cellStyle name="백분율 2 2 2 44" xfId="34590"/>
    <cellStyle name="백분율 2 2 2 45" xfId="34591"/>
    <cellStyle name="백분율 2 2 2 46" xfId="34592"/>
    <cellStyle name="백분율 2 2 2 47" xfId="34593"/>
    <cellStyle name="백분율 2 2 2 5" xfId="34594"/>
    <cellStyle name="백분율 2 2 2 6" xfId="34595"/>
    <cellStyle name="백분율 2 2 2 7" xfId="34596"/>
    <cellStyle name="백분율 2 2 2 8" xfId="34597"/>
    <cellStyle name="백분율 2 2 2 9" xfId="34598"/>
    <cellStyle name="백분율 2 2 20" xfId="34599"/>
    <cellStyle name="백분율 2 2 21" xfId="34600"/>
    <cellStyle name="백분율 2 2 22" xfId="34601"/>
    <cellStyle name="백분율 2 2 23" xfId="34602"/>
    <cellStyle name="백분율 2 2 24" xfId="34603"/>
    <cellStyle name="백분율 2 2 25" xfId="34604"/>
    <cellStyle name="백분율 2 2 26" xfId="34605"/>
    <cellStyle name="백분율 2 2 27" xfId="34606"/>
    <cellStyle name="백분율 2 2 28" xfId="34607"/>
    <cellStyle name="백분율 2 2 29" xfId="34608"/>
    <cellStyle name="백분율 2 2 3" xfId="34609"/>
    <cellStyle name="백분율 2 2 3 10" xfId="34610"/>
    <cellStyle name="백분율 2 2 3 11" xfId="34611"/>
    <cellStyle name="백분율 2 2 3 12" xfId="34612"/>
    <cellStyle name="백분율 2 2 3 13" xfId="34613"/>
    <cellStyle name="백분율 2 2 3 14" xfId="34614"/>
    <cellStyle name="백분율 2 2 3 15" xfId="34615"/>
    <cellStyle name="백분율 2 2 3 16" xfId="34616"/>
    <cellStyle name="백분율 2 2 3 17" xfId="34617"/>
    <cellStyle name="백분율 2 2 3 18" xfId="34618"/>
    <cellStyle name="백분율 2 2 3 19" xfId="34619"/>
    <cellStyle name="백분율 2 2 3 2" xfId="34620"/>
    <cellStyle name="백분율 2 2 3 2 10" xfId="34621"/>
    <cellStyle name="백분율 2 2 3 2 11" xfId="34622"/>
    <cellStyle name="백분율 2 2 3 2 12" xfId="34623"/>
    <cellStyle name="백분율 2 2 3 2 13" xfId="34624"/>
    <cellStyle name="백분율 2 2 3 2 14" xfId="34625"/>
    <cellStyle name="백분율 2 2 3 2 15" xfId="34626"/>
    <cellStyle name="백분율 2 2 3 2 16" xfId="34627"/>
    <cellStyle name="백분율 2 2 3 2 17" xfId="34628"/>
    <cellStyle name="백분율 2 2 3 2 18" xfId="34629"/>
    <cellStyle name="백분율 2 2 3 2 19" xfId="34630"/>
    <cellStyle name="백분율 2 2 3 2 2" xfId="34631"/>
    <cellStyle name="백분율 2 2 3 2 20" xfId="34632"/>
    <cellStyle name="백분율 2 2 3 2 21" xfId="34633"/>
    <cellStyle name="백분율 2 2 3 2 22" xfId="34634"/>
    <cellStyle name="백분율 2 2 3 2 23" xfId="34635"/>
    <cellStyle name="백분율 2 2 3 2 24" xfId="34636"/>
    <cellStyle name="백분율 2 2 3 2 25" xfId="34637"/>
    <cellStyle name="백분율 2 2 3 2 26" xfId="34638"/>
    <cellStyle name="백분율 2 2 3 2 27" xfId="34639"/>
    <cellStyle name="백분율 2 2 3 2 28" xfId="34640"/>
    <cellStyle name="백분율 2 2 3 2 29" xfId="34641"/>
    <cellStyle name="백분율 2 2 3 2 3" xfId="34642"/>
    <cellStyle name="백분율 2 2 3 2 30" xfId="34643"/>
    <cellStyle name="백분율 2 2 3 2 31" xfId="34644"/>
    <cellStyle name="백분율 2 2 3 2 32" xfId="34645"/>
    <cellStyle name="백분율 2 2 3 2 33" xfId="34646"/>
    <cellStyle name="백분율 2 2 3 2 34" xfId="34647"/>
    <cellStyle name="백분율 2 2 3 2 35" xfId="34648"/>
    <cellStyle name="백분율 2 2 3 2 36" xfId="34649"/>
    <cellStyle name="백분율 2 2 3 2 37" xfId="34650"/>
    <cellStyle name="백분율 2 2 3 2 38" xfId="34651"/>
    <cellStyle name="백분율 2 2 3 2 39" xfId="34652"/>
    <cellStyle name="백분율 2 2 3 2 4" xfId="34653"/>
    <cellStyle name="백분율 2 2 3 2 40" xfId="34654"/>
    <cellStyle name="백분율 2 2 3 2 41" xfId="34655"/>
    <cellStyle name="백분율 2 2 3 2 42" xfId="34656"/>
    <cellStyle name="백분율 2 2 3 2 43" xfId="34657"/>
    <cellStyle name="백분율 2 2 3 2 5" xfId="34658"/>
    <cellStyle name="백분율 2 2 3 2 6" xfId="34659"/>
    <cellStyle name="백분율 2 2 3 2 7" xfId="34660"/>
    <cellStyle name="백분율 2 2 3 2 8" xfId="34661"/>
    <cellStyle name="백분율 2 2 3 2 9" xfId="34662"/>
    <cellStyle name="백분율 2 2 3 20" xfId="34663"/>
    <cellStyle name="백분율 2 2 3 21" xfId="34664"/>
    <cellStyle name="백분율 2 2 3 22" xfId="34665"/>
    <cellStyle name="백분율 2 2 3 23" xfId="34666"/>
    <cellStyle name="백분율 2 2 3 24" xfId="34667"/>
    <cellStyle name="백분율 2 2 3 25" xfId="34668"/>
    <cellStyle name="백분율 2 2 3 26" xfId="34669"/>
    <cellStyle name="백분율 2 2 3 27" xfId="34670"/>
    <cellStyle name="백분율 2 2 3 28" xfId="34671"/>
    <cellStyle name="백분율 2 2 3 29" xfId="34672"/>
    <cellStyle name="백분율 2 2 3 3" xfId="34673"/>
    <cellStyle name="백분율 2 2 3 30" xfId="34674"/>
    <cellStyle name="백분율 2 2 3 31" xfId="34675"/>
    <cellStyle name="백분율 2 2 3 32" xfId="34676"/>
    <cellStyle name="백분율 2 2 3 33" xfId="34677"/>
    <cellStyle name="백분율 2 2 3 34" xfId="34678"/>
    <cellStyle name="백분율 2 2 3 35" xfId="34679"/>
    <cellStyle name="백분율 2 2 3 36" xfId="34680"/>
    <cellStyle name="백분율 2 2 3 37" xfId="34681"/>
    <cellStyle name="백분율 2 2 3 38" xfId="34682"/>
    <cellStyle name="백분율 2 2 3 39" xfId="34683"/>
    <cellStyle name="백분율 2 2 3 4" xfId="34684"/>
    <cellStyle name="백분율 2 2 3 40" xfId="34685"/>
    <cellStyle name="백분율 2 2 3 41" xfId="34686"/>
    <cellStyle name="백분율 2 2 3 42" xfId="34687"/>
    <cellStyle name="백분율 2 2 3 43" xfId="34688"/>
    <cellStyle name="백분율 2 2 3 44" xfId="34689"/>
    <cellStyle name="백분율 2 2 3 45" xfId="34690"/>
    <cellStyle name="백분율 2 2 3 46" xfId="34691"/>
    <cellStyle name="백분율 2 2 3 5" xfId="34692"/>
    <cellStyle name="백분율 2 2 3 6" xfId="34693"/>
    <cellStyle name="백분율 2 2 3 7" xfId="34694"/>
    <cellStyle name="백분율 2 2 3 8" xfId="34695"/>
    <cellStyle name="백분율 2 2 3 9" xfId="34696"/>
    <cellStyle name="백분율 2 2 30" xfId="34697"/>
    <cellStyle name="백분율 2 2 31" xfId="34698"/>
    <cellStyle name="백분율 2 2 32" xfId="34699"/>
    <cellStyle name="백분율 2 2 33" xfId="34700"/>
    <cellStyle name="백분율 2 2 34" xfId="34701"/>
    <cellStyle name="백분율 2 2 35" xfId="34702"/>
    <cellStyle name="백분율 2 2 36" xfId="34703"/>
    <cellStyle name="백분율 2 2 37" xfId="34704"/>
    <cellStyle name="백분율 2 2 38" xfId="34705"/>
    <cellStyle name="백분율 2 2 39" xfId="34706"/>
    <cellStyle name="백분율 2 2 4" xfId="34707"/>
    <cellStyle name="백분율 2 2 4 10" xfId="34708"/>
    <cellStyle name="백분율 2 2 4 11" xfId="34709"/>
    <cellStyle name="백분율 2 2 4 12" xfId="34710"/>
    <cellStyle name="백분율 2 2 4 13" xfId="34711"/>
    <cellStyle name="백분율 2 2 4 14" xfId="34712"/>
    <cellStyle name="백분율 2 2 4 15" xfId="34713"/>
    <cellStyle name="백분율 2 2 4 16" xfId="34714"/>
    <cellStyle name="백분율 2 2 4 17" xfId="34715"/>
    <cellStyle name="백분율 2 2 4 18" xfId="34716"/>
    <cellStyle name="백분율 2 2 4 19" xfId="34717"/>
    <cellStyle name="백분율 2 2 4 2" xfId="34718"/>
    <cellStyle name="백분율 2 2 4 2 10" xfId="34719"/>
    <cellStyle name="백분율 2 2 4 2 11" xfId="34720"/>
    <cellStyle name="백분율 2 2 4 2 12" xfId="34721"/>
    <cellStyle name="백분율 2 2 4 2 13" xfId="34722"/>
    <cellStyle name="백분율 2 2 4 2 14" xfId="34723"/>
    <cellStyle name="백분율 2 2 4 2 15" xfId="34724"/>
    <cellStyle name="백분율 2 2 4 2 16" xfId="34725"/>
    <cellStyle name="백분율 2 2 4 2 17" xfId="34726"/>
    <cellStyle name="백분율 2 2 4 2 18" xfId="34727"/>
    <cellStyle name="백분율 2 2 4 2 19" xfId="34728"/>
    <cellStyle name="백분율 2 2 4 2 2" xfId="34729"/>
    <cellStyle name="백분율 2 2 4 2 20" xfId="34730"/>
    <cellStyle name="백분율 2 2 4 2 21" xfId="34731"/>
    <cellStyle name="백분율 2 2 4 2 22" xfId="34732"/>
    <cellStyle name="백분율 2 2 4 2 23" xfId="34733"/>
    <cellStyle name="백분율 2 2 4 2 24" xfId="34734"/>
    <cellStyle name="백분율 2 2 4 2 25" xfId="34735"/>
    <cellStyle name="백분율 2 2 4 2 26" xfId="34736"/>
    <cellStyle name="백분율 2 2 4 2 27" xfId="34737"/>
    <cellStyle name="백분율 2 2 4 2 28" xfId="34738"/>
    <cellStyle name="백분율 2 2 4 2 29" xfId="34739"/>
    <cellStyle name="백분율 2 2 4 2 3" xfId="34740"/>
    <cellStyle name="백분율 2 2 4 2 30" xfId="34741"/>
    <cellStyle name="백분율 2 2 4 2 31" xfId="34742"/>
    <cellStyle name="백분율 2 2 4 2 32" xfId="34743"/>
    <cellStyle name="백분율 2 2 4 2 33" xfId="34744"/>
    <cellStyle name="백분율 2 2 4 2 34" xfId="34745"/>
    <cellStyle name="백분율 2 2 4 2 35" xfId="34746"/>
    <cellStyle name="백분율 2 2 4 2 36" xfId="34747"/>
    <cellStyle name="백분율 2 2 4 2 37" xfId="34748"/>
    <cellStyle name="백분율 2 2 4 2 38" xfId="34749"/>
    <cellStyle name="백분율 2 2 4 2 39" xfId="34750"/>
    <cellStyle name="백분율 2 2 4 2 4" xfId="34751"/>
    <cellStyle name="백분율 2 2 4 2 40" xfId="34752"/>
    <cellStyle name="백분율 2 2 4 2 41" xfId="34753"/>
    <cellStyle name="백분율 2 2 4 2 42" xfId="34754"/>
    <cellStyle name="백분율 2 2 4 2 43" xfId="34755"/>
    <cellStyle name="백분율 2 2 4 2 5" xfId="34756"/>
    <cellStyle name="백분율 2 2 4 2 6" xfId="34757"/>
    <cellStyle name="백분율 2 2 4 2 7" xfId="34758"/>
    <cellStyle name="백분율 2 2 4 2 8" xfId="34759"/>
    <cellStyle name="백분율 2 2 4 2 9" xfId="34760"/>
    <cellStyle name="백분율 2 2 4 20" xfId="34761"/>
    <cellStyle name="백분율 2 2 4 21" xfId="34762"/>
    <cellStyle name="백분율 2 2 4 22" xfId="34763"/>
    <cellStyle name="백분율 2 2 4 23" xfId="34764"/>
    <cellStyle name="백분율 2 2 4 24" xfId="34765"/>
    <cellStyle name="백분율 2 2 4 25" xfId="34766"/>
    <cellStyle name="백분율 2 2 4 26" xfId="34767"/>
    <cellStyle name="백분율 2 2 4 27" xfId="34768"/>
    <cellStyle name="백분율 2 2 4 28" xfId="34769"/>
    <cellStyle name="백분율 2 2 4 29" xfId="34770"/>
    <cellStyle name="백분율 2 2 4 3" xfId="34771"/>
    <cellStyle name="백분율 2 2 4 30" xfId="34772"/>
    <cellStyle name="백분율 2 2 4 31" xfId="34773"/>
    <cellStyle name="백분율 2 2 4 32" xfId="34774"/>
    <cellStyle name="백분율 2 2 4 33" xfId="34775"/>
    <cellStyle name="백분율 2 2 4 34" xfId="34776"/>
    <cellStyle name="백분율 2 2 4 35" xfId="34777"/>
    <cellStyle name="백분율 2 2 4 36" xfId="34778"/>
    <cellStyle name="백분율 2 2 4 37" xfId="34779"/>
    <cellStyle name="백분율 2 2 4 38" xfId="34780"/>
    <cellStyle name="백분율 2 2 4 39" xfId="34781"/>
    <cellStyle name="백분율 2 2 4 4" xfId="34782"/>
    <cellStyle name="백분율 2 2 4 40" xfId="34783"/>
    <cellStyle name="백분율 2 2 4 41" xfId="34784"/>
    <cellStyle name="백분율 2 2 4 42" xfId="34785"/>
    <cellStyle name="백분율 2 2 4 43" xfId="34786"/>
    <cellStyle name="백분율 2 2 4 44" xfId="34787"/>
    <cellStyle name="백분율 2 2 4 45" xfId="34788"/>
    <cellStyle name="백분율 2 2 4 46" xfId="34789"/>
    <cellStyle name="백분율 2 2 4 5" xfId="34790"/>
    <cellStyle name="백분율 2 2 4 6" xfId="34791"/>
    <cellStyle name="백분율 2 2 4 7" xfId="34792"/>
    <cellStyle name="백분율 2 2 4 8" xfId="34793"/>
    <cellStyle name="백분율 2 2 4 9" xfId="34794"/>
    <cellStyle name="백분율 2 2 40" xfId="34795"/>
    <cellStyle name="백분율 2 2 41" xfId="34796"/>
    <cellStyle name="백분율 2 2 42" xfId="34797"/>
    <cellStyle name="백분율 2 2 43" xfId="34798"/>
    <cellStyle name="백분율 2 2 44" xfId="34799"/>
    <cellStyle name="백분율 2 2 45" xfId="34800"/>
    <cellStyle name="백분율 2 2 46" xfId="34801"/>
    <cellStyle name="백분율 2 2 47" xfId="34802"/>
    <cellStyle name="백분율 2 2 48" xfId="34803"/>
    <cellStyle name="백분율 2 2 49" xfId="34804"/>
    <cellStyle name="백분율 2 2 5" xfId="34805"/>
    <cellStyle name="백분율 2 2 5 10" xfId="34806"/>
    <cellStyle name="백분율 2 2 5 11" xfId="34807"/>
    <cellStyle name="백분율 2 2 5 12" xfId="34808"/>
    <cellStyle name="백분율 2 2 5 13" xfId="34809"/>
    <cellStyle name="백분율 2 2 5 14" xfId="34810"/>
    <cellStyle name="백분율 2 2 5 15" xfId="34811"/>
    <cellStyle name="백분율 2 2 5 16" xfId="34812"/>
    <cellStyle name="백분율 2 2 5 17" xfId="34813"/>
    <cellStyle name="백분율 2 2 5 18" xfId="34814"/>
    <cellStyle name="백분율 2 2 5 19" xfId="34815"/>
    <cellStyle name="백분율 2 2 5 2" xfId="34816"/>
    <cellStyle name="백분율 2 2 5 20" xfId="34817"/>
    <cellStyle name="백분율 2 2 5 21" xfId="34818"/>
    <cellStyle name="백분율 2 2 5 22" xfId="34819"/>
    <cellStyle name="백분율 2 2 5 23" xfId="34820"/>
    <cellStyle name="백분율 2 2 5 24" xfId="34821"/>
    <cellStyle name="백분율 2 2 5 25" xfId="34822"/>
    <cellStyle name="백분율 2 2 5 26" xfId="34823"/>
    <cellStyle name="백분율 2 2 5 27" xfId="34824"/>
    <cellStyle name="백분율 2 2 5 28" xfId="34825"/>
    <cellStyle name="백분율 2 2 5 29" xfId="34826"/>
    <cellStyle name="백분율 2 2 5 3" xfId="34827"/>
    <cellStyle name="백분율 2 2 5 30" xfId="34828"/>
    <cellStyle name="백분율 2 2 5 31" xfId="34829"/>
    <cellStyle name="백분율 2 2 5 32" xfId="34830"/>
    <cellStyle name="백분율 2 2 5 33" xfId="34831"/>
    <cellStyle name="백분율 2 2 5 34" xfId="34832"/>
    <cellStyle name="백분율 2 2 5 35" xfId="34833"/>
    <cellStyle name="백분율 2 2 5 36" xfId="34834"/>
    <cellStyle name="백분율 2 2 5 37" xfId="34835"/>
    <cellStyle name="백분율 2 2 5 38" xfId="34836"/>
    <cellStyle name="백분율 2 2 5 39" xfId="34837"/>
    <cellStyle name="백분율 2 2 5 4" xfId="34838"/>
    <cellStyle name="백분율 2 2 5 40" xfId="34839"/>
    <cellStyle name="백분율 2 2 5 41" xfId="34840"/>
    <cellStyle name="백분율 2 2 5 42" xfId="34841"/>
    <cellStyle name="백분율 2 2 5 43" xfId="34842"/>
    <cellStyle name="백분율 2 2 5 5" xfId="34843"/>
    <cellStyle name="백분율 2 2 5 6" xfId="34844"/>
    <cellStyle name="백분율 2 2 5 7" xfId="34845"/>
    <cellStyle name="백분율 2 2 5 8" xfId="34846"/>
    <cellStyle name="백분율 2 2 5 9" xfId="34847"/>
    <cellStyle name="백분율 2 2 6" xfId="34848"/>
    <cellStyle name="백분율 2 2 7" xfId="34849"/>
    <cellStyle name="백분율 2 2 8" xfId="34850"/>
    <cellStyle name="백분율 2 2 9" xfId="34851"/>
    <cellStyle name="백분율 2 20" xfId="34852"/>
    <cellStyle name="백분율 2 21" xfId="34853"/>
    <cellStyle name="백분율 2 22" xfId="34854"/>
    <cellStyle name="백분율 2 23" xfId="34855"/>
    <cellStyle name="백분율 2 24" xfId="34856"/>
    <cellStyle name="백분율 2 25" xfId="34857"/>
    <cellStyle name="백분율 2 26" xfId="34858"/>
    <cellStyle name="백분율 2 27" xfId="34859"/>
    <cellStyle name="백분율 2 28" xfId="34860"/>
    <cellStyle name="백분율 2 29" xfId="34861"/>
    <cellStyle name="백분율 2 3" xfId="34862"/>
    <cellStyle name="백분율 2 3 10" xfId="34863"/>
    <cellStyle name="백분율 2 3 11" xfId="34864"/>
    <cellStyle name="백분율 2 3 12" xfId="34865"/>
    <cellStyle name="백분율 2 3 13" xfId="34866"/>
    <cellStyle name="백분율 2 3 14" xfId="34867"/>
    <cellStyle name="백분율 2 3 15" xfId="34868"/>
    <cellStyle name="백분율 2 3 16" xfId="34869"/>
    <cellStyle name="백분율 2 3 17" xfId="34870"/>
    <cellStyle name="백분율 2 3 18" xfId="34871"/>
    <cellStyle name="백분율 2 3 19" xfId="34872"/>
    <cellStyle name="백분율 2 3 2" xfId="34873"/>
    <cellStyle name="백분율 2 3 2 10" xfId="34874"/>
    <cellStyle name="백분율 2 3 2 11" xfId="34875"/>
    <cellStyle name="백분율 2 3 2 12" xfId="34876"/>
    <cellStyle name="백분율 2 3 2 13" xfId="34877"/>
    <cellStyle name="백분율 2 3 2 14" xfId="34878"/>
    <cellStyle name="백분율 2 3 2 15" xfId="34879"/>
    <cellStyle name="백분율 2 3 2 16" xfId="34880"/>
    <cellStyle name="백분율 2 3 2 17" xfId="34881"/>
    <cellStyle name="백분율 2 3 2 18" xfId="34882"/>
    <cellStyle name="백분율 2 3 2 19" xfId="34883"/>
    <cellStyle name="백분율 2 3 2 2" xfId="34884"/>
    <cellStyle name="백분율 2 3 2 2 10" xfId="34885"/>
    <cellStyle name="백분율 2 3 2 2 11" xfId="34886"/>
    <cellStyle name="백분율 2 3 2 2 12" xfId="34887"/>
    <cellStyle name="백분율 2 3 2 2 13" xfId="34888"/>
    <cellStyle name="백분율 2 3 2 2 14" xfId="34889"/>
    <cellStyle name="백분율 2 3 2 2 15" xfId="34890"/>
    <cellStyle name="백분율 2 3 2 2 16" xfId="34891"/>
    <cellStyle name="백분율 2 3 2 2 17" xfId="34892"/>
    <cellStyle name="백분율 2 3 2 2 18" xfId="34893"/>
    <cellStyle name="백분율 2 3 2 2 19" xfId="34894"/>
    <cellStyle name="백분율 2 3 2 2 2" xfId="34895"/>
    <cellStyle name="백분율 2 3 2 2 2 10" xfId="34896"/>
    <cellStyle name="백분율 2 3 2 2 2 11" xfId="34897"/>
    <cellStyle name="백분율 2 3 2 2 2 12" xfId="34898"/>
    <cellStyle name="백분율 2 3 2 2 2 13" xfId="34899"/>
    <cellStyle name="백분율 2 3 2 2 2 14" xfId="34900"/>
    <cellStyle name="백분율 2 3 2 2 2 15" xfId="34901"/>
    <cellStyle name="백분율 2 3 2 2 2 16" xfId="34902"/>
    <cellStyle name="백분율 2 3 2 2 2 17" xfId="34903"/>
    <cellStyle name="백분율 2 3 2 2 2 18" xfId="34904"/>
    <cellStyle name="백분율 2 3 2 2 2 19" xfId="34905"/>
    <cellStyle name="백분율 2 3 2 2 2 2" xfId="34906"/>
    <cellStyle name="백분율 2 3 2 2 2 20" xfId="34907"/>
    <cellStyle name="백분율 2 3 2 2 2 21" xfId="34908"/>
    <cellStyle name="백분율 2 3 2 2 2 22" xfId="34909"/>
    <cellStyle name="백분율 2 3 2 2 2 23" xfId="34910"/>
    <cellStyle name="백분율 2 3 2 2 2 24" xfId="34911"/>
    <cellStyle name="백분율 2 3 2 2 2 25" xfId="34912"/>
    <cellStyle name="백분율 2 3 2 2 2 26" xfId="34913"/>
    <cellStyle name="백분율 2 3 2 2 2 27" xfId="34914"/>
    <cellStyle name="백분율 2 3 2 2 2 28" xfId="34915"/>
    <cellStyle name="백분율 2 3 2 2 2 29" xfId="34916"/>
    <cellStyle name="백분율 2 3 2 2 2 3" xfId="34917"/>
    <cellStyle name="백분율 2 3 2 2 2 30" xfId="34918"/>
    <cellStyle name="백분율 2 3 2 2 2 31" xfId="34919"/>
    <cellStyle name="백분율 2 3 2 2 2 32" xfId="34920"/>
    <cellStyle name="백분율 2 3 2 2 2 33" xfId="34921"/>
    <cellStyle name="백분율 2 3 2 2 2 34" xfId="34922"/>
    <cellStyle name="백분율 2 3 2 2 2 35" xfId="34923"/>
    <cellStyle name="백분율 2 3 2 2 2 36" xfId="34924"/>
    <cellStyle name="백분율 2 3 2 2 2 37" xfId="34925"/>
    <cellStyle name="백분율 2 3 2 2 2 38" xfId="34926"/>
    <cellStyle name="백분율 2 3 2 2 2 39" xfId="34927"/>
    <cellStyle name="백분율 2 3 2 2 2 4" xfId="34928"/>
    <cellStyle name="백분율 2 3 2 2 2 40" xfId="34929"/>
    <cellStyle name="백분율 2 3 2 2 2 41" xfId="34930"/>
    <cellStyle name="백분율 2 3 2 2 2 42" xfId="34931"/>
    <cellStyle name="백분율 2 3 2 2 2 43" xfId="34932"/>
    <cellStyle name="백분율 2 3 2 2 2 5" xfId="34933"/>
    <cellStyle name="백분율 2 3 2 2 2 6" xfId="34934"/>
    <cellStyle name="백분율 2 3 2 2 2 7" xfId="34935"/>
    <cellStyle name="백분율 2 3 2 2 2 8" xfId="34936"/>
    <cellStyle name="백분율 2 3 2 2 2 9" xfId="34937"/>
    <cellStyle name="백분율 2 3 2 2 20" xfId="34938"/>
    <cellStyle name="백분율 2 3 2 2 21" xfId="34939"/>
    <cellStyle name="백분율 2 3 2 2 22" xfId="34940"/>
    <cellStyle name="백분율 2 3 2 2 23" xfId="34941"/>
    <cellStyle name="백분율 2 3 2 2 24" xfId="34942"/>
    <cellStyle name="백분율 2 3 2 2 25" xfId="34943"/>
    <cellStyle name="백분율 2 3 2 2 26" xfId="34944"/>
    <cellStyle name="백분율 2 3 2 2 27" xfId="34945"/>
    <cellStyle name="백분율 2 3 2 2 28" xfId="34946"/>
    <cellStyle name="백분율 2 3 2 2 29" xfId="34947"/>
    <cellStyle name="백분율 2 3 2 2 3" xfId="34948"/>
    <cellStyle name="백분율 2 3 2 2 30" xfId="34949"/>
    <cellStyle name="백분율 2 3 2 2 31" xfId="34950"/>
    <cellStyle name="백분율 2 3 2 2 32" xfId="34951"/>
    <cellStyle name="백분율 2 3 2 2 33" xfId="34952"/>
    <cellStyle name="백분율 2 3 2 2 34" xfId="34953"/>
    <cellStyle name="백분율 2 3 2 2 35" xfId="34954"/>
    <cellStyle name="백분율 2 3 2 2 36" xfId="34955"/>
    <cellStyle name="백분율 2 3 2 2 37" xfId="34956"/>
    <cellStyle name="백분율 2 3 2 2 38" xfId="34957"/>
    <cellStyle name="백분율 2 3 2 2 39" xfId="34958"/>
    <cellStyle name="백분율 2 3 2 2 4" xfId="34959"/>
    <cellStyle name="백분율 2 3 2 2 40" xfId="34960"/>
    <cellStyle name="백분율 2 3 2 2 41" xfId="34961"/>
    <cellStyle name="백분율 2 3 2 2 42" xfId="34962"/>
    <cellStyle name="백분율 2 3 2 2 43" xfId="34963"/>
    <cellStyle name="백분율 2 3 2 2 44" xfId="34964"/>
    <cellStyle name="백분율 2 3 2 2 45" xfId="34965"/>
    <cellStyle name="백분율 2 3 2 2 46" xfId="34966"/>
    <cellStyle name="백분율 2 3 2 2 5" xfId="34967"/>
    <cellStyle name="백분율 2 3 2 2 6" xfId="34968"/>
    <cellStyle name="백분율 2 3 2 2 7" xfId="34969"/>
    <cellStyle name="백분율 2 3 2 2 8" xfId="34970"/>
    <cellStyle name="백분율 2 3 2 2 9" xfId="34971"/>
    <cellStyle name="백분율 2 3 2 20" xfId="34972"/>
    <cellStyle name="백분율 2 3 2 21" xfId="34973"/>
    <cellStyle name="백분율 2 3 2 22" xfId="34974"/>
    <cellStyle name="백분율 2 3 2 23" xfId="34975"/>
    <cellStyle name="백분율 2 3 2 24" xfId="34976"/>
    <cellStyle name="백분율 2 3 2 25" xfId="34977"/>
    <cellStyle name="백분율 2 3 2 26" xfId="34978"/>
    <cellStyle name="백분율 2 3 2 27" xfId="34979"/>
    <cellStyle name="백분율 2 3 2 28" xfId="34980"/>
    <cellStyle name="백분율 2 3 2 29" xfId="34981"/>
    <cellStyle name="백분율 2 3 2 3" xfId="34982"/>
    <cellStyle name="백분율 2 3 2 3 10" xfId="34983"/>
    <cellStyle name="백분율 2 3 2 3 11" xfId="34984"/>
    <cellStyle name="백분율 2 3 2 3 12" xfId="34985"/>
    <cellStyle name="백분율 2 3 2 3 13" xfId="34986"/>
    <cellStyle name="백분율 2 3 2 3 14" xfId="34987"/>
    <cellStyle name="백분율 2 3 2 3 15" xfId="34988"/>
    <cellStyle name="백분율 2 3 2 3 16" xfId="34989"/>
    <cellStyle name="백분율 2 3 2 3 17" xfId="34990"/>
    <cellStyle name="백분율 2 3 2 3 18" xfId="34991"/>
    <cellStyle name="백분율 2 3 2 3 19" xfId="34992"/>
    <cellStyle name="백분율 2 3 2 3 2" xfId="34993"/>
    <cellStyle name="백분율 2 3 2 3 20" xfId="34994"/>
    <cellStyle name="백분율 2 3 2 3 21" xfId="34995"/>
    <cellStyle name="백분율 2 3 2 3 22" xfId="34996"/>
    <cellStyle name="백분율 2 3 2 3 23" xfId="34997"/>
    <cellStyle name="백분율 2 3 2 3 24" xfId="34998"/>
    <cellStyle name="백분율 2 3 2 3 25" xfId="34999"/>
    <cellStyle name="백분율 2 3 2 3 26" xfId="35000"/>
    <cellStyle name="백분율 2 3 2 3 27" xfId="35001"/>
    <cellStyle name="백분율 2 3 2 3 28" xfId="35002"/>
    <cellStyle name="백분율 2 3 2 3 29" xfId="35003"/>
    <cellStyle name="백분율 2 3 2 3 3" xfId="35004"/>
    <cellStyle name="백분율 2 3 2 3 30" xfId="35005"/>
    <cellStyle name="백분율 2 3 2 3 31" xfId="35006"/>
    <cellStyle name="백분율 2 3 2 3 32" xfId="35007"/>
    <cellStyle name="백분율 2 3 2 3 33" xfId="35008"/>
    <cellStyle name="백분율 2 3 2 3 34" xfId="35009"/>
    <cellStyle name="백분율 2 3 2 3 35" xfId="35010"/>
    <cellStyle name="백분율 2 3 2 3 36" xfId="35011"/>
    <cellStyle name="백분율 2 3 2 3 37" xfId="35012"/>
    <cellStyle name="백분율 2 3 2 3 38" xfId="35013"/>
    <cellStyle name="백분율 2 3 2 3 39" xfId="35014"/>
    <cellStyle name="백분율 2 3 2 3 4" xfId="35015"/>
    <cellStyle name="백분율 2 3 2 3 40" xfId="35016"/>
    <cellStyle name="백분율 2 3 2 3 41" xfId="35017"/>
    <cellStyle name="백분율 2 3 2 3 42" xfId="35018"/>
    <cellStyle name="백분율 2 3 2 3 43" xfId="35019"/>
    <cellStyle name="백분율 2 3 2 3 5" xfId="35020"/>
    <cellStyle name="백분율 2 3 2 3 6" xfId="35021"/>
    <cellStyle name="백분율 2 3 2 3 7" xfId="35022"/>
    <cellStyle name="백분율 2 3 2 3 8" xfId="35023"/>
    <cellStyle name="백분율 2 3 2 3 9" xfId="35024"/>
    <cellStyle name="백분율 2 3 2 30" xfId="35025"/>
    <cellStyle name="백분율 2 3 2 31" xfId="35026"/>
    <cellStyle name="백분율 2 3 2 32" xfId="35027"/>
    <cellStyle name="백분율 2 3 2 33" xfId="35028"/>
    <cellStyle name="백분율 2 3 2 34" xfId="35029"/>
    <cellStyle name="백분율 2 3 2 35" xfId="35030"/>
    <cellStyle name="백분율 2 3 2 36" xfId="35031"/>
    <cellStyle name="백분율 2 3 2 37" xfId="35032"/>
    <cellStyle name="백분율 2 3 2 38" xfId="35033"/>
    <cellStyle name="백분율 2 3 2 39" xfId="35034"/>
    <cellStyle name="백분율 2 3 2 4" xfId="35035"/>
    <cellStyle name="백분율 2 3 2 40" xfId="35036"/>
    <cellStyle name="백분율 2 3 2 41" xfId="35037"/>
    <cellStyle name="백분율 2 3 2 42" xfId="35038"/>
    <cellStyle name="백분율 2 3 2 43" xfId="35039"/>
    <cellStyle name="백분율 2 3 2 44" xfId="35040"/>
    <cellStyle name="백분율 2 3 2 45" xfId="35041"/>
    <cellStyle name="백분율 2 3 2 46" xfId="35042"/>
    <cellStyle name="백분율 2 3 2 47" xfId="35043"/>
    <cellStyle name="백분율 2 3 2 5" xfId="35044"/>
    <cellStyle name="백분율 2 3 2 6" xfId="35045"/>
    <cellStyle name="백분율 2 3 2 7" xfId="35046"/>
    <cellStyle name="백분율 2 3 2 8" xfId="35047"/>
    <cellStyle name="백분율 2 3 2 9" xfId="35048"/>
    <cellStyle name="백분율 2 3 20" xfId="35049"/>
    <cellStyle name="백분율 2 3 21" xfId="35050"/>
    <cellStyle name="백분율 2 3 22" xfId="35051"/>
    <cellStyle name="백분율 2 3 23" xfId="35052"/>
    <cellStyle name="백분율 2 3 24" xfId="35053"/>
    <cellStyle name="백분율 2 3 25" xfId="35054"/>
    <cellStyle name="백분율 2 3 26" xfId="35055"/>
    <cellStyle name="백분율 2 3 27" xfId="35056"/>
    <cellStyle name="백분율 2 3 28" xfId="35057"/>
    <cellStyle name="백분율 2 3 29" xfId="35058"/>
    <cellStyle name="백분율 2 3 3" xfId="35059"/>
    <cellStyle name="백분율 2 3 3 10" xfId="35060"/>
    <cellStyle name="백분율 2 3 3 11" xfId="35061"/>
    <cellStyle name="백분율 2 3 3 12" xfId="35062"/>
    <cellStyle name="백분율 2 3 3 13" xfId="35063"/>
    <cellStyle name="백분율 2 3 3 14" xfId="35064"/>
    <cellStyle name="백분율 2 3 3 15" xfId="35065"/>
    <cellStyle name="백분율 2 3 3 16" xfId="35066"/>
    <cellStyle name="백분율 2 3 3 17" xfId="35067"/>
    <cellStyle name="백분율 2 3 3 18" xfId="35068"/>
    <cellStyle name="백분율 2 3 3 19" xfId="35069"/>
    <cellStyle name="백분율 2 3 3 2" xfId="35070"/>
    <cellStyle name="백분율 2 3 3 2 10" xfId="35071"/>
    <cellStyle name="백분율 2 3 3 2 11" xfId="35072"/>
    <cellStyle name="백분율 2 3 3 2 12" xfId="35073"/>
    <cellStyle name="백분율 2 3 3 2 13" xfId="35074"/>
    <cellStyle name="백분율 2 3 3 2 14" xfId="35075"/>
    <cellStyle name="백분율 2 3 3 2 15" xfId="35076"/>
    <cellStyle name="백분율 2 3 3 2 16" xfId="35077"/>
    <cellStyle name="백분율 2 3 3 2 17" xfId="35078"/>
    <cellStyle name="백분율 2 3 3 2 18" xfId="35079"/>
    <cellStyle name="백분율 2 3 3 2 19" xfId="35080"/>
    <cellStyle name="백분율 2 3 3 2 2" xfId="35081"/>
    <cellStyle name="백분율 2 3 3 2 20" xfId="35082"/>
    <cellStyle name="백분율 2 3 3 2 21" xfId="35083"/>
    <cellStyle name="백분율 2 3 3 2 22" xfId="35084"/>
    <cellStyle name="백분율 2 3 3 2 23" xfId="35085"/>
    <cellStyle name="백분율 2 3 3 2 24" xfId="35086"/>
    <cellStyle name="백분율 2 3 3 2 25" xfId="35087"/>
    <cellStyle name="백분율 2 3 3 2 26" xfId="35088"/>
    <cellStyle name="백분율 2 3 3 2 27" xfId="35089"/>
    <cellStyle name="백분율 2 3 3 2 28" xfId="35090"/>
    <cellStyle name="백분율 2 3 3 2 29" xfId="35091"/>
    <cellStyle name="백분율 2 3 3 2 3" xfId="35092"/>
    <cellStyle name="백분율 2 3 3 2 30" xfId="35093"/>
    <cellStyle name="백분율 2 3 3 2 31" xfId="35094"/>
    <cellStyle name="백분율 2 3 3 2 32" xfId="35095"/>
    <cellStyle name="백분율 2 3 3 2 33" xfId="35096"/>
    <cellStyle name="백분율 2 3 3 2 34" xfId="35097"/>
    <cellStyle name="백분율 2 3 3 2 35" xfId="35098"/>
    <cellStyle name="백분율 2 3 3 2 36" xfId="35099"/>
    <cellStyle name="백분율 2 3 3 2 37" xfId="35100"/>
    <cellStyle name="백분율 2 3 3 2 38" xfId="35101"/>
    <cellStyle name="백분율 2 3 3 2 39" xfId="35102"/>
    <cellStyle name="백분율 2 3 3 2 4" xfId="35103"/>
    <cellStyle name="백분율 2 3 3 2 40" xfId="35104"/>
    <cellStyle name="백분율 2 3 3 2 41" xfId="35105"/>
    <cellStyle name="백분율 2 3 3 2 42" xfId="35106"/>
    <cellStyle name="백분율 2 3 3 2 43" xfId="35107"/>
    <cellStyle name="백분율 2 3 3 2 5" xfId="35108"/>
    <cellStyle name="백분율 2 3 3 2 6" xfId="35109"/>
    <cellStyle name="백분율 2 3 3 2 7" xfId="35110"/>
    <cellStyle name="백분율 2 3 3 2 8" xfId="35111"/>
    <cellStyle name="백분율 2 3 3 2 9" xfId="35112"/>
    <cellStyle name="백분율 2 3 3 20" xfId="35113"/>
    <cellStyle name="백분율 2 3 3 21" xfId="35114"/>
    <cellStyle name="백분율 2 3 3 22" xfId="35115"/>
    <cellStyle name="백분율 2 3 3 23" xfId="35116"/>
    <cellStyle name="백분율 2 3 3 24" xfId="35117"/>
    <cellStyle name="백분율 2 3 3 25" xfId="35118"/>
    <cellStyle name="백분율 2 3 3 26" xfId="35119"/>
    <cellStyle name="백분율 2 3 3 27" xfId="35120"/>
    <cellStyle name="백분율 2 3 3 28" xfId="35121"/>
    <cellStyle name="백분율 2 3 3 29" xfId="35122"/>
    <cellStyle name="백분율 2 3 3 3" xfId="35123"/>
    <cellStyle name="백분율 2 3 3 30" xfId="35124"/>
    <cellStyle name="백분율 2 3 3 31" xfId="35125"/>
    <cellStyle name="백분율 2 3 3 32" xfId="35126"/>
    <cellStyle name="백분율 2 3 3 33" xfId="35127"/>
    <cellStyle name="백분율 2 3 3 34" xfId="35128"/>
    <cellStyle name="백분율 2 3 3 35" xfId="35129"/>
    <cellStyle name="백분율 2 3 3 36" xfId="35130"/>
    <cellStyle name="백분율 2 3 3 37" xfId="35131"/>
    <cellStyle name="백분율 2 3 3 38" xfId="35132"/>
    <cellStyle name="백분율 2 3 3 39" xfId="35133"/>
    <cellStyle name="백분율 2 3 3 4" xfId="35134"/>
    <cellStyle name="백분율 2 3 3 40" xfId="35135"/>
    <cellStyle name="백분율 2 3 3 41" xfId="35136"/>
    <cellStyle name="백분율 2 3 3 42" xfId="35137"/>
    <cellStyle name="백분율 2 3 3 43" xfId="35138"/>
    <cellStyle name="백분율 2 3 3 44" xfId="35139"/>
    <cellStyle name="백분율 2 3 3 45" xfId="35140"/>
    <cellStyle name="백분율 2 3 3 46" xfId="35141"/>
    <cellStyle name="백분율 2 3 3 5" xfId="35142"/>
    <cellStyle name="백분율 2 3 3 6" xfId="35143"/>
    <cellStyle name="백분율 2 3 3 7" xfId="35144"/>
    <cellStyle name="백분율 2 3 3 8" xfId="35145"/>
    <cellStyle name="백분율 2 3 3 9" xfId="35146"/>
    <cellStyle name="백분율 2 3 30" xfId="35147"/>
    <cellStyle name="백분율 2 3 31" xfId="35148"/>
    <cellStyle name="백분율 2 3 32" xfId="35149"/>
    <cellStyle name="백분율 2 3 33" xfId="35150"/>
    <cellStyle name="백분율 2 3 34" xfId="35151"/>
    <cellStyle name="백분율 2 3 35" xfId="35152"/>
    <cellStyle name="백분율 2 3 36" xfId="35153"/>
    <cellStyle name="백분율 2 3 37" xfId="35154"/>
    <cellStyle name="백분율 2 3 38" xfId="35155"/>
    <cellStyle name="백분율 2 3 39" xfId="35156"/>
    <cellStyle name="백분율 2 3 4" xfId="35157"/>
    <cellStyle name="백분율 2 3 4 10" xfId="35158"/>
    <cellStyle name="백분율 2 3 4 11" xfId="35159"/>
    <cellStyle name="백분율 2 3 4 12" xfId="35160"/>
    <cellStyle name="백분율 2 3 4 13" xfId="35161"/>
    <cellStyle name="백분율 2 3 4 14" xfId="35162"/>
    <cellStyle name="백분율 2 3 4 15" xfId="35163"/>
    <cellStyle name="백분율 2 3 4 16" xfId="35164"/>
    <cellStyle name="백분율 2 3 4 17" xfId="35165"/>
    <cellStyle name="백분율 2 3 4 18" xfId="35166"/>
    <cellStyle name="백분율 2 3 4 19" xfId="35167"/>
    <cellStyle name="백분율 2 3 4 2" xfId="35168"/>
    <cellStyle name="백분율 2 3 4 2 10" xfId="35169"/>
    <cellStyle name="백분율 2 3 4 2 11" xfId="35170"/>
    <cellStyle name="백분율 2 3 4 2 12" xfId="35171"/>
    <cellStyle name="백분율 2 3 4 2 13" xfId="35172"/>
    <cellStyle name="백분율 2 3 4 2 14" xfId="35173"/>
    <cellStyle name="백분율 2 3 4 2 15" xfId="35174"/>
    <cellStyle name="백분율 2 3 4 2 16" xfId="35175"/>
    <cellStyle name="백분율 2 3 4 2 17" xfId="35176"/>
    <cellStyle name="백분율 2 3 4 2 18" xfId="35177"/>
    <cellStyle name="백분율 2 3 4 2 19" xfId="35178"/>
    <cellStyle name="백분율 2 3 4 2 2" xfId="35179"/>
    <cellStyle name="백분율 2 3 4 2 20" xfId="35180"/>
    <cellStyle name="백분율 2 3 4 2 21" xfId="35181"/>
    <cellStyle name="백분율 2 3 4 2 22" xfId="35182"/>
    <cellStyle name="백분율 2 3 4 2 23" xfId="35183"/>
    <cellStyle name="백분율 2 3 4 2 24" xfId="35184"/>
    <cellStyle name="백분율 2 3 4 2 25" xfId="35185"/>
    <cellStyle name="백분율 2 3 4 2 26" xfId="35186"/>
    <cellStyle name="백분율 2 3 4 2 27" xfId="35187"/>
    <cellStyle name="백분율 2 3 4 2 28" xfId="35188"/>
    <cellStyle name="백분율 2 3 4 2 29" xfId="35189"/>
    <cellStyle name="백분율 2 3 4 2 3" xfId="35190"/>
    <cellStyle name="백분율 2 3 4 2 30" xfId="35191"/>
    <cellStyle name="백분율 2 3 4 2 31" xfId="35192"/>
    <cellStyle name="백분율 2 3 4 2 32" xfId="35193"/>
    <cellStyle name="백분율 2 3 4 2 33" xfId="35194"/>
    <cellStyle name="백분율 2 3 4 2 34" xfId="35195"/>
    <cellStyle name="백분율 2 3 4 2 35" xfId="35196"/>
    <cellStyle name="백분율 2 3 4 2 36" xfId="35197"/>
    <cellStyle name="백분율 2 3 4 2 37" xfId="35198"/>
    <cellStyle name="백분율 2 3 4 2 38" xfId="35199"/>
    <cellStyle name="백분율 2 3 4 2 39" xfId="35200"/>
    <cellStyle name="백분율 2 3 4 2 4" xfId="35201"/>
    <cellStyle name="백분율 2 3 4 2 40" xfId="35202"/>
    <cellStyle name="백분율 2 3 4 2 41" xfId="35203"/>
    <cellStyle name="백분율 2 3 4 2 42" xfId="35204"/>
    <cellStyle name="백분율 2 3 4 2 43" xfId="35205"/>
    <cellStyle name="백분율 2 3 4 2 5" xfId="35206"/>
    <cellStyle name="백분율 2 3 4 2 6" xfId="35207"/>
    <cellStyle name="백분율 2 3 4 2 7" xfId="35208"/>
    <cellStyle name="백분율 2 3 4 2 8" xfId="35209"/>
    <cellStyle name="백분율 2 3 4 2 9" xfId="35210"/>
    <cellStyle name="백분율 2 3 4 20" xfId="35211"/>
    <cellStyle name="백분율 2 3 4 21" xfId="35212"/>
    <cellStyle name="백분율 2 3 4 22" xfId="35213"/>
    <cellStyle name="백분율 2 3 4 23" xfId="35214"/>
    <cellStyle name="백분율 2 3 4 24" xfId="35215"/>
    <cellStyle name="백분율 2 3 4 25" xfId="35216"/>
    <cellStyle name="백분율 2 3 4 26" xfId="35217"/>
    <cellStyle name="백분율 2 3 4 27" xfId="35218"/>
    <cellStyle name="백분율 2 3 4 28" xfId="35219"/>
    <cellStyle name="백분율 2 3 4 29" xfId="35220"/>
    <cellStyle name="백분율 2 3 4 3" xfId="35221"/>
    <cellStyle name="백분율 2 3 4 30" xfId="35222"/>
    <cellStyle name="백분율 2 3 4 31" xfId="35223"/>
    <cellStyle name="백분율 2 3 4 32" xfId="35224"/>
    <cellStyle name="백분율 2 3 4 33" xfId="35225"/>
    <cellStyle name="백분율 2 3 4 34" xfId="35226"/>
    <cellStyle name="백분율 2 3 4 35" xfId="35227"/>
    <cellStyle name="백분율 2 3 4 36" xfId="35228"/>
    <cellStyle name="백분율 2 3 4 37" xfId="35229"/>
    <cellStyle name="백분율 2 3 4 38" xfId="35230"/>
    <cellStyle name="백분율 2 3 4 39" xfId="35231"/>
    <cellStyle name="백분율 2 3 4 4" xfId="35232"/>
    <cellStyle name="백분율 2 3 4 40" xfId="35233"/>
    <cellStyle name="백분율 2 3 4 41" xfId="35234"/>
    <cellStyle name="백분율 2 3 4 42" xfId="35235"/>
    <cellStyle name="백분율 2 3 4 43" xfId="35236"/>
    <cellStyle name="백분율 2 3 4 44" xfId="35237"/>
    <cellStyle name="백분율 2 3 4 45" xfId="35238"/>
    <cellStyle name="백분율 2 3 4 46" xfId="35239"/>
    <cellStyle name="백분율 2 3 4 5" xfId="35240"/>
    <cellStyle name="백분율 2 3 4 6" xfId="35241"/>
    <cellStyle name="백분율 2 3 4 7" xfId="35242"/>
    <cellStyle name="백분율 2 3 4 8" xfId="35243"/>
    <cellStyle name="백분율 2 3 4 9" xfId="35244"/>
    <cellStyle name="백분율 2 3 40" xfId="35245"/>
    <cellStyle name="백분율 2 3 41" xfId="35246"/>
    <cellStyle name="백분율 2 3 42" xfId="35247"/>
    <cellStyle name="백분율 2 3 43" xfId="35248"/>
    <cellStyle name="백분율 2 3 44" xfId="35249"/>
    <cellStyle name="백분율 2 3 45" xfId="35250"/>
    <cellStyle name="백분율 2 3 46" xfId="35251"/>
    <cellStyle name="백분율 2 3 47" xfId="35252"/>
    <cellStyle name="백분율 2 3 48" xfId="35253"/>
    <cellStyle name="백분율 2 3 49" xfId="35254"/>
    <cellStyle name="백분율 2 3 5" xfId="35255"/>
    <cellStyle name="백분율 2 3 5 10" xfId="35256"/>
    <cellStyle name="백분율 2 3 5 11" xfId="35257"/>
    <cellStyle name="백분율 2 3 5 12" xfId="35258"/>
    <cellStyle name="백분율 2 3 5 13" xfId="35259"/>
    <cellStyle name="백분율 2 3 5 14" xfId="35260"/>
    <cellStyle name="백분율 2 3 5 15" xfId="35261"/>
    <cellStyle name="백분율 2 3 5 16" xfId="35262"/>
    <cellStyle name="백분율 2 3 5 17" xfId="35263"/>
    <cellStyle name="백분율 2 3 5 18" xfId="35264"/>
    <cellStyle name="백분율 2 3 5 19" xfId="35265"/>
    <cellStyle name="백분율 2 3 5 2" xfId="35266"/>
    <cellStyle name="백분율 2 3 5 20" xfId="35267"/>
    <cellStyle name="백분율 2 3 5 21" xfId="35268"/>
    <cellStyle name="백분율 2 3 5 22" xfId="35269"/>
    <cellStyle name="백분율 2 3 5 23" xfId="35270"/>
    <cellStyle name="백분율 2 3 5 24" xfId="35271"/>
    <cellStyle name="백분율 2 3 5 25" xfId="35272"/>
    <cellStyle name="백분율 2 3 5 26" xfId="35273"/>
    <cellStyle name="백분율 2 3 5 27" xfId="35274"/>
    <cellStyle name="백분율 2 3 5 28" xfId="35275"/>
    <cellStyle name="백분율 2 3 5 29" xfId="35276"/>
    <cellStyle name="백분율 2 3 5 3" xfId="35277"/>
    <cellStyle name="백분율 2 3 5 30" xfId="35278"/>
    <cellStyle name="백분율 2 3 5 31" xfId="35279"/>
    <cellStyle name="백분율 2 3 5 32" xfId="35280"/>
    <cellStyle name="백분율 2 3 5 33" xfId="35281"/>
    <cellStyle name="백분율 2 3 5 34" xfId="35282"/>
    <cellStyle name="백분율 2 3 5 35" xfId="35283"/>
    <cellStyle name="백분율 2 3 5 36" xfId="35284"/>
    <cellStyle name="백분율 2 3 5 37" xfId="35285"/>
    <cellStyle name="백분율 2 3 5 38" xfId="35286"/>
    <cellStyle name="백분율 2 3 5 39" xfId="35287"/>
    <cellStyle name="백분율 2 3 5 4" xfId="35288"/>
    <cellStyle name="백분율 2 3 5 40" xfId="35289"/>
    <cellStyle name="백분율 2 3 5 41" xfId="35290"/>
    <cellStyle name="백분율 2 3 5 42" xfId="35291"/>
    <cellStyle name="백분율 2 3 5 43" xfId="35292"/>
    <cellStyle name="백분율 2 3 5 5" xfId="35293"/>
    <cellStyle name="백분율 2 3 5 6" xfId="35294"/>
    <cellStyle name="백분율 2 3 5 7" xfId="35295"/>
    <cellStyle name="백분율 2 3 5 8" xfId="35296"/>
    <cellStyle name="백분율 2 3 5 9" xfId="35297"/>
    <cellStyle name="백분율 2 3 6" xfId="35298"/>
    <cellStyle name="백분율 2 3 7" xfId="35299"/>
    <cellStyle name="백분율 2 3 8" xfId="35300"/>
    <cellStyle name="백분율 2 3 9" xfId="35301"/>
    <cellStyle name="백분율 2 30" xfId="35302"/>
    <cellStyle name="백분율 2 31" xfId="35303"/>
    <cellStyle name="백분율 2 32" xfId="35304"/>
    <cellStyle name="백분율 2 33" xfId="35305"/>
    <cellStyle name="백분율 2 34" xfId="35306"/>
    <cellStyle name="백분율 2 35" xfId="35307"/>
    <cellStyle name="백분율 2 36" xfId="35308"/>
    <cellStyle name="백분율 2 37" xfId="35309"/>
    <cellStyle name="백분율 2 38" xfId="35310"/>
    <cellStyle name="백분율 2 39" xfId="35311"/>
    <cellStyle name="백분율 2 4" xfId="35312"/>
    <cellStyle name="백분율 2 4 10" xfId="35313"/>
    <cellStyle name="백분율 2 4 11" xfId="35314"/>
    <cellStyle name="백분율 2 4 12" xfId="35315"/>
    <cellStyle name="백분율 2 4 13" xfId="35316"/>
    <cellStyle name="백분율 2 4 14" xfId="35317"/>
    <cellStyle name="백분율 2 4 15" xfId="35318"/>
    <cellStyle name="백분율 2 4 16" xfId="35319"/>
    <cellStyle name="백분율 2 4 17" xfId="35320"/>
    <cellStyle name="백분율 2 4 18" xfId="35321"/>
    <cellStyle name="백분율 2 4 19" xfId="35322"/>
    <cellStyle name="백분율 2 4 2" xfId="35323"/>
    <cellStyle name="백분율 2 4 2 10" xfId="35324"/>
    <cellStyle name="백분율 2 4 2 11" xfId="35325"/>
    <cellStyle name="백분율 2 4 2 12" xfId="35326"/>
    <cellStyle name="백분율 2 4 2 13" xfId="35327"/>
    <cellStyle name="백분율 2 4 2 14" xfId="35328"/>
    <cellStyle name="백분율 2 4 2 15" xfId="35329"/>
    <cellStyle name="백분율 2 4 2 16" xfId="35330"/>
    <cellStyle name="백분율 2 4 2 17" xfId="35331"/>
    <cellStyle name="백분율 2 4 2 18" xfId="35332"/>
    <cellStyle name="백분율 2 4 2 19" xfId="35333"/>
    <cellStyle name="백분율 2 4 2 2" xfId="35334"/>
    <cellStyle name="백분율 2 4 2 2 10" xfId="35335"/>
    <cellStyle name="백분율 2 4 2 2 11" xfId="35336"/>
    <cellStyle name="백분율 2 4 2 2 12" xfId="35337"/>
    <cellStyle name="백분율 2 4 2 2 13" xfId="35338"/>
    <cellStyle name="백분율 2 4 2 2 14" xfId="35339"/>
    <cellStyle name="백분율 2 4 2 2 15" xfId="35340"/>
    <cellStyle name="백분율 2 4 2 2 16" xfId="35341"/>
    <cellStyle name="백분율 2 4 2 2 17" xfId="35342"/>
    <cellStyle name="백분율 2 4 2 2 18" xfId="35343"/>
    <cellStyle name="백분율 2 4 2 2 19" xfId="35344"/>
    <cellStyle name="백분율 2 4 2 2 2" xfId="35345"/>
    <cellStyle name="백분율 2 4 2 2 2 10" xfId="35346"/>
    <cellStyle name="백분율 2 4 2 2 2 11" xfId="35347"/>
    <cellStyle name="백분율 2 4 2 2 2 12" xfId="35348"/>
    <cellStyle name="백분율 2 4 2 2 2 13" xfId="35349"/>
    <cellStyle name="백분율 2 4 2 2 2 14" xfId="35350"/>
    <cellStyle name="백분율 2 4 2 2 2 15" xfId="35351"/>
    <cellStyle name="백분율 2 4 2 2 2 16" xfId="35352"/>
    <cellStyle name="백분율 2 4 2 2 2 17" xfId="35353"/>
    <cellStyle name="백분율 2 4 2 2 2 18" xfId="35354"/>
    <cellStyle name="백분율 2 4 2 2 2 19" xfId="35355"/>
    <cellStyle name="백분율 2 4 2 2 2 2" xfId="35356"/>
    <cellStyle name="백분율 2 4 2 2 2 20" xfId="35357"/>
    <cellStyle name="백분율 2 4 2 2 2 21" xfId="35358"/>
    <cellStyle name="백분율 2 4 2 2 2 22" xfId="35359"/>
    <cellStyle name="백분율 2 4 2 2 2 23" xfId="35360"/>
    <cellStyle name="백분율 2 4 2 2 2 24" xfId="35361"/>
    <cellStyle name="백분율 2 4 2 2 2 25" xfId="35362"/>
    <cellStyle name="백분율 2 4 2 2 2 26" xfId="35363"/>
    <cellStyle name="백분율 2 4 2 2 2 27" xfId="35364"/>
    <cellStyle name="백분율 2 4 2 2 2 28" xfId="35365"/>
    <cellStyle name="백분율 2 4 2 2 2 29" xfId="35366"/>
    <cellStyle name="백분율 2 4 2 2 2 3" xfId="35367"/>
    <cellStyle name="백분율 2 4 2 2 2 30" xfId="35368"/>
    <cellStyle name="백분율 2 4 2 2 2 31" xfId="35369"/>
    <cellStyle name="백분율 2 4 2 2 2 32" xfId="35370"/>
    <cellStyle name="백분율 2 4 2 2 2 33" xfId="35371"/>
    <cellStyle name="백분율 2 4 2 2 2 34" xfId="35372"/>
    <cellStyle name="백분율 2 4 2 2 2 35" xfId="35373"/>
    <cellStyle name="백분율 2 4 2 2 2 36" xfId="35374"/>
    <cellStyle name="백분율 2 4 2 2 2 37" xfId="35375"/>
    <cellStyle name="백분율 2 4 2 2 2 38" xfId="35376"/>
    <cellStyle name="백분율 2 4 2 2 2 39" xfId="35377"/>
    <cellStyle name="백분율 2 4 2 2 2 4" xfId="35378"/>
    <cellStyle name="백분율 2 4 2 2 2 40" xfId="35379"/>
    <cellStyle name="백분율 2 4 2 2 2 41" xfId="35380"/>
    <cellStyle name="백분율 2 4 2 2 2 42" xfId="35381"/>
    <cellStyle name="백분율 2 4 2 2 2 43" xfId="35382"/>
    <cellStyle name="백분율 2 4 2 2 2 5" xfId="35383"/>
    <cellStyle name="백분율 2 4 2 2 2 6" xfId="35384"/>
    <cellStyle name="백분율 2 4 2 2 2 7" xfId="35385"/>
    <cellStyle name="백분율 2 4 2 2 2 8" xfId="35386"/>
    <cellStyle name="백분율 2 4 2 2 2 9" xfId="35387"/>
    <cellStyle name="백분율 2 4 2 2 20" xfId="35388"/>
    <cellStyle name="백분율 2 4 2 2 21" xfId="35389"/>
    <cellStyle name="백분율 2 4 2 2 22" xfId="35390"/>
    <cellStyle name="백분율 2 4 2 2 23" xfId="35391"/>
    <cellStyle name="백분율 2 4 2 2 24" xfId="35392"/>
    <cellStyle name="백분율 2 4 2 2 25" xfId="35393"/>
    <cellStyle name="백분율 2 4 2 2 26" xfId="35394"/>
    <cellStyle name="백분율 2 4 2 2 27" xfId="35395"/>
    <cellStyle name="백분율 2 4 2 2 28" xfId="35396"/>
    <cellStyle name="백분율 2 4 2 2 29" xfId="35397"/>
    <cellStyle name="백분율 2 4 2 2 3" xfId="35398"/>
    <cellStyle name="백분율 2 4 2 2 30" xfId="35399"/>
    <cellStyle name="백분율 2 4 2 2 31" xfId="35400"/>
    <cellStyle name="백분율 2 4 2 2 32" xfId="35401"/>
    <cellStyle name="백분율 2 4 2 2 33" xfId="35402"/>
    <cellStyle name="백분율 2 4 2 2 34" xfId="35403"/>
    <cellStyle name="백분율 2 4 2 2 35" xfId="35404"/>
    <cellStyle name="백분율 2 4 2 2 36" xfId="35405"/>
    <cellStyle name="백분율 2 4 2 2 37" xfId="35406"/>
    <cellStyle name="백분율 2 4 2 2 38" xfId="35407"/>
    <cellStyle name="백분율 2 4 2 2 39" xfId="35408"/>
    <cellStyle name="백분율 2 4 2 2 4" xfId="35409"/>
    <cellStyle name="백분율 2 4 2 2 40" xfId="35410"/>
    <cellStyle name="백분율 2 4 2 2 41" xfId="35411"/>
    <cellStyle name="백분율 2 4 2 2 42" xfId="35412"/>
    <cellStyle name="백분율 2 4 2 2 43" xfId="35413"/>
    <cellStyle name="백분율 2 4 2 2 44" xfId="35414"/>
    <cellStyle name="백분율 2 4 2 2 45" xfId="35415"/>
    <cellStyle name="백분율 2 4 2 2 46" xfId="35416"/>
    <cellStyle name="백분율 2 4 2 2 5" xfId="35417"/>
    <cellStyle name="백분율 2 4 2 2 6" xfId="35418"/>
    <cellStyle name="백분율 2 4 2 2 7" xfId="35419"/>
    <cellStyle name="백분율 2 4 2 2 8" xfId="35420"/>
    <cellStyle name="백분율 2 4 2 2 9" xfId="35421"/>
    <cellStyle name="백분율 2 4 2 20" xfId="35422"/>
    <cellStyle name="백분율 2 4 2 21" xfId="35423"/>
    <cellStyle name="백분율 2 4 2 22" xfId="35424"/>
    <cellStyle name="백분율 2 4 2 23" xfId="35425"/>
    <cellStyle name="백분율 2 4 2 24" xfId="35426"/>
    <cellStyle name="백분율 2 4 2 25" xfId="35427"/>
    <cellStyle name="백분율 2 4 2 26" xfId="35428"/>
    <cellStyle name="백분율 2 4 2 27" xfId="35429"/>
    <cellStyle name="백분율 2 4 2 28" xfId="35430"/>
    <cellStyle name="백분율 2 4 2 29" xfId="35431"/>
    <cellStyle name="백분율 2 4 2 3" xfId="35432"/>
    <cellStyle name="백분율 2 4 2 3 10" xfId="35433"/>
    <cellStyle name="백분율 2 4 2 3 11" xfId="35434"/>
    <cellStyle name="백분율 2 4 2 3 12" xfId="35435"/>
    <cellStyle name="백분율 2 4 2 3 13" xfId="35436"/>
    <cellStyle name="백분율 2 4 2 3 14" xfId="35437"/>
    <cellStyle name="백분율 2 4 2 3 15" xfId="35438"/>
    <cellStyle name="백분율 2 4 2 3 16" xfId="35439"/>
    <cellStyle name="백분율 2 4 2 3 17" xfId="35440"/>
    <cellStyle name="백분율 2 4 2 3 18" xfId="35441"/>
    <cellStyle name="백분율 2 4 2 3 19" xfId="35442"/>
    <cellStyle name="백분율 2 4 2 3 2" xfId="35443"/>
    <cellStyle name="백분율 2 4 2 3 20" xfId="35444"/>
    <cellStyle name="백분율 2 4 2 3 21" xfId="35445"/>
    <cellStyle name="백분율 2 4 2 3 22" xfId="35446"/>
    <cellStyle name="백분율 2 4 2 3 23" xfId="35447"/>
    <cellStyle name="백분율 2 4 2 3 24" xfId="35448"/>
    <cellStyle name="백분율 2 4 2 3 25" xfId="35449"/>
    <cellStyle name="백분율 2 4 2 3 26" xfId="35450"/>
    <cellStyle name="백분율 2 4 2 3 27" xfId="35451"/>
    <cellStyle name="백분율 2 4 2 3 28" xfId="35452"/>
    <cellStyle name="백분율 2 4 2 3 29" xfId="35453"/>
    <cellStyle name="백분율 2 4 2 3 3" xfId="35454"/>
    <cellStyle name="백분율 2 4 2 3 30" xfId="35455"/>
    <cellStyle name="백분율 2 4 2 3 31" xfId="35456"/>
    <cellStyle name="백분율 2 4 2 3 32" xfId="35457"/>
    <cellStyle name="백분율 2 4 2 3 33" xfId="35458"/>
    <cellStyle name="백분율 2 4 2 3 34" xfId="35459"/>
    <cellStyle name="백분율 2 4 2 3 35" xfId="35460"/>
    <cellStyle name="백분율 2 4 2 3 36" xfId="35461"/>
    <cellStyle name="백분율 2 4 2 3 37" xfId="35462"/>
    <cellStyle name="백분율 2 4 2 3 38" xfId="35463"/>
    <cellStyle name="백분율 2 4 2 3 39" xfId="35464"/>
    <cellStyle name="백분율 2 4 2 3 4" xfId="35465"/>
    <cellStyle name="백분율 2 4 2 3 40" xfId="35466"/>
    <cellStyle name="백분율 2 4 2 3 41" xfId="35467"/>
    <cellStyle name="백분율 2 4 2 3 42" xfId="35468"/>
    <cellStyle name="백분율 2 4 2 3 43" xfId="35469"/>
    <cellStyle name="백분율 2 4 2 3 5" xfId="35470"/>
    <cellStyle name="백분율 2 4 2 3 6" xfId="35471"/>
    <cellStyle name="백분율 2 4 2 3 7" xfId="35472"/>
    <cellStyle name="백분율 2 4 2 3 8" xfId="35473"/>
    <cellStyle name="백분율 2 4 2 3 9" xfId="35474"/>
    <cellStyle name="백분율 2 4 2 30" xfId="35475"/>
    <cellStyle name="백분율 2 4 2 31" xfId="35476"/>
    <cellStyle name="백분율 2 4 2 32" xfId="35477"/>
    <cellStyle name="백분율 2 4 2 33" xfId="35478"/>
    <cellStyle name="백분율 2 4 2 34" xfId="35479"/>
    <cellStyle name="백분율 2 4 2 35" xfId="35480"/>
    <cellStyle name="백분율 2 4 2 36" xfId="35481"/>
    <cellStyle name="백분율 2 4 2 37" xfId="35482"/>
    <cellStyle name="백분율 2 4 2 38" xfId="35483"/>
    <cellStyle name="백분율 2 4 2 39" xfId="35484"/>
    <cellStyle name="백분율 2 4 2 4" xfId="35485"/>
    <cellStyle name="백분율 2 4 2 40" xfId="35486"/>
    <cellStyle name="백분율 2 4 2 41" xfId="35487"/>
    <cellStyle name="백분율 2 4 2 42" xfId="35488"/>
    <cellStyle name="백분율 2 4 2 43" xfId="35489"/>
    <cellStyle name="백분율 2 4 2 44" xfId="35490"/>
    <cellStyle name="백분율 2 4 2 45" xfId="35491"/>
    <cellStyle name="백분율 2 4 2 46" xfId="35492"/>
    <cellStyle name="백분율 2 4 2 47" xfId="35493"/>
    <cellStyle name="백분율 2 4 2 5" xfId="35494"/>
    <cellStyle name="백분율 2 4 2 6" xfId="35495"/>
    <cellStyle name="백분율 2 4 2 7" xfId="35496"/>
    <cellStyle name="백분율 2 4 2 8" xfId="35497"/>
    <cellStyle name="백분율 2 4 2 9" xfId="35498"/>
    <cellStyle name="백분율 2 4 20" xfId="35499"/>
    <cellStyle name="백분율 2 4 21" xfId="35500"/>
    <cellStyle name="백분율 2 4 22" xfId="35501"/>
    <cellStyle name="백분율 2 4 23" xfId="35502"/>
    <cellStyle name="백분율 2 4 24" xfId="35503"/>
    <cellStyle name="백분율 2 4 25" xfId="35504"/>
    <cellStyle name="백분율 2 4 26" xfId="35505"/>
    <cellStyle name="백분율 2 4 27" xfId="35506"/>
    <cellStyle name="백분율 2 4 28" xfId="35507"/>
    <cellStyle name="백분율 2 4 29" xfId="35508"/>
    <cellStyle name="백분율 2 4 3" xfId="35509"/>
    <cellStyle name="백분율 2 4 3 10" xfId="35510"/>
    <cellStyle name="백분율 2 4 3 11" xfId="35511"/>
    <cellStyle name="백분율 2 4 3 12" xfId="35512"/>
    <cellStyle name="백분율 2 4 3 13" xfId="35513"/>
    <cellStyle name="백분율 2 4 3 14" xfId="35514"/>
    <cellStyle name="백분율 2 4 3 15" xfId="35515"/>
    <cellStyle name="백분율 2 4 3 16" xfId="35516"/>
    <cellStyle name="백분율 2 4 3 17" xfId="35517"/>
    <cellStyle name="백분율 2 4 3 18" xfId="35518"/>
    <cellStyle name="백분율 2 4 3 19" xfId="35519"/>
    <cellStyle name="백분율 2 4 3 2" xfId="35520"/>
    <cellStyle name="백분율 2 4 3 2 10" xfId="35521"/>
    <cellStyle name="백분율 2 4 3 2 11" xfId="35522"/>
    <cellStyle name="백분율 2 4 3 2 12" xfId="35523"/>
    <cellStyle name="백분율 2 4 3 2 13" xfId="35524"/>
    <cellStyle name="백분율 2 4 3 2 14" xfId="35525"/>
    <cellStyle name="백분율 2 4 3 2 15" xfId="35526"/>
    <cellStyle name="백분율 2 4 3 2 16" xfId="35527"/>
    <cellStyle name="백분율 2 4 3 2 17" xfId="35528"/>
    <cellStyle name="백분율 2 4 3 2 18" xfId="35529"/>
    <cellStyle name="백분율 2 4 3 2 19" xfId="35530"/>
    <cellStyle name="백분율 2 4 3 2 2" xfId="35531"/>
    <cellStyle name="백분율 2 4 3 2 20" xfId="35532"/>
    <cellStyle name="백분율 2 4 3 2 21" xfId="35533"/>
    <cellStyle name="백분율 2 4 3 2 22" xfId="35534"/>
    <cellStyle name="백분율 2 4 3 2 23" xfId="35535"/>
    <cellStyle name="백분율 2 4 3 2 24" xfId="35536"/>
    <cellStyle name="백분율 2 4 3 2 25" xfId="35537"/>
    <cellStyle name="백분율 2 4 3 2 26" xfId="35538"/>
    <cellStyle name="백분율 2 4 3 2 27" xfId="35539"/>
    <cellStyle name="백분율 2 4 3 2 28" xfId="35540"/>
    <cellStyle name="백분율 2 4 3 2 29" xfId="35541"/>
    <cellStyle name="백분율 2 4 3 2 3" xfId="35542"/>
    <cellStyle name="백분율 2 4 3 2 30" xfId="35543"/>
    <cellStyle name="백분율 2 4 3 2 31" xfId="35544"/>
    <cellStyle name="백분율 2 4 3 2 32" xfId="35545"/>
    <cellStyle name="백분율 2 4 3 2 33" xfId="35546"/>
    <cellStyle name="백분율 2 4 3 2 34" xfId="35547"/>
    <cellStyle name="백분율 2 4 3 2 35" xfId="35548"/>
    <cellStyle name="백분율 2 4 3 2 36" xfId="35549"/>
    <cellStyle name="백분율 2 4 3 2 37" xfId="35550"/>
    <cellStyle name="백분율 2 4 3 2 38" xfId="35551"/>
    <cellStyle name="백분율 2 4 3 2 39" xfId="35552"/>
    <cellStyle name="백분율 2 4 3 2 4" xfId="35553"/>
    <cellStyle name="백분율 2 4 3 2 40" xfId="35554"/>
    <cellStyle name="백분율 2 4 3 2 41" xfId="35555"/>
    <cellStyle name="백분율 2 4 3 2 42" xfId="35556"/>
    <cellStyle name="백분율 2 4 3 2 43" xfId="35557"/>
    <cellStyle name="백분율 2 4 3 2 5" xfId="35558"/>
    <cellStyle name="백분율 2 4 3 2 6" xfId="35559"/>
    <cellStyle name="백분율 2 4 3 2 7" xfId="35560"/>
    <cellStyle name="백분율 2 4 3 2 8" xfId="35561"/>
    <cellStyle name="백분율 2 4 3 2 9" xfId="35562"/>
    <cellStyle name="백분율 2 4 3 20" xfId="35563"/>
    <cellStyle name="백분율 2 4 3 21" xfId="35564"/>
    <cellStyle name="백분율 2 4 3 22" xfId="35565"/>
    <cellStyle name="백분율 2 4 3 23" xfId="35566"/>
    <cellStyle name="백분율 2 4 3 24" xfId="35567"/>
    <cellStyle name="백분율 2 4 3 25" xfId="35568"/>
    <cellStyle name="백분율 2 4 3 26" xfId="35569"/>
    <cellStyle name="백분율 2 4 3 27" xfId="35570"/>
    <cellStyle name="백분율 2 4 3 28" xfId="35571"/>
    <cellStyle name="백분율 2 4 3 29" xfId="35572"/>
    <cellStyle name="백분율 2 4 3 3" xfId="35573"/>
    <cellStyle name="백분율 2 4 3 30" xfId="35574"/>
    <cellStyle name="백분율 2 4 3 31" xfId="35575"/>
    <cellStyle name="백분율 2 4 3 32" xfId="35576"/>
    <cellStyle name="백분율 2 4 3 33" xfId="35577"/>
    <cellStyle name="백분율 2 4 3 34" xfId="35578"/>
    <cellStyle name="백분율 2 4 3 35" xfId="35579"/>
    <cellStyle name="백분율 2 4 3 36" xfId="35580"/>
    <cellStyle name="백분율 2 4 3 37" xfId="35581"/>
    <cellStyle name="백분율 2 4 3 38" xfId="35582"/>
    <cellStyle name="백분율 2 4 3 39" xfId="35583"/>
    <cellStyle name="백분율 2 4 3 4" xfId="35584"/>
    <cellStyle name="백분율 2 4 3 40" xfId="35585"/>
    <cellStyle name="백분율 2 4 3 41" xfId="35586"/>
    <cellStyle name="백분율 2 4 3 42" xfId="35587"/>
    <cellStyle name="백분율 2 4 3 43" xfId="35588"/>
    <cellStyle name="백분율 2 4 3 44" xfId="35589"/>
    <cellStyle name="백분율 2 4 3 45" xfId="35590"/>
    <cellStyle name="백분율 2 4 3 46" xfId="35591"/>
    <cellStyle name="백분율 2 4 3 5" xfId="35592"/>
    <cellStyle name="백분율 2 4 3 6" xfId="35593"/>
    <cellStyle name="백분율 2 4 3 7" xfId="35594"/>
    <cellStyle name="백분율 2 4 3 8" xfId="35595"/>
    <cellStyle name="백분율 2 4 3 9" xfId="35596"/>
    <cellStyle name="백분율 2 4 30" xfId="35597"/>
    <cellStyle name="백분율 2 4 31" xfId="35598"/>
    <cellStyle name="백분율 2 4 32" xfId="35599"/>
    <cellStyle name="백분율 2 4 33" xfId="35600"/>
    <cellStyle name="백분율 2 4 34" xfId="35601"/>
    <cellStyle name="백분율 2 4 35" xfId="35602"/>
    <cellStyle name="백분율 2 4 36" xfId="35603"/>
    <cellStyle name="백분율 2 4 37" xfId="35604"/>
    <cellStyle name="백분율 2 4 38" xfId="35605"/>
    <cellStyle name="백분율 2 4 39" xfId="35606"/>
    <cellStyle name="백분율 2 4 4" xfId="35607"/>
    <cellStyle name="백분율 2 4 4 10" xfId="35608"/>
    <cellStyle name="백분율 2 4 4 11" xfId="35609"/>
    <cellStyle name="백분율 2 4 4 12" xfId="35610"/>
    <cellStyle name="백분율 2 4 4 13" xfId="35611"/>
    <cellStyle name="백분율 2 4 4 14" xfId="35612"/>
    <cellStyle name="백분율 2 4 4 15" xfId="35613"/>
    <cellStyle name="백분율 2 4 4 16" xfId="35614"/>
    <cellStyle name="백분율 2 4 4 17" xfId="35615"/>
    <cellStyle name="백분율 2 4 4 18" xfId="35616"/>
    <cellStyle name="백분율 2 4 4 19" xfId="35617"/>
    <cellStyle name="백분율 2 4 4 2" xfId="35618"/>
    <cellStyle name="백분율 2 4 4 2 10" xfId="35619"/>
    <cellStyle name="백분율 2 4 4 2 11" xfId="35620"/>
    <cellStyle name="백분율 2 4 4 2 12" xfId="35621"/>
    <cellStyle name="백분율 2 4 4 2 13" xfId="35622"/>
    <cellStyle name="백분율 2 4 4 2 14" xfId="35623"/>
    <cellStyle name="백분율 2 4 4 2 15" xfId="35624"/>
    <cellStyle name="백분율 2 4 4 2 16" xfId="35625"/>
    <cellStyle name="백분율 2 4 4 2 17" xfId="35626"/>
    <cellStyle name="백분율 2 4 4 2 18" xfId="35627"/>
    <cellStyle name="백분율 2 4 4 2 19" xfId="35628"/>
    <cellStyle name="백분율 2 4 4 2 2" xfId="35629"/>
    <cellStyle name="백분율 2 4 4 2 20" xfId="35630"/>
    <cellStyle name="백분율 2 4 4 2 21" xfId="35631"/>
    <cellStyle name="백분율 2 4 4 2 22" xfId="35632"/>
    <cellStyle name="백분율 2 4 4 2 23" xfId="35633"/>
    <cellStyle name="백분율 2 4 4 2 24" xfId="35634"/>
    <cellStyle name="백분율 2 4 4 2 25" xfId="35635"/>
    <cellStyle name="백분율 2 4 4 2 26" xfId="35636"/>
    <cellStyle name="백분율 2 4 4 2 27" xfId="35637"/>
    <cellStyle name="백분율 2 4 4 2 28" xfId="35638"/>
    <cellStyle name="백분율 2 4 4 2 29" xfId="35639"/>
    <cellStyle name="백분율 2 4 4 2 3" xfId="35640"/>
    <cellStyle name="백분율 2 4 4 2 30" xfId="35641"/>
    <cellStyle name="백분율 2 4 4 2 31" xfId="35642"/>
    <cellStyle name="백분율 2 4 4 2 32" xfId="35643"/>
    <cellStyle name="백분율 2 4 4 2 33" xfId="35644"/>
    <cellStyle name="백분율 2 4 4 2 34" xfId="35645"/>
    <cellStyle name="백분율 2 4 4 2 35" xfId="35646"/>
    <cellStyle name="백분율 2 4 4 2 36" xfId="35647"/>
    <cellStyle name="백분율 2 4 4 2 37" xfId="35648"/>
    <cellStyle name="백분율 2 4 4 2 38" xfId="35649"/>
    <cellStyle name="백분율 2 4 4 2 39" xfId="35650"/>
    <cellStyle name="백분율 2 4 4 2 4" xfId="35651"/>
    <cellStyle name="백분율 2 4 4 2 40" xfId="35652"/>
    <cellStyle name="백분율 2 4 4 2 41" xfId="35653"/>
    <cellStyle name="백분율 2 4 4 2 42" xfId="35654"/>
    <cellStyle name="백분율 2 4 4 2 43" xfId="35655"/>
    <cellStyle name="백분율 2 4 4 2 5" xfId="35656"/>
    <cellStyle name="백분율 2 4 4 2 6" xfId="35657"/>
    <cellStyle name="백분율 2 4 4 2 7" xfId="35658"/>
    <cellStyle name="백분율 2 4 4 2 8" xfId="35659"/>
    <cellStyle name="백분율 2 4 4 2 9" xfId="35660"/>
    <cellStyle name="백분율 2 4 4 20" xfId="35661"/>
    <cellStyle name="백분율 2 4 4 21" xfId="35662"/>
    <cellStyle name="백분율 2 4 4 22" xfId="35663"/>
    <cellStyle name="백분율 2 4 4 23" xfId="35664"/>
    <cellStyle name="백분율 2 4 4 24" xfId="35665"/>
    <cellStyle name="백분율 2 4 4 25" xfId="35666"/>
    <cellStyle name="백분율 2 4 4 26" xfId="35667"/>
    <cellStyle name="백분율 2 4 4 27" xfId="35668"/>
    <cellStyle name="백분율 2 4 4 28" xfId="35669"/>
    <cellStyle name="백분율 2 4 4 29" xfId="35670"/>
    <cellStyle name="백분율 2 4 4 3" xfId="35671"/>
    <cellStyle name="백분율 2 4 4 30" xfId="35672"/>
    <cellStyle name="백분율 2 4 4 31" xfId="35673"/>
    <cellStyle name="백분율 2 4 4 32" xfId="35674"/>
    <cellStyle name="백분율 2 4 4 33" xfId="35675"/>
    <cellStyle name="백분율 2 4 4 34" xfId="35676"/>
    <cellStyle name="백분율 2 4 4 35" xfId="35677"/>
    <cellStyle name="백분율 2 4 4 36" xfId="35678"/>
    <cellStyle name="백분율 2 4 4 37" xfId="35679"/>
    <cellStyle name="백분율 2 4 4 38" xfId="35680"/>
    <cellStyle name="백분율 2 4 4 39" xfId="35681"/>
    <cellStyle name="백분율 2 4 4 4" xfId="35682"/>
    <cellStyle name="백분율 2 4 4 40" xfId="35683"/>
    <cellStyle name="백분율 2 4 4 41" xfId="35684"/>
    <cellStyle name="백분율 2 4 4 42" xfId="35685"/>
    <cellStyle name="백분율 2 4 4 43" xfId="35686"/>
    <cellStyle name="백분율 2 4 4 44" xfId="35687"/>
    <cellStyle name="백분율 2 4 4 45" xfId="35688"/>
    <cellStyle name="백분율 2 4 4 46" xfId="35689"/>
    <cellStyle name="백분율 2 4 4 5" xfId="35690"/>
    <cellStyle name="백분율 2 4 4 6" xfId="35691"/>
    <cellStyle name="백분율 2 4 4 7" xfId="35692"/>
    <cellStyle name="백분율 2 4 4 8" xfId="35693"/>
    <cellStyle name="백분율 2 4 4 9" xfId="35694"/>
    <cellStyle name="백분율 2 4 40" xfId="35695"/>
    <cellStyle name="백분율 2 4 41" xfId="35696"/>
    <cellStyle name="백분율 2 4 42" xfId="35697"/>
    <cellStyle name="백분율 2 4 43" xfId="35698"/>
    <cellStyle name="백분율 2 4 44" xfId="35699"/>
    <cellStyle name="백분율 2 4 45" xfId="35700"/>
    <cellStyle name="백분율 2 4 46" xfId="35701"/>
    <cellStyle name="백분율 2 4 47" xfId="35702"/>
    <cellStyle name="백분율 2 4 48" xfId="35703"/>
    <cellStyle name="백분율 2 4 49" xfId="35704"/>
    <cellStyle name="백분율 2 4 5" xfId="35705"/>
    <cellStyle name="백분율 2 4 5 10" xfId="35706"/>
    <cellStyle name="백분율 2 4 5 11" xfId="35707"/>
    <cellStyle name="백분율 2 4 5 12" xfId="35708"/>
    <cellStyle name="백분율 2 4 5 13" xfId="35709"/>
    <cellStyle name="백분율 2 4 5 14" xfId="35710"/>
    <cellStyle name="백분율 2 4 5 15" xfId="35711"/>
    <cellStyle name="백분율 2 4 5 16" xfId="35712"/>
    <cellStyle name="백분율 2 4 5 17" xfId="35713"/>
    <cellStyle name="백분율 2 4 5 18" xfId="35714"/>
    <cellStyle name="백분율 2 4 5 19" xfId="35715"/>
    <cellStyle name="백분율 2 4 5 2" xfId="35716"/>
    <cellStyle name="백분율 2 4 5 20" xfId="35717"/>
    <cellStyle name="백분율 2 4 5 21" xfId="35718"/>
    <cellStyle name="백분율 2 4 5 22" xfId="35719"/>
    <cellStyle name="백분율 2 4 5 23" xfId="35720"/>
    <cellStyle name="백분율 2 4 5 24" xfId="35721"/>
    <cellStyle name="백분율 2 4 5 25" xfId="35722"/>
    <cellStyle name="백분율 2 4 5 26" xfId="35723"/>
    <cellStyle name="백분율 2 4 5 27" xfId="35724"/>
    <cellStyle name="백분율 2 4 5 28" xfId="35725"/>
    <cellStyle name="백분율 2 4 5 29" xfId="35726"/>
    <cellStyle name="백분율 2 4 5 3" xfId="35727"/>
    <cellStyle name="백분율 2 4 5 30" xfId="35728"/>
    <cellStyle name="백분율 2 4 5 31" xfId="35729"/>
    <cellStyle name="백분율 2 4 5 32" xfId="35730"/>
    <cellStyle name="백분율 2 4 5 33" xfId="35731"/>
    <cellStyle name="백분율 2 4 5 34" xfId="35732"/>
    <cellStyle name="백분율 2 4 5 35" xfId="35733"/>
    <cellStyle name="백분율 2 4 5 36" xfId="35734"/>
    <cellStyle name="백분율 2 4 5 37" xfId="35735"/>
    <cellStyle name="백분율 2 4 5 38" xfId="35736"/>
    <cellStyle name="백분율 2 4 5 39" xfId="35737"/>
    <cellStyle name="백분율 2 4 5 4" xfId="35738"/>
    <cellStyle name="백분율 2 4 5 40" xfId="35739"/>
    <cellStyle name="백분율 2 4 5 41" xfId="35740"/>
    <cellStyle name="백분율 2 4 5 42" xfId="35741"/>
    <cellStyle name="백분율 2 4 5 43" xfId="35742"/>
    <cellStyle name="백분율 2 4 5 5" xfId="35743"/>
    <cellStyle name="백분율 2 4 5 6" xfId="35744"/>
    <cellStyle name="백분율 2 4 5 7" xfId="35745"/>
    <cellStyle name="백분율 2 4 5 8" xfId="35746"/>
    <cellStyle name="백분율 2 4 5 9" xfId="35747"/>
    <cellStyle name="백분율 2 4 6" xfId="35748"/>
    <cellStyle name="백분율 2 4 7" xfId="35749"/>
    <cellStyle name="백분율 2 4 8" xfId="35750"/>
    <cellStyle name="백분율 2 4 9" xfId="35751"/>
    <cellStyle name="백분율 2 40" xfId="35752"/>
    <cellStyle name="백분율 2 41" xfId="35753"/>
    <cellStyle name="백분율 2 42" xfId="35754"/>
    <cellStyle name="백분율 2 43" xfId="35755"/>
    <cellStyle name="백분율 2 44" xfId="35756"/>
    <cellStyle name="백분율 2 45" xfId="35757"/>
    <cellStyle name="백분율 2 46" xfId="35758"/>
    <cellStyle name="백분율 2 47" xfId="35759"/>
    <cellStyle name="백분율 2 48" xfId="35760"/>
    <cellStyle name="백분율 2 49" xfId="35761"/>
    <cellStyle name="백분율 2 5" xfId="35762"/>
    <cellStyle name="백분율 2 5 10" xfId="35763"/>
    <cellStyle name="백분율 2 5 11" xfId="35764"/>
    <cellStyle name="백분율 2 5 12" xfId="35765"/>
    <cellStyle name="백분율 2 5 13" xfId="35766"/>
    <cellStyle name="백분율 2 5 14" xfId="35767"/>
    <cellStyle name="백분율 2 5 15" xfId="35768"/>
    <cellStyle name="백분율 2 5 16" xfId="35769"/>
    <cellStyle name="백분율 2 5 17" xfId="35770"/>
    <cellStyle name="백분율 2 5 18" xfId="35771"/>
    <cellStyle name="백분율 2 5 19" xfId="35772"/>
    <cellStyle name="백분율 2 5 2" xfId="35773"/>
    <cellStyle name="백분율 2 5 2 10" xfId="35774"/>
    <cellStyle name="백분율 2 5 2 11" xfId="35775"/>
    <cellStyle name="백분율 2 5 2 12" xfId="35776"/>
    <cellStyle name="백분율 2 5 2 13" xfId="35777"/>
    <cellStyle name="백분율 2 5 2 14" xfId="35778"/>
    <cellStyle name="백분율 2 5 2 15" xfId="35779"/>
    <cellStyle name="백분율 2 5 2 16" xfId="35780"/>
    <cellStyle name="백분율 2 5 2 17" xfId="35781"/>
    <cellStyle name="백분율 2 5 2 18" xfId="35782"/>
    <cellStyle name="백분율 2 5 2 19" xfId="35783"/>
    <cellStyle name="백분율 2 5 2 2" xfId="35784"/>
    <cellStyle name="백분율 2 5 2 2 10" xfId="35785"/>
    <cellStyle name="백분율 2 5 2 2 11" xfId="35786"/>
    <cellStyle name="백분율 2 5 2 2 12" xfId="35787"/>
    <cellStyle name="백분율 2 5 2 2 13" xfId="35788"/>
    <cellStyle name="백분율 2 5 2 2 14" xfId="35789"/>
    <cellStyle name="백분율 2 5 2 2 15" xfId="35790"/>
    <cellStyle name="백분율 2 5 2 2 16" xfId="35791"/>
    <cellStyle name="백분율 2 5 2 2 17" xfId="35792"/>
    <cellStyle name="백분율 2 5 2 2 18" xfId="35793"/>
    <cellStyle name="백분율 2 5 2 2 19" xfId="35794"/>
    <cellStyle name="백분율 2 5 2 2 2" xfId="35795"/>
    <cellStyle name="백분율 2 5 2 2 20" xfId="35796"/>
    <cellStyle name="백분율 2 5 2 2 21" xfId="35797"/>
    <cellStyle name="백분율 2 5 2 2 22" xfId="35798"/>
    <cellStyle name="백분율 2 5 2 2 23" xfId="35799"/>
    <cellStyle name="백분율 2 5 2 2 24" xfId="35800"/>
    <cellStyle name="백분율 2 5 2 2 25" xfId="35801"/>
    <cellStyle name="백분율 2 5 2 2 26" xfId="35802"/>
    <cellStyle name="백분율 2 5 2 2 27" xfId="35803"/>
    <cellStyle name="백분율 2 5 2 2 28" xfId="35804"/>
    <cellStyle name="백분율 2 5 2 2 29" xfId="35805"/>
    <cellStyle name="백분율 2 5 2 2 3" xfId="35806"/>
    <cellStyle name="백분율 2 5 2 2 30" xfId="35807"/>
    <cellStyle name="백분율 2 5 2 2 31" xfId="35808"/>
    <cellStyle name="백분율 2 5 2 2 32" xfId="35809"/>
    <cellStyle name="백분율 2 5 2 2 33" xfId="35810"/>
    <cellStyle name="백분율 2 5 2 2 34" xfId="35811"/>
    <cellStyle name="백분율 2 5 2 2 35" xfId="35812"/>
    <cellStyle name="백분율 2 5 2 2 36" xfId="35813"/>
    <cellStyle name="백분율 2 5 2 2 37" xfId="35814"/>
    <cellStyle name="백분율 2 5 2 2 38" xfId="35815"/>
    <cellStyle name="백분율 2 5 2 2 39" xfId="35816"/>
    <cellStyle name="백분율 2 5 2 2 4" xfId="35817"/>
    <cellStyle name="백분율 2 5 2 2 40" xfId="35818"/>
    <cellStyle name="백분율 2 5 2 2 41" xfId="35819"/>
    <cellStyle name="백분율 2 5 2 2 42" xfId="35820"/>
    <cellStyle name="백분율 2 5 2 2 43" xfId="35821"/>
    <cellStyle name="백분율 2 5 2 2 5" xfId="35822"/>
    <cellStyle name="백분율 2 5 2 2 6" xfId="35823"/>
    <cellStyle name="백분율 2 5 2 2 7" xfId="35824"/>
    <cellStyle name="백분율 2 5 2 2 8" xfId="35825"/>
    <cellStyle name="백분율 2 5 2 2 9" xfId="35826"/>
    <cellStyle name="백분율 2 5 2 20" xfId="35827"/>
    <cellStyle name="백분율 2 5 2 21" xfId="35828"/>
    <cellStyle name="백분율 2 5 2 22" xfId="35829"/>
    <cellStyle name="백분율 2 5 2 23" xfId="35830"/>
    <cellStyle name="백분율 2 5 2 24" xfId="35831"/>
    <cellStyle name="백분율 2 5 2 25" xfId="35832"/>
    <cellStyle name="백분율 2 5 2 26" xfId="35833"/>
    <cellStyle name="백분율 2 5 2 27" xfId="35834"/>
    <cellStyle name="백분율 2 5 2 28" xfId="35835"/>
    <cellStyle name="백분율 2 5 2 29" xfId="35836"/>
    <cellStyle name="백분율 2 5 2 3" xfId="35837"/>
    <cellStyle name="백분율 2 5 2 30" xfId="35838"/>
    <cellStyle name="백분율 2 5 2 31" xfId="35839"/>
    <cellStyle name="백분율 2 5 2 32" xfId="35840"/>
    <cellStyle name="백분율 2 5 2 33" xfId="35841"/>
    <cellStyle name="백분율 2 5 2 34" xfId="35842"/>
    <cellStyle name="백분율 2 5 2 35" xfId="35843"/>
    <cellStyle name="백분율 2 5 2 36" xfId="35844"/>
    <cellStyle name="백분율 2 5 2 37" xfId="35845"/>
    <cellStyle name="백분율 2 5 2 38" xfId="35846"/>
    <cellStyle name="백분율 2 5 2 39" xfId="35847"/>
    <cellStyle name="백분율 2 5 2 4" xfId="35848"/>
    <cellStyle name="백분율 2 5 2 40" xfId="35849"/>
    <cellStyle name="백분율 2 5 2 41" xfId="35850"/>
    <cellStyle name="백분율 2 5 2 42" xfId="35851"/>
    <cellStyle name="백분율 2 5 2 43" xfId="35852"/>
    <cellStyle name="백분율 2 5 2 44" xfId="35853"/>
    <cellStyle name="백분율 2 5 2 45" xfId="35854"/>
    <cellStyle name="백분율 2 5 2 46" xfId="35855"/>
    <cellStyle name="백분율 2 5 2 5" xfId="35856"/>
    <cellStyle name="백분율 2 5 2 6" xfId="35857"/>
    <cellStyle name="백분율 2 5 2 7" xfId="35858"/>
    <cellStyle name="백분율 2 5 2 8" xfId="35859"/>
    <cellStyle name="백분율 2 5 2 9" xfId="35860"/>
    <cellStyle name="백분율 2 5 20" xfId="35861"/>
    <cellStyle name="백분율 2 5 21" xfId="35862"/>
    <cellStyle name="백분율 2 5 22" xfId="35863"/>
    <cellStyle name="백분율 2 5 23" xfId="35864"/>
    <cellStyle name="백분율 2 5 24" xfId="35865"/>
    <cellStyle name="백분율 2 5 25" xfId="35866"/>
    <cellStyle name="백분율 2 5 26" xfId="35867"/>
    <cellStyle name="백분율 2 5 27" xfId="35868"/>
    <cellStyle name="백분율 2 5 28" xfId="35869"/>
    <cellStyle name="백분율 2 5 29" xfId="35870"/>
    <cellStyle name="백분율 2 5 3" xfId="35871"/>
    <cellStyle name="백분율 2 5 3 10" xfId="35872"/>
    <cellStyle name="백분율 2 5 3 11" xfId="35873"/>
    <cellStyle name="백분율 2 5 3 12" xfId="35874"/>
    <cellStyle name="백분율 2 5 3 13" xfId="35875"/>
    <cellStyle name="백분율 2 5 3 14" xfId="35876"/>
    <cellStyle name="백분율 2 5 3 15" xfId="35877"/>
    <cellStyle name="백분율 2 5 3 16" xfId="35878"/>
    <cellStyle name="백분율 2 5 3 17" xfId="35879"/>
    <cellStyle name="백분율 2 5 3 18" xfId="35880"/>
    <cellStyle name="백분율 2 5 3 19" xfId="35881"/>
    <cellStyle name="백분율 2 5 3 2" xfId="35882"/>
    <cellStyle name="백분율 2 5 3 20" xfId="35883"/>
    <cellStyle name="백분율 2 5 3 21" xfId="35884"/>
    <cellStyle name="백분율 2 5 3 22" xfId="35885"/>
    <cellStyle name="백분율 2 5 3 23" xfId="35886"/>
    <cellStyle name="백분율 2 5 3 24" xfId="35887"/>
    <cellStyle name="백분율 2 5 3 25" xfId="35888"/>
    <cellStyle name="백분율 2 5 3 26" xfId="35889"/>
    <cellStyle name="백분율 2 5 3 27" xfId="35890"/>
    <cellStyle name="백분율 2 5 3 28" xfId="35891"/>
    <cellStyle name="백분율 2 5 3 29" xfId="35892"/>
    <cellStyle name="백분율 2 5 3 3" xfId="35893"/>
    <cellStyle name="백분율 2 5 3 30" xfId="35894"/>
    <cellStyle name="백분율 2 5 3 31" xfId="35895"/>
    <cellStyle name="백분율 2 5 3 32" xfId="35896"/>
    <cellStyle name="백분율 2 5 3 33" xfId="35897"/>
    <cellStyle name="백분율 2 5 3 34" xfId="35898"/>
    <cellStyle name="백분율 2 5 3 35" xfId="35899"/>
    <cellStyle name="백분율 2 5 3 36" xfId="35900"/>
    <cellStyle name="백분율 2 5 3 37" xfId="35901"/>
    <cellStyle name="백분율 2 5 3 38" xfId="35902"/>
    <cellStyle name="백분율 2 5 3 39" xfId="35903"/>
    <cellStyle name="백분율 2 5 3 4" xfId="35904"/>
    <cellStyle name="백분율 2 5 3 40" xfId="35905"/>
    <cellStyle name="백분율 2 5 3 41" xfId="35906"/>
    <cellStyle name="백분율 2 5 3 42" xfId="35907"/>
    <cellStyle name="백분율 2 5 3 43" xfId="35908"/>
    <cellStyle name="백분율 2 5 3 5" xfId="35909"/>
    <cellStyle name="백분율 2 5 3 6" xfId="35910"/>
    <cellStyle name="백분율 2 5 3 7" xfId="35911"/>
    <cellStyle name="백분율 2 5 3 8" xfId="35912"/>
    <cellStyle name="백분율 2 5 3 9" xfId="35913"/>
    <cellStyle name="백분율 2 5 30" xfId="35914"/>
    <cellStyle name="백분율 2 5 31" xfId="35915"/>
    <cellStyle name="백분율 2 5 32" xfId="35916"/>
    <cellStyle name="백분율 2 5 33" xfId="35917"/>
    <cellStyle name="백분율 2 5 34" xfId="35918"/>
    <cellStyle name="백분율 2 5 35" xfId="35919"/>
    <cellStyle name="백분율 2 5 36" xfId="35920"/>
    <cellStyle name="백분율 2 5 37" xfId="35921"/>
    <cellStyle name="백분율 2 5 38" xfId="35922"/>
    <cellStyle name="백분율 2 5 39" xfId="35923"/>
    <cellStyle name="백분율 2 5 4" xfId="35924"/>
    <cellStyle name="백분율 2 5 40" xfId="35925"/>
    <cellStyle name="백분율 2 5 41" xfId="35926"/>
    <cellStyle name="백분율 2 5 42" xfId="35927"/>
    <cellStyle name="백분율 2 5 43" xfId="35928"/>
    <cellStyle name="백분율 2 5 44" xfId="35929"/>
    <cellStyle name="백분율 2 5 45" xfId="35930"/>
    <cellStyle name="백분율 2 5 46" xfId="35931"/>
    <cellStyle name="백분율 2 5 47" xfId="35932"/>
    <cellStyle name="백분율 2 5 5" xfId="35933"/>
    <cellStyle name="백분율 2 5 6" xfId="35934"/>
    <cellStyle name="백분율 2 5 7" xfId="35935"/>
    <cellStyle name="백분율 2 5 8" xfId="35936"/>
    <cellStyle name="백분율 2 5 9" xfId="35937"/>
    <cellStyle name="백분율 2 50" xfId="35938"/>
    <cellStyle name="백분율 2 51" xfId="39905"/>
    <cellStyle name="백분율 2 6" xfId="35939"/>
    <cellStyle name="백분율 2 6 10" xfId="35940"/>
    <cellStyle name="백분율 2 6 11" xfId="35941"/>
    <cellStyle name="백분율 2 6 12" xfId="35942"/>
    <cellStyle name="백분율 2 6 13" xfId="35943"/>
    <cellStyle name="백분율 2 6 14" xfId="35944"/>
    <cellStyle name="백분율 2 6 15" xfId="35945"/>
    <cellStyle name="백분율 2 6 16" xfId="35946"/>
    <cellStyle name="백분율 2 6 17" xfId="35947"/>
    <cellStyle name="백분율 2 6 18" xfId="35948"/>
    <cellStyle name="백분율 2 6 19" xfId="35949"/>
    <cellStyle name="백분율 2 6 2" xfId="35950"/>
    <cellStyle name="백분율 2 6 2 10" xfId="35951"/>
    <cellStyle name="백분율 2 6 2 11" xfId="35952"/>
    <cellStyle name="백분율 2 6 2 12" xfId="35953"/>
    <cellStyle name="백분율 2 6 2 13" xfId="35954"/>
    <cellStyle name="백분율 2 6 2 14" xfId="35955"/>
    <cellStyle name="백분율 2 6 2 15" xfId="35956"/>
    <cellStyle name="백분율 2 6 2 16" xfId="35957"/>
    <cellStyle name="백분율 2 6 2 17" xfId="35958"/>
    <cellStyle name="백분율 2 6 2 18" xfId="35959"/>
    <cellStyle name="백분율 2 6 2 19" xfId="35960"/>
    <cellStyle name="백분율 2 6 2 2" xfId="35961"/>
    <cellStyle name="백분율 2 6 2 20" xfId="35962"/>
    <cellStyle name="백분율 2 6 2 21" xfId="35963"/>
    <cellStyle name="백분율 2 6 2 22" xfId="35964"/>
    <cellStyle name="백분율 2 6 2 23" xfId="35965"/>
    <cellStyle name="백분율 2 6 2 24" xfId="35966"/>
    <cellStyle name="백분율 2 6 2 25" xfId="35967"/>
    <cellStyle name="백분율 2 6 2 26" xfId="35968"/>
    <cellStyle name="백분율 2 6 2 27" xfId="35969"/>
    <cellStyle name="백분율 2 6 2 28" xfId="35970"/>
    <cellStyle name="백분율 2 6 2 29" xfId="35971"/>
    <cellStyle name="백분율 2 6 2 3" xfId="35972"/>
    <cellStyle name="백분율 2 6 2 30" xfId="35973"/>
    <cellStyle name="백분율 2 6 2 31" xfId="35974"/>
    <cellStyle name="백분율 2 6 2 32" xfId="35975"/>
    <cellStyle name="백분율 2 6 2 33" xfId="35976"/>
    <cellStyle name="백분율 2 6 2 34" xfId="35977"/>
    <cellStyle name="백분율 2 6 2 35" xfId="35978"/>
    <cellStyle name="백분율 2 6 2 36" xfId="35979"/>
    <cellStyle name="백분율 2 6 2 37" xfId="35980"/>
    <cellStyle name="백분율 2 6 2 38" xfId="35981"/>
    <cellStyle name="백분율 2 6 2 39" xfId="35982"/>
    <cellStyle name="백분율 2 6 2 4" xfId="35983"/>
    <cellStyle name="백분율 2 6 2 40" xfId="35984"/>
    <cellStyle name="백분율 2 6 2 41" xfId="35985"/>
    <cellStyle name="백분율 2 6 2 42" xfId="35986"/>
    <cellStyle name="백분율 2 6 2 43" xfId="35987"/>
    <cellStyle name="백분율 2 6 2 5" xfId="35988"/>
    <cellStyle name="백분율 2 6 2 6" xfId="35989"/>
    <cellStyle name="백분율 2 6 2 7" xfId="35990"/>
    <cellStyle name="백분율 2 6 2 8" xfId="35991"/>
    <cellStyle name="백분율 2 6 2 9" xfId="35992"/>
    <cellStyle name="백분율 2 6 20" xfId="35993"/>
    <cellStyle name="백분율 2 6 21" xfId="35994"/>
    <cellStyle name="백분율 2 6 22" xfId="35995"/>
    <cellStyle name="백분율 2 6 23" xfId="35996"/>
    <cellStyle name="백분율 2 6 24" xfId="35997"/>
    <cellStyle name="백분율 2 6 25" xfId="35998"/>
    <cellStyle name="백분율 2 6 26" xfId="35999"/>
    <cellStyle name="백분율 2 6 27" xfId="36000"/>
    <cellStyle name="백분율 2 6 28" xfId="36001"/>
    <cellStyle name="백분율 2 6 29" xfId="36002"/>
    <cellStyle name="백분율 2 6 3" xfId="36003"/>
    <cellStyle name="백분율 2 6 30" xfId="36004"/>
    <cellStyle name="백분율 2 6 31" xfId="36005"/>
    <cellStyle name="백분율 2 6 32" xfId="36006"/>
    <cellStyle name="백분율 2 6 33" xfId="36007"/>
    <cellStyle name="백분율 2 6 34" xfId="36008"/>
    <cellStyle name="백분율 2 6 35" xfId="36009"/>
    <cellStyle name="백분율 2 6 36" xfId="36010"/>
    <cellStyle name="백분율 2 6 37" xfId="36011"/>
    <cellStyle name="백분율 2 6 38" xfId="36012"/>
    <cellStyle name="백분율 2 6 39" xfId="36013"/>
    <cellStyle name="백분율 2 6 4" xfId="36014"/>
    <cellStyle name="백분율 2 6 40" xfId="36015"/>
    <cellStyle name="백분율 2 6 41" xfId="36016"/>
    <cellStyle name="백분율 2 6 42" xfId="36017"/>
    <cellStyle name="백분율 2 6 43" xfId="36018"/>
    <cellStyle name="백분율 2 6 44" xfId="36019"/>
    <cellStyle name="백분율 2 6 45" xfId="36020"/>
    <cellStyle name="백분율 2 6 46" xfId="36021"/>
    <cellStyle name="백분율 2 6 5" xfId="36022"/>
    <cellStyle name="백분율 2 6 6" xfId="36023"/>
    <cellStyle name="백분율 2 6 7" xfId="36024"/>
    <cellStyle name="백분율 2 6 8" xfId="36025"/>
    <cellStyle name="백분율 2 6 9" xfId="36026"/>
    <cellStyle name="백분율 2 7" xfId="36027"/>
    <cellStyle name="백분율 2 7 10" xfId="36028"/>
    <cellStyle name="백분율 2 7 11" xfId="36029"/>
    <cellStyle name="백분율 2 7 12" xfId="36030"/>
    <cellStyle name="백분율 2 7 13" xfId="36031"/>
    <cellStyle name="백분율 2 7 14" xfId="36032"/>
    <cellStyle name="백분율 2 7 15" xfId="36033"/>
    <cellStyle name="백분율 2 7 16" xfId="36034"/>
    <cellStyle name="백분율 2 7 17" xfId="36035"/>
    <cellStyle name="백분율 2 7 18" xfId="36036"/>
    <cellStyle name="백분율 2 7 19" xfId="36037"/>
    <cellStyle name="백분율 2 7 2" xfId="36038"/>
    <cellStyle name="백분율 2 7 2 10" xfId="36039"/>
    <cellStyle name="백분율 2 7 2 11" xfId="36040"/>
    <cellStyle name="백분율 2 7 2 12" xfId="36041"/>
    <cellStyle name="백분율 2 7 2 13" xfId="36042"/>
    <cellStyle name="백분율 2 7 2 14" xfId="36043"/>
    <cellStyle name="백분율 2 7 2 15" xfId="36044"/>
    <cellStyle name="백분율 2 7 2 16" xfId="36045"/>
    <cellStyle name="백분율 2 7 2 17" xfId="36046"/>
    <cellStyle name="백분율 2 7 2 18" xfId="36047"/>
    <cellStyle name="백분율 2 7 2 19" xfId="36048"/>
    <cellStyle name="백분율 2 7 2 2" xfId="36049"/>
    <cellStyle name="백분율 2 7 2 20" xfId="36050"/>
    <cellStyle name="백분율 2 7 2 21" xfId="36051"/>
    <cellStyle name="백분율 2 7 2 22" xfId="36052"/>
    <cellStyle name="백분율 2 7 2 23" xfId="36053"/>
    <cellStyle name="백분율 2 7 2 24" xfId="36054"/>
    <cellStyle name="백분율 2 7 2 25" xfId="36055"/>
    <cellStyle name="백분율 2 7 2 26" xfId="36056"/>
    <cellStyle name="백분율 2 7 2 27" xfId="36057"/>
    <cellStyle name="백분율 2 7 2 28" xfId="36058"/>
    <cellStyle name="백분율 2 7 2 29" xfId="36059"/>
    <cellStyle name="백분율 2 7 2 3" xfId="36060"/>
    <cellStyle name="백분율 2 7 2 30" xfId="36061"/>
    <cellStyle name="백분율 2 7 2 31" xfId="36062"/>
    <cellStyle name="백분율 2 7 2 32" xfId="36063"/>
    <cellStyle name="백분율 2 7 2 33" xfId="36064"/>
    <cellStyle name="백분율 2 7 2 34" xfId="36065"/>
    <cellStyle name="백분율 2 7 2 35" xfId="36066"/>
    <cellStyle name="백분율 2 7 2 36" xfId="36067"/>
    <cellStyle name="백분율 2 7 2 37" xfId="36068"/>
    <cellStyle name="백분율 2 7 2 38" xfId="36069"/>
    <cellStyle name="백분율 2 7 2 39" xfId="36070"/>
    <cellStyle name="백분율 2 7 2 4" xfId="36071"/>
    <cellStyle name="백분율 2 7 2 40" xfId="36072"/>
    <cellStyle name="백분율 2 7 2 41" xfId="36073"/>
    <cellStyle name="백분율 2 7 2 42" xfId="36074"/>
    <cellStyle name="백분율 2 7 2 43" xfId="36075"/>
    <cellStyle name="백분율 2 7 2 5" xfId="36076"/>
    <cellStyle name="백분율 2 7 2 6" xfId="36077"/>
    <cellStyle name="백분율 2 7 2 7" xfId="36078"/>
    <cellStyle name="백분율 2 7 2 8" xfId="36079"/>
    <cellStyle name="백분율 2 7 2 9" xfId="36080"/>
    <cellStyle name="백분율 2 7 20" xfId="36081"/>
    <cellStyle name="백분율 2 7 21" xfId="36082"/>
    <cellStyle name="백분율 2 7 22" xfId="36083"/>
    <cellStyle name="백분율 2 7 23" xfId="36084"/>
    <cellStyle name="백분율 2 7 24" xfId="36085"/>
    <cellStyle name="백분율 2 7 25" xfId="36086"/>
    <cellStyle name="백분율 2 7 26" xfId="36087"/>
    <cellStyle name="백분율 2 7 27" xfId="36088"/>
    <cellStyle name="백분율 2 7 28" xfId="36089"/>
    <cellStyle name="백분율 2 7 29" xfId="36090"/>
    <cellStyle name="백분율 2 7 3" xfId="36091"/>
    <cellStyle name="백분율 2 7 30" xfId="36092"/>
    <cellStyle name="백분율 2 7 31" xfId="36093"/>
    <cellStyle name="백분율 2 7 32" xfId="36094"/>
    <cellStyle name="백분율 2 7 33" xfId="36095"/>
    <cellStyle name="백분율 2 7 34" xfId="36096"/>
    <cellStyle name="백분율 2 7 35" xfId="36097"/>
    <cellStyle name="백분율 2 7 36" xfId="36098"/>
    <cellStyle name="백분율 2 7 37" xfId="36099"/>
    <cellStyle name="백분율 2 7 38" xfId="36100"/>
    <cellStyle name="백분율 2 7 39" xfId="36101"/>
    <cellStyle name="백분율 2 7 4" xfId="36102"/>
    <cellStyle name="백분율 2 7 40" xfId="36103"/>
    <cellStyle name="백분율 2 7 41" xfId="36104"/>
    <cellStyle name="백분율 2 7 42" xfId="36105"/>
    <cellStyle name="백분율 2 7 43" xfId="36106"/>
    <cellStyle name="백분율 2 7 44" xfId="36107"/>
    <cellStyle name="백분율 2 7 45" xfId="36108"/>
    <cellStyle name="백분율 2 7 46" xfId="36109"/>
    <cellStyle name="백분율 2 7 5" xfId="36110"/>
    <cellStyle name="백분율 2 7 6" xfId="36111"/>
    <cellStyle name="백분율 2 7 7" xfId="36112"/>
    <cellStyle name="백분율 2 7 8" xfId="36113"/>
    <cellStyle name="백분율 2 7 9" xfId="36114"/>
    <cellStyle name="백분율 2 8" xfId="36115"/>
    <cellStyle name="백분율 2 8 10" xfId="36116"/>
    <cellStyle name="백분율 2 8 11" xfId="36117"/>
    <cellStyle name="백분율 2 8 12" xfId="36118"/>
    <cellStyle name="백분율 2 8 13" xfId="36119"/>
    <cellStyle name="백분율 2 8 14" xfId="36120"/>
    <cellStyle name="백분율 2 8 15" xfId="36121"/>
    <cellStyle name="백분율 2 8 16" xfId="36122"/>
    <cellStyle name="백분율 2 8 17" xfId="36123"/>
    <cellStyle name="백분율 2 8 18" xfId="36124"/>
    <cellStyle name="백분율 2 8 19" xfId="36125"/>
    <cellStyle name="백분율 2 8 2" xfId="36126"/>
    <cellStyle name="백분율 2 8 20" xfId="36127"/>
    <cellStyle name="백분율 2 8 21" xfId="36128"/>
    <cellStyle name="백분율 2 8 22" xfId="36129"/>
    <cellStyle name="백분율 2 8 23" xfId="36130"/>
    <cellStyle name="백분율 2 8 24" xfId="36131"/>
    <cellStyle name="백분율 2 8 25" xfId="36132"/>
    <cellStyle name="백분율 2 8 26" xfId="36133"/>
    <cellStyle name="백분율 2 8 27" xfId="36134"/>
    <cellStyle name="백분율 2 8 28" xfId="36135"/>
    <cellStyle name="백분율 2 8 29" xfId="36136"/>
    <cellStyle name="백분율 2 8 3" xfId="36137"/>
    <cellStyle name="백분율 2 8 30" xfId="36138"/>
    <cellStyle name="백분율 2 8 31" xfId="36139"/>
    <cellStyle name="백분율 2 8 32" xfId="36140"/>
    <cellStyle name="백분율 2 8 33" xfId="36141"/>
    <cellStyle name="백분율 2 8 34" xfId="36142"/>
    <cellStyle name="백분율 2 8 35" xfId="36143"/>
    <cellStyle name="백분율 2 8 36" xfId="36144"/>
    <cellStyle name="백분율 2 8 37" xfId="36145"/>
    <cellStyle name="백분율 2 8 38" xfId="36146"/>
    <cellStyle name="백분율 2 8 39" xfId="36147"/>
    <cellStyle name="백분율 2 8 4" xfId="36148"/>
    <cellStyle name="백분율 2 8 40" xfId="36149"/>
    <cellStyle name="백분율 2 8 41" xfId="36150"/>
    <cellStyle name="백분율 2 8 42" xfId="36151"/>
    <cellStyle name="백분율 2 8 43" xfId="36152"/>
    <cellStyle name="백분율 2 8 5" xfId="36153"/>
    <cellStyle name="백분율 2 8 6" xfId="36154"/>
    <cellStyle name="백분율 2 8 7" xfId="36155"/>
    <cellStyle name="백분율 2 8 8" xfId="36156"/>
    <cellStyle name="백분율 2 8 9" xfId="36157"/>
    <cellStyle name="백분율 2 9" xfId="36158"/>
    <cellStyle name="백분율 3" xfId="36159"/>
    <cellStyle name="백분율 4" xfId="36160"/>
    <cellStyle name="백분율 5" xfId="36161"/>
    <cellStyle name="백분율 6" xfId="36162"/>
    <cellStyle name="백분율 7" xfId="36163"/>
    <cellStyle name="백분율 8" xfId="36164"/>
    <cellStyle name="백분율 8 2" xfId="36165"/>
    <cellStyle name="백분율 9" xfId="36166"/>
    <cellStyle name="수량" xfId="36167"/>
    <cellStyle name="숫자(R)" xfId="36168"/>
    <cellStyle name="숫자(R) 2" xfId="36169"/>
    <cellStyle name="쉼표 [0]" xfId="1" builtinId="6"/>
    <cellStyle name="쉼표 [0] 13" xfId="36170"/>
    <cellStyle name="쉼표 [0] 13 2" xfId="36171"/>
    <cellStyle name="쉼표 [0] 14" xfId="36172"/>
    <cellStyle name="쉼표 [0] 18" xfId="36173"/>
    <cellStyle name="쉼표 [0] 19" xfId="36174"/>
    <cellStyle name="쉼표 [0] 2" xfId="4"/>
    <cellStyle name="쉼표 [0] 2 10" xfId="36175"/>
    <cellStyle name="쉼표 [0] 2 11" xfId="36176"/>
    <cellStyle name="쉼표 [0] 2 12" xfId="36177"/>
    <cellStyle name="쉼표 [0] 2 13" xfId="36178"/>
    <cellStyle name="쉼표 [0] 2 14" xfId="36179"/>
    <cellStyle name="쉼표 [0] 2 15" xfId="36180"/>
    <cellStyle name="쉼표 [0] 2 16" xfId="36181"/>
    <cellStyle name="쉼표 [0] 2 17" xfId="36182"/>
    <cellStyle name="쉼표 [0] 2 18" xfId="36183"/>
    <cellStyle name="쉼표 [0] 2 19" xfId="36184"/>
    <cellStyle name="쉼표 [0] 2 2" xfId="36185"/>
    <cellStyle name="쉼표 [0] 2 2 2" xfId="36186"/>
    <cellStyle name="쉼표 [0] 2 2 2 2" xfId="36187"/>
    <cellStyle name="쉼표 [0] 2 2 2 2 2" xfId="36188"/>
    <cellStyle name="쉼표 [0] 2 2 2 2 2 2" xfId="36189"/>
    <cellStyle name="쉼표 [0] 2 2 2 2 2 3" xfId="36190"/>
    <cellStyle name="쉼표 [0] 2 2 2 2 2 4" xfId="36191"/>
    <cellStyle name="쉼표 [0] 2 2 2 2 2 5" xfId="36192"/>
    <cellStyle name="쉼표 [0] 2 2 2 2 3" xfId="36193"/>
    <cellStyle name="쉼표 [0] 2 2 2 2 4" xfId="36194"/>
    <cellStyle name="쉼표 [0] 2 2 2 2 5" xfId="36195"/>
    <cellStyle name="쉼표 [0] 2 2 2 3" xfId="36196"/>
    <cellStyle name="쉼표 [0] 2 2 2 4" xfId="36197"/>
    <cellStyle name="쉼표 [0] 2 2 2 5" xfId="36198"/>
    <cellStyle name="쉼표 [0] 2 2 2 6" xfId="36199"/>
    <cellStyle name="쉼표 [0] 2 2 3" xfId="36200"/>
    <cellStyle name="쉼표 [0] 2 2 3 2" xfId="36201"/>
    <cellStyle name="쉼표 [0] 2 2 3 3" xfId="36202"/>
    <cellStyle name="쉼표 [0] 2 2 3 4" xfId="36203"/>
    <cellStyle name="쉼표 [0] 2 2 3 5" xfId="36204"/>
    <cellStyle name="쉼표 [0] 2 2 4" xfId="36205"/>
    <cellStyle name="쉼표 [0] 2 2 5" xfId="36206"/>
    <cellStyle name="쉼표 [0] 2 2 6" xfId="36207"/>
    <cellStyle name="쉼표 [0] 2 20" xfId="36208"/>
    <cellStyle name="쉼표 [0] 2 21" xfId="36209"/>
    <cellStyle name="쉼표 [0] 2 22" xfId="36210"/>
    <cellStyle name="쉼표 [0] 2 23" xfId="36211"/>
    <cellStyle name="쉼표 [0] 2 24" xfId="36212"/>
    <cellStyle name="쉼표 [0] 2 25" xfId="36213"/>
    <cellStyle name="쉼표 [0] 2 26" xfId="36214"/>
    <cellStyle name="쉼표 [0] 2 27" xfId="36215"/>
    <cellStyle name="쉼표 [0] 2 28" xfId="36216"/>
    <cellStyle name="쉼표 [0] 2 29" xfId="36217"/>
    <cellStyle name="쉼표 [0] 2 3" xfId="36218"/>
    <cellStyle name="쉼표 [0] 2 3 10" xfId="36219"/>
    <cellStyle name="쉼표 [0] 2 3 11" xfId="36220"/>
    <cellStyle name="쉼표 [0] 2 3 12" xfId="36221"/>
    <cellStyle name="쉼표 [0] 2 3 13" xfId="36222"/>
    <cellStyle name="쉼표 [0] 2 3 14" xfId="36223"/>
    <cellStyle name="쉼표 [0] 2 3 15" xfId="36224"/>
    <cellStyle name="쉼표 [0] 2 3 16" xfId="36225"/>
    <cellStyle name="쉼표 [0] 2 3 17" xfId="36226"/>
    <cellStyle name="쉼표 [0] 2 3 18" xfId="36227"/>
    <cellStyle name="쉼표 [0] 2 3 19" xfId="36228"/>
    <cellStyle name="쉼표 [0] 2 3 2" xfId="36229"/>
    <cellStyle name="쉼표 [0] 2 3 2 10" xfId="36230"/>
    <cellStyle name="쉼표 [0] 2 3 2 11" xfId="36231"/>
    <cellStyle name="쉼표 [0] 2 3 2 12" xfId="36232"/>
    <cellStyle name="쉼표 [0] 2 3 2 13" xfId="36233"/>
    <cellStyle name="쉼표 [0] 2 3 2 14" xfId="36234"/>
    <cellStyle name="쉼표 [0] 2 3 2 15" xfId="36235"/>
    <cellStyle name="쉼표 [0] 2 3 2 16" xfId="36236"/>
    <cellStyle name="쉼표 [0] 2 3 2 17" xfId="36237"/>
    <cellStyle name="쉼표 [0] 2 3 2 18" xfId="36238"/>
    <cellStyle name="쉼표 [0] 2 3 2 19" xfId="36239"/>
    <cellStyle name="쉼표 [0] 2 3 2 2" xfId="36240"/>
    <cellStyle name="쉼표 [0] 2 3 2 2 10" xfId="36241"/>
    <cellStyle name="쉼표 [0] 2 3 2 2 11" xfId="36242"/>
    <cellStyle name="쉼표 [0] 2 3 2 2 12" xfId="36243"/>
    <cellStyle name="쉼표 [0] 2 3 2 2 13" xfId="36244"/>
    <cellStyle name="쉼표 [0] 2 3 2 2 14" xfId="36245"/>
    <cellStyle name="쉼표 [0] 2 3 2 2 15" xfId="36246"/>
    <cellStyle name="쉼표 [0] 2 3 2 2 16" xfId="36247"/>
    <cellStyle name="쉼표 [0] 2 3 2 2 17" xfId="36248"/>
    <cellStyle name="쉼표 [0] 2 3 2 2 18" xfId="36249"/>
    <cellStyle name="쉼표 [0] 2 3 2 2 19" xfId="36250"/>
    <cellStyle name="쉼표 [0] 2 3 2 2 2" xfId="36251"/>
    <cellStyle name="쉼표 [0] 2 3 2 2 2 10" xfId="36252"/>
    <cellStyle name="쉼표 [0] 2 3 2 2 2 11" xfId="36253"/>
    <cellStyle name="쉼표 [0] 2 3 2 2 2 12" xfId="36254"/>
    <cellStyle name="쉼표 [0] 2 3 2 2 2 13" xfId="36255"/>
    <cellStyle name="쉼표 [0] 2 3 2 2 2 14" xfId="36256"/>
    <cellStyle name="쉼표 [0] 2 3 2 2 2 15" xfId="36257"/>
    <cellStyle name="쉼표 [0] 2 3 2 2 2 16" xfId="36258"/>
    <cellStyle name="쉼표 [0] 2 3 2 2 2 17" xfId="36259"/>
    <cellStyle name="쉼표 [0] 2 3 2 2 2 18" xfId="36260"/>
    <cellStyle name="쉼표 [0] 2 3 2 2 2 19" xfId="36261"/>
    <cellStyle name="쉼표 [0] 2 3 2 2 2 2" xfId="36262"/>
    <cellStyle name="쉼표 [0] 2 3 2 2 2 20" xfId="36263"/>
    <cellStyle name="쉼표 [0] 2 3 2 2 2 21" xfId="36264"/>
    <cellStyle name="쉼표 [0] 2 3 2 2 2 22" xfId="36265"/>
    <cellStyle name="쉼표 [0] 2 3 2 2 2 23" xfId="36266"/>
    <cellStyle name="쉼표 [0] 2 3 2 2 2 24" xfId="36267"/>
    <cellStyle name="쉼표 [0] 2 3 2 2 2 25" xfId="36268"/>
    <cellStyle name="쉼표 [0] 2 3 2 2 2 26" xfId="36269"/>
    <cellStyle name="쉼표 [0] 2 3 2 2 2 27" xfId="36270"/>
    <cellStyle name="쉼표 [0] 2 3 2 2 2 28" xfId="36271"/>
    <cellStyle name="쉼표 [0] 2 3 2 2 2 29" xfId="36272"/>
    <cellStyle name="쉼표 [0] 2 3 2 2 2 3" xfId="36273"/>
    <cellStyle name="쉼표 [0] 2 3 2 2 2 30" xfId="36274"/>
    <cellStyle name="쉼표 [0] 2 3 2 2 2 31" xfId="36275"/>
    <cellStyle name="쉼표 [0] 2 3 2 2 2 32" xfId="36276"/>
    <cellStyle name="쉼표 [0] 2 3 2 2 2 33" xfId="36277"/>
    <cellStyle name="쉼표 [0] 2 3 2 2 2 34" xfId="36278"/>
    <cellStyle name="쉼표 [0] 2 3 2 2 2 35" xfId="36279"/>
    <cellStyle name="쉼표 [0] 2 3 2 2 2 36" xfId="36280"/>
    <cellStyle name="쉼표 [0] 2 3 2 2 2 37" xfId="36281"/>
    <cellStyle name="쉼표 [0] 2 3 2 2 2 38" xfId="36282"/>
    <cellStyle name="쉼표 [0] 2 3 2 2 2 39" xfId="36283"/>
    <cellStyle name="쉼표 [0] 2 3 2 2 2 4" xfId="36284"/>
    <cellStyle name="쉼표 [0] 2 3 2 2 2 40" xfId="36285"/>
    <cellStyle name="쉼표 [0] 2 3 2 2 2 41" xfId="36286"/>
    <cellStyle name="쉼표 [0] 2 3 2 2 2 42" xfId="36287"/>
    <cellStyle name="쉼표 [0] 2 3 2 2 2 43" xfId="36288"/>
    <cellStyle name="쉼표 [0] 2 3 2 2 2 5" xfId="36289"/>
    <cellStyle name="쉼표 [0] 2 3 2 2 2 6" xfId="36290"/>
    <cellStyle name="쉼표 [0] 2 3 2 2 2 7" xfId="36291"/>
    <cellStyle name="쉼표 [0] 2 3 2 2 2 8" xfId="36292"/>
    <cellStyle name="쉼표 [0] 2 3 2 2 2 9" xfId="36293"/>
    <cellStyle name="쉼표 [0] 2 3 2 2 20" xfId="36294"/>
    <cellStyle name="쉼표 [0] 2 3 2 2 21" xfId="36295"/>
    <cellStyle name="쉼표 [0] 2 3 2 2 22" xfId="36296"/>
    <cellStyle name="쉼표 [0] 2 3 2 2 23" xfId="36297"/>
    <cellStyle name="쉼표 [0] 2 3 2 2 24" xfId="36298"/>
    <cellStyle name="쉼표 [0] 2 3 2 2 25" xfId="36299"/>
    <cellStyle name="쉼표 [0] 2 3 2 2 26" xfId="36300"/>
    <cellStyle name="쉼표 [0] 2 3 2 2 27" xfId="36301"/>
    <cellStyle name="쉼표 [0] 2 3 2 2 28" xfId="36302"/>
    <cellStyle name="쉼표 [0] 2 3 2 2 29" xfId="36303"/>
    <cellStyle name="쉼표 [0] 2 3 2 2 3" xfId="36304"/>
    <cellStyle name="쉼표 [0] 2 3 2 2 30" xfId="36305"/>
    <cellStyle name="쉼표 [0] 2 3 2 2 31" xfId="36306"/>
    <cellStyle name="쉼표 [0] 2 3 2 2 32" xfId="36307"/>
    <cellStyle name="쉼표 [0] 2 3 2 2 33" xfId="36308"/>
    <cellStyle name="쉼표 [0] 2 3 2 2 34" xfId="36309"/>
    <cellStyle name="쉼표 [0] 2 3 2 2 35" xfId="36310"/>
    <cellStyle name="쉼표 [0] 2 3 2 2 36" xfId="36311"/>
    <cellStyle name="쉼표 [0] 2 3 2 2 37" xfId="36312"/>
    <cellStyle name="쉼표 [0] 2 3 2 2 38" xfId="36313"/>
    <cellStyle name="쉼표 [0] 2 3 2 2 39" xfId="36314"/>
    <cellStyle name="쉼표 [0] 2 3 2 2 4" xfId="36315"/>
    <cellStyle name="쉼표 [0] 2 3 2 2 40" xfId="36316"/>
    <cellStyle name="쉼표 [0] 2 3 2 2 41" xfId="36317"/>
    <cellStyle name="쉼표 [0] 2 3 2 2 42" xfId="36318"/>
    <cellStyle name="쉼표 [0] 2 3 2 2 43" xfId="36319"/>
    <cellStyle name="쉼표 [0] 2 3 2 2 44" xfId="36320"/>
    <cellStyle name="쉼표 [0] 2 3 2 2 45" xfId="36321"/>
    <cellStyle name="쉼표 [0] 2 3 2 2 46" xfId="36322"/>
    <cellStyle name="쉼표 [0] 2 3 2 2 5" xfId="36323"/>
    <cellStyle name="쉼표 [0] 2 3 2 2 6" xfId="36324"/>
    <cellStyle name="쉼표 [0] 2 3 2 2 7" xfId="36325"/>
    <cellStyle name="쉼표 [0] 2 3 2 2 8" xfId="36326"/>
    <cellStyle name="쉼표 [0] 2 3 2 2 9" xfId="36327"/>
    <cellStyle name="쉼표 [0] 2 3 2 20" xfId="36328"/>
    <cellStyle name="쉼표 [0] 2 3 2 21" xfId="36329"/>
    <cellStyle name="쉼표 [0] 2 3 2 22" xfId="36330"/>
    <cellStyle name="쉼표 [0] 2 3 2 23" xfId="36331"/>
    <cellStyle name="쉼표 [0] 2 3 2 24" xfId="36332"/>
    <cellStyle name="쉼표 [0] 2 3 2 25" xfId="36333"/>
    <cellStyle name="쉼표 [0] 2 3 2 26" xfId="36334"/>
    <cellStyle name="쉼표 [0] 2 3 2 27" xfId="36335"/>
    <cellStyle name="쉼표 [0] 2 3 2 28" xfId="36336"/>
    <cellStyle name="쉼표 [0] 2 3 2 29" xfId="36337"/>
    <cellStyle name="쉼표 [0] 2 3 2 3" xfId="36338"/>
    <cellStyle name="쉼표 [0] 2 3 2 3 10" xfId="36339"/>
    <cellStyle name="쉼표 [0] 2 3 2 3 11" xfId="36340"/>
    <cellStyle name="쉼표 [0] 2 3 2 3 12" xfId="36341"/>
    <cellStyle name="쉼표 [0] 2 3 2 3 13" xfId="36342"/>
    <cellStyle name="쉼표 [0] 2 3 2 3 14" xfId="36343"/>
    <cellStyle name="쉼표 [0] 2 3 2 3 15" xfId="36344"/>
    <cellStyle name="쉼표 [0] 2 3 2 3 16" xfId="36345"/>
    <cellStyle name="쉼표 [0] 2 3 2 3 17" xfId="36346"/>
    <cellStyle name="쉼표 [0] 2 3 2 3 18" xfId="36347"/>
    <cellStyle name="쉼표 [0] 2 3 2 3 19" xfId="36348"/>
    <cellStyle name="쉼표 [0] 2 3 2 3 2" xfId="36349"/>
    <cellStyle name="쉼표 [0] 2 3 2 3 20" xfId="36350"/>
    <cellStyle name="쉼표 [0] 2 3 2 3 21" xfId="36351"/>
    <cellStyle name="쉼표 [0] 2 3 2 3 22" xfId="36352"/>
    <cellStyle name="쉼표 [0] 2 3 2 3 23" xfId="36353"/>
    <cellStyle name="쉼표 [0] 2 3 2 3 24" xfId="36354"/>
    <cellStyle name="쉼표 [0] 2 3 2 3 25" xfId="36355"/>
    <cellStyle name="쉼표 [0] 2 3 2 3 26" xfId="36356"/>
    <cellStyle name="쉼표 [0] 2 3 2 3 27" xfId="36357"/>
    <cellStyle name="쉼표 [0] 2 3 2 3 28" xfId="36358"/>
    <cellStyle name="쉼표 [0] 2 3 2 3 29" xfId="36359"/>
    <cellStyle name="쉼표 [0] 2 3 2 3 3" xfId="36360"/>
    <cellStyle name="쉼표 [0] 2 3 2 3 30" xfId="36361"/>
    <cellStyle name="쉼표 [0] 2 3 2 3 31" xfId="36362"/>
    <cellStyle name="쉼표 [0] 2 3 2 3 32" xfId="36363"/>
    <cellStyle name="쉼표 [0] 2 3 2 3 33" xfId="36364"/>
    <cellStyle name="쉼표 [0] 2 3 2 3 34" xfId="36365"/>
    <cellStyle name="쉼표 [0] 2 3 2 3 35" xfId="36366"/>
    <cellStyle name="쉼표 [0] 2 3 2 3 36" xfId="36367"/>
    <cellStyle name="쉼표 [0] 2 3 2 3 37" xfId="36368"/>
    <cellStyle name="쉼표 [0] 2 3 2 3 38" xfId="36369"/>
    <cellStyle name="쉼표 [0] 2 3 2 3 39" xfId="36370"/>
    <cellStyle name="쉼표 [0] 2 3 2 3 4" xfId="36371"/>
    <cellStyle name="쉼표 [0] 2 3 2 3 40" xfId="36372"/>
    <cellStyle name="쉼표 [0] 2 3 2 3 41" xfId="36373"/>
    <cellStyle name="쉼표 [0] 2 3 2 3 42" xfId="36374"/>
    <cellStyle name="쉼표 [0] 2 3 2 3 43" xfId="36375"/>
    <cellStyle name="쉼표 [0] 2 3 2 3 5" xfId="36376"/>
    <cellStyle name="쉼표 [0] 2 3 2 3 6" xfId="36377"/>
    <cellStyle name="쉼표 [0] 2 3 2 3 7" xfId="36378"/>
    <cellStyle name="쉼표 [0] 2 3 2 3 8" xfId="36379"/>
    <cellStyle name="쉼표 [0] 2 3 2 3 9" xfId="36380"/>
    <cellStyle name="쉼표 [0] 2 3 2 30" xfId="36381"/>
    <cellStyle name="쉼표 [0] 2 3 2 31" xfId="36382"/>
    <cellStyle name="쉼표 [0] 2 3 2 32" xfId="36383"/>
    <cellStyle name="쉼표 [0] 2 3 2 33" xfId="36384"/>
    <cellStyle name="쉼표 [0] 2 3 2 34" xfId="36385"/>
    <cellStyle name="쉼표 [0] 2 3 2 35" xfId="36386"/>
    <cellStyle name="쉼표 [0] 2 3 2 36" xfId="36387"/>
    <cellStyle name="쉼표 [0] 2 3 2 37" xfId="36388"/>
    <cellStyle name="쉼표 [0] 2 3 2 38" xfId="36389"/>
    <cellStyle name="쉼표 [0] 2 3 2 39" xfId="36390"/>
    <cellStyle name="쉼표 [0] 2 3 2 4" xfId="36391"/>
    <cellStyle name="쉼표 [0] 2 3 2 40" xfId="36392"/>
    <cellStyle name="쉼표 [0] 2 3 2 41" xfId="36393"/>
    <cellStyle name="쉼표 [0] 2 3 2 42" xfId="36394"/>
    <cellStyle name="쉼표 [0] 2 3 2 43" xfId="36395"/>
    <cellStyle name="쉼표 [0] 2 3 2 44" xfId="36396"/>
    <cellStyle name="쉼표 [0] 2 3 2 45" xfId="36397"/>
    <cellStyle name="쉼표 [0] 2 3 2 46" xfId="36398"/>
    <cellStyle name="쉼표 [0] 2 3 2 47" xfId="36399"/>
    <cellStyle name="쉼표 [0] 2 3 2 5" xfId="36400"/>
    <cellStyle name="쉼표 [0] 2 3 2 6" xfId="36401"/>
    <cellStyle name="쉼표 [0] 2 3 2 7" xfId="36402"/>
    <cellStyle name="쉼표 [0] 2 3 2 8" xfId="36403"/>
    <cellStyle name="쉼표 [0] 2 3 2 9" xfId="36404"/>
    <cellStyle name="쉼표 [0] 2 3 20" xfId="36405"/>
    <cellStyle name="쉼표 [0] 2 3 21" xfId="36406"/>
    <cellStyle name="쉼표 [0] 2 3 22" xfId="36407"/>
    <cellStyle name="쉼표 [0] 2 3 23" xfId="36408"/>
    <cellStyle name="쉼표 [0] 2 3 24" xfId="36409"/>
    <cellStyle name="쉼표 [0] 2 3 25" xfId="36410"/>
    <cellStyle name="쉼표 [0] 2 3 26" xfId="36411"/>
    <cellStyle name="쉼표 [0] 2 3 27" xfId="36412"/>
    <cellStyle name="쉼표 [0] 2 3 28" xfId="36413"/>
    <cellStyle name="쉼표 [0] 2 3 29" xfId="36414"/>
    <cellStyle name="쉼표 [0] 2 3 3" xfId="36415"/>
    <cellStyle name="쉼표 [0] 2 3 3 10" xfId="36416"/>
    <cellStyle name="쉼표 [0] 2 3 3 11" xfId="36417"/>
    <cellStyle name="쉼표 [0] 2 3 3 12" xfId="36418"/>
    <cellStyle name="쉼표 [0] 2 3 3 13" xfId="36419"/>
    <cellStyle name="쉼표 [0] 2 3 3 14" xfId="36420"/>
    <cellStyle name="쉼표 [0] 2 3 3 15" xfId="36421"/>
    <cellStyle name="쉼표 [0] 2 3 3 16" xfId="36422"/>
    <cellStyle name="쉼표 [0] 2 3 3 17" xfId="36423"/>
    <cellStyle name="쉼표 [0] 2 3 3 18" xfId="36424"/>
    <cellStyle name="쉼표 [0] 2 3 3 19" xfId="36425"/>
    <cellStyle name="쉼표 [0] 2 3 3 2" xfId="36426"/>
    <cellStyle name="쉼표 [0] 2 3 3 2 10" xfId="36427"/>
    <cellStyle name="쉼표 [0] 2 3 3 2 11" xfId="36428"/>
    <cellStyle name="쉼표 [0] 2 3 3 2 12" xfId="36429"/>
    <cellStyle name="쉼표 [0] 2 3 3 2 13" xfId="36430"/>
    <cellStyle name="쉼표 [0] 2 3 3 2 14" xfId="36431"/>
    <cellStyle name="쉼표 [0] 2 3 3 2 15" xfId="36432"/>
    <cellStyle name="쉼표 [0] 2 3 3 2 16" xfId="36433"/>
    <cellStyle name="쉼표 [0] 2 3 3 2 17" xfId="36434"/>
    <cellStyle name="쉼표 [0] 2 3 3 2 18" xfId="36435"/>
    <cellStyle name="쉼표 [0] 2 3 3 2 19" xfId="36436"/>
    <cellStyle name="쉼표 [0] 2 3 3 2 2" xfId="36437"/>
    <cellStyle name="쉼표 [0] 2 3 3 2 20" xfId="36438"/>
    <cellStyle name="쉼표 [0] 2 3 3 2 21" xfId="36439"/>
    <cellStyle name="쉼표 [0] 2 3 3 2 22" xfId="36440"/>
    <cellStyle name="쉼표 [0] 2 3 3 2 23" xfId="36441"/>
    <cellStyle name="쉼표 [0] 2 3 3 2 24" xfId="36442"/>
    <cellStyle name="쉼표 [0] 2 3 3 2 25" xfId="36443"/>
    <cellStyle name="쉼표 [0] 2 3 3 2 26" xfId="36444"/>
    <cellStyle name="쉼표 [0] 2 3 3 2 27" xfId="36445"/>
    <cellStyle name="쉼표 [0] 2 3 3 2 28" xfId="36446"/>
    <cellStyle name="쉼표 [0] 2 3 3 2 29" xfId="36447"/>
    <cellStyle name="쉼표 [0] 2 3 3 2 3" xfId="36448"/>
    <cellStyle name="쉼표 [0] 2 3 3 2 30" xfId="36449"/>
    <cellStyle name="쉼표 [0] 2 3 3 2 31" xfId="36450"/>
    <cellStyle name="쉼표 [0] 2 3 3 2 32" xfId="36451"/>
    <cellStyle name="쉼표 [0] 2 3 3 2 33" xfId="36452"/>
    <cellStyle name="쉼표 [0] 2 3 3 2 34" xfId="36453"/>
    <cellStyle name="쉼표 [0] 2 3 3 2 35" xfId="36454"/>
    <cellStyle name="쉼표 [0] 2 3 3 2 36" xfId="36455"/>
    <cellStyle name="쉼표 [0] 2 3 3 2 37" xfId="36456"/>
    <cellStyle name="쉼표 [0] 2 3 3 2 38" xfId="36457"/>
    <cellStyle name="쉼표 [0] 2 3 3 2 39" xfId="36458"/>
    <cellStyle name="쉼표 [0] 2 3 3 2 4" xfId="36459"/>
    <cellStyle name="쉼표 [0] 2 3 3 2 40" xfId="36460"/>
    <cellStyle name="쉼표 [0] 2 3 3 2 41" xfId="36461"/>
    <cellStyle name="쉼표 [0] 2 3 3 2 42" xfId="36462"/>
    <cellStyle name="쉼표 [0] 2 3 3 2 43" xfId="36463"/>
    <cellStyle name="쉼표 [0] 2 3 3 2 5" xfId="36464"/>
    <cellStyle name="쉼표 [0] 2 3 3 2 6" xfId="36465"/>
    <cellStyle name="쉼표 [0] 2 3 3 2 7" xfId="36466"/>
    <cellStyle name="쉼표 [0] 2 3 3 2 8" xfId="36467"/>
    <cellStyle name="쉼표 [0] 2 3 3 2 9" xfId="36468"/>
    <cellStyle name="쉼표 [0] 2 3 3 20" xfId="36469"/>
    <cellStyle name="쉼표 [0] 2 3 3 21" xfId="36470"/>
    <cellStyle name="쉼표 [0] 2 3 3 22" xfId="36471"/>
    <cellStyle name="쉼표 [0] 2 3 3 23" xfId="36472"/>
    <cellStyle name="쉼표 [0] 2 3 3 24" xfId="36473"/>
    <cellStyle name="쉼표 [0] 2 3 3 25" xfId="36474"/>
    <cellStyle name="쉼표 [0] 2 3 3 26" xfId="36475"/>
    <cellStyle name="쉼표 [0] 2 3 3 27" xfId="36476"/>
    <cellStyle name="쉼표 [0] 2 3 3 28" xfId="36477"/>
    <cellStyle name="쉼표 [0] 2 3 3 29" xfId="36478"/>
    <cellStyle name="쉼표 [0] 2 3 3 3" xfId="36479"/>
    <cellStyle name="쉼표 [0] 2 3 3 30" xfId="36480"/>
    <cellStyle name="쉼표 [0] 2 3 3 31" xfId="36481"/>
    <cellStyle name="쉼표 [0] 2 3 3 32" xfId="36482"/>
    <cellStyle name="쉼표 [0] 2 3 3 33" xfId="36483"/>
    <cellStyle name="쉼표 [0] 2 3 3 34" xfId="36484"/>
    <cellStyle name="쉼표 [0] 2 3 3 35" xfId="36485"/>
    <cellStyle name="쉼표 [0] 2 3 3 36" xfId="36486"/>
    <cellStyle name="쉼표 [0] 2 3 3 37" xfId="36487"/>
    <cellStyle name="쉼표 [0] 2 3 3 38" xfId="36488"/>
    <cellStyle name="쉼표 [0] 2 3 3 39" xfId="36489"/>
    <cellStyle name="쉼표 [0] 2 3 3 4" xfId="36490"/>
    <cellStyle name="쉼표 [0] 2 3 3 40" xfId="36491"/>
    <cellStyle name="쉼표 [0] 2 3 3 41" xfId="36492"/>
    <cellStyle name="쉼표 [0] 2 3 3 42" xfId="36493"/>
    <cellStyle name="쉼표 [0] 2 3 3 43" xfId="36494"/>
    <cellStyle name="쉼표 [0] 2 3 3 44" xfId="36495"/>
    <cellStyle name="쉼표 [0] 2 3 3 45" xfId="36496"/>
    <cellStyle name="쉼표 [0] 2 3 3 46" xfId="36497"/>
    <cellStyle name="쉼표 [0] 2 3 3 5" xfId="36498"/>
    <cellStyle name="쉼표 [0] 2 3 3 6" xfId="36499"/>
    <cellStyle name="쉼표 [0] 2 3 3 7" xfId="36500"/>
    <cellStyle name="쉼표 [0] 2 3 3 8" xfId="36501"/>
    <cellStyle name="쉼표 [0] 2 3 3 9" xfId="36502"/>
    <cellStyle name="쉼표 [0] 2 3 30" xfId="36503"/>
    <cellStyle name="쉼표 [0] 2 3 31" xfId="36504"/>
    <cellStyle name="쉼표 [0] 2 3 32" xfId="36505"/>
    <cellStyle name="쉼표 [0] 2 3 33" xfId="36506"/>
    <cellStyle name="쉼표 [0] 2 3 34" xfId="36507"/>
    <cellStyle name="쉼표 [0] 2 3 35" xfId="36508"/>
    <cellStyle name="쉼표 [0] 2 3 36" xfId="36509"/>
    <cellStyle name="쉼표 [0] 2 3 37" xfId="36510"/>
    <cellStyle name="쉼표 [0] 2 3 38" xfId="36511"/>
    <cellStyle name="쉼표 [0] 2 3 39" xfId="36512"/>
    <cellStyle name="쉼표 [0] 2 3 4" xfId="36513"/>
    <cellStyle name="쉼표 [0] 2 3 4 10" xfId="36514"/>
    <cellStyle name="쉼표 [0] 2 3 4 11" xfId="36515"/>
    <cellStyle name="쉼표 [0] 2 3 4 12" xfId="36516"/>
    <cellStyle name="쉼표 [0] 2 3 4 13" xfId="36517"/>
    <cellStyle name="쉼표 [0] 2 3 4 14" xfId="36518"/>
    <cellStyle name="쉼표 [0] 2 3 4 15" xfId="36519"/>
    <cellStyle name="쉼표 [0] 2 3 4 16" xfId="36520"/>
    <cellStyle name="쉼표 [0] 2 3 4 17" xfId="36521"/>
    <cellStyle name="쉼표 [0] 2 3 4 18" xfId="36522"/>
    <cellStyle name="쉼표 [0] 2 3 4 19" xfId="36523"/>
    <cellStyle name="쉼표 [0] 2 3 4 2" xfId="36524"/>
    <cellStyle name="쉼표 [0] 2 3 4 2 10" xfId="36525"/>
    <cellStyle name="쉼표 [0] 2 3 4 2 11" xfId="36526"/>
    <cellStyle name="쉼표 [0] 2 3 4 2 12" xfId="36527"/>
    <cellStyle name="쉼표 [0] 2 3 4 2 13" xfId="36528"/>
    <cellStyle name="쉼표 [0] 2 3 4 2 14" xfId="36529"/>
    <cellStyle name="쉼표 [0] 2 3 4 2 15" xfId="36530"/>
    <cellStyle name="쉼표 [0] 2 3 4 2 16" xfId="36531"/>
    <cellStyle name="쉼표 [0] 2 3 4 2 17" xfId="36532"/>
    <cellStyle name="쉼표 [0] 2 3 4 2 18" xfId="36533"/>
    <cellStyle name="쉼표 [0] 2 3 4 2 19" xfId="36534"/>
    <cellStyle name="쉼표 [0] 2 3 4 2 2" xfId="36535"/>
    <cellStyle name="쉼표 [0] 2 3 4 2 20" xfId="36536"/>
    <cellStyle name="쉼표 [0] 2 3 4 2 21" xfId="36537"/>
    <cellStyle name="쉼표 [0] 2 3 4 2 22" xfId="36538"/>
    <cellStyle name="쉼표 [0] 2 3 4 2 23" xfId="36539"/>
    <cellStyle name="쉼표 [0] 2 3 4 2 24" xfId="36540"/>
    <cellStyle name="쉼표 [0] 2 3 4 2 25" xfId="36541"/>
    <cellStyle name="쉼표 [0] 2 3 4 2 26" xfId="36542"/>
    <cellStyle name="쉼표 [0] 2 3 4 2 27" xfId="36543"/>
    <cellStyle name="쉼표 [0] 2 3 4 2 28" xfId="36544"/>
    <cellStyle name="쉼표 [0] 2 3 4 2 29" xfId="36545"/>
    <cellStyle name="쉼표 [0] 2 3 4 2 3" xfId="36546"/>
    <cellStyle name="쉼표 [0] 2 3 4 2 30" xfId="36547"/>
    <cellStyle name="쉼표 [0] 2 3 4 2 31" xfId="36548"/>
    <cellStyle name="쉼표 [0] 2 3 4 2 32" xfId="36549"/>
    <cellStyle name="쉼표 [0] 2 3 4 2 33" xfId="36550"/>
    <cellStyle name="쉼표 [0] 2 3 4 2 34" xfId="36551"/>
    <cellStyle name="쉼표 [0] 2 3 4 2 35" xfId="36552"/>
    <cellStyle name="쉼표 [0] 2 3 4 2 36" xfId="36553"/>
    <cellStyle name="쉼표 [0] 2 3 4 2 37" xfId="36554"/>
    <cellStyle name="쉼표 [0] 2 3 4 2 38" xfId="36555"/>
    <cellStyle name="쉼표 [0] 2 3 4 2 39" xfId="36556"/>
    <cellStyle name="쉼표 [0] 2 3 4 2 4" xfId="36557"/>
    <cellStyle name="쉼표 [0] 2 3 4 2 40" xfId="36558"/>
    <cellStyle name="쉼표 [0] 2 3 4 2 41" xfId="36559"/>
    <cellStyle name="쉼표 [0] 2 3 4 2 42" xfId="36560"/>
    <cellStyle name="쉼표 [0] 2 3 4 2 43" xfId="36561"/>
    <cellStyle name="쉼표 [0] 2 3 4 2 5" xfId="36562"/>
    <cellStyle name="쉼표 [0] 2 3 4 2 6" xfId="36563"/>
    <cellStyle name="쉼표 [0] 2 3 4 2 7" xfId="36564"/>
    <cellStyle name="쉼표 [0] 2 3 4 2 8" xfId="36565"/>
    <cellStyle name="쉼표 [0] 2 3 4 2 9" xfId="36566"/>
    <cellStyle name="쉼표 [0] 2 3 4 20" xfId="36567"/>
    <cellStyle name="쉼표 [0] 2 3 4 21" xfId="36568"/>
    <cellStyle name="쉼표 [0] 2 3 4 22" xfId="36569"/>
    <cellStyle name="쉼표 [0] 2 3 4 23" xfId="36570"/>
    <cellStyle name="쉼표 [0] 2 3 4 24" xfId="36571"/>
    <cellStyle name="쉼표 [0] 2 3 4 25" xfId="36572"/>
    <cellStyle name="쉼표 [0] 2 3 4 26" xfId="36573"/>
    <cellStyle name="쉼표 [0] 2 3 4 27" xfId="36574"/>
    <cellStyle name="쉼표 [0] 2 3 4 28" xfId="36575"/>
    <cellStyle name="쉼표 [0] 2 3 4 29" xfId="36576"/>
    <cellStyle name="쉼표 [0] 2 3 4 3" xfId="36577"/>
    <cellStyle name="쉼표 [0] 2 3 4 30" xfId="36578"/>
    <cellStyle name="쉼표 [0] 2 3 4 31" xfId="36579"/>
    <cellStyle name="쉼표 [0] 2 3 4 32" xfId="36580"/>
    <cellStyle name="쉼표 [0] 2 3 4 33" xfId="36581"/>
    <cellStyle name="쉼표 [0] 2 3 4 34" xfId="36582"/>
    <cellStyle name="쉼표 [0] 2 3 4 35" xfId="36583"/>
    <cellStyle name="쉼표 [0] 2 3 4 36" xfId="36584"/>
    <cellStyle name="쉼표 [0] 2 3 4 37" xfId="36585"/>
    <cellStyle name="쉼표 [0] 2 3 4 38" xfId="36586"/>
    <cellStyle name="쉼표 [0] 2 3 4 39" xfId="36587"/>
    <cellStyle name="쉼표 [0] 2 3 4 4" xfId="36588"/>
    <cellStyle name="쉼표 [0] 2 3 4 40" xfId="36589"/>
    <cellStyle name="쉼표 [0] 2 3 4 41" xfId="36590"/>
    <cellStyle name="쉼표 [0] 2 3 4 42" xfId="36591"/>
    <cellStyle name="쉼표 [0] 2 3 4 43" xfId="36592"/>
    <cellStyle name="쉼표 [0] 2 3 4 44" xfId="36593"/>
    <cellStyle name="쉼표 [0] 2 3 4 45" xfId="36594"/>
    <cellStyle name="쉼표 [0] 2 3 4 46" xfId="36595"/>
    <cellStyle name="쉼표 [0] 2 3 4 5" xfId="36596"/>
    <cellStyle name="쉼표 [0] 2 3 4 6" xfId="36597"/>
    <cellStyle name="쉼표 [0] 2 3 4 7" xfId="36598"/>
    <cellStyle name="쉼표 [0] 2 3 4 8" xfId="36599"/>
    <cellStyle name="쉼표 [0] 2 3 4 9" xfId="36600"/>
    <cellStyle name="쉼표 [0] 2 3 40" xfId="36601"/>
    <cellStyle name="쉼표 [0] 2 3 41" xfId="36602"/>
    <cellStyle name="쉼표 [0] 2 3 42" xfId="36603"/>
    <cellStyle name="쉼표 [0] 2 3 43" xfId="36604"/>
    <cellStyle name="쉼표 [0] 2 3 44" xfId="36605"/>
    <cellStyle name="쉼표 [0] 2 3 45" xfId="36606"/>
    <cellStyle name="쉼표 [0] 2 3 46" xfId="36607"/>
    <cellStyle name="쉼표 [0] 2 3 47" xfId="36608"/>
    <cellStyle name="쉼표 [0] 2 3 48" xfId="36609"/>
    <cellStyle name="쉼표 [0] 2 3 49" xfId="36610"/>
    <cellStyle name="쉼표 [0] 2 3 5" xfId="36611"/>
    <cellStyle name="쉼표 [0] 2 3 5 10" xfId="36612"/>
    <cellStyle name="쉼표 [0] 2 3 5 11" xfId="36613"/>
    <cellStyle name="쉼표 [0] 2 3 5 12" xfId="36614"/>
    <cellStyle name="쉼표 [0] 2 3 5 13" xfId="36615"/>
    <cellStyle name="쉼표 [0] 2 3 5 14" xfId="36616"/>
    <cellStyle name="쉼표 [0] 2 3 5 15" xfId="36617"/>
    <cellStyle name="쉼표 [0] 2 3 5 16" xfId="36618"/>
    <cellStyle name="쉼표 [0] 2 3 5 17" xfId="36619"/>
    <cellStyle name="쉼표 [0] 2 3 5 18" xfId="36620"/>
    <cellStyle name="쉼표 [0] 2 3 5 19" xfId="36621"/>
    <cellStyle name="쉼표 [0] 2 3 5 2" xfId="36622"/>
    <cellStyle name="쉼표 [0] 2 3 5 20" xfId="36623"/>
    <cellStyle name="쉼표 [0] 2 3 5 21" xfId="36624"/>
    <cellStyle name="쉼표 [0] 2 3 5 22" xfId="36625"/>
    <cellStyle name="쉼표 [0] 2 3 5 23" xfId="36626"/>
    <cellStyle name="쉼표 [0] 2 3 5 24" xfId="36627"/>
    <cellStyle name="쉼표 [0] 2 3 5 25" xfId="36628"/>
    <cellStyle name="쉼표 [0] 2 3 5 26" xfId="36629"/>
    <cellStyle name="쉼표 [0] 2 3 5 27" xfId="36630"/>
    <cellStyle name="쉼표 [0] 2 3 5 28" xfId="36631"/>
    <cellStyle name="쉼표 [0] 2 3 5 29" xfId="36632"/>
    <cellStyle name="쉼표 [0] 2 3 5 3" xfId="36633"/>
    <cellStyle name="쉼표 [0] 2 3 5 30" xfId="36634"/>
    <cellStyle name="쉼표 [0] 2 3 5 31" xfId="36635"/>
    <cellStyle name="쉼표 [0] 2 3 5 32" xfId="36636"/>
    <cellStyle name="쉼표 [0] 2 3 5 33" xfId="36637"/>
    <cellStyle name="쉼표 [0] 2 3 5 34" xfId="36638"/>
    <cellStyle name="쉼표 [0] 2 3 5 35" xfId="36639"/>
    <cellStyle name="쉼표 [0] 2 3 5 36" xfId="36640"/>
    <cellStyle name="쉼표 [0] 2 3 5 37" xfId="36641"/>
    <cellStyle name="쉼표 [0] 2 3 5 38" xfId="36642"/>
    <cellStyle name="쉼표 [0] 2 3 5 39" xfId="36643"/>
    <cellStyle name="쉼표 [0] 2 3 5 4" xfId="36644"/>
    <cellStyle name="쉼표 [0] 2 3 5 40" xfId="36645"/>
    <cellStyle name="쉼표 [0] 2 3 5 41" xfId="36646"/>
    <cellStyle name="쉼표 [0] 2 3 5 42" xfId="36647"/>
    <cellStyle name="쉼표 [0] 2 3 5 43" xfId="36648"/>
    <cellStyle name="쉼표 [0] 2 3 5 5" xfId="36649"/>
    <cellStyle name="쉼표 [0] 2 3 5 6" xfId="36650"/>
    <cellStyle name="쉼표 [0] 2 3 5 7" xfId="36651"/>
    <cellStyle name="쉼표 [0] 2 3 5 8" xfId="36652"/>
    <cellStyle name="쉼표 [0] 2 3 5 9" xfId="36653"/>
    <cellStyle name="쉼표 [0] 2 3 6" xfId="36654"/>
    <cellStyle name="쉼표 [0] 2 3 7" xfId="36655"/>
    <cellStyle name="쉼표 [0] 2 3 8" xfId="36656"/>
    <cellStyle name="쉼표 [0] 2 3 9" xfId="36657"/>
    <cellStyle name="쉼표 [0] 2 30" xfId="36658"/>
    <cellStyle name="쉼표 [0] 2 31" xfId="36659"/>
    <cellStyle name="쉼표 [0] 2 32" xfId="36660"/>
    <cellStyle name="쉼표 [0] 2 33" xfId="36661"/>
    <cellStyle name="쉼표 [0] 2 34" xfId="36662"/>
    <cellStyle name="쉼표 [0] 2 35" xfId="36663"/>
    <cellStyle name="쉼표 [0] 2 36" xfId="36664"/>
    <cellStyle name="쉼표 [0] 2 37" xfId="36665"/>
    <cellStyle name="쉼표 [0] 2 38" xfId="36666"/>
    <cellStyle name="쉼표 [0] 2 39" xfId="36667"/>
    <cellStyle name="쉼표 [0] 2 4" xfId="36668"/>
    <cellStyle name="쉼표 [0] 2 4 10" xfId="36669"/>
    <cellStyle name="쉼표 [0] 2 4 11" xfId="36670"/>
    <cellStyle name="쉼표 [0] 2 4 12" xfId="36671"/>
    <cellStyle name="쉼표 [0] 2 4 13" xfId="36672"/>
    <cellStyle name="쉼표 [0] 2 4 14" xfId="36673"/>
    <cellStyle name="쉼표 [0] 2 4 15" xfId="36674"/>
    <cellStyle name="쉼표 [0] 2 4 16" xfId="36675"/>
    <cellStyle name="쉼표 [0] 2 4 17" xfId="36676"/>
    <cellStyle name="쉼표 [0] 2 4 18" xfId="36677"/>
    <cellStyle name="쉼표 [0] 2 4 19" xfId="36678"/>
    <cellStyle name="쉼표 [0] 2 4 2" xfId="36679"/>
    <cellStyle name="쉼표 [0] 2 4 2 10" xfId="36680"/>
    <cellStyle name="쉼표 [0] 2 4 2 11" xfId="36681"/>
    <cellStyle name="쉼표 [0] 2 4 2 12" xfId="36682"/>
    <cellStyle name="쉼표 [0] 2 4 2 13" xfId="36683"/>
    <cellStyle name="쉼표 [0] 2 4 2 14" xfId="36684"/>
    <cellStyle name="쉼표 [0] 2 4 2 15" xfId="36685"/>
    <cellStyle name="쉼표 [0] 2 4 2 16" xfId="36686"/>
    <cellStyle name="쉼표 [0] 2 4 2 17" xfId="36687"/>
    <cellStyle name="쉼표 [0] 2 4 2 18" xfId="36688"/>
    <cellStyle name="쉼표 [0] 2 4 2 19" xfId="36689"/>
    <cellStyle name="쉼표 [0] 2 4 2 2" xfId="36690"/>
    <cellStyle name="쉼표 [0] 2 4 2 2 10" xfId="36691"/>
    <cellStyle name="쉼표 [0] 2 4 2 2 11" xfId="36692"/>
    <cellStyle name="쉼표 [0] 2 4 2 2 12" xfId="36693"/>
    <cellStyle name="쉼표 [0] 2 4 2 2 13" xfId="36694"/>
    <cellStyle name="쉼표 [0] 2 4 2 2 14" xfId="36695"/>
    <cellStyle name="쉼표 [0] 2 4 2 2 15" xfId="36696"/>
    <cellStyle name="쉼표 [0] 2 4 2 2 16" xfId="36697"/>
    <cellStyle name="쉼표 [0] 2 4 2 2 17" xfId="36698"/>
    <cellStyle name="쉼표 [0] 2 4 2 2 18" xfId="36699"/>
    <cellStyle name="쉼표 [0] 2 4 2 2 19" xfId="36700"/>
    <cellStyle name="쉼표 [0] 2 4 2 2 2" xfId="36701"/>
    <cellStyle name="쉼표 [0] 2 4 2 2 2 10" xfId="36702"/>
    <cellStyle name="쉼표 [0] 2 4 2 2 2 11" xfId="36703"/>
    <cellStyle name="쉼표 [0] 2 4 2 2 2 12" xfId="36704"/>
    <cellStyle name="쉼표 [0] 2 4 2 2 2 13" xfId="36705"/>
    <cellStyle name="쉼표 [0] 2 4 2 2 2 14" xfId="36706"/>
    <cellStyle name="쉼표 [0] 2 4 2 2 2 15" xfId="36707"/>
    <cellStyle name="쉼표 [0] 2 4 2 2 2 16" xfId="36708"/>
    <cellStyle name="쉼표 [0] 2 4 2 2 2 17" xfId="36709"/>
    <cellStyle name="쉼표 [0] 2 4 2 2 2 18" xfId="36710"/>
    <cellStyle name="쉼표 [0] 2 4 2 2 2 19" xfId="36711"/>
    <cellStyle name="쉼표 [0] 2 4 2 2 2 2" xfId="36712"/>
    <cellStyle name="쉼표 [0] 2 4 2 2 2 20" xfId="36713"/>
    <cellStyle name="쉼표 [0] 2 4 2 2 2 21" xfId="36714"/>
    <cellStyle name="쉼표 [0] 2 4 2 2 2 22" xfId="36715"/>
    <cellStyle name="쉼표 [0] 2 4 2 2 2 23" xfId="36716"/>
    <cellStyle name="쉼표 [0] 2 4 2 2 2 24" xfId="36717"/>
    <cellStyle name="쉼표 [0] 2 4 2 2 2 25" xfId="36718"/>
    <cellStyle name="쉼표 [0] 2 4 2 2 2 26" xfId="36719"/>
    <cellStyle name="쉼표 [0] 2 4 2 2 2 27" xfId="36720"/>
    <cellStyle name="쉼표 [0] 2 4 2 2 2 28" xfId="36721"/>
    <cellStyle name="쉼표 [0] 2 4 2 2 2 29" xfId="36722"/>
    <cellStyle name="쉼표 [0] 2 4 2 2 2 3" xfId="36723"/>
    <cellStyle name="쉼표 [0] 2 4 2 2 2 30" xfId="36724"/>
    <cellStyle name="쉼표 [0] 2 4 2 2 2 31" xfId="36725"/>
    <cellStyle name="쉼표 [0] 2 4 2 2 2 32" xfId="36726"/>
    <cellStyle name="쉼표 [0] 2 4 2 2 2 33" xfId="36727"/>
    <cellStyle name="쉼표 [0] 2 4 2 2 2 34" xfId="36728"/>
    <cellStyle name="쉼표 [0] 2 4 2 2 2 35" xfId="36729"/>
    <cellStyle name="쉼표 [0] 2 4 2 2 2 36" xfId="36730"/>
    <cellStyle name="쉼표 [0] 2 4 2 2 2 37" xfId="36731"/>
    <cellStyle name="쉼표 [0] 2 4 2 2 2 38" xfId="36732"/>
    <cellStyle name="쉼표 [0] 2 4 2 2 2 39" xfId="36733"/>
    <cellStyle name="쉼표 [0] 2 4 2 2 2 4" xfId="36734"/>
    <cellStyle name="쉼표 [0] 2 4 2 2 2 40" xfId="36735"/>
    <cellStyle name="쉼표 [0] 2 4 2 2 2 41" xfId="36736"/>
    <cellStyle name="쉼표 [0] 2 4 2 2 2 42" xfId="36737"/>
    <cellStyle name="쉼표 [0] 2 4 2 2 2 43" xfId="36738"/>
    <cellStyle name="쉼표 [0] 2 4 2 2 2 5" xfId="36739"/>
    <cellStyle name="쉼표 [0] 2 4 2 2 2 6" xfId="36740"/>
    <cellStyle name="쉼표 [0] 2 4 2 2 2 7" xfId="36741"/>
    <cellStyle name="쉼표 [0] 2 4 2 2 2 8" xfId="36742"/>
    <cellStyle name="쉼표 [0] 2 4 2 2 2 9" xfId="36743"/>
    <cellStyle name="쉼표 [0] 2 4 2 2 20" xfId="36744"/>
    <cellStyle name="쉼표 [0] 2 4 2 2 21" xfId="36745"/>
    <cellStyle name="쉼표 [0] 2 4 2 2 22" xfId="36746"/>
    <cellStyle name="쉼표 [0] 2 4 2 2 23" xfId="36747"/>
    <cellStyle name="쉼표 [0] 2 4 2 2 24" xfId="36748"/>
    <cellStyle name="쉼표 [0] 2 4 2 2 25" xfId="36749"/>
    <cellStyle name="쉼표 [0] 2 4 2 2 26" xfId="36750"/>
    <cellStyle name="쉼표 [0] 2 4 2 2 27" xfId="36751"/>
    <cellStyle name="쉼표 [0] 2 4 2 2 28" xfId="36752"/>
    <cellStyle name="쉼표 [0] 2 4 2 2 29" xfId="36753"/>
    <cellStyle name="쉼표 [0] 2 4 2 2 3" xfId="36754"/>
    <cellStyle name="쉼표 [0] 2 4 2 2 30" xfId="36755"/>
    <cellStyle name="쉼표 [0] 2 4 2 2 31" xfId="36756"/>
    <cellStyle name="쉼표 [0] 2 4 2 2 32" xfId="36757"/>
    <cellStyle name="쉼표 [0] 2 4 2 2 33" xfId="36758"/>
    <cellStyle name="쉼표 [0] 2 4 2 2 34" xfId="36759"/>
    <cellStyle name="쉼표 [0] 2 4 2 2 35" xfId="36760"/>
    <cellStyle name="쉼표 [0] 2 4 2 2 36" xfId="36761"/>
    <cellStyle name="쉼표 [0] 2 4 2 2 37" xfId="36762"/>
    <cellStyle name="쉼표 [0] 2 4 2 2 38" xfId="36763"/>
    <cellStyle name="쉼표 [0] 2 4 2 2 39" xfId="36764"/>
    <cellStyle name="쉼표 [0] 2 4 2 2 4" xfId="36765"/>
    <cellStyle name="쉼표 [0] 2 4 2 2 40" xfId="36766"/>
    <cellStyle name="쉼표 [0] 2 4 2 2 41" xfId="36767"/>
    <cellStyle name="쉼표 [0] 2 4 2 2 42" xfId="36768"/>
    <cellStyle name="쉼표 [0] 2 4 2 2 43" xfId="36769"/>
    <cellStyle name="쉼표 [0] 2 4 2 2 44" xfId="36770"/>
    <cellStyle name="쉼표 [0] 2 4 2 2 45" xfId="36771"/>
    <cellStyle name="쉼표 [0] 2 4 2 2 46" xfId="36772"/>
    <cellStyle name="쉼표 [0] 2 4 2 2 5" xfId="36773"/>
    <cellStyle name="쉼표 [0] 2 4 2 2 6" xfId="36774"/>
    <cellStyle name="쉼표 [0] 2 4 2 2 7" xfId="36775"/>
    <cellStyle name="쉼표 [0] 2 4 2 2 8" xfId="36776"/>
    <cellStyle name="쉼표 [0] 2 4 2 2 9" xfId="36777"/>
    <cellStyle name="쉼표 [0] 2 4 2 20" xfId="36778"/>
    <cellStyle name="쉼표 [0] 2 4 2 21" xfId="36779"/>
    <cellStyle name="쉼표 [0] 2 4 2 22" xfId="36780"/>
    <cellStyle name="쉼표 [0] 2 4 2 23" xfId="36781"/>
    <cellStyle name="쉼표 [0] 2 4 2 24" xfId="36782"/>
    <cellStyle name="쉼표 [0] 2 4 2 25" xfId="36783"/>
    <cellStyle name="쉼표 [0] 2 4 2 26" xfId="36784"/>
    <cellStyle name="쉼표 [0] 2 4 2 27" xfId="36785"/>
    <cellStyle name="쉼표 [0] 2 4 2 28" xfId="36786"/>
    <cellStyle name="쉼표 [0] 2 4 2 29" xfId="36787"/>
    <cellStyle name="쉼표 [0] 2 4 2 3" xfId="36788"/>
    <cellStyle name="쉼표 [0] 2 4 2 3 10" xfId="36789"/>
    <cellStyle name="쉼표 [0] 2 4 2 3 11" xfId="36790"/>
    <cellStyle name="쉼표 [0] 2 4 2 3 12" xfId="36791"/>
    <cellStyle name="쉼표 [0] 2 4 2 3 13" xfId="36792"/>
    <cellStyle name="쉼표 [0] 2 4 2 3 14" xfId="36793"/>
    <cellStyle name="쉼표 [0] 2 4 2 3 15" xfId="36794"/>
    <cellStyle name="쉼표 [0] 2 4 2 3 16" xfId="36795"/>
    <cellStyle name="쉼표 [0] 2 4 2 3 17" xfId="36796"/>
    <cellStyle name="쉼표 [0] 2 4 2 3 18" xfId="36797"/>
    <cellStyle name="쉼표 [0] 2 4 2 3 19" xfId="36798"/>
    <cellStyle name="쉼표 [0] 2 4 2 3 2" xfId="36799"/>
    <cellStyle name="쉼표 [0] 2 4 2 3 20" xfId="36800"/>
    <cellStyle name="쉼표 [0] 2 4 2 3 21" xfId="36801"/>
    <cellStyle name="쉼표 [0] 2 4 2 3 22" xfId="36802"/>
    <cellStyle name="쉼표 [0] 2 4 2 3 23" xfId="36803"/>
    <cellStyle name="쉼표 [0] 2 4 2 3 24" xfId="36804"/>
    <cellStyle name="쉼표 [0] 2 4 2 3 25" xfId="36805"/>
    <cellStyle name="쉼표 [0] 2 4 2 3 26" xfId="36806"/>
    <cellStyle name="쉼표 [0] 2 4 2 3 27" xfId="36807"/>
    <cellStyle name="쉼표 [0] 2 4 2 3 28" xfId="36808"/>
    <cellStyle name="쉼표 [0] 2 4 2 3 29" xfId="36809"/>
    <cellStyle name="쉼표 [0] 2 4 2 3 3" xfId="36810"/>
    <cellStyle name="쉼표 [0] 2 4 2 3 30" xfId="36811"/>
    <cellStyle name="쉼표 [0] 2 4 2 3 31" xfId="36812"/>
    <cellStyle name="쉼표 [0] 2 4 2 3 32" xfId="36813"/>
    <cellStyle name="쉼표 [0] 2 4 2 3 33" xfId="36814"/>
    <cellStyle name="쉼표 [0] 2 4 2 3 34" xfId="36815"/>
    <cellStyle name="쉼표 [0] 2 4 2 3 35" xfId="36816"/>
    <cellStyle name="쉼표 [0] 2 4 2 3 36" xfId="36817"/>
    <cellStyle name="쉼표 [0] 2 4 2 3 37" xfId="36818"/>
    <cellStyle name="쉼표 [0] 2 4 2 3 38" xfId="36819"/>
    <cellStyle name="쉼표 [0] 2 4 2 3 39" xfId="36820"/>
    <cellStyle name="쉼표 [0] 2 4 2 3 4" xfId="36821"/>
    <cellStyle name="쉼표 [0] 2 4 2 3 40" xfId="36822"/>
    <cellStyle name="쉼표 [0] 2 4 2 3 41" xfId="36823"/>
    <cellStyle name="쉼표 [0] 2 4 2 3 42" xfId="36824"/>
    <cellStyle name="쉼표 [0] 2 4 2 3 43" xfId="36825"/>
    <cellStyle name="쉼표 [0] 2 4 2 3 5" xfId="36826"/>
    <cellStyle name="쉼표 [0] 2 4 2 3 6" xfId="36827"/>
    <cellStyle name="쉼표 [0] 2 4 2 3 7" xfId="36828"/>
    <cellStyle name="쉼표 [0] 2 4 2 3 8" xfId="36829"/>
    <cellStyle name="쉼표 [0] 2 4 2 3 9" xfId="36830"/>
    <cellStyle name="쉼표 [0] 2 4 2 30" xfId="36831"/>
    <cellStyle name="쉼표 [0] 2 4 2 31" xfId="36832"/>
    <cellStyle name="쉼표 [0] 2 4 2 32" xfId="36833"/>
    <cellStyle name="쉼표 [0] 2 4 2 33" xfId="36834"/>
    <cellStyle name="쉼표 [0] 2 4 2 34" xfId="36835"/>
    <cellStyle name="쉼표 [0] 2 4 2 35" xfId="36836"/>
    <cellStyle name="쉼표 [0] 2 4 2 36" xfId="36837"/>
    <cellStyle name="쉼표 [0] 2 4 2 37" xfId="36838"/>
    <cellStyle name="쉼표 [0] 2 4 2 38" xfId="36839"/>
    <cellStyle name="쉼표 [0] 2 4 2 39" xfId="36840"/>
    <cellStyle name="쉼표 [0] 2 4 2 4" xfId="36841"/>
    <cellStyle name="쉼표 [0] 2 4 2 40" xfId="36842"/>
    <cellStyle name="쉼표 [0] 2 4 2 41" xfId="36843"/>
    <cellStyle name="쉼표 [0] 2 4 2 42" xfId="36844"/>
    <cellStyle name="쉼표 [0] 2 4 2 43" xfId="36845"/>
    <cellStyle name="쉼표 [0] 2 4 2 44" xfId="36846"/>
    <cellStyle name="쉼표 [0] 2 4 2 45" xfId="36847"/>
    <cellStyle name="쉼표 [0] 2 4 2 46" xfId="36848"/>
    <cellStyle name="쉼표 [0] 2 4 2 47" xfId="36849"/>
    <cellStyle name="쉼표 [0] 2 4 2 5" xfId="36850"/>
    <cellStyle name="쉼표 [0] 2 4 2 6" xfId="36851"/>
    <cellStyle name="쉼표 [0] 2 4 2 7" xfId="36852"/>
    <cellStyle name="쉼표 [0] 2 4 2 8" xfId="36853"/>
    <cellStyle name="쉼표 [0] 2 4 2 9" xfId="36854"/>
    <cellStyle name="쉼표 [0] 2 4 20" xfId="36855"/>
    <cellStyle name="쉼표 [0] 2 4 21" xfId="36856"/>
    <cellStyle name="쉼표 [0] 2 4 22" xfId="36857"/>
    <cellStyle name="쉼표 [0] 2 4 23" xfId="36858"/>
    <cellStyle name="쉼표 [0] 2 4 24" xfId="36859"/>
    <cellStyle name="쉼표 [0] 2 4 25" xfId="36860"/>
    <cellStyle name="쉼표 [0] 2 4 26" xfId="36861"/>
    <cellStyle name="쉼표 [0] 2 4 27" xfId="36862"/>
    <cellStyle name="쉼표 [0] 2 4 28" xfId="36863"/>
    <cellStyle name="쉼표 [0] 2 4 29" xfId="36864"/>
    <cellStyle name="쉼표 [0] 2 4 3" xfId="36865"/>
    <cellStyle name="쉼표 [0] 2 4 3 10" xfId="36866"/>
    <cellStyle name="쉼표 [0] 2 4 3 11" xfId="36867"/>
    <cellStyle name="쉼표 [0] 2 4 3 12" xfId="36868"/>
    <cellStyle name="쉼표 [0] 2 4 3 13" xfId="36869"/>
    <cellStyle name="쉼표 [0] 2 4 3 14" xfId="36870"/>
    <cellStyle name="쉼표 [0] 2 4 3 15" xfId="36871"/>
    <cellStyle name="쉼표 [0] 2 4 3 16" xfId="36872"/>
    <cellStyle name="쉼표 [0] 2 4 3 17" xfId="36873"/>
    <cellStyle name="쉼표 [0] 2 4 3 18" xfId="36874"/>
    <cellStyle name="쉼표 [0] 2 4 3 19" xfId="36875"/>
    <cellStyle name="쉼표 [0] 2 4 3 2" xfId="36876"/>
    <cellStyle name="쉼표 [0] 2 4 3 2 10" xfId="36877"/>
    <cellStyle name="쉼표 [0] 2 4 3 2 11" xfId="36878"/>
    <cellStyle name="쉼표 [0] 2 4 3 2 12" xfId="36879"/>
    <cellStyle name="쉼표 [0] 2 4 3 2 13" xfId="36880"/>
    <cellStyle name="쉼표 [0] 2 4 3 2 14" xfId="36881"/>
    <cellStyle name="쉼표 [0] 2 4 3 2 15" xfId="36882"/>
    <cellStyle name="쉼표 [0] 2 4 3 2 16" xfId="36883"/>
    <cellStyle name="쉼표 [0] 2 4 3 2 17" xfId="36884"/>
    <cellStyle name="쉼표 [0] 2 4 3 2 18" xfId="36885"/>
    <cellStyle name="쉼표 [0] 2 4 3 2 19" xfId="36886"/>
    <cellStyle name="쉼표 [0] 2 4 3 2 2" xfId="36887"/>
    <cellStyle name="쉼표 [0] 2 4 3 2 20" xfId="36888"/>
    <cellStyle name="쉼표 [0] 2 4 3 2 21" xfId="36889"/>
    <cellStyle name="쉼표 [0] 2 4 3 2 22" xfId="36890"/>
    <cellStyle name="쉼표 [0] 2 4 3 2 23" xfId="36891"/>
    <cellStyle name="쉼표 [0] 2 4 3 2 24" xfId="36892"/>
    <cellStyle name="쉼표 [0] 2 4 3 2 25" xfId="36893"/>
    <cellStyle name="쉼표 [0] 2 4 3 2 26" xfId="36894"/>
    <cellStyle name="쉼표 [0] 2 4 3 2 27" xfId="36895"/>
    <cellStyle name="쉼표 [0] 2 4 3 2 28" xfId="36896"/>
    <cellStyle name="쉼표 [0] 2 4 3 2 29" xfId="36897"/>
    <cellStyle name="쉼표 [0] 2 4 3 2 3" xfId="36898"/>
    <cellStyle name="쉼표 [0] 2 4 3 2 30" xfId="36899"/>
    <cellStyle name="쉼표 [0] 2 4 3 2 31" xfId="36900"/>
    <cellStyle name="쉼표 [0] 2 4 3 2 32" xfId="36901"/>
    <cellStyle name="쉼표 [0] 2 4 3 2 33" xfId="36902"/>
    <cellStyle name="쉼표 [0] 2 4 3 2 34" xfId="36903"/>
    <cellStyle name="쉼표 [0] 2 4 3 2 35" xfId="36904"/>
    <cellStyle name="쉼표 [0] 2 4 3 2 36" xfId="36905"/>
    <cellStyle name="쉼표 [0] 2 4 3 2 37" xfId="36906"/>
    <cellStyle name="쉼표 [0] 2 4 3 2 38" xfId="36907"/>
    <cellStyle name="쉼표 [0] 2 4 3 2 39" xfId="36908"/>
    <cellStyle name="쉼표 [0] 2 4 3 2 4" xfId="36909"/>
    <cellStyle name="쉼표 [0] 2 4 3 2 40" xfId="36910"/>
    <cellStyle name="쉼표 [0] 2 4 3 2 41" xfId="36911"/>
    <cellStyle name="쉼표 [0] 2 4 3 2 42" xfId="36912"/>
    <cellStyle name="쉼표 [0] 2 4 3 2 43" xfId="36913"/>
    <cellStyle name="쉼표 [0] 2 4 3 2 5" xfId="36914"/>
    <cellStyle name="쉼표 [0] 2 4 3 2 6" xfId="36915"/>
    <cellStyle name="쉼표 [0] 2 4 3 2 7" xfId="36916"/>
    <cellStyle name="쉼표 [0] 2 4 3 2 8" xfId="36917"/>
    <cellStyle name="쉼표 [0] 2 4 3 2 9" xfId="36918"/>
    <cellStyle name="쉼표 [0] 2 4 3 20" xfId="36919"/>
    <cellStyle name="쉼표 [0] 2 4 3 21" xfId="36920"/>
    <cellStyle name="쉼표 [0] 2 4 3 22" xfId="36921"/>
    <cellStyle name="쉼표 [0] 2 4 3 23" xfId="36922"/>
    <cellStyle name="쉼표 [0] 2 4 3 24" xfId="36923"/>
    <cellStyle name="쉼표 [0] 2 4 3 25" xfId="36924"/>
    <cellStyle name="쉼표 [0] 2 4 3 26" xfId="36925"/>
    <cellStyle name="쉼표 [0] 2 4 3 27" xfId="36926"/>
    <cellStyle name="쉼표 [0] 2 4 3 28" xfId="36927"/>
    <cellStyle name="쉼표 [0] 2 4 3 29" xfId="36928"/>
    <cellStyle name="쉼표 [0] 2 4 3 3" xfId="36929"/>
    <cellStyle name="쉼표 [0] 2 4 3 30" xfId="36930"/>
    <cellStyle name="쉼표 [0] 2 4 3 31" xfId="36931"/>
    <cellStyle name="쉼표 [0] 2 4 3 32" xfId="36932"/>
    <cellStyle name="쉼표 [0] 2 4 3 33" xfId="36933"/>
    <cellStyle name="쉼표 [0] 2 4 3 34" xfId="36934"/>
    <cellStyle name="쉼표 [0] 2 4 3 35" xfId="36935"/>
    <cellStyle name="쉼표 [0] 2 4 3 36" xfId="36936"/>
    <cellStyle name="쉼표 [0] 2 4 3 37" xfId="36937"/>
    <cellStyle name="쉼표 [0] 2 4 3 38" xfId="36938"/>
    <cellStyle name="쉼표 [0] 2 4 3 39" xfId="36939"/>
    <cellStyle name="쉼표 [0] 2 4 3 4" xfId="36940"/>
    <cellStyle name="쉼표 [0] 2 4 3 40" xfId="36941"/>
    <cellStyle name="쉼표 [0] 2 4 3 41" xfId="36942"/>
    <cellStyle name="쉼표 [0] 2 4 3 42" xfId="36943"/>
    <cellStyle name="쉼표 [0] 2 4 3 43" xfId="36944"/>
    <cellStyle name="쉼표 [0] 2 4 3 44" xfId="36945"/>
    <cellStyle name="쉼표 [0] 2 4 3 45" xfId="36946"/>
    <cellStyle name="쉼표 [0] 2 4 3 46" xfId="36947"/>
    <cellStyle name="쉼표 [0] 2 4 3 5" xfId="36948"/>
    <cellStyle name="쉼표 [0] 2 4 3 6" xfId="36949"/>
    <cellStyle name="쉼표 [0] 2 4 3 7" xfId="36950"/>
    <cellStyle name="쉼표 [0] 2 4 3 8" xfId="36951"/>
    <cellStyle name="쉼표 [0] 2 4 3 9" xfId="36952"/>
    <cellStyle name="쉼표 [0] 2 4 30" xfId="36953"/>
    <cellStyle name="쉼표 [0] 2 4 31" xfId="36954"/>
    <cellStyle name="쉼표 [0] 2 4 32" xfId="36955"/>
    <cellStyle name="쉼표 [0] 2 4 33" xfId="36956"/>
    <cellStyle name="쉼표 [0] 2 4 34" xfId="36957"/>
    <cellStyle name="쉼표 [0] 2 4 35" xfId="36958"/>
    <cellStyle name="쉼표 [0] 2 4 36" xfId="36959"/>
    <cellStyle name="쉼표 [0] 2 4 37" xfId="36960"/>
    <cellStyle name="쉼표 [0] 2 4 38" xfId="36961"/>
    <cellStyle name="쉼표 [0] 2 4 39" xfId="36962"/>
    <cellStyle name="쉼표 [0] 2 4 4" xfId="36963"/>
    <cellStyle name="쉼표 [0] 2 4 4 10" xfId="36964"/>
    <cellStyle name="쉼표 [0] 2 4 4 11" xfId="36965"/>
    <cellStyle name="쉼표 [0] 2 4 4 12" xfId="36966"/>
    <cellStyle name="쉼표 [0] 2 4 4 13" xfId="36967"/>
    <cellStyle name="쉼표 [0] 2 4 4 14" xfId="36968"/>
    <cellStyle name="쉼표 [0] 2 4 4 15" xfId="36969"/>
    <cellStyle name="쉼표 [0] 2 4 4 16" xfId="36970"/>
    <cellStyle name="쉼표 [0] 2 4 4 17" xfId="36971"/>
    <cellStyle name="쉼표 [0] 2 4 4 18" xfId="36972"/>
    <cellStyle name="쉼표 [0] 2 4 4 19" xfId="36973"/>
    <cellStyle name="쉼표 [0] 2 4 4 2" xfId="36974"/>
    <cellStyle name="쉼표 [0] 2 4 4 2 10" xfId="36975"/>
    <cellStyle name="쉼표 [0] 2 4 4 2 11" xfId="36976"/>
    <cellStyle name="쉼표 [0] 2 4 4 2 12" xfId="36977"/>
    <cellStyle name="쉼표 [0] 2 4 4 2 13" xfId="36978"/>
    <cellStyle name="쉼표 [0] 2 4 4 2 14" xfId="36979"/>
    <cellStyle name="쉼표 [0] 2 4 4 2 15" xfId="36980"/>
    <cellStyle name="쉼표 [0] 2 4 4 2 16" xfId="36981"/>
    <cellStyle name="쉼표 [0] 2 4 4 2 17" xfId="36982"/>
    <cellStyle name="쉼표 [0] 2 4 4 2 18" xfId="36983"/>
    <cellStyle name="쉼표 [0] 2 4 4 2 19" xfId="36984"/>
    <cellStyle name="쉼표 [0] 2 4 4 2 2" xfId="36985"/>
    <cellStyle name="쉼표 [0] 2 4 4 2 20" xfId="36986"/>
    <cellStyle name="쉼표 [0] 2 4 4 2 21" xfId="36987"/>
    <cellStyle name="쉼표 [0] 2 4 4 2 22" xfId="36988"/>
    <cellStyle name="쉼표 [0] 2 4 4 2 23" xfId="36989"/>
    <cellStyle name="쉼표 [0] 2 4 4 2 24" xfId="36990"/>
    <cellStyle name="쉼표 [0] 2 4 4 2 25" xfId="36991"/>
    <cellStyle name="쉼표 [0] 2 4 4 2 26" xfId="36992"/>
    <cellStyle name="쉼표 [0] 2 4 4 2 27" xfId="36993"/>
    <cellStyle name="쉼표 [0] 2 4 4 2 28" xfId="36994"/>
    <cellStyle name="쉼표 [0] 2 4 4 2 29" xfId="36995"/>
    <cellStyle name="쉼표 [0] 2 4 4 2 3" xfId="36996"/>
    <cellStyle name="쉼표 [0] 2 4 4 2 30" xfId="36997"/>
    <cellStyle name="쉼표 [0] 2 4 4 2 31" xfId="36998"/>
    <cellStyle name="쉼표 [0] 2 4 4 2 32" xfId="36999"/>
    <cellStyle name="쉼표 [0] 2 4 4 2 33" xfId="37000"/>
    <cellStyle name="쉼표 [0] 2 4 4 2 34" xfId="37001"/>
    <cellStyle name="쉼표 [0] 2 4 4 2 35" xfId="37002"/>
    <cellStyle name="쉼표 [0] 2 4 4 2 36" xfId="37003"/>
    <cellStyle name="쉼표 [0] 2 4 4 2 37" xfId="37004"/>
    <cellStyle name="쉼표 [0] 2 4 4 2 38" xfId="37005"/>
    <cellStyle name="쉼표 [0] 2 4 4 2 39" xfId="37006"/>
    <cellStyle name="쉼표 [0] 2 4 4 2 4" xfId="37007"/>
    <cellStyle name="쉼표 [0] 2 4 4 2 40" xfId="37008"/>
    <cellStyle name="쉼표 [0] 2 4 4 2 41" xfId="37009"/>
    <cellStyle name="쉼표 [0] 2 4 4 2 42" xfId="37010"/>
    <cellStyle name="쉼표 [0] 2 4 4 2 43" xfId="37011"/>
    <cellStyle name="쉼표 [0] 2 4 4 2 5" xfId="37012"/>
    <cellStyle name="쉼표 [0] 2 4 4 2 6" xfId="37013"/>
    <cellStyle name="쉼표 [0] 2 4 4 2 7" xfId="37014"/>
    <cellStyle name="쉼표 [0] 2 4 4 2 8" xfId="37015"/>
    <cellStyle name="쉼표 [0] 2 4 4 2 9" xfId="37016"/>
    <cellStyle name="쉼표 [0] 2 4 4 20" xfId="37017"/>
    <cellStyle name="쉼표 [0] 2 4 4 21" xfId="37018"/>
    <cellStyle name="쉼표 [0] 2 4 4 22" xfId="37019"/>
    <cellStyle name="쉼표 [0] 2 4 4 23" xfId="37020"/>
    <cellStyle name="쉼표 [0] 2 4 4 24" xfId="37021"/>
    <cellStyle name="쉼표 [0] 2 4 4 25" xfId="37022"/>
    <cellStyle name="쉼표 [0] 2 4 4 26" xfId="37023"/>
    <cellStyle name="쉼표 [0] 2 4 4 27" xfId="37024"/>
    <cellStyle name="쉼표 [0] 2 4 4 28" xfId="37025"/>
    <cellStyle name="쉼표 [0] 2 4 4 29" xfId="37026"/>
    <cellStyle name="쉼표 [0] 2 4 4 3" xfId="37027"/>
    <cellStyle name="쉼표 [0] 2 4 4 30" xfId="37028"/>
    <cellStyle name="쉼표 [0] 2 4 4 31" xfId="37029"/>
    <cellStyle name="쉼표 [0] 2 4 4 32" xfId="37030"/>
    <cellStyle name="쉼표 [0] 2 4 4 33" xfId="37031"/>
    <cellStyle name="쉼표 [0] 2 4 4 34" xfId="37032"/>
    <cellStyle name="쉼표 [0] 2 4 4 35" xfId="37033"/>
    <cellStyle name="쉼표 [0] 2 4 4 36" xfId="37034"/>
    <cellStyle name="쉼표 [0] 2 4 4 37" xfId="37035"/>
    <cellStyle name="쉼표 [0] 2 4 4 38" xfId="37036"/>
    <cellStyle name="쉼표 [0] 2 4 4 39" xfId="37037"/>
    <cellStyle name="쉼표 [0] 2 4 4 4" xfId="37038"/>
    <cellStyle name="쉼표 [0] 2 4 4 40" xfId="37039"/>
    <cellStyle name="쉼표 [0] 2 4 4 41" xfId="37040"/>
    <cellStyle name="쉼표 [0] 2 4 4 42" xfId="37041"/>
    <cellStyle name="쉼표 [0] 2 4 4 43" xfId="37042"/>
    <cellStyle name="쉼표 [0] 2 4 4 44" xfId="37043"/>
    <cellStyle name="쉼표 [0] 2 4 4 45" xfId="37044"/>
    <cellStyle name="쉼표 [0] 2 4 4 46" xfId="37045"/>
    <cellStyle name="쉼표 [0] 2 4 4 5" xfId="37046"/>
    <cellStyle name="쉼표 [0] 2 4 4 6" xfId="37047"/>
    <cellStyle name="쉼표 [0] 2 4 4 7" xfId="37048"/>
    <cellStyle name="쉼표 [0] 2 4 4 8" xfId="37049"/>
    <cellStyle name="쉼표 [0] 2 4 4 9" xfId="37050"/>
    <cellStyle name="쉼표 [0] 2 4 40" xfId="37051"/>
    <cellStyle name="쉼표 [0] 2 4 41" xfId="37052"/>
    <cellStyle name="쉼표 [0] 2 4 42" xfId="37053"/>
    <cellStyle name="쉼표 [0] 2 4 43" xfId="37054"/>
    <cellStyle name="쉼표 [0] 2 4 44" xfId="37055"/>
    <cellStyle name="쉼표 [0] 2 4 45" xfId="37056"/>
    <cellStyle name="쉼표 [0] 2 4 46" xfId="37057"/>
    <cellStyle name="쉼표 [0] 2 4 47" xfId="37058"/>
    <cellStyle name="쉼표 [0] 2 4 48" xfId="37059"/>
    <cellStyle name="쉼표 [0] 2 4 49" xfId="37060"/>
    <cellStyle name="쉼표 [0] 2 4 5" xfId="37061"/>
    <cellStyle name="쉼표 [0] 2 4 5 10" xfId="37062"/>
    <cellStyle name="쉼표 [0] 2 4 5 11" xfId="37063"/>
    <cellStyle name="쉼표 [0] 2 4 5 12" xfId="37064"/>
    <cellStyle name="쉼표 [0] 2 4 5 13" xfId="37065"/>
    <cellStyle name="쉼표 [0] 2 4 5 14" xfId="37066"/>
    <cellStyle name="쉼표 [0] 2 4 5 15" xfId="37067"/>
    <cellStyle name="쉼표 [0] 2 4 5 16" xfId="37068"/>
    <cellStyle name="쉼표 [0] 2 4 5 17" xfId="37069"/>
    <cellStyle name="쉼표 [0] 2 4 5 18" xfId="37070"/>
    <cellStyle name="쉼표 [0] 2 4 5 19" xfId="37071"/>
    <cellStyle name="쉼표 [0] 2 4 5 2" xfId="37072"/>
    <cellStyle name="쉼표 [0] 2 4 5 20" xfId="37073"/>
    <cellStyle name="쉼표 [0] 2 4 5 21" xfId="37074"/>
    <cellStyle name="쉼표 [0] 2 4 5 22" xfId="37075"/>
    <cellStyle name="쉼표 [0] 2 4 5 23" xfId="37076"/>
    <cellStyle name="쉼표 [0] 2 4 5 24" xfId="37077"/>
    <cellStyle name="쉼표 [0] 2 4 5 25" xfId="37078"/>
    <cellStyle name="쉼표 [0] 2 4 5 26" xfId="37079"/>
    <cellStyle name="쉼표 [0] 2 4 5 27" xfId="37080"/>
    <cellStyle name="쉼표 [0] 2 4 5 28" xfId="37081"/>
    <cellStyle name="쉼표 [0] 2 4 5 29" xfId="37082"/>
    <cellStyle name="쉼표 [0] 2 4 5 3" xfId="37083"/>
    <cellStyle name="쉼표 [0] 2 4 5 30" xfId="37084"/>
    <cellStyle name="쉼표 [0] 2 4 5 31" xfId="37085"/>
    <cellStyle name="쉼표 [0] 2 4 5 32" xfId="37086"/>
    <cellStyle name="쉼표 [0] 2 4 5 33" xfId="37087"/>
    <cellStyle name="쉼표 [0] 2 4 5 34" xfId="37088"/>
    <cellStyle name="쉼표 [0] 2 4 5 35" xfId="37089"/>
    <cellStyle name="쉼표 [0] 2 4 5 36" xfId="37090"/>
    <cellStyle name="쉼표 [0] 2 4 5 37" xfId="37091"/>
    <cellStyle name="쉼표 [0] 2 4 5 38" xfId="37092"/>
    <cellStyle name="쉼표 [0] 2 4 5 39" xfId="37093"/>
    <cellStyle name="쉼표 [0] 2 4 5 4" xfId="37094"/>
    <cellStyle name="쉼표 [0] 2 4 5 40" xfId="37095"/>
    <cellStyle name="쉼표 [0] 2 4 5 41" xfId="37096"/>
    <cellStyle name="쉼표 [0] 2 4 5 42" xfId="37097"/>
    <cellStyle name="쉼표 [0] 2 4 5 43" xfId="37098"/>
    <cellStyle name="쉼표 [0] 2 4 5 5" xfId="37099"/>
    <cellStyle name="쉼표 [0] 2 4 5 6" xfId="37100"/>
    <cellStyle name="쉼표 [0] 2 4 5 7" xfId="37101"/>
    <cellStyle name="쉼표 [0] 2 4 5 8" xfId="37102"/>
    <cellStyle name="쉼표 [0] 2 4 5 9" xfId="37103"/>
    <cellStyle name="쉼표 [0] 2 4 6" xfId="37104"/>
    <cellStyle name="쉼표 [0] 2 4 7" xfId="37105"/>
    <cellStyle name="쉼표 [0] 2 4 8" xfId="37106"/>
    <cellStyle name="쉼표 [0] 2 4 9" xfId="37107"/>
    <cellStyle name="쉼표 [0] 2 40" xfId="37108"/>
    <cellStyle name="쉼표 [0] 2 41" xfId="37109"/>
    <cellStyle name="쉼표 [0] 2 42" xfId="37110"/>
    <cellStyle name="쉼표 [0] 2 43" xfId="37111"/>
    <cellStyle name="쉼표 [0] 2 44" xfId="37112"/>
    <cellStyle name="쉼표 [0] 2 45" xfId="37113"/>
    <cellStyle name="쉼표 [0] 2 46" xfId="37114"/>
    <cellStyle name="쉼표 [0] 2 47" xfId="37115"/>
    <cellStyle name="쉼표 [0] 2 48" xfId="37116"/>
    <cellStyle name="쉼표 [0] 2 49" xfId="37117"/>
    <cellStyle name="쉼표 [0] 2 5" xfId="37118"/>
    <cellStyle name="쉼표 [0] 2 5 10" xfId="37119"/>
    <cellStyle name="쉼표 [0] 2 5 11" xfId="37120"/>
    <cellStyle name="쉼표 [0] 2 5 12" xfId="37121"/>
    <cellStyle name="쉼표 [0] 2 5 13" xfId="37122"/>
    <cellStyle name="쉼표 [0] 2 5 14" xfId="37123"/>
    <cellStyle name="쉼표 [0] 2 5 15" xfId="37124"/>
    <cellStyle name="쉼표 [0] 2 5 16" xfId="37125"/>
    <cellStyle name="쉼표 [0] 2 5 17" xfId="37126"/>
    <cellStyle name="쉼표 [0] 2 5 18" xfId="37127"/>
    <cellStyle name="쉼표 [0] 2 5 19" xfId="37128"/>
    <cellStyle name="쉼표 [0] 2 5 2" xfId="37129"/>
    <cellStyle name="쉼표 [0] 2 5 2 10" xfId="37130"/>
    <cellStyle name="쉼표 [0] 2 5 2 11" xfId="37131"/>
    <cellStyle name="쉼표 [0] 2 5 2 12" xfId="37132"/>
    <cellStyle name="쉼표 [0] 2 5 2 13" xfId="37133"/>
    <cellStyle name="쉼표 [0] 2 5 2 14" xfId="37134"/>
    <cellStyle name="쉼표 [0] 2 5 2 15" xfId="37135"/>
    <cellStyle name="쉼표 [0] 2 5 2 16" xfId="37136"/>
    <cellStyle name="쉼표 [0] 2 5 2 17" xfId="37137"/>
    <cellStyle name="쉼표 [0] 2 5 2 18" xfId="37138"/>
    <cellStyle name="쉼표 [0] 2 5 2 19" xfId="37139"/>
    <cellStyle name="쉼표 [0] 2 5 2 2" xfId="37140"/>
    <cellStyle name="쉼표 [0] 2 5 2 2 10" xfId="37141"/>
    <cellStyle name="쉼표 [0] 2 5 2 2 11" xfId="37142"/>
    <cellStyle name="쉼표 [0] 2 5 2 2 12" xfId="37143"/>
    <cellStyle name="쉼표 [0] 2 5 2 2 13" xfId="37144"/>
    <cellStyle name="쉼표 [0] 2 5 2 2 14" xfId="37145"/>
    <cellStyle name="쉼표 [0] 2 5 2 2 15" xfId="37146"/>
    <cellStyle name="쉼표 [0] 2 5 2 2 16" xfId="37147"/>
    <cellStyle name="쉼표 [0] 2 5 2 2 17" xfId="37148"/>
    <cellStyle name="쉼표 [0] 2 5 2 2 18" xfId="37149"/>
    <cellStyle name="쉼표 [0] 2 5 2 2 19" xfId="37150"/>
    <cellStyle name="쉼표 [0] 2 5 2 2 2" xfId="37151"/>
    <cellStyle name="쉼표 [0] 2 5 2 2 2 10" xfId="37152"/>
    <cellStyle name="쉼표 [0] 2 5 2 2 2 11" xfId="37153"/>
    <cellStyle name="쉼표 [0] 2 5 2 2 2 12" xfId="37154"/>
    <cellStyle name="쉼표 [0] 2 5 2 2 2 13" xfId="37155"/>
    <cellStyle name="쉼표 [0] 2 5 2 2 2 14" xfId="37156"/>
    <cellStyle name="쉼표 [0] 2 5 2 2 2 15" xfId="37157"/>
    <cellStyle name="쉼표 [0] 2 5 2 2 2 16" xfId="37158"/>
    <cellStyle name="쉼표 [0] 2 5 2 2 2 17" xfId="37159"/>
    <cellStyle name="쉼표 [0] 2 5 2 2 2 18" xfId="37160"/>
    <cellStyle name="쉼표 [0] 2 5 2 2 2 19" xfId="37161"/>
    <cellStyle name="쉼표 [0] 2 5 2 2 2 2" xfId="37162"/>
    <cellStyle name="쉼표 [0] 2 5 2 2 2 20" xfId="37163"/>
    <cellStyle name="쉼표 [0] 2 5 2 2 2 21" xfId="37164"/>
    <cellStyle name="쉼표 [0] 2 5 2 2 2 22" xfId="37165"/>
    <cellStyle name="쉼표 [0] 2 5 2 2 2 23" xfId="37166"/>
    <cellStyle name="쉼표 [0] 2 5 2 2 2 24" xfId="37167"/>
    <cellStyle name="쉼표 [0] 2 5 2 2 2 25" xfId="37168"/>
    <cellStyle name="쉼표 [0] 2 5 2 2 2 26" xfId="37169"/>
    <cellStyle name="쉼표 [0] 2 5 2 2 2 27" xfId="37170"/>
    <cellStyle name="쉼표 [0] 2 5 2 2 2 28" xfId="37171"/>
    <cellStyle name="쉼표 [0] 2 5 2 2 2 29" xfId="37172"/>
    <cellStyle name="쉼표 [0] 2 5 2 2 2 3" xfId="37173"/>
    <cellStyle name="쉼표 [0] 2 5 2 2 2 30" xfId="37174"/>
    <cellStyle name="쉼표 [0] 2 5 2 2 2 31" xfId="37175"/>
    <cellStyle name="쉼표 [0] 2 5 2 2 2 32" xfId="37176"/>
    <cellStyle name="쉼표 [0] 2 5 2 2 2 33" xfId="37177"/>
    <cellStyle name="쉼표 [0] 2 5 2 2 2 34" xfId="37178"/>
    <cellStyle name="쉼표 [0] 2 5 2 2 2 35" xfId="37179"/>
    <cellStyle name="쉼표 [0] 2 5 2 2 2 36" xfId="37180"/>
    <cellStyle name="쉼표 [0] 2 5 2 2 2 37" xfId="37181"/>
    <cellStyle name="쉼표 [0] 2 5 2 2 2 38" xfId="37182"/>
    <cellStyle name="쉼표 [0] 2 5 2 2 2 39" xfId="37183"/>
    <cellStyle name="쉼표 [0] 2 5 2 2 2 4" xfId="37184"/>
    <cellStyle name="쉼표 [0] 2 5 2 2 2 40" xfId="37185"/>
    <cellStyle name="쉼표 [0] 2 5 2 2 2 41" xfId="37186"/>
    <cellStyle name="쉼표 [0] 2 5 2 2 2 42" xfId="37187"/>
    <cellStyle name="쉼표 [0] 2 5 2 2 2 43" xfId="37188"/>
    <cellStyle name="쉼표 [0] 2 5 2 2 2 5" xfId="37189"/>
    <cellStyle name="쉼표 [0] 2 5 2 2 2 6" xfId="37190"/>
    <cellStyle name="쉼표 [0] 2 5 2 2 2 7" xfId="37191"/>
    <cellStyle name="쉼표 [0] 2 5 2 2 2 8" xfId="37192"/>
    <cellStyle name="쉼표 [0] 2 5 2 2 2 9" xfId="37193"/>
    <cellStyle name="쉼표 [0] 2 5 2 2 20" xfId="37194"/>
    <cellStyle name="쉼표 [0] 2 5 2 2 21" xfId="37195"/>
    <cellStyle name="쉼표 [0] 2 5 2 2 22" xfId="37196"/>
    <cellStyle name="쉼표 [0] 2 5 2 2 23" xfId="37197"/>
    <cellStyle name="쉼표 [0] 2 5 2 2 24" xfId="37198"/>
    <cellStyle name="쉼표 [0] 2 5 2 2 25" xfId="37199"/>
    <cellStyle name="쉼표 [0] 2 5 2 2 26" xfId="37200"/>
    <cellStyle name="쉼표 [0] 2 5 2 2 27" xfId="37201"/>
    <cellStyle name="쉼표 [0] 2 5 2 2 28" xfId="37202"/>
    <cellStyle name="쉼표 [0] 2 5 2 2 29" xfId="37203"/>
    <cellStyle name="쉼표 [0] 2 5 2 2 3" xfId="37204"/>
    <cellStyle name="쉼표 [0] 2 5 2 2 30" xfId="37205"/>
    <cellStyle name="쉼표 [0] 2 5 2 2 31" xfId="37206"/>
    <cellStyle name="쉼표 [0] 2 5 2 2 32" xfId="37207"/>
    <cellStyle name="쉼표 [0] 2 5 2 2 33" xfId="37208"/>
    <cellStyle name="쉼표 [0] 2 5 2 2 34" xfId="37209"/>
    <cellStyle name="쉼표 [0] 2 5 2 2 35" xfId="37210"/>
    <cellStyle name="쉼표 [0] 2 5 2 2 36" xfId="37211"/>
    <cellStyle name="쉼표 [0] 2 5 2 2 37" xfId="37212"/>
    <cellStyle name="쉼표 [0] 2 5 2 2 38" xfId="37213"/>
    <cellStyle name="쉼표 [0] 2 5 2 2 39" xfId="37214"/>
    <cellStyle name="쉼표 [0] 2 5 2 2 4" xfId="37215"/>
    <cellStyle name="쉼표 [0] 2 5 2 2 40" xfId="37216"/>
    <cellStyle name="쉼표 [0] 2 5 2 2 41" xfId="37217"/>
    <cellStyle name="쉼표 [0] 2 5 2 2 42" xfId="37218"/>
    <cellStyle name="쉼표 [0] 2 5 2 2 43" xfId="37219"/>
    <cellStyle name="쉼표 [0] 2 5 2 2 44" xfId="37220"/>
    <cellStyle name="쉼표 [0] 2 5 2 2 45" xfId="37221"/>
    <cellStyle name="쉼표 [0] 2 5 2 2 46" xfId="37222"/>
    <cellStyle name="쉼표 [0] 2 5 2 2 5" xfId="37223"/>
    <cellStyle name="쉼표 [0] 2 5 2 2 6" xfId="37224"/>
    <cellStyle name="쉼표 [0] 2 5 2 2 7" xfId="37225"/>
    <cellStyle name="쉼표 [0] 2 5 2 2 8" xfId="37226"/>
    <cellStyle name="쉼표 [0] 2 5 2 2 9" xfId="37227"/>
    <cellStyle name="쉼표 [0] 2 5 2 20" xfId="37228"/>
    <cellStyle name="쉼표 [0] 2 5 2 21" xfId="37229"/>
    <cellStyle name="쉼표 [0] 2 5 2 22" xfId="37230"/>
    <cellStyle name="쉼표 [0] 2 5 2 23" xfId="37231"/>
    <cellStyle name="쉼표 [0] 2 5 2 24" xfId="37232"/>
    <cellStyle name="쉼표 [0] 2 5 2 25" xfId="37233"/>
    <cellStyle name="쉼표 [0] 2 5 2 26" xfId="37234"/>
    <cellStyle name="쉼표 [0] 2 5 2 27" xfId="37235"/>
    <cellStyle name="쉼표 [0] 2 5 2 28" xfId="37236"/>
    <cellStyle name="쉼표 [0] 2 5 2 29" xfId="37237"/>
    <cellStyle name="쉼표 [0] 2 5 2 3" xfId="37238"/>
    <cellStyle name="쉼표 [0] 2 5 2 3 10" xfId="37239"/>
    <cellStyle name="쉼표 [0] 2 5 2 3 11" xfId="37240"/>
    <cellStyle name="쉼표 [0] 2 5 2 3 12" xfId="37241"/>
    <cellStyle name="쉼표 [0] 2 5 2 3 13" xfId="37242"/>
    <cellStyle name="쉼표 [0] 2 5 2 3 14" xfId="37243"/>
    <cellStyle name="쉼표 [0] 2 5 2 3 15" xfId="37244"/>
    <cellStyle name="쉼표 [0] 2 5 2 3 16" xfId="37245"/>
    <cellStyle name="쉼표 [0] 2 5 2 3 17" xfId="37246"/>
    <cellStyle name="쉼표 [0] 2 5 2 3 18" xfId="37247"/>
    <cellStyle name="쉼표 [0] 2 5 2 3 19" xfId="37248"/>
    <cellStyle name="쉼표 [0] 2 5 2 3 2" xfId="37249"/>
    <cellStyle name="쉼표 [0] 2 5 2 3 20" xfId="37250"/>
    <cellStyle name="쉼표 [0] 2 5 2 3 21" xfId="37251"/>
    <cellStyle name="쉼표 [0] 2 5 2 3 22" xfId="37252"/>
    <cellStyle name="쉼표 [0] 2 5 2 3 23" xfId="37253"/>
    <cellStyle name="쉼표 [0] 2 5 2 3 24" xfId="37254"/>
    <cellStyle name="쉼표 [0] 2 5 2 3 25" xfId="37255"/>
    <cellStyle name="쉼표 [0] 2 5 2 3 26" xfId="37256"/>
    <cellStyle name="쉼표 [0] 2 5 2 3 27" xfId="37257"/>
    <cellStyle name="쉼표 [0] 2 5 2 3 28" xfId="37258"/>
    <cellStyle name="쉼표 [0] 2 5 2 3 29" xfId="37259"/>
    <cellStyle name="쉼표 [0] 2 5 2 3 3" xfId="37260"/>
    <cellStyle name="쉼표 [0] 2 5 2 3 30" xfId="37261"/>
    <cellStyle name="쉼표 [0] 2 5 2 3 31" xfId="37262"/>
    <cellStyle name="쉼표 [0] 2 5 2 3 32" xfId="37263"/>
    <cellStyle name="쉼표 [0] 2 5 2 3 33" xfId="37264"/>
    <cellStyle name="쉼표 [0] 2 5 2 3 34" xfId="37265"/>
    <cellStyle name="쉼표 [0] 2 5 2 3 35" xfId="37266"/>
    <cellStyle name="쉼표 [0] 2 5 2 3 36" xfId="37267"/>
    <cellStyle name="쉼표 [0] 2 5 2 3 37" xfId="37268"/>
    <cellStyle name="쉼표 [0] 2 5 2 3 38" xfId="37269"/>
    <cellStyle name="쉼표 [0] 2 5 2 3 39" xfId="37270"/>
    <cellStyle name="쉼표 [0] 2 5 2 3 4" xfId="37271"/>
    <cellStyle name="쉼표 [0] 2 5 2 3 40" xfId="37272"/>
    <cellStyle name="쉼표 [0] 2 5 2 3 41" xfId="37273"/>
    <cellStyle name="쉼표 [0] 2 5 2 3 42" xfId="37274"/>
    <cellStyle name="쉼표 [0] 2 5 2 3 43" xfId="37275"/>
    <cellStyle name="쉼표 [0] 2 5 2 3 5" xfId="37276"/>
    <cellStyle name="쉼표 [0] 2 5 2 3 6" xfId="37277"/>
    <cellStyle name="쉼표 [0] 2 5 2 3 7" xfId="37278"/>
    <cellStyle name="쉼표 [0] 2 5 2 3 8" xfId="37279"/>
    <cellStyle name="쉼표 [0] 2 5 2 3 9" xfId="37280"/>
    <cellStyle name="쉼표 [0] 2 5 2 30" xfId="37281"/>
    <cellStyle name="쉼표 [0] 2 5 2 31" xfId="37282"/>
    <cellStyle name="쉼표 [0] 2 5 2 32" xfId="37283"/>
    <cellStyle name="쉼표 [0] 2 5 2 33" xfId="37284"/>
    <cellStyle name="쉼표 [0] 2 5 2 34" xfId="37285"/>
    <cellStyle name="쉼표 [0] 2 5 2 35" xfId="37286"/>
    <cellStyle name="쉼표 [0] 2 5 2 36" xfId="37287"/>
    <cellStyle name="쉼표 [0] 2 5 2 37" xfId="37288"/>
    <cellStyle name="쉼표 [0] 2 5 2 38" xfId="37289"/>
    <cellStyle name="쉼표 [0] 2 5 2 39" xfId="37290"/>
    <cellStyle name="쉼표 [0] 2 5 2 4" xfId="37291"/>
    <cellStyle name="쉼표 [0] 2 5 2 40" xfId="37292"/>
    <cellStyle name="쉼표 [0] 2 5 2 41" xfId="37293"/>
    <cellStyle name="쉼표 [0] 2 5 2 42" xfId="37294"/>
    <cellStyle name="쉼표 [0] 2 5 2 43" xfId="37295"/>
    <cellStyle name="쉼표 [0] 2 5 2 44" xfId="37296"/>
    <cellStyle name="쉼표 [0] 2 5 2 45" xfId="37297"/>
    <cellStyle name="쉼표 [0] 2 5 2 46" xfId="37298"/>
    <cellStyle name="쉼표 [0] 2 5 2 47" xfId="37299"/>
    <cellStyle name="쉼표 [0] 2 5 2 5" xfId="37300"/>
    <cellStyle name="쉼표 [0] 2 5 2 6" xfId="37301"/>
    <cellStyle name="쉼표 [0] 2 5 2 7" xfId="37302"/>
    <cellStyle name="쉼표 [0] 2 5 2 8" xfId="37303"/>
    <cellStyle name="쉼표 [0] 2 5 2 9" xfId="37304"/>
    <cellStyle name="쉼표 [0] 2 5 20" xfId="37305"/>
    <cellStyle name="쉼표 [0] 2 5 21" xfId="37306"/>
    <cellStyle name="쉼표 [0] 2 5 22" xfId="37307"/>
    <cellStyle name="쉼표 [0] 2 5 23" xfId="37308"/>
    <cellStyle name="쉼표 [0] 2 5 24" xfId="37309"/>
    <cellStyle name="쉼표 [0] 2 5 25" xfId="37310"/>
    <cellStyle name="쉼표 [0] 2 5 26" xfId="37311"/>
    <cellStyle name="쉼표 [0] 2 5 27" xfId="37312"/>
    <cellStyle name="쉼표 [0] 2 5 28" xfId="37313"/>
    <cellStyle name="쉼표 [0] 2 5 29" xfId="37314"/>
    <cellStyle name="쉼표 [0] 2 5 3" xfId="37315"/>
    <cellStyle name="쉼표 [0] 2 5 3 10" xfId="37316"/>
    <cellStyle name="쉼표 [0] 2 5 3 11" xfId="37317"/>
    <cellStyle name="쉼표 [0] 2 5 3 12" xfId="37318"/>
    <cellStyle name="쉼표 [0] 2 5 3 13" xfId="37319"/>
    <cellStyle name="쉼표 [0] 2 5 3 14" xfId="37320"/>
    <cellStyle name="쉼표 [0] 2 5 3 15" xfId="37321"/>
    <cellStyle name="쉼표 [0] 2 5 3 16" xfId="37322"/>
    <cellStyle name="쉼표 [0] 2 5 3 17" xfId="37323"/>
    <cellStyle name="쉼표 [0] 2 5 3 18" xfId="37324"/>
    <cellStyle name="쉼표 [0] 2 5 3 19" xfId="37325"/>
    <cellStyle name="쉼표 [0] 2 5 3 2" xfId="37326"/>
    <cellStyle name="쉼표 [0] 2 5 3 2 10" xfId="37327"/>
    <cellStyle name="쉼표 [0] 2 5 3 2 11" xfId="37328"/>
    <cellStyle name="쉼표 [0] 2 5 3 2 12" xfId="37329"/>
    <cellStyle name="쉼표 [0] 2 5 3 2 13" xfId="37330"/>
    <cellStyle name="쉼표 [0] 2 5 3 2 14" xfId="37331"/>
    <cellStyle name="쉼표 [0] 2 5 3 2 15" xfId="37332"/>
    <cellStyle name="쉼표 [0] 2 5 3 2 16" xfId="37333"/>
    <cellStyle name="쉼표 [0] 2 5 3 2 17" xfId="37334"/>
    <cellStyle name="쉼표 [0] 2 5 3 2 18" xfId="37335"/>
    <cellStyle name="쉼표 [0] 2 5 3 2 19" xfId="37336"/>
    <cellStyle name="쉼표 [0] 2 5 3 2 2" xfId="37337"/>
    <cellStyle name="쉼표 [0] 2 5 3 2 20" xfId="37338"/>
    <cellStyle name="쉼표 [0] 2 5 3 2 21" xfId="37339"/>
    <cellStyle name="쉼표 [0] 2 5 3 2 22" xfId="37340"/>
    <cellStyle name="쉼표 [0] 2 5 3 2 23" xfId="37341"/>
    <cellStyle name="쉼표 [0] 2 5 3 2 24" xfId="37342"/>
    <cellStyle name="쉼표 [0] 2 5 3 2 25" xfId="37343"/>
    <cellStyle name="쉼표 [0] 2 5 3 2 26" xfId="37344"/>
    <cellStyle name="쉼표 [0] 2 5 3 2 27" xfId="37345"/>
    <cellStyle name="쉼표 [0] 2 5 3 2 28" xfId="37346"/>
    <cellStyle name="쉼표 [0] 2 5 3 2 29" xfId="37347"/>
    <cellStyle name="쉼표 [0] 2 5 3 2 3" xfId="37348"/>
    <cellStyle name="쉼표 [0] 2 5 3 2 30" xfId="37349"/>
    <cellStyle name="쉼표 [0] 2 5 3 2 31" xfId="37350"/>
    <cellStyle name="쉼표 [0] 2 5 3 2 32" xfId="37351"/>
    <cellStyle name="쉼표 [0] 2 5 3 2 33" xfId="37352"/>
    <cellStyle name="쉼표 [0] 2 5 3 2 34" xfId="37353"/>
    <cellStyle name="쉼표 [0] 2 5 3 2 35" xfId="37354"/>
    <cellStyle name="쉼표 [0] 2 5 3 2 36" xfId="37355"/>
    <cellStyle name="쉼표 [0] 2 5 3 2 37" xfId="37356"/>
    <cellStyle name="쉼표 [0] 2 5 3 2 38" xfId="37357"/>
    <cellStyle name="쉼표 [0] 2 5 3 2 39" xfId="37358"/>
    <cellStyle name="쉼표 [0] 2 5 3 2 4" xfId="37359"/>
    <cellStyle name="쉼표 [0] 2 5 3 2 40" xfId="37360"/>
    <cellStyle name="쉼표 [0] 2 5 3 2 41" xfId="37361"/>
    <cellStyle name="쉼표 [0] 2 5 3 2 42" xfId="37362"/>
    <cellStyle name="쉼표 [0] 2 5 3 2 43" xfId="37363"/>
    <cellStyle name="쉼표 [0] 2 5 3 2 5" xfId="37364"/>
    <cellStyle name="쉼표 [0] 2 5 3 2 6" xfId="37365"/>
    <cellStyle name="쉼표 [0] 2 5 3 2 7" xfId="37366"/>
    <cellStyle name="쉼표 [0] 2 5 3 2 8" xfId="37367"/>
    <cellStyle name="쉼표 [0] 2 5 3 2 9" xfId="37368"/>
    <cellStyle name="쉼표 [0] 2 5 3 20" xfId="37369"/>
    <cellStyle name="쉼표 [0] 2 5 3 21" xfId="37370"/>
    <cellStyle name="쉼표 [0] 2 5 3 22" xfId="37371"/>
    <cellStyle name="쉼표 [0] 2 5 3 23" xfId="37372"/>
    <cellStyle name="쉼표 [0] 2 5 3 24" xfId="37373"/>
    <cellStyle name="쉼표 [0] 2 5 3 25" xfId="37374"/>
    <cellStyle name="쉼표 [0] 2 5 3 26" xfId="37375"/>
    <cellStyle name="쉼표 [0] 2 5 3 27" xfId="37376"/>
    <cellStyle name="쉼표 [0] 2 5 3 28" xfId="37377"/>
    <cellStyle name="쉼표 [0] 2 5 3 29" xfId="37378"/>
    <cellStyle name="쉼표 [0] 2 5 3 3" xfId="37379"/>
    <cellStyle name="쉼표 [0] 2 5 3 30" xfId="37380"/>
    <cellStyle name="쉼표 [0] 2 5 3 31" xfId="37381"/>
    <cellStyle name="쉼표 [0] 2 5 3 32" xfId="37382"/>
    <cellStyle name="쉼표 [0] 2 5 3 33" xfId="37383"/>
    <cellStyle name="쉼표 [0] 2 5 3 34" xfId="37384"/>
    <cellStyle name="쉼표 [0] 2 5 3 35" xfId="37385"/>
    <cellStyle name="쉼표 [0] 2 5 3 36" xfId="37386"/>
    <cellStyle name="쉼표 [0] 2 5 3 37" xfId="37387"/>
    <cellStyle name="쉼표 [0] 2 5 3 38" xfId="37388"/>
    <cellStyle name="쉼표 [0] 2 5 3 39" xfId="37389"/>
    <cellStyle name="쉼표 [0] 2 5 3 4" xfId="37390"/>
    <cellStyle name="쉼표 [0] 2 5 3 40" xfId="37391"/>
    <cellStyle name="쉼표 [0] 2 5 3 41" xfId="37392"/>
    <cellStyle name="쉼표 [0] 2 5 3 42" xfId="37393"/>
    <cellStyle name="쉼표 [0] 2 5 3 43" xfId="37394"/>
    <cellStyle name="쉼표 [0] 2 5 3 44" xfId="37395"/>
    <cellStyle name="쉼표 [0] 2 5 3 45" xfId="37396"/>
    <cellStyle name="쉼표 [0] 2 5 3 46" xfId="37397"/>
    <cellStyle name="쉼표 [0] 2 5 3 5" xfId="37398"/>
    <cellStyle name="쉼표 [0] 2 5 3 6" xfId="37399"/>
    <cellStyle name="쉼표 [0] 2 5 3 7" xfId="37400"/>
    <cellStyle name="쉼표 [0] 2 5 3 8" xfId="37401"/>
    <cellStyle name="쉼표 [0] 2 5 3 9" xfId="37402"/>
    <cellStyle name="쉼표 [0] 2 5 30" xfId="37403"/>
    <cellStyle name="쉼표 [0] 2 5 31" xfId="37404"/>
    <cellStyle name="쉼표 [0] 2 5 32" xfId="37405"/>
    <cellStyle name="쉼표 [0] 2 5 33" xfId="37406"/>
    <cellStyle name="쉼표 [0] 2 5 34" xfId="37407"/>
    <cellStyle name="쉼표 [0] 2 5 35" xfId="37408"/>
    <cellStyle name="쉼표 [0] 2 5 36" xfId="37409"/>
    <cellStyle name="쉼표 [0] 2 5 37" xfId="37410"/>
    <cellStyle name="쉼표 [0] 2 5 38" xfId="37411"/>
    <cellStyle name="쉼표 [0] 2 5 39" xfId="37412"/>
    <cellStyle name="쉼표 [0] 2 5 4" xfId="37413"/>
    <cellStyle name="쉼표 [0] 2 5 4 10" xfId="37414"/>
    <cellStyle name="쉼표 [0] 2 5 4 11" xfId="37415"/>
    <cellStyle name="쉼표 [0] 2 5 4 12" xfId="37416"/>
    <cellStyle name="쉼표 [0] 2 5 4 13" xfId="37417"/>
    <cellStyle name="쉼표 [0] 2 5 4 14" xfId="37418"/>
    <cellStyle name="쉼표 [0] 2 5 4 15" xfId="37419"/>
    <cellStyle name="쉼표 [0] 2 5 4 16" xfId="37420"/>
    <cellStyle name="쉼표 [0] 2 5 4 17" xfId="37421"/>
    <cellStyle name="쉼표 [0] 2 5 4 18" xfId="37422"/>
    <cellStyle name="쉼표 [0] 2 5 4 19" xfId="37423"/>
    <cellStyle name="쉼표 [0] 2 5 4 2" xfId="37424"/>
    <cellStyle name="쉼표 [0] 2 5 4 2 10" xfId="37425"/>
    <cellStyle name="쉼표 [0] 2 5 4 2 11" xfId="37426"/>
    <cellStyle name="쉼표 [0] 2 5 4 2 12" xfId="37427"/>
    <cellStyle name="쉼표 [0] 2 5 4 2 13" xfId="37428"/>
    <cellStyle name="쉼표 [0] 2 5 4 2 14" xfId="37429"/>
    <cellStyle name="쉼표 [0] 2 5 4 2 15" xfId="37430"/>
    <cellStyle name="쉼표 [0] 2 5 4 2 16" xfId="37431"/>
    <cellStyle name="쉼표 [0] 2 5 4 2 17" xfId="37432"/>
    <cellStyle name="쉼표 [0] 2 5 4 2 18" xfId="37433"/>
    <cellStyle name="쉼표 [0] 2 5 4 2 19" xfId="37434"/>
    <cellStyle name="쉼표 [0] 2 5 4 2 2" xfId="37435"/>
    <cellStyle name="쉼표 [0] 2 5 4 2 20" xfId="37436"/>
    <cellStyle name="쉼표 [0] 2 5 4 2 21" xfId="37437"/>
    <cellStyle name="쉼표 [0] 2 5 4 2 22" xfId="37438"/>
    <cellStyle name="쉼표 [0] 2 5 4 2 23" xfId="37439"/>
    <cellStyle name="쉼표 [0] 2 5 4 2 24" xfId="37440"/>
    <cellStyle name="쉼표 [0] 2 5 4 2 25" xfId="37441"/>
    <cellStyle name="쉼표 [0] 2 5 4 2 26" xfId="37442"/>
    <cellStyle name="쉼표 [0] 2 5 4 2 27" xfId="37443"/>
    <cellStyle name="쉼표 [0] 2 5 4 2 28" xfId="37444"/>
    <cellStyle name="쉼표 [0] 2 5 4 2 29" xfId="37445"/>
    <cellStyle name="쉼표 [0] 2 5 4 2 3" xfId="37446"/>
    <cellStyle name="쉼표 [0] 2 5 4 2 30" xfId="37447"/>
    <cellStyle name="쉼표 [0] 2 5 4 2 31" xfId="37448"/>
    <cellStyle name="쉼표 [0] 2 5 4 2 32" xfId="37449"/>
    <cellStyle name="쉼표 [0] 2 5 4 2 33" xfId="37450"/>
    <cellStyle name="쉼표 [0] 2 5 4 2 34" xfId="37451"/>
    <cellStyle name="쉼표 [0] 2 5 4 2 35" xfId="37452"/>
    <cellStyle name="쉼표 [0] 2 5 4 2 36" xfId="37453"/>
    <cellStyle name="쉼표 [0] 2 5 4 2 37" xfId="37454"/>
    <cellStyle name="쉼표 [0] 2 5 4 2 38" xfId="37455"/>
    <cellStyle name="쉼표 [0] 2 5 4 2 39" xfId="37456"/>
    <cellStyle name="쉼표 [0] 2 5 4 2 4" xfId="37457"/>
    <cellStyle name="쉼표 [0] 2 5 4 2 40" xfId="37458"/>
    <cellStyle name="쉼표 [0] 2 5 4 2 41" xfId="37459"/>
    <cellStyle name="쉼표 [0] 2 5 4 2 42" xfId="37460"/>
    <cellStyle name="쉼표 [0] 2 5 4 2 43" xfId="37461"/>
    <cellStyle name="쉼표 [0] 2 5 4 2 5" xfId="37462"/>
    <cellStyle name="쉼표 [0] 2 5 4 2 6" xfId="37463"/>
    <cellStyle name="쉼표 [0] 2 5 4 2 7" xfId="37464"/>
    <cellStyle name="쉼표 [0] 2 5 4 2 8" xfId="37465"/>
    <cellStyle name="쉼표 [0] 2 5 4 2 9" xfId="37466"/>
    <cellStyle name="쉼표 [0] 2 5 4 20" xfId="37467"/>
    <cellStyle name="쉼표 [0] 2 5 4 21" xfId="37468"/>
    <cellStyle name="쉼표 [0] 2 5 4 22" xfId="37469"/>
    <cellStyle name="쉼표 [0] 2 5 4 23" xfId="37470"/>
    <cellStyle name="쉼표 [0] 2 5 4 24" xfId="37471"/>
    <cellStyle name="쉼표 [0] 2 5 4 25" xfId="37472"/>
    <cellStyle name="쉼표 [0] 2 5 4 26" xfId="37473"/>
    <cellStyle name="쉼표 [0] 2 5 4 27" xfId="37474"/>
    <cellStyle name="쉼표 [0] 2 5 4 28" xfId="37475"/>
    <cellStyle name="쉼표 [0] 2 5 4 29" xfId="37476"/>
    <cellStyle name="쉼표 [0] 2 5 4 3" xfId="37477"/>
    <cellStyle name="쉼표 [0] 2 5 4 30" xfId="37478"/>
    <cellStyle name="쉼표 [0] 2 5 4 31" xfId="37479"/>
    <cellStyle name="쉼표 [0] 2 5 4 32" xfId="37480"/>
    <cellStyle name="쉼표 [0] 2 5 4 33" xfId="37481"/>
    <cellStyle name="쉼표 [0] 2 5 4 34" xfId="37482"/>
    <cellStyle name="쉼표 [0] 2 5 4 35" xfId="37483"/>
    <cellStyle name="쉼표 [0] 2 5 4 36" xfId="37484"/>
    <cellStyle name="쉼표 [0] 2 5 4 37" xfId="37485"/>
    <cellStyle name="쉼표 [0] 2 5 4 38" xfId="37486"/>
    <cellStyle name="쉼표 [0] 2 5 4 39" xfId="37487"/>
    <cellStyle name="쉼표 [0] 2 5 4 4" xfId="37488"/>
    <cellStyle name="쉼표 [0] 2 5 4 40" xfId="37489"/>
    <cellStyle name="쉼표 [0] 2 5 4 41" xfId="37490"/>
    <cellStyle name="쉼표 [0] 2 5 4 42" xfId="37491"/>
    <cellStyle name="쉼표 [0] 2 5 4 43" xfId="37492"/>
    <cellStyle name="쉼표 [0] 2 5 4 44" xfId="37493"/>
    <cellStyle name="쉼표 [0] 2 5 4 45" xfId="37494"/>
    <cellStyle name="쉼표 [0] 2 5 4 46" xfId="37495"/>
    <cellStyle name="쉼표 [0] 2 5 4 5" xfId="37496"/>
    <cellStyle name="쉼표 [0] 2 5 4 6" xfId="37497"/>
    <cellStyle name="쉼표 [0] 2 5 4 7" xfId="37498"/>
    <cellStyle name="쉼표 [0] 2 5 4 8" xfId="37499"/>
    <cellStyle name="쉼표 [0] 2 5 4 9" xfId="37500"/>
    <cellStyle name="쉼표 [0] 2 5 40" xfId="37501"/>
    <cellStyle name="쉼표 [0] 2 5 41" xfId="37502"/>
    <cellStyle name="쉼표 [0] 2 5 42" xfId="37503"/>
    <cellStyle name="쉼표 [0] 2 5 43" xfId="37504"/>
    <cellStyle name="쉼표 [0] 2 5 44" xfId="37505"/>
    <cellStyle name="쉼표 [0] 2 5 45" xfId="37506"/>
    <cellStyle name="쉼표 [0] 2 5 46" xfId="37507"/>
    <cellStyle name="쉼표 [0] 2 5 47" xfId="37508"/>
    <cellStyle name="쉼표 [0] 2 5 48" xfId="37509"/>
    <cellStyle name="쉼표 [0] 2 5 49" xfId="37510"/>
    <cellStyle name="쉼표 [0] 2 5 5" xfId="37511"/>
    <cellStyle name="쉼표 [0] 2 5 5 10" xfId="37512"/>
    <cellStyle name="쉼표 [0] 2 5 5 11" xfId="37513"/>
    <cellStyle name="쉼표 [0] 2 5 5 12" xfId="37514"/>
    <cellStyle name="쉼표 [0] 2 5 5 13" xfId="37515"/>
    <cellStyle name="쉼표 [0] 2 5 5 14" xfId="37516"/>
    <cellStyle name="쉼표 [0] 2 5 5 15" xfId="37517"/>
    <cellStyle name="쉼표 [0] 2 5 5 16" xfId="37518"/>
    <cellStyle name="쉼표 [0] 2 5 5 17" xfId="37519"/>
    <cellStyle name="쉼표 [0] 2 5 5 18" xfId="37520"/>
    <cellStyle name="쉼표 [0] 2 5 5 19" xfId="37521"/>
    <cellStyle name="쉼표 [0] 2 5 5 2" xfId="37522"/>
    <cellStyle name="쉼표 [0] 2 5 5 20" xfId="37523"/>
    <cellStyle name="쉼표 [0] 2 5 5 21" xfId="37524"/>
    <cellStyle name="쉼표 [0] 2 5 5 22" xfId="37525"/>
    <cellStyle name="쉼표 [0] 2 5 5 23" xfId="37526"/>
    <cellStyle name="쉼표 [0] 2 5 5 24" xfId="37527"/>
    <cellStyle name="쉼표 [0] 2 5 5 25" xfId="37528"/>
    <cellStyle name="쉼표 [0] 2 5 5 26" xfId="37529"/>
    <cellStyle name="쉼표 [0] 2 5 5 27" xfId="37530"/>
    <cellStyle name="쉼표 [0] 2 5 5 28" xfId="37531"/>
    <cellStyle name="쉼표 [0] 2 5 5 29" xfId="37532"/>
    <cellStyle name="쉼표 [0] 2 5 5 3" xfId="37533"/>
    <cellStyle name="쉼표 [0] 2 5 5 30" xfId="37534"/>
    <cellStyle name="쉼표 [0] 2 5 5 31" xfId="37535"/>
    <cellStyle name="쉼표 [0] 2 5 5 32" xfId="37536"/>
    <cellStyle name="쉼표 [0] 2 5 5 33" xfId="37537"/>
    <cellStyle name="쉼표 [0] 2 5 5 34" xfId="37538"/>
    <cellStyle name="쉼표 [0] 2 5 5 35" xfId="37539"/>
    <cellStyle name="쉼표 [0] 2 5 5 36" xfId="37540"/>
    <cellStyle name="쉼표 [0] 2 5 5 37" xfId="37541"/>
    <cellStyle name="쉼표 [0] 2 5 5 38" xfId="37542"/>
    <cellStyle name="쉼표 [0] 2 5 5 39" xfId="37543"/>
    <cellStyle name="쉼표 [0] 2 5 5 4" xfId="37544"/>
    <cellStyle name="쉼표 [0] 2 5 5 40" xfId="37545"/>
    <cellStyle name="쉼표 [0] 2 5 5 41" xfId="37546"/>
    <cellStyle name="쉼표 [0] 2 5 5 42" xfId="37547"/>
    <cellStyle name="쉼표 [0] 2 5 5 43" xfId="37548"/>
    <cellStyle name="쉼표 [0] 2 5 5 5" xfId="37549"/>
    <cellStyle name="쉼표 [0] 2 5 5 6" xfId="37550"/>
    <cellStyle name="쉼표 [0] 2 5 5 7" xfId="37551"/>
    <cellStyle name="쉼표 [0] 2 5 5 8" xfId="37552"/>
    <cellStyle name="쉼표 [0] 2 5 5 9" xfId="37553"/>
    <cellStyle name="쉼표 [0] 2 5 6" xfId="37554"/>
    <cellStyle name="쉼표 [0] 2 5 7" xfId="37555"/>
    <cellStyle name="쉼표 [0] 2 5 8" xfId="37556"/>
    <cellStyle name="쉼표 [0] 2 5 9" xfId="37557"/>
    <cellStyle name="쉼표 [0] 2 50" xfId="37558"/>
    <cellStyle name="쉼표 [0] 2 51" xfId="37559"/>
    <cellStyle name="쉼표 [0] 2 52" xfId="37560"/>
    <cellStyle name="쉼표 [0] 2 6" xfId="37561"/>
    <cellStyle name="쉼표 [0] 2 6 10" xfId="37562"/>
    <cellStyle name="쉼표 [0] 2 6 11" xfId="37563"/>
    <cellStyle name="쉼표 [0] 2 6 12" xfId="37564"/>
    <cellStyle name="쉼표 [0] 2 6 13" xfId="37565"/>
    <cellStyle name="쉼표 [0] 2 6 14" xfId="37566"/>
    <cellStyle name="쉼표 [0] 2 6 15" xfId="37567"/>
    <cellStyle name="쉼표 [0] 2 6 16" xfId="37568"/>
    <cellStyle name="쉼표 [0] 2 6 17" xfId="37569"/>
    <cellStyle name="쉼표 [0] 2 6 18" xfId="37570"/>
    <cellStyle name="쉼표 [0] 2 6 19" xfId="37571"/>
    <cellStyle name="쉼표 [0] 2 6 2" xfId="37572"/>
    <cellStyle name="쉼표 [0] 2 6 2 10" xfId="37573"/>
    <cellStyle name="쉼표 [0] 2 6 2 11" xfId="37574"/>
    <cellStyle name="쉼표 [0] 2 6 2 12" xfId="37575"/>
    <cellStyle name="쉼표 [0] 2 6 2 13" xfId="37576"/>
    <cellStyle name="쉼표 [0] 2 6 2 14" xfId="37577"/>
    <cellStyle name="쉼표 [0] 2 6 2 15" xfId="37578"/>
    <cellStyle name="쉼표 [0] 2 6 2 16" xfId="37579"/>
    <cellStyle name="쉼표 [0] 2 6 2 17" xfId="37580"/>
    <cellStyle name="쉼표 [0] 2 6 2 18" xfId="37581"/>
    <cellStyle name="쉼표 [0] 2 6 2 19" xfId="37582"/>
    <cellStyle name="쉼표 [0] 2 6 2 2" xfId="37583"/>
    <cellStyle name="쉼표 [0] 2 6 2 2 10" xfId="37584"/>
    <cellStyle name="쉼표 [0] 2 6 2 2 11" xfId="37585"/>
    <cellStyle name="쉼표 [0] 2 6 2 2 12" xfId="37586"/>
    <cellStyle name="쉼표 [0] 2 6 2 2 13" xfId="37587"/>
    <cellStyle name="쉼표 [0] 2 6 2 2 14" xfId="37588"/>
    <cellStyle name="쉼표 [0] 2 6 2 2 15" xfId="37589"/>
    <cellStyle name="쉼표 [0] 2 6 2 2 16" xfId="37590"/>
    <cellStyle name="쉼표 [0] 2 6 2 2 17" xfId="37591"/>
    <cellStyle name="쉼표 [0] 2 6 2 2 18" xfId="37592"/>
    <cellStyle name="쉼표 [0] 2 6 2 2 19" xfId="37593"/>
    <cellStyle name="쉼표 [0] 2 6 2 2 2" xfId="37594"/>
    <cellStyle name="쉼표 [0] 2 6 2 2 20" xfId="37595"/>
    <cellStyle name="쉼표 [0] 2 6 2 2 21" xfId="37596"/>
    <cellStyle name="쉼표 [0] 2 6 2 2 22" xfId="37597"/>
    <cellStyle name="쉼표 [0] 2 6 2 2 23" xfId="37598"/>
    <cellStyle name="쉼표 [0] 2 6 2 2 24" xfId="37599"/>
    <cellStyle name="쉼표 [0] 2 6 2 2 25" xfId="37600"/>
    <cellStyle name="쉼표 [0] 2 6 2 2 26" xfId="37601"/>
    <cellStyle name="쉼표 [0] 2 6 2 2 27" xfId="37602"/>
    <cellStyle name="쉼표 [0] 2 6 2 2 28" xfId="37603"/>
    <cellStyle name="쉼표 [0] 2 6 2 2 29" xfId="37604"/>
    <cellStyle name="쉼표 [0] 2 6 2 2 3" xfId="37605"/>
    <cellStyle name="쉼표 [0] 2 6 2 2 30" xfId="37606"/>
    <cellStyle name="쉼표 [0] 2 6 2 2 31" xfId="37607"/>
    <cellStyle name="쉼표 [0] 2 6 2 2 32" xfId="37608"/>
    <cellStyle name="쉼표 [0] 2 6 2 2 33" xfId="37609"/>
    <cellStyle name="쉼표 [0] 2 6 2 2 34" xfId="37610"/>
    <cellStyle name="쉼표 [0] 2 6 2 2 35" xfId="37611"/>
    <cellStyle name="쉼표 [0] 2 6 2 2 36" xfId="37612"/>
    <cellStyle name="쉼표 [0] 2 6 2 2 37" xfId="37613"/>
    <cellStyle name="쉼표 [0] 2 6 2 2 38" xfId="37614"/>
    <cellStyle name="쉼표 [0] 2 6 2 2 39" xfId="37615"/>
    <cellStyle name="쉼표 [0] 2 6 2 2 4" xfId="37616"/>
    <cellStyle name="쉼표 [0] 2 6 2 2 40" xfId="37617"/>
    <cellStyle name="쉼표 [0] 2 6 2 2 41" xfId="37618"/>
    <cellStyle name="쉼표 [0] 2 6 2 2 42" xfId="37619"/>
    <cellStyle name="쉼표 [0] 2 6 2 2 43" xfId="37620"/>
    <cellStyle name="쉼표 [0] 2 6 2 2 5" xfId="37621"/>
    <cellStyle name="쉼표 [0] 2 6 2 2 6" xfId="37622"/>
    <cellStyle name="쉼표 [0] 2 6 2 2 7" xfId="37623"/>
    <cellStyle name="쉼표 [0] 2 6 2 2 8" xfId="37624"/>
    <cellStyle name="쉼표 [0] 2 6 2 2 9" xfId="37625"/>
    <cellStyle name="쉼표 [0] 2 6 2 20" xfId="37626"/>
    <cellStyle name="쉼표 [0] 2 6 2 21" xfId="37627"/>
    <cellStyle name="쉼표 [0] 2 6 2 22" xfId="37628"/>
    <cellStyle name="쉼표 [0] 2 6 2 23" xfId="37629"/>
    <cellStyle name="쉼표 [0] 2 6 2 24" xfId="37630"/>
    <cellStyle name="쉼표 [0] 2 6 2 25" xfId="37631"/>
    <cellStyle name="쉼표 [0] 2 6 2 26" xfId="37632"/>
    <cellStyle name="쉼표 [0] 2 6 2 27" xfId="37633"/>
    <cellStyle name="쉼표 [0] 2 6 2 28" xfId="37634"/>
    <cellStyle name="쉼표 [0] 2 6 2 29" xfId="37635"/>
    <cellStyle name="쉼표 [0] 2 6 2 3" xfId="37636"/>
    <cellStyle name="쉼표 [0] 2 6 2 30" xfId="37637"/>
    <cellStyle name="쉼표 [0] 2 6 2 31" xfId="37638"/>
    <cellStyle name="쉼표 [0] 2 6 2 32" xfId="37639"/>
    <cellStyle name="쉼표 [0] 2 6 2 33" xfId="37640"/>
    <cellStyle name="쉼표 [0] 2 6 2 34" xfId="37641"/>
    <cellStyle name="쉼표 [0] 2 6 2 35" xfId="37642"/>
    <cellStyle name="쉼표 [0] 2 6 2 36" xfId="37643"/>
    <cellStyle name="쉼표 [0] 2 6 2 37" xfId="37644"/>
    <cellStyle name="쉼표 [0] 2 6 2 38" xfId="37645"/>
    <cellStyle name="쉼표 [0] 2 6 2 39" xfId="37646"/>
    <cellStyle name="쉼표 [0] 2 6 2 4" xfId="37647"/>
    <cellStyle name="쉼표 [0] 2 6 2 40" xfId="37648"/>
    <cellStyle name="쉼표 [0] 2 6 2 41" xfId="37649"/>
    <cellStyle name="쉼표 [0] 2 6 2 42" xfId="37650"/>
    <cellStyle name="쉼표 [0] 2 6 2 43" xfId="37651"/>
    <cellStyle name="쉼표 [0] 2 6 2 44" xfId="37652"/>
    <cellStyle name="쉼표 [0] 2 6 2 45" xfId="37653"/>
    <cellStyle name="쉼표 [0] 2 6 2 46" xfId="37654"/>
    <cellStyle name="쉼표 [0] 2 6 2 5" xfId="37655"/>
    <cellStyle name="쉼표 [0] 2 6 2 6" xfId="37656"/>
    <cellStyle name="쉼표 [0] 2 6 2 7" xfId="37657"/>
    <cellStyle name="쉼표 [0] 2 6 2 8" xfId="37658"/>
    <cellStyle name="쉼표 [0] 2 6 2 9" xfId="37659"/>
    <cellStyle name="쉼표 [0] 2 6 20" xfId="37660"/>
    <cellStyle name="쉼표 [0] 2 6 21" xfId="37661"/>
    <cellStyle name="쉼표 [0] 2 6 22" xfId="37662"/>
    <cellStyle name="쉼표 [0] 2 6 23" xfId="37663"/>
    <cellStyle name="쉼표 [0] 2 6 24" xfId="37664"/>
    <cellStyle name="쉼표 [0] 2 6 25" xfId="37665"/>
    <cellStyle name="쉼표 [0] 2 6 26" xfId="37666"/>
    <cellStyle name="쉼표 [0] 2 6 27" xfId="37667"/>
    <cellStyle name="쉼표 [0] 2 6 28" xfId="37668"/>
    <cellStyle name="쉼표 [0] 2 6 29" xfId="37669"/>
    <cellStyle name="쉼표 [0] 2 6 3" xfId="37670"/>
    <cellStyle name="쉼표 [0] 2 6 3 10" xfId="37671"/>
    <cellStyle name="쉼표 [0] 2 6 3 11" xfId="37672"/>
    <cellStyle name="쉼표 [0] 2 6 3 12" xfId="37673"/>
    <cellStyle name="쉼표 [0] 2 6 3 13" xfId="37674"/>
    <cellStyle name="쉼표 [0] 2 6 3 14" xfId="37675"/>
    <cellStyle name="쉼표 [0] 2 6 3 15" xfId="37676"/>
    <cellStyle name="쉼표 [0] 2 6 3 16" xfId="37677"/>
    <cellStyle name="쉼표 [0] 2 6 3 17" xfId="37678"/>
    <cellStyle name="쉼표 [0] 2 6 3 18" xfId="37679"/>
    <cellStyle name="쉼표 [0] 2 6 3 19" xfId="37680"/>
    <cellStyle name="쉼표 [0] 2 6 3 2" xfId="37681"/>
    <cellStyle name="쉼표 [0] 2 6 3 20" xfId="37682"/>
    <cellStyle name="쉼표 [0] 2 6 3 21" xfId="37683"/>
    <cellStyle name="쉼표 [0] 2 6 3 22" xfId="37684"/>
    <cellStyle name="쉼표 [0] 2 6 3 23" xfId="37685"/>
    <cellStyle name="쉼표 [0] 2 6 3 24" xfId="37686"/>
    <cellStyle name="쉼표 [0] 2 6 3 25" xfId="37687"/>
    <cellStyle name="쉼표 [0] 2 6 3 26" xfId="37688"/>
    <cellStyle name="쉼표 [0] 2 6 3 27" xfId="37689"/>
    <cellStyle name="쉼표 [0] 2 6 3 28" xfId="37690"/>
    <cellStyle name="쉼표 [0] 2 6 3 29" xfId="37691"/>
    <cellStyle name="쉼표 [0] 2 6 3 3" xfId="37692"/>
    <cellStyle name="쉼표 [0] 2 6 3 30" xfId="37693"/>
    <cellStyle name="쉼표 [0] 2 6 3 31" xfId="37694"/>
    <cellStyle name="쉼표 [0] 2 6 3 32" xfId="37695"/>
    <cellStyle name="쉼표 [0] 2 6 3 33" xfId="37696"/>
    <cellStyle name="쉼표 [0] 2 6 3 34" xfId="37697"/>
    <cellStyle name="쉼표 [0] 2 6 3 35" xfId="37698"/>
    <cellStyle name="쉼표 [0] 2 6 3 36" xfId="37699"/>
    <cellStyle name="쉼표 [0] 2 6 3 37" xfId="37700"/>
    <cellStyle name="쉼표 [0] 2 6 3 38" xfId="37701"/>
    <cellStyle name="쉼표 [0] 2 6 3 39" xfId="37702"/>
    <cellStyle name="쉼표 [0] 2 6 3 4" xfId="37703"/>
    <cellStyle name="쉼표 [0] 2 6 3 40" xfId="37704"/>
    <cellStyle name="쉼표 [0] 2 6 3 41" xfId="37705"/>
    <cellStyle name="쉼표 [0] 2 6 3 42" xfId="37706"/>
    <cellStyle name="쉼표 [0] 2 6 3 43" xfId="37707"/>
    <cellStyle name="쉼표 [0] 2 6 3 5" xfId="37708"/>
    <cellStyle name="쉼표 [0] 2 6 3 6" xfId="37709"/>
    <cellStyle name="쉼표 [0] 2 6 3 7" xfId="37710"/>
    <cellStyle name="쉼표 [0] 2 6 3 8" xfId="37711"/>
    <cellStyle name="쉼표 [0] 2 6 3 9" xfId="37712"/>
    <cellStyle name="쉼표 [0] 2 6 30" xfId="37713"/>
    <cellStyle name="쉼표 [0] 2 6 31" xfId="37714"/>
    <cellStyle name="쉼표 [0] 2 6 32" xfId="37715"/>
    <cellStyle name="쉼표 [0] 2 6 33" xfId="37716"/>
    <cellStyle name="쉼표 [0] 2 6 34" xfId="37717"/>
    <cellStyle name="쉼표 [0] 2 6 35" xfId="37718"/>
    <cellStyle name="쉼표 [0] 2 6 36" xfId="37719"/>
    <cellStyle name="쉼표 [0] 2 6 37" xfId="37720"/>
    <cellStyle name="쉼표 [0] 2 6 38" xfId="37721"/>
    <cellStyle name="쉼표 [0] 2 6 39" xfId="37722"/>
    <cellStyle name="쉼표 [0] 2 6 4" xfId="37723"/>
    <cellStyle name="쉼표 [0] 2 6 40" xfId="37724"/>
    <cellStyle name="쉼표 [0] 2 6 41" xfId="37725"/>
    <cellStyle name="쉼표 [0] 2 6 42" xfId="37726"/>
    <cellStyle name="쉼표 [0] 2 6 43" xfId="37727"/>
    <cellStyle name="쉼표 [0] 2 6 44" xfId="37728"/>
    <cellStyle name="쉼표 [0] 2 6 45" xfId="37729"/>
    <cellStyle name="쉼표 [0] 2 6 46" xfId="37730"/>
    <cellStyle name="쉼표 [0] 2 6 47" xfId="37731"/>
    <cellStyle name="쉼표 [0] 2 6 5" xfId="37732"/>
    <cellStyle name="쉼표 [0] 2 6 6" xfId="37733"/>
    <cellStyle name="쉼표 [0] 2 6 7" xfId="37734"/>
    <cellStyle name="쉼표 [0] 2 6 8" xfId="37735"/>
    <cellStyle name="쉼표 [0] 2 6 9" xfId="37736"/>
    <cellStyle name="쉼표 [0] 2 7" xfId="37737"/>
    <cellStyle name="쉼표 [0] 2 7 10" xfId="37738"/>
    <cellStyle name="쉼표 [0] 2 7 11" xfId="37739"/>
    <cellStyle name="쉼표 [0] 2 7 12" xfId="37740"/>
    <cellStyle name="쉼표 [0] 2 7 13" xfId="37741"/>
    <cellStyle name="쉼표 [0] 2 7 14" xfId="37742"/>
    <cellStyle name="쉼표 [0] 2 7 15" xfId="37743"/>
    <cellStyle name="쉼표 [0] 2 7 16" xfId="37744"/>
    <cellStyle name="쉼표 [0] 2 7 17" xfId="37745"/>
    <cellStyle name="쉼표 [0] 2 7 18" xfId="37746"/>
    <cellStyle name="쉼표 [0] 2 7 19" xfId="37747"/>
    <cellStyle name="쉼표 [0] 2 7 2" xfId="37748"/>
    <cellStyle name="쉼표 [0] 2 7 2 10" xfId="37749"/>
    <cellStyle name="쉼표 [0] 2 7 2 11" xfId="37750"/>
    <cellStyle name="쉼표 [0] 2 7 2 12" xfId="37751"/>
    <cellStyle name="쉼표 [0] 2 7 2 13" xfId="37752"/>
    <cellStyle name="쉼표 [0] 2 7 2 14" xfId="37753"/>
    <cellStyle name="쉼표 [0] 2 7 2 15" xfId="37754"/>
    <cellStyle name="쉼표 [0] 2 7 2 16" xfId="37755"/>
    <cellStyle name="쉼표 [0] 2 7 2 17" xfId="37756"/>
    <cellStyle name="쉼표 [0] 2 7 2 18" xfId="37757"/>
    <cellStyle name="쉼표 [0] 2 7 2 19" xfId="37758"/>
    <cellStyle name="쉼표 [0] 2 7 2 2" xfId="37759"/>
    <cellStyle name="쉼표 [0] 2 7 2 20" xfId="37760"/>
    <cellStyle name="쉼표 [0] 2 7 2 21" xfId="37761"/>
    <cellStyle name="쉼표 [0] 2 7 2 22" xfId="37762"/>
    <cellStyle name="쉼표 [0] 2 7 2 23" xfId="37763"/>
    <cellStyle name="쉼표 [0] 2 7 2 24" xfId="37764"/>
    <cellStyle name="쉼표 [0] 2 7 2 25" xfId="37765"/>
    <cellStyle name="쉼표 [0] 2 7 2 26" xfId="37766"/>
    <cellStyle name="쉼표 [0] 2 7 2 27" xfId="37767"/>
    <cellStyle name="쉼표 [0] 2 7 2 28" xfId="37768"/>
    <cellStyle name="쉼표 [0] 2 7 2 29" xfId="37769"/>
    <cellStyle name="쉼표 [0] 2 7 2 3" xfId="37770"/>
    <cellStyle name="쉼표 [0] 2 7 2 30" xfId="37771"/>
    <cellStyle name="쉼표 [0] 2 7 2 31" xfId="37772"/>
    <cellStyle name="쉼표 [0] 2 7 2 32" xfId="37773"/>
    <cellStyle name="쉼표 [0] 2 7 2 33" xfId="37774"/>
    <cellStyle name="쉼표 [0] 2 7 2 34" xfId="37775"/>
    <cellStyle name="쉼표 [0] 2 7 2 35" xfId="37776"/>
    <cellStyle name="쉼표 [0] 2 7 2 36" xfId="37777"/>
    <cellStyle name="쉼표 [0] 2 7 2 37" xfId="37778"/>
    <cellStyle name="쉼표 [0] 2 7 2 38" xfId="37779"/>
    <cellStyle name="쉼표 [0] 2 7 2 39" xfId="37780"/>
    <cellStyle name="쉼표 [0] 2 7 2 4" xfId="37781"/>
    <cellStyle name="쉼표 [0] 2 7 2 40" xfId="37782"/>
    <cellStyle name="쉼표 [0] 2 7 2 41" xfId="37783"/>
    <cellStyle name="쉼표 [0] 2 7 2 42" xfId="37784"/>
    <cellStyle name="쉼표 [0] 2 7 2 43" xfId="37785"/>
    <cellStyle name="쉼표 [0] 2 7 2 5" xfId="37786"/>
    <cellStyle name="쉼표 [0] 2 7 2 6" xfId="37787"/>
    <cellStyle name="쉼표 [0] 2 7 2 7" xfId="37788"/>
    <cellStyle name="쉼표 [0] 2 7 2 8" xfId="37789"/>
    <cellStyle name="쉼표 [0] 2 7 2 9" xfId="37790"/>
    <cellStyle name="쉼표 [0] 2 7 20" xfId="37791"/>
    <cellStyle name="쉼표 [0] 2 7 21" xfId="37792"/>
    <cellStyle name="쉼표 [0] 2 7 22" xfId="37793"/>
    <cellStyle name="쉼표 [0] 2 7 23" xfId="37794"/>
    <cellStyle name="쉼표 [0] 2 7 24" xfId="37795"/>
    <cellStyle name="쉼표 [0] 2 7 25" xfId="37796"/>
    <cellStyle name="쉼표 [0] 2 7 26" xfId="37797"/>
    <cellStyle name="쉼표 [0] 2 7 27" xfId="37798"/>
    <cellStyle name="쉼표 [0] 2 7 28" xfId="37799"/>
    <cellStyle name="쉼표 [0] 2 7 29" xfId="37800"/>
    <cellStyle name="쉼표 [0] 2 7 3" xfId="37801"/>
    <cellStyle name="쉼표 [0] 2 7 30" xfId="37802"/>
    <cellStyle name="쉼표 [0] 2 7 31" xfId="37803"/>
    <cellStyle name="쉼표 [0] 2 7 32" xfId="37804"/>
    <cellStyle name="쉼표 [0] 2 7 33" xfId="37805"/>
    <cellStyle name="쉼표 [0] 2 7 34" xfId="37806"/>
    <cellStyle name="쉼표 [0] 2 7 35" xfId="37807"/>
    <cellStyle name="쉼표 [0] 2 7 36" xfId="37808"/>
    <cellStyle name="쉼표 [0] 2 7 37" xfId="37809"/>
    <cellStyle name="쉼표 [0] 2 7 38" xfId="37810"/>
    <cellStyle name="쉼표 [0] 2 7 39" xfId="37811"/>
    <cellStyle name="쉼표 [0] 2 7 4" xfId="37812"/>
    <cellStyle name="쉼표 [0] 2 7 40" xfId="37813"/>
    <cellStyle name="쉼표 [0] 2 7 41" xfId="37814"/>
    <cellStyle name="쉼표 [0] 2 7 42" xfId="37815"/>
    <cellStyle name="쉼표 [0] 2 7 43" xfId="37816"/>
    <cellStyle name="쉼표 [0] 2 7 44" xfId="37817"/>
    <cellStyle name="쉼표 [0] 2 7 45" xfId="37818"/>
    <cellStyle name="쉼표 [0] 2 7 46" xfId="37819"/>
    <cellStyle name="쉼표 [0] 2 7 5" xfId="37820"/>
    <cellStyle name="쉼표 [0] 2 7 6" xfId="37821"/>
    <cellStyle name="쉼표 [0] 2 7 7" xfId="37822"/>
    <cellStyle name="쉼표 [0] 2 7 8" xfId="37823"/>
    <cellStyle name="쉼표 [0] 2 7 9" xfId="37824"/>
    <cellStyle name="쉼표 [0] 2 8" xfId="37825"/>
    <cellStyle name="쉼표 [0] 2 8 10" xfId="37826"/>
    <cellStyle name="쉼표 [0] 2 8 11" xfId="37827"/>
    <cellStyle name="쉼표 [0] 2 8 12" xfId="37828"/>
    <cellStyle name="쉼표 [0] 2 8 13" xfId="37829"/>
    <cellStyle name="쉼표 [0] 2 8 14" xfId="37830"/>
    <cellStyle name="쉼표 [0] 2 8 15" xfId="37831"/>
    <cellStyle name="쉼표 [0] 2 8 16" xfId="37832"/>
    <cellStyle name="쉼표 [0] 2 8 17" xfId="37833"/>
    <cellStyle name="쉼표 [0] 2 8 18" xfId="37834"/>
    <cellStyle name="쉼표 [0] 2 8 19" xfId="37835"/>
    <cellStyle name="쉼표 [0] 2 8 2" xfId="37836"/>
    <cellStyle name="쉼표 [0] 2 8 2 10" xfId="37837"/>
    <cellStyle name="쉼표 [0] 2 8 2 11" xfId="37838"/>
    <cellStyle name="쉼표 [0] 2 8 2 12" xfId="37839"/>
    <cellStyle name="쉼표 [0] 2 8 2 13" xfId="37840"/>
    <cellStyle name="쉼표 [0] 2 8 2 14" xfId="37841"/>
    <cellStyle name="쉼표 [0] 2 8 2 15" xfId="37842"/>
    <cellStyle name="쉼표 [0] 2 8 2 16" xfId="37843"/>
    <cellStyle name="쉼표 [0] 2 8 2 17" xfId="37844"/>
    <cellStyle name="쉼표 [0] 2 8 2 18" xfId="37845"/>
    <cellStyle name="쉼표 [0] 2 8 2 19" xfId="37846"/>
    <cellStyle name="쉼표 [0] 2 8 2 2" xfId="37847"/>
    <cellStyle name="쉼표 [0] 2 8 2 20" xfId="37848"/>
    <cellStyle name="쉼표 [0] 2 8 2 21" xfId="37849"/>
    <cellStyle name="쉼표 [0] 2 8 2 22" xfId="37850"/>
    <cellStyle name="쉼표 [0] 2 8 2 23" xfId="37851"/>
    <cellStyle name="쉼표 [0] 2 8 2 24" xfId="37852"/>
    <cellStyle name="쉼표 [0] 2 8 2 25" xfId="37853"/>
    <cellStyle name="쉼표 [0] 2 8 2 26" xfId="37854"/>
    <cellStyle name="쉼표 [0] 2 8 2 27" xfId="37855"/>
    <cellStyle name="쉼표 [0] 2 8 2 28" xfId="37856"/>
    <cellStyle name="쉼표 [0] 2 8 2 29" xfId="37857"/>
    <cellStyle name="쉼표 [0] 2 8 2 3" xfId="37858"/>
    <cellStyle name="쉼표 [0] 2 8 2 30" xfId="37859"/>
    <cellStyle name="쉼표 [0] 2 8 2 31" xfId="37860"/>
    <cellStyle name="쉼표 [0] 2 8 2 32" xfId="37861"/>
    <cellStyle name="쉼표 [0] 2 8 2 33" xfId="37862"/>
    <cellStyle name="쉼표 [0] 2 8 2 34" xfId="37863"/>
    <cellStyle name="쉼표 [0] 2 8 2 35" xfId="37864"/>
    <cellStyle name="쉼표 [0] 2 8 2 36" xfId="37865"/>
    <cellStyle name="쉼표 [0] 2 8 2 37" xfId="37866"/>
    <cellStyle name="쉼표 [0] 2 8 2 38" xfId="37867"/>
    <cellStyle name="쉼표 [0] 2 8 2 39" xfId="37868"/>
    <cellStyle name="쉼표 [0] 2 8 2 4" xfId="37869"/>
    <cellStyle name="쉼표 [0] 2 8 2 40" xfId="37870"/>
    <cellStyle name="쉼표 [0] 2 8 2 41" xfId="37871"/>
    <cellStyle name="쉼표 [0] 2 8 2 42" xfId="37872"/>
    <cellStyle name="쉼표 [0] 2 8 2 43" xfId="37873"/>
    <cellStyle name="쉼표 [0] 2 8 2 5" xfId="37874"/>
    <cellStyle name="쉼표 [0] 2 8 2 6" xfId="37875"/>
    <cellStyle name="쉼표 [0] 2 8 2 7" xfId="37876"/>
    <cellStyle name="쉼표 [0] 2 8 2 8" xfId="37877"/>
    <cellStyle name="쉼표 [0] 2 8 2 9" xfId="37878"/>
    <cellStyle name="쉼표 [0] 2 8 20" xfId="37879"/>
    <cellStyle name="쉼표 [0] 2 8 21" xfId="37880"/>
    <cellStyle name="쉼표 [0] 2 8 22" xfId="37881"/>
    <cellStyle name="쉼표 [0] 2 8 23" xfId="37882"/>
    <cellStyle name="쉼표 [0] 2 8 24" xfId="37883"/>
    <cellStyle name="쉼표 [0] 2 8 25" xfId="37884"/>
    <cellStyle name="쉼표 [0] 2 8 26" xfId="37885"/>
    <cellStyle name="쉼표 [0] 2 8 27" xfId="37886"/>
    <cellStyle name="쉼표 [0] 2 8 28" xfId="37887"/>
    <cellStyle name="쉼표 [0] 2 8 29" xfId="37888"/>
    <cellStyle name="쉼표 [0] 2 8 3" xfId="37889"/>
    <cellStyle name="쉼표 [0] 2 8 30" xfId="37890"/>
    <cellStyle name="쉼표 [0] 2 8 31" xfId="37891"/>
    <cellStyle name="쉼표 [0] 2 8 32" xfId="37892"/>
    <cellStyle name="쉼표 [0] 2 8 33" xfId="37893"/>
    <cellStyle name="쉼표 [0] 2 8 34" xfId="37894"/>
    <cellStyle name="쉼표 [0] 2 8 35" xfId="37895"/>
    <cellStyle name="쉼표 [0] 2 8 36" xfId="37896"/>
    <cellStyle name="쉼표 [0] 2 8 37" xfId="37897"/>
    <cellStyle name="쉼표 [0] 2 8 38" xfId="37898"/>
    <cellStyle name="쉼표 [0] 2 8 39" xfId="37899"/>
    <cellStyle name="쉼표 [0] 2 8 4" xfId="37900"/>
    <cellStyle name="쉼표 [0] 2 8 40" xfId="37901"/>
    <cellStyle name="쉼표 [0] 2 8 41" xfId="37902"/>
    <cellStyle name="쉼표 [0] 2 8 42" xfId="37903"/>
    <cellStyle name="쉼표 [0] 2 8 43" xfId="37904"/>
    <cellStyle name="쉼표 [0] 2 8 44" xfId="37905"/>
    <cellStyle name="쉼표 [0] 2 8 45" xfId="37906"/>
    <cellStyle name="쉼표 [0] 2 8 46" xfId="37907"/>
    <cellStyle name="쉼표 [0] 2 8 5" xfId="37908"/>
    <cellStyle name="쉼표 [0] 2 8 6" xfId="37909"/>
    <cellStyle name="쉼표 [0] 2 8 7" xfId="37910"/>
    <cellStyle name="쉼표 [0] 2 8 8" xfId="37911"/>
    <cellStyle name="쉼표 [0] 2 8 9" xfId="37912"/>
    <cellStyle name="쉼표 [0] 2 9" xfId="37913"/>
    <cellStyle name="쉼표 [0] 2 9 10" xfId="37914"/>
    <cellStyle name="쉼표 [0] 2 9 11" xfId="37915"/>
    <cellStyle name="쉼표 [0] 2 9 12" xfId="37916"/>
    <cellStyle name="쉼표 [0] 2 9 13" xfId="37917"/>
    <cellStyle name="쉼표 [0] 2 9 14" xfId="37918"/>
    <cellStyle name="쉼표 [0] 2 9 15" xfId="37919"/>
    <cellStyle name="쉼표 [0] 2 9 16" xfId="37920"/>
    <cellStyle name="쉼표 [0] 2 9 17" xfId="37921"/>
    <cellStyle name="쉼표 [0] 2 9 18" xfId="37922"/>
    <cellStyle name="쉼표 [0] 2 9 19" xfId="37923"/>
    <cellStyle name="쉼표 [0] 2 9 2" xfId="37924"/>
    <cellStyle name="쉼표 [0] 2 9 20" xfId="37925"/>
    <cellStyle name="쉼표 [0] 2 9 21" xfId="37926"/>
    <cellStyle name="쉼표 [0] 2 9 22" xfId="37927"/>
    <cellStyle name="쉼표 [0] 2 9 23" xfId="37928"/>
    <cellStyle name="쉼표 [0] 2 9 24" xfId="37929"/>
    <cellStyle name="쉼표 [0] 2 9 25" xfId="37930"/>
    <cellStyle name="쉼표 [0] 2 9 26" xfId="37931"/>
    <cellStyle name="쉼표 [0] 2 9 27" xfId="37932"/>
    <cellStyle name="쉼표 [0] 2 9 28" xfId="37933"/>
    <cellStyle name="쉼표 [0] 2 9 29" xfId="37934"/>
    <cellStyle name="쉼표 [0] 2 9 3" xfId="37935"/>
    <cellStyle name="쉼표 [0] 2 9 30" xfId="37936"/>
    <cellStyle name="쉼표 [0] 2 9 31" xfId="37937"/>
    <cellStyle name="쉼표 [0] 2 9 32" xfId="37938"/>
    <cellStyle name="쉼표 [0] 2 9 33" xfId="37939"/>
    <cellStyle name="쉼표 [0] 2 9 34" xfId="37940"/>
    <cellStyle name="쉼표 [0] 2 9 35" xfId="37941"/>
    <cellStyle name="쉼표 [0] 2 9 36" xfId="37942"/>
    <cellStyle name="쉼표 [0] 2 9 37" xfId="37943"/>
    <cellStyle name="쉼표 [0] 2 9 38" xfId="37944"/>
    <cellStyle name="쉼표 [0] 2 9 39" xfId="37945"/>
    <cellStyle name="쉼표 [0] 2 9 4" xfId="37946"/>
    <cellStyle name="쉼표 [0] 2 9 40" xfId="37947"/>
    <cellStyle name="쉼표 [0] 2 9 41" xfId="37948"/>
    <cellStyle name="쉼표 [0] 2 9 42" xfId="37949"/>
    <cellStyle name="쉼표 [0] 2 9 43" xfId="37950"/>
    <cellStyle name="쉼표 [0] 2 9 5" xfId="37951"/>
    <cellStyle name="쉼표 [0] 2 9 6" xfId="37952"/>
    <cellStyle name="쉼표 [0] 2 9 7" xfId="37953"/>
    <cellStyle name="쉼표 [0] 2 9 8" xfId="37954"/>
    <cellStyle name="쉼표 [0] 2 9 9" xfId="37955"/>
    <cellStyle name="쉼표 [0] 20" xfId="37956"/>
    <cellStyle name="쉼표 [0] 3" xfId="5"/>
    <cellStyle name="쉼표 [0] 3 2" xfId="39893"/>
    <cellStyle name="쉼표 [0] 4" xfId="37957"/>
    <cellStyle name="쉼표 [0] 5" xfId="37958"/>
    <cellStyle name="쉼표 [0] 6" xfId="37959"/>
    <cellStyle name="쉼표 [0] 6 2" xfId="37960"/>
    <cellStyle name="쉼표 [0] 7" xfId="39894"/>
    <cellStyle name="쉼표 [0] 8" xfId="37961"/>
    <cellStyle name="쉼표 [0] 9" xfId="37962"/>
    <cellStyle name="자리수" xfId="37963"/>
    <cellStyle name="자리수0" xfId="37964"/>
    <cellStyle name="자리수0 2" xfId="37965"/>
    <cellStyle name="콤마 [0]_(type)총괄" xfId="37966"/>
    <cellStyle name="콤마_(type)총괄" xfId="37967"/>
    <cellStyle name="퍼센트" xfId="37968"/>
    <cellStyle name="퍼센트 2" xfId="37969"/>
    <cellStyle name="표준" xfId="0" builtinId="0"/>
    <cellStyle name="표준 10" xfId="37970"/>
    <cellStyle name="표준 11" xfId="37971"/>
    <cellStyle name="표준 12" xfId="37972"/>
    <cellStyle name="표준 13" xfId="37973"/>
    <cellStyle name="표준 13 2" xfId="37974"/>
    <cellStyle name="표준 13 2 2" xfId="37975"/>
    <cellStyle name="표준 13 3" xfId="39895"/>
    <cellStyle name="표준 14" xfId="37976"/>
    <cellStyle name="표준 15" xfId="37977"/>
    <cellStyle name="표준 15 2" xfId="37978"/>
    <cellStyle name="표준 16" xfId="37979"/>
    <cellStyle name="표준 16 2" xfId="37980"/>
    <cellStyle name="표준 16 2 2" xfId="39902"/>
    <cellStyle name="표준 16 3" xfId="37981"/>
    <cellStyle name="표준 17" xfId="39896"/>
    <cellStyle name="표준 18" xfId="39907"/>
    <cellStyle name="표준 2" xfId="3"/>
    <cellStyle name="표준 2 2" xfId="37982"/>
    <cellStyle name="표준 2 2 2" xfId="39897"/>
    <cellStyle name="표준 2 2 3" xfId="39898"/>
    <cellStyle name="표준 2 3" xfId="37983"/>
    <cellStyle name="표준 2 4" xfId="37984"/>
    <cellStyle name="표준 2 5" xfId="39899"/>
    <cellStyle name="표준 3" xfId="37985"/>
    <cellStyle name="표준 3 10" xfId="37986"/>
    <cellStyle name="표준 3 11" xfId="37987"/>
    <cellStyle name="표준 3 12" xfId="37988"/>
    <cellStyle name="표준 3 13" xfId="37989"/>
    <cellStyle name="표준 3 14" xfId="37990"/>
    <cellStyle name="표준 3 15" xfId="37991"/>
    <cellStyle name="표준 3 16" xfId="37992"/>
    <cellStyle name="표준 3 17" xfId="37993"/>
    <cellStyle name="표준 3 18" xfId="37994"/>
    <cellStyle name="표준 3 19" xfId="37995"/>
    <cellStyle name="표준 3 2" xfId="37996"/>
    <cellStyle name="표준 3 2 10" xfId="37997"/>
    <cellStyle name="표준 3 2 11" xfId="37998"/>
    <cellStyle name="표준 3 2 12" xfId="37999"/>
    <cellStyle name="표준 3 2 13" xfId="38000"/>
    <cellStyle name="표준 3 2 14" xfId="38001"/>
    <cellStyle name="표준 3 2 15" xfId="38002"/>
    <cellStyle name="표준 3 2 16" xfId="38003"/>
    <cellStyle name="표준 3 2 17" xfId="38004"/>
    <cellStyle name="표준 3 2 18" xfId="38005"/>
    <cellStyle name="표준 3 2 19" xfId="38006"/>
    <cellStyle name="표준 3 2 2" xfId="38007"/>
    <cellStyle name="표준 3 2 2 10" xfId="38008"/>
    <cellStyle name="표준 3 2 2 11" xfId="38009"/>
    <cellStyle name="표준 3 2 2 12" xfId="38010"/>
    <cellStyle name="표준 3 2 2 13" xfId="38011"/>
    <cellStyle name="표준 3 2 2 14" xfId="38012"/>
    <cellStyle name="표준 3 2 2 15" xfId="38013"/>
    <cellStyle name="표준 3 2 2 16" xfId="38014"/>
    <cellStyle name="표준 3 2 2 17" xfId="38015"/>
    <cellStyle name="표준 3 2 2 18" xfId="38016"/>
    <cellStyle name="표준 3 2 2 19" xfId="38017"/>
    <cellStyle name="표준 3 2 2 2" xfId="38018"/>
    <cellStyle name="표준 3 2 2 2 10" xfId="38019"/>
    <cellStyle name="표준 3 2 2 2 11" xfId="38020"/>
    <cellStyle name="표준 3 2 2 2 12" xfId="38021"/>
    <cellStyle name="표준 3 2 2 2 13" xfId="38022"/>
    <cellStyle name="표준 3 2 2 2 14" xfId="38023"/>
    <cellStyle name="표준 3 2 2 2 15" xfId="38024"/>
    <cellStyle name="표준 3 2 2 2 16" xfId="38025"/>
    <cellStyle name="표준 3 2 2 2 17" xfId="38026"/>
    <cellStyle name="표준 3 2 2 2 18" xfId="38027"/>
    <cellStyle name="표준 3 2 2 2 19" xfId="38028"/>
    <cellStyle name="표준 3 2 2 2 2" xfId="38029"/>
    <cellStyle name="표준 3 2 2 2 2 10" xfId="38030"/>
    <cellStyle name="표준 3 2 2 2 2 11" xfId="38031"/>
    <cellStyle name="표준 3 2 2 2 2 12" xfId="38032"/>
    <cellStyle name="표준 3 2 2 2 2 13" xfId="38033"/>
    <cellStyle name="표준 3 2 2 2 2 14" xfId="38034"/>
    <cellStyle name="표준 3 2 2 2 2 15" xfId="38035"/>
    <cellStyle name="표준 3 2 2 2 2 16" xfId="38036"/>
    <cellStyle name="표준 3 2 2 2 2 17" xfId="38037"/>
    <cellStyle name="표준 3 2 2 2 2 18" xfId="38038"/>
    <cellStyle name="표준 3 2 2 2 2 19" xfId="38039"/>
    <cellStyle name="표준 3 2 2 2 2 2" xfId="38040"/>
    <cellStyle name="표준 3 2 2 2 2 20" xfId="38041"/>
    <cellStyle name="표준 3 2 2 2 2 21" xfId="38042"/>
    <cellStyle name="표준 3 2 2 2 2 22" xfId="38043"/>
    <cellStyle name="표준 3 2 2 2 2 23" xfId="38044"/>
    <cellStyle name="표준 3 2 2 2 2 24" xfId="38045"/>
    <cellStyle name="표준 3 2 2 2 2 25" xfId="38046"/>
    <cellStyle name="표준 3 2 2 2 2 26" xfId="38047"/>
    <cellStyle name="표준 3 2 2 2 2 27" xfId="38048"/>
    <cellStyle name="표준 3 2 2 2 2 28" xfId="38049"/>
    <cellStyle name="표준 3 2 2 2 2 29" xfId="38050"/>
    <cellStyle name="표준 3 2 2 2 2 3" xfId="38051"/>
    <cellStyle name="표준 3 2 2 2 2 30" xfId="38052"/>
    <cellStyle name="표준 3 2 2 2 2 31" xfId="38053"/>
    <cellStyle name="표준 3 2 2 2 2 32" xfId="38054"/>
    <cellStyle name="표준 3 2 2 2 2 33" xfId="38055"/>
    <cellStyle name="표준 3 2 2 2 2 34" xfId="38056"/>
    <cellStyle name="표준 3 2 2 2 2 35" xfId="38057"/>
    <cellStyle name="표준 3 2 2 2 2 36" xfId="38058"/>
    <cellStyle name="표준 3 2 2 2 2 37" xfId="38059"/>
    <cellStyle name="표준 3 2 2 2 2 38" xfId="38060"/>
    <cellStyle name="표준 3 2 2 2 2 39" xfId="38061"/>
    <cellStyle name="표준 3 2 2 2 2 4" xfId="38062"/>
    <cellStyle name="표준 3 2 2 2 2 40" xfId="38063"/>
    <cellStyle name="표준 3 2 2 2 2 41" xfId="38064"/>
    <cellStyle name="표준 3 2 2 2 2 42" xfId="38065"/>
    <cellStyle name="표준 3 2 2 2 2 43" xfId="38066"/>
    <cellStyle name="표준 3 2 2 2 2 5" xfId="38067"/>
    <cellStyle name="표준 3 2 2 2 2 6" xfId="38068"/>
    <cellStyle name="표준 3 2 2 2 2 7" xfId="38069"/>
    <cellStyle name="표준 3 2 2 2 2 8" xfId="38070"/>
    <cellStyle name="표준 3 2 2 2 2 9" xfId="38071"/>
    <cellStyle name="표준 3 2 2 2 20" xfId="38072"/>
    <cellStyle name="표준 3 2 2 2 21" xfId="38073"/>
    <cellStyle name="표준 3 2 2 2 22" xfId="38074"/>
    <cellStyle name="표준 3 2 2 2 23" xfId="38075"/>
    <cellStyle name="표준 3 2 2 2 24" xfId="38076"/>
    <cellStyle name="표준 3 2 2 2 25" xfId="38077"/>
    <cellStyle name="표준 3 2 2 2 26" xfId="38078"/>
    <cellStyle name="표준 3 2 2 2 27" xfId="38079"/>
    <cellStyle name="표준 3 2 2 2 28" xfId="38080"/>
    <cellStyle name="표준 3 2 2 2 29" xfId="38081"/>
    <cellStyle name="표준 3 2 2 2 3" xfId="38082"/>
    <cellStyle name="표준 3 2 2 2 30" xfId="38083"/>
    <cellStyle name="표준 3 2 2 2 31" xfId="38084"/>
    <cellStyle name="표준 3 2 2 2 32" xfId="38085"/>
    <cellStyle name="표준 3 2 2 2 33" xfId="38086"/>
    <cellStyle name="표준 3 2 2 2 34" xfId="38087"/>
    <cellStyle name="표준 3 2 2 2 35" xfId="38088"/>
    <cellStyle name="표준 3 2 2 2 36" xfId="38089"/>
    <cellStyle name="표준 3 2 2 2 37" xfId="38090"/>
    <cellStyle name="표준 3 2 2 2 38" xfId="38091"/>
    <cellStyle name="표준 3 2 2 2 39" xfId="38092"/>
    <cellStyle name="표준 3 2 2 2 4" xfId="38093"/>
    <cellStyle name="표준 3 2 2 2 40" xfId="38094"/>
    <cellStyle name="표준 3 2 2 2 41" xfId="38095"/>
    <cellStyle name="표준 3 2 2 2 42" xfId="38096"/>
    <cellStyle name="표준 3 2 2 2 43" xfId="38097"/>
    <cellStyle name="표준 3 2 2 2 44" xfId="38098"/>
    <cellStyle name="표준 3 2 2 2 45" xfId="38099"/>
    <cellStyle name="표준 3 2 2 2 46" xfId="38100"/>
    <cellStyle name="표준 3 2 2 2 5" xfId="38101"/>
    <cellStyle name="표준 3 2 2 2 6" xfId="38102"/>
    <cellStyle name="표준 3 2 2 2 7" xfId="38103"/>
    <cellStyle name="표준 3 2 2 2 8" xfId="38104"/>
    <cellStyle name="표준 3 2 2 2 9" xfId="38105"/>
    <cellStyle name="표준 3 2 2 20" xfId="38106"/>
    <cellStyle name="표준 3 2 2 21" xfId="38107"/>
    <cellStyle name="표준 3 2 2 22" xfId="38108"/>
    <cellStyle name="표준 3 2 2 23" xfId="38109"/>
    <cellStyle name="표준 3 2 2 24" xfId="38110"/>
    <cellStyle name="표준 3 2 2 25" xfId="38111"/>
    <cellStyle name="표준 3 2 2 26" xfId="38112"/>
    <cellStyle name="표준 3 2 2 27" xfId="38113"/>
    <cellStyle name="표준 3 2 2 28" xfId="38114"/>
    <cellStyle name="표준 3 2 2 29" xfId="38115"/>
    <cellStyle name="표준 3 2 2 3" xfId="38116"/>
    <cellStyle name="표준 3 2 2 3 10" xfId="38117"/>
    <cellStyle name="표준 3 2 2 3 11" xfId="38118"/>
    <cellStyle name="표준 3 2 2 3 12" xfId="38119"/>
    <cellStyle name="표준 3 2 2 3 13" xfId="38120"/>
    <cellStyle name="표준 3 2 2 3 14" xfId="38121"/>
    <cellStyle name="표준 3 2 2 3 15" xfId="38122"/>
    <cellStyle name="표준 3 2 2 3 16" xfId="38123"/>
    <cellStyle name="표준 3 2 2 3 17" xfId="38124"/>
    <cellStyle name="표준 3 2 2 3 18" xfId="38125"/>
    <cellStyle name="표준 3 2 2 3 19" xfId="38126"/>
    <cellStyle name="표준 3 2 2 3 2" xfId="38127"/>
    <cellStyle name="표준 3 2 2 3 20" xfId="38128"/>
    <cellStyle name="표준 3 2 2 3 21" xfId="38129"/>
    <cellStyle name="표준 3 2 2 3 22" xfId="38130"/>
    <cellStyle name="표준 3 2 2 3 23" xfId="38131"/>
    <cellStyle name="표준 3 2 2 3 24" xfId="38132"/>
    <cellStyle name="표준 3 2 2 3 25" xfId="38133"/>
    <cellStyle name="표준 3 2 2 3 26" xfId="38134"/>
    <cellStyle name="표준 3 2 2 3 27" xfId="38135"/>
    <cellStyle name="표준 3 2 2 3 28" xfId="38136"/>
    <cellStyle name="표준 3 2 2 3 29" xfId="38137"/>
    <cellStyle name="표준 3 2 2 3 3" xfId="38138"/>
    <cellStyle name="표준 3 2 2 3 30" xfId="38139"/>
    <cellStyle name="표준 3 2 2 3 31" xfId="38140"/>
    <cellStyle name="표준 3 2 2 3 32" xfId="38141"/>
    <cellStyle name="표준 3 2 2 3 33" xfId="38142"/>
    <cellStyle name="표준 3 2 2 3 34" xfId="38143"/>
    <cellStyle name="표준 3 2 2 3 35" xfId="38144"/>
    <cellStyle name="표준 3 2 2 3 36" xfId="38145"/>
    <cellStyle name="표준 3 2 2 3 37" xfId="38146"/>
    <cellStyle name="표준 3 2 2 3 38" xfId="38147"/>
    <cellStyle name="표준 3 2 2 3 39" xfId="38148"/>
    <cellStyle name="표준 3 2 2 3 4" xfId="38149"/>
    <cellStyle name="표준 3 2 2 3 40" xfId="38150"/>
    <cellStyle name="표준 3 2 2 3 41" xfId="38151"/>
    <cellStyle name="표준 3 2 2 3 42" xfId="38152"/>
    <cellStyle name="표준 3 2 2 3 43" xfId="38153"/>
    <cellStyle name="표준 3 2 2 3 5" xfId="38154"/>
    <cellStyle name="표준 3 2 2 3 6" xfId="38155"/>
    <cellStyle name="표준 3 2 2 3 7" xfId="38156"/>
    <cellStyle name="표준 3 2 2 3 8" xfId="38157"/>
    <cellStyle name="표준 3 2 2 3 9" xfId="38158"/>
    <cellStyle name="표준 3 2 2 30" xfId="38159"/>
    <cellStyle name="표준 3 2 2 31" xfId="38160"/>
    <cellStyle name="표준 3 2 2 32" xfId="38161"/>
    <cellStyle name="표준 3 2 2 33" xfId="38162"/>
    <cellStyle name="표준 3 2 2 34" xfId="38163"/>
    <cellStyle name="표준 3 2 2 35" xfId="38164"/>
    <cellStyle name="표준 3 2 2 36" xfId="38165"/>
    <cellStyle name="표준 3 2 2 37" xfId="38166"/>
    <cellStyle name="표준 3 2 2 38" xfId="38167"/>
    <cellStyle name="표준 3 2 2 39" xfId="38168"/>
    <cellStyle name="표준 3 2 2 4" xfId="38169"/>
    <cellStyle name="표준 3 2 2 40" xfId="38170"/>
    <cellStyle name="표준 3 2 2 41" xfId="38171"/>
    <cellStyle name="표준 3 2 2 42" xfId="38172"/>
    <cellStyle name="표준 3 2 2 43" xfId="38173"/>
    <cellStyle name="표준 3 2 2 44" xfId="38174"/>
    <cellStyle name="표준 3 2 2 45" xfId="38175"/>
    <cellStyle name="표준 3 2 2 46" xfId="38176"/>
    <cellStyle name="표준 3 2 2 47" xfId="38177"/>
    <cellStyle name="표준 3 2 2 5" xfId="38178"/>
    <cellStyle name="표준 3 2 2 6" xfId="38179"/>
    <cellStyle name="표준 3 2 2 7" xfId="38180"/>
    <cellStyle name="표준 3 2 2 8" xfId="38181"/>
    <cellStyle name="표준 3 2 2 9" xfId="38182"/>
    <cellStyle name="표준 3 2 20" xfId="38183"/>
    <cellStyle name="표준 3 2 21" xfId="38184"/>
    <cellStyle name="표준 3 2 22" xfId="38185"/>
    <cellStyle name="표준 3 2 23" xfId="38186"/>
    <cellStyle name="표준 3 2 24" xfId="38187"/>
    <cellStyle name="표준 3 2 25" xfId="38188"/>
    <cellStyle name="표준 3 2 26" xfId="38189"/>
    <cellStyle name="표준 3 2 27" xfId="38190"/>
    <cellStyle name="표준 3 2 28" xfId="38191"/>
    <cellStyle name="표준 3 2 29" xfId="38192"/>
    <cellStyle name="표준 3 2 3" xfId="38193"/>
    <cellStyle name="표준 3 2 3 10" xfId="38194"/>
    <cellStyle name="표준 3 2 3 11" xfId="38195"/>
    <cellStyle name="표준 3 2 3 12" xfId="38196"/>
    <cellStyle name="표준 3 2 3 13" xfId="38197"/>
    <cellStyle name="표준 3 2 3 14" xfId="38198"/>
    <cellStyle name="표준 3 2 3 15" xfId="38199"/>
    <cellStyle name="표준 3 2 3 16" xfId="38200"/>
    <cellStyle name="표준 3 2 3 17" xfId="38201"/>
    <cellStyle name="표준 3 2 3 18" xfId="38202"/>
    <cellStyle name="표준 3 2 3 19" xfId="38203"/>
    <cellStyle name="표준 3 2 3 2" xfId="38204"/>
    <cellStyle name="표준 3 2 3 2 10" xfId="38205"/>
    <cellStyle name="표준 3 2 3 2 11" xfId="38206"/>
    <cellStyle name="표준 3 2 3 2 12" xfId="38207"/>
    <cellStyle name="표준 3 2 3 2 13" xfId="38208"/>
    <cellStyle name="표준 3 2 3 2 14" xfId="38209"/>
    <cellStyle name="표준 3 2 3 2 15" xfId="38210"/>
    <cellStyle name="표준 3 2 3 2 16" xfId="38211"/>
    <cellStyle name="표준 3 2 3 2 17" xfId="38212"/>
    <cellStyle name="표준 3 2 3 2 18" xfId="38213"/>
    <cellStyle name="표준 3 2 3 2 19" xfId="38214"/>
    <cellStyle name="표준 3 2 3 2 2" xfId="38215"/>
    <cellStyle name="표준 3 2 3 2 20" xfId="38216"/>
    <cellStyle name="표준 3 2 3 2 21" xfId="38217"/>
    <cellStyle name="표준 3 2 3 2 22" xfId="38218"/>
    <cellStyle name="표준 3 2 3 2 23" xfId="38219"/>
    <cellStyle name="표준 3 2 3 2 24" xfId="38220"/>
    <cellStyle name="표준 3 2 3 2 25" xfId="38221"/>
    <cellStyle name="표준 3 2 3 2 26" xfId="38222"/>
    <cellStyle name="표준 3 2 3 2 27" xfId="38223"/>
    <cellStyle name="표준 3 2 3 2 28" xfId="38224"/>
    <cellStyle name="표준 3 2 3 2 29" xfId="38225"/>
    <cellStyle name="표준 3 2 3 2 3" xfId="38226"/>
    <cellStyle name="표준 3 2 3 2 30" xfId="38227"/>
    <cellStyle name="표준 3 2 3 2 31" xfId="38228"/>
    <cellStyle name="표준 3 2 3 2 32" xfId="38229"/>
    <cellStyle name="표준 3 2 3 2 33" xfId="38230"/>
    <cellStyle name="표준 3 2 3 2 34" xfId="38231"/>
    <cellStyle name="표준 3 2 3 2 35" xfId="38232"/>
    <cellStyle name="표준 3 2 3 2 36" xfId="38233"/>
    <cellStyle name="표준 3 2 3 2 37" xfId="38234"/>
    <cellStyle name="표준 3 2 3 2 38" xfId="38235"/>
    <cellStyle name="표준 3 2 3 2 39" xfId="38236"/>
    <cellStyle name="표준 3 2 3 2 4" xfId="38237"/>
    <cellStyle name="표준 3 2 3 2 40" xfId="38238"/>
    <cellStyle name="표준 3 2 3 2 41" xfId="38239"/>
    <cellStyle name="표준 3 2 3 2 42" xfId="38240"/>
    <cellStyle name="표준 3 2 3 2 43" xfId="38241"/>
    <cellStyle name="표준 3 2 3 2 5" xfId="38242"/>
    <cellStyle name="표준 3 2 3 2 6" xfId="38243"/>
    <cellStyle name="표준 3 2 3 2 7" xfId="38244"/>
    <cellStyle name="표준 3 2 3 2 8" xfId="38245"/>
    <cellStyle name="표준 3 2 3 2 9" xfId="38246"/>
    <cellStyle name="표준 3 2 3 20" xfId="38247"/>
    <cellStyle name="표준 3 2 3 21" xfId="38248"/>
    <cellStyle name="표준 3 2 3 22" xfId="38249"/>
    <cellStyle name="표준 3 2 3 23" xfId="38250"/>
    <cellStyle name="표준 3 2 3 24" xfId="38251"/>
    <cellStyle name="표준 3 2 3 25" xfId="38252"/>
    <cellStyle name="표준 3 2 3 26" xfId="38253"/>
    <cellStyle name="표준 3 2 3 27" xfId="38254"/>
    <cellStyle name="표준 3 2 3 28" xfId="38255"/>
    <cellStyle name="표준 3 2 3 29" xfId="38256"/>
    <cellStyle name="표준 3 2 3 3" xfId="38257"/>
    <cellStyle name="표준 3 2 3 30" xfId="38258"/>
    <cellStyle name="표준 3 2 3 31" xfId="38259"/>
    <cellStyle name="표준 3 2 3 32" xfId="38260"/>
    <cellStyle name="표준 3 2 3 33" xfId="38261"/>
    <cellStyle name="표준 3 2 3 34" xfId="38262"/>
    <cellStyle name="표준 3 2 3 35" xfId="38263"/>
    <cellStyle name="표준 3 2 3 36" xfId="38264"/>
    <cellStyle name="표준 3 2 3 37" xfId="38265"/>
    <cellStyle name="표준 3 2 3 38" xfId="38266"/>
    <cellStyle name="표준 3 2 3 39" xfId="38267"/>
    <cellStyle name="표준 3 2 3 4" xfId="38268"/>
    <cellStyle name="표준 3 2 3 40" xfId="38269"/>
    <cellStyle name="표준 3 2 3 41" xfId="38270"/>
    <cellStyle name="표준 3 2 3 42" xfId="38271"/>
    <cellStyle name="표준 3 2 3 43" xfId="38272"/>
    <cellStyle name="표준 3 2 3 44" xfId="38273"/>
    <cellStyle name="표준 3 2 3 45" xfId="38274"/>
    <cellStyle name="표준 3 2 3 46" xfId="38275"/>
    <cellStyle name="표준 3 2 3 5" xfId="38276"/>
    <cellStyle name="표준 3 2 3 6" xfId="38277"/>
    <cellStyle name="표준 3 2 3 7" xfId="38278"/>
    <cellStyle name="표준 3 2 3 8" xfId="38279"/>
    <cellStyle name="표준 3 2 3 9" xfId="38280"/>
    <cellStyle name="표준 3 2 30" xfId="38281"/>
    <cellStyle name="표준 3 2 31" xfId="38282"/>
    <cellStyle name="표준 3 2 32" xfId="38283"/>
    <cellStyle name="표준 3 2 33" xfId="38284"/>
    <cellStyle name="표준 3 2 34" xfId="38285"/>
    <cellStyle name="표준 3 2 35" xfId="38286"/>
    <cellStyle name="표준 3 2 36" xfId="38287"/>
    <cellStyle name="표준 3 2 37" xfId="38288"/>
    <cellStyle name="표준 3 2 38" xfId="38289"/>
    <cellStyle name="표준 3 2 39" xfId="38290"/>
    <cellStyle name="표준 3 2 4" xfId="38291"/>
    <cellStyle name="표준 3 2 4 10" xfId="38292"/>
    <cellStyle name="표준 3 2 4 11" xfId="38293"/>
    <cellStyle name="표준 3 2 4 12" xfId="38294"/>
    <cellStyle name="표준 3 2 4 13" xfId="38295"/>
    <cellStyle name="표준 3 2 4 14" xfId="38296"/>
    <cellStyle name="표준 3 2 4 15" xfId="38297"/>
    <cellStyle name="표준 3 2 4 16" xfId="38298"/>
    <cellStyle name="표준 3 2 4 17" xfId="38299"/>
    <cellStyle name="표준 3 2 4 18" xfId="38300"/>
    <cellStyle name="표준 3 2 4 19" xfId="38301"/>
    <cellStyle name="표준 3 2 4 2" xfId="38302"/>
    <cellStyle name="표준 3 2 4 2 10" xfId="38303"/>
    <cellStyle name="표준 3 2 4 2 11" xfId="38304"/>
    <cellStyle name="표준 3 2 4 2 12" xfId="38305"/>
    <cellStyle name="표준 3 2 4 2 13" xfId="38306"/>
    <cellStyle name="표준 3 2 4 2 14" xfId="38307"/>
    <cellStyle name="표준 3 2 4 2 15" xfId="38308"/>
    <cellStyle name="표준 3 2 4 2 16" xfId="38309"/>
    <cellStyle name="표준 3 2 4 2 17" xfId="38310"/>
    <cellStyle name="표준 3 2 4 2 18" xfId="38311"/>
    <cellStyle name="표준 3 2 4 2 19" xfId="38312"/>
    <cellStyle name="표준 3 2 4 2 2" xfId="38313"/>
    <cellStyle name="표준 3 2 4 2 20" xfId="38314"/>
    <cellStyle name="표준 3 2 4 2 21" xfId="38315"/>
    <cellStyle name="표준 3 2 4 2 22" xfId="38316"/>
    <cellStyle name="표준 3 2 4 2 23" xfId="38317"/>
    <cellStyle name="표준 3 2 4 2 24" xfId="38318"/>
    <cellStyle name="표준 3 2 4 2 25" xfId="38319"/>
    <cellStyle name="표준 3 2 4 2 26" xfId="38320"/>
    <cellStyle name="표준 3 2 4 2 27" xfId="38321"/>
    <cellStyle name="표준 3 2 4 2 28" xfId="38322"/>
    <cellStyle name="표준 3 2 4 2 29" xfId="38323"/>
    <cellStyle name="표준 3 2 4 2 3" xfId="38324"/>
    <cellStyle name="표준 3 2 4 2 30" xfId="38325"/>
    <cellStyle name="표준 3 2 4 2 31" xfId="38326"/>
    <cellStyle name="표준 3 2 4 2 32" xfId="38327"/>
    <cellStyle name="표준 3 2 4 2 33" xfId="38328"/>
    <cellStyle name="표준 3 2 4 2 34" xfId="38329"/>
    <cellStyle name="표준 3 2 4 2 35" xfId="38330"/>
    <cellStyle name="표준 3 2 4 2 36" xfId="38331"/>
    <cellStyle name="표준 3 2 4 2 37" xfId="38332"/>
    <cellStyle name="표준 3 2 4 2 38" xfId="38333"/>
    <cellStyle name="표준 3 2 4 2 39" xfId="38334"/>
    <cellStyle name="표준 3 2 4 2 4" xfId="38335"/>
    <cellStyle name="표준 3 2 4 2 40" xfId="38336"/>
    <cellStyle name="표준 3 2 4 2 41" xfId="38337"/>
    <cellStyle name="표준 3 2 4 2 42" xfId="38338"/>
    <cellStyle name="표준 3 2 4 2 43" xfId="38339"/>
    <cellStyle name="표준 3 2 4 2 5" xfId="38340"/>
    <cellStyle name="표준 3 2 4 2 6" xfId="38341"/>
    <cellStyle name="표준 3 2 4 2 7" xfId="38342"/>
    <cellStyle name="표준 3 2 4 2 8" xfId="38343"/>
    <cellStyle name="표준 3 2 4 2 9" xfId="38344"/>
    <cellStyle name="표준 3 2 4 20" xfId="38345"/>
    <cellStyle name="표준 3 2 4 21" xfId="38346"/>
    <cellStyle name="표준 3 2 4 22" xfId="38347"/>
    <cellStyle name="표준 3 2 4 23" xfId="38348"/>
    <cellStyle name="표준 3 2 4 24" xfId="38349"/>
    <cellStyle name="표준 3 2 4 25" xfId="38350"/>
    <cellStyle name="표준 3 2 4 26" xfId="38351"/>
    <cellStyle name="표준 3 2 4 27" xfId="38352"/>
    <cellStyle name="표준 3 2 4 28" xfId="38353"/>
    <cellStyle name="표준 3 2 4 29" xfId="38354"/>
    <cellStyle name="표준 3 2 4 3" xfId="38355"/>
    <cellStyle name="표준 3 2 4 30" xfId="38356"/>
    <cellStyle name="표준 3 2 4 31" xfId="38357"/>
    <cellStyle name="표준 3 2 4 32" xfId="38358"/>
    <cellStyle name="표준 3 2 4 33" xfId="38359"/>
    <cellStyle name="표준 3 2 4 34" xfId="38360"/>
    <cellStyle name="표준 3 2 4 35" xfId="38361"/>
    <cellStyle name="표준 3 2 4 36" xfId="38362"/>
    <cellStyle name="표준 3 2 4 37" xfId="38363"/>
    <cellStyle name="표준 3 2 4 38" xfId="38364"/>
    <cellStyle name="표준 3 2 4 39" xfId="38365"/>
    <cellStyle name="표준 3 2 4 4" xfId="38366"/>
    <cellStyle name="표준 3 2 4 40" xfId="38367"/>
    <cellStyle name="표준 3 2 4 41" xfId="38368"/>
    <cellStyle name="표준 3 2 4 42" xfId="38369"/>
    <cellStyle name="표준 3 2 4 43" xfId="38370"/>
    <cellStyle name="표준 3 2 4 44" xfId="38371"/>
    <cellStyle name="표준 3 2 4 45" xfId="38372"/>
    <cellStyle name="표준 3 2 4 46" xfId="38373"/>
    <cellStyle name="표준 3 2 4 5" xfId="38374"/>
    <cellStyle name="표준 3 2 4 6" xfId="38375"/>
    <cellStyle name="표준 3 2 4 7" xfId="38376"/>
    <cellStyle name="표준 3 2 4 8" xfId="38377"/>
    <cellStyle name="표준 3 2 4 9" xfId="38378"/>
    <cellStyle name="표준 3 2 40" xfId="38379"/>
    <cellStyle name="표준 3 2 41" xfId="38380"/>
    <cellStyle name="표준 3 2 42" xfId="38381"/>
    <cellStyle name="표준 3 2 43" xfId="38382"/>
    <cellStyle name="표준 3 2 44" xfId="38383"/>
    <cellStyle name="표준 3 2 45" xfId="38384"/>
    <cellStyle name="표준 3 2 46" xfId="38385"/>
    <cellStyle name="표준 3 2 47" xfId="38386"/>
    <cellStyle name="표준 3 2 48" xfId="38387"/>
    <cellStyle name="표준 3 2 49" xfId="38388"/>
    <cellStyle name="표준 3 2 5" xfId="38389"/>
    <cellStyle name="표준 3 2 5 10" xfId="38390"/>
    <cellStyle name="표준 3 2 5 11" xfId="38391"/>
    <cellStyle name="표준 3 2 5 12" xfId="38392"/>
    <cellStyle name="표준 3 2 5 13" xfId="38393"/>
    <cellStyle name="표준 3 2 5 14" xfId="38394"/>
    <cellStyle name="표준 3 2 5 15" xfId="38395"/>
    <cellStyle name="표준 3 2 5 16" xfId="38396"/>
    <cellStyle name="표준 3 2 5 17" xfId="38397"/>
    <cellStyle name="표준 3 2 5 18" xfId="38398"/>
    <cellStyle name="표준 3 2 5 19" xfId="38399"/>
    <cellStyle name="표준 3 2 5 2" xfId="38400"/>
    <cellStyle name="표준 3 2 5 20" xfId="38401"/>
    <cellStyle name="표준 3 2 5 21" xfId="38402"/>
    <cellStyle name="표준 3 2 5 22" xfId="38403"/>
    <cellStyle name="표준 3 2 5 23" xfId="38404"/>
    <cellStyle name="표준 3 2 5 24" xfId="38405"/>
    <cellStyle name="표준 3 2 5 25" xfId="38406"/>
    <cellStyle name="표준 3 2 5 26" xfId="38407"/>
    <cellStyle name="표준 3 2 5 27" xfId="38408"/>
    <cellStyle name="표준 3 2 5 28" xfId="38409"/>
    <cellStyle name="표준 3 2 5 29" xfId="38410"/>
    <cellStyle name="표준 3 2 5 3" xfId="38411"/>
    <cellStyle name="표준 3 2 5 30" xfId="38412"/>
    <cellStyle name="표준 3 2 5 31" xfId="38413"/>
    <cellStyle name="표준 3 2 5 32" xfId="38414"/>
    <cellStyle name="표준 3 2 5 33" xfId="38415"/>
    <cellStyle name="표준 3 2 5 34" xfId="38416"/>
    <cellStyle name="표준 3 2 5 35" xfId="38417"/>
    <cellStyle name="표준 3 2 5 36" xfId="38418"/>
    <cellStyle name="표준 3 2 5 37" xfId="38419"/>
    <cellStyle name="표준 3 2 5 38" xfId="38420"/>
    <cellStyle name="표준 3 2 5 39" xfId="38421"/>
    <cellStyle name="표준 3 2 5 4" xfId="38422"/>
    <cellStyle name="표준 3 2 5 40" xfId="38423"/>
    <cellStyle name="표준 3 2 5 41" xfId="38424"/>
    <cellStyle name="표준 3 2 5 42" xfId="38425"/>
    <cellStyle name="표준 3 2 5 43" xfId="38426"/>
    <cellStyle name="표준 3 2 5 5" xfId="38427"/>
    <cellStyle name="표준 3 2 5 6" xfId="38428"/>
    <cellStyle name="표준 3 2 5 7" xfId="38429"/>
    <cellStyle name="표준 3 2 5 8" xfId="38430"/>
    <cellStyle name="표준 3 2 5 9" xfId="38431"/>
    <cellStyle name="표준 3 2 6" xfId="38432"/>
    <cellStyle name="표준 3 2 7" xfId="38433"/>
    <cellStyle name="표준 3 2 8" xfId="38434"/>
    <cellStyle name="표준 3 2 9" xfId="38435"/>
    <cellStyle name="표준 3 20" xfId="38436"/>
    <cellStyle name="표준 3 21" xfId="38437"/>
    <cellStyle name="표준 3 22" xfId="38438"/>
    <cellStyle name="표준 3 23" xfId="38439"/>
    <cellStyle name="표준 3 24" xfId="38440"/>
    <cellStyle name="표준 3 25" xfId="38441"/>
    <cellStyle name="표준 3 26" xfId="38442"/>
    <cellStyle name="표준 3 27" xfId="38443"/>
    <cellStyle name="표준 3 28" xfId="38444"/>
    <cellStyle name="표준 3 29" xfId="38445"/>
    <cellStyle name="표준 3 3" xfId="38446"/>
    <cellStyle name="표준 3 3 10" xfId="38447"/>
    <cellStyle name="표준 3 3 11" xfId="38448"/>
    <cellStyle name="표준 3 3 12" xfId="38449"/>
    <cellStyle name="표준 3 3 13" xfId="38450"/>
    <cellStyle name="표준 3 3 14" xfId="38451"/>
    <cellStyle name="표준 3 3 15" xfId="38452"/>
    <cellStyle name="표준 3 3 16" xfId="38453"/>
    <cellStyle name="표준 3 3 17" xfId="38454"/>
    <cellStyle name="표준 3 3 18" xfId="38455"/>
    <cellStyle name="표준 3 3 19" xfId="38456"/>
    <cellStyle name="표준 3 3 2" xfId="38457"/>
    <cellStyle name="표준 3 3 2 10" xfId="38458"/>
    <cellStyle name="표준 3 3 2 11" xfId="38459"/>
    <cellStyle name="표준 3 3 2 12" xfId="38460"/>
    <cellStyle name="표준 3 3 2 13" xfId="38461"/>
    <cellStyle name="표준 3 3 2 14" xfId="38462"/>
    <cellStyle name="표준 3 3 2 15" xfId="38463"/>
    <cellStyle name="표준 3 3 2 16" xfId="38464"/>
    <cellStyle name="표준 3 3 2 17" xfId="38465"/>
    <cellStyle name="표준 3 3 2 18" xfId="38466"/>
    <cellStyle name="표준 3 3 2 19" xfId="38467"/>
    <cellStyle name="표준 3 3 2 2" xfId="38468"/>
    <cellStyle name="표준 3 3 2 2 10" xfId="38469"/>
    <cellStyle name="표준 3 3 2 2 11" xfId="38470"/>
    <cellStyle name="표준 3 3 2 2 12" xfId="38471"/>
    <cellStyle name="표준 3 3 2 2 13" xfId="38472"/>
    <cellStyle name="표준 3 3 2 2 14" xfId="38473"/>
    <cellStyle name="표준 3 3 2 2 15" xfId="38474"/>
    <cellStyle name="표준 3 3 2 2 16" xfId="38475"/>
    <cellStyle name="표준 3 3 2 2 17" xfId="38476"/>
    <cellStyle name="표준 3 3 2 2 18" xfId="38477"/>
    <cellStyle name="표준 3 3 2 2 19" xfId="38478"/>
    <cellStyle name="표준 3 3 2 2 2" xfId="38479"/>
    <cellStyle name="표준 3 3 2 2 2 10" xfId="38480"/>
    <cellStyle name="표준 3 3 2 2 2 11" xfId="38481"/>
    <cellStyle name="표준 3 3 2 2 2 12" xfId="38482"/>
    <cellStyle name="표준 3 3 2 2 2 13" xfId="38483"/>
    <cellStyle name="표준 3 3 2 2 2 14" xfId="38484"/>
    <cellStyle name="표준 3 3 2 2 2 15" xfId="38485"/>
    <cellStyle name="표준 3 3 2 2 2 16" xfId="38486"/>
    <cellStyle name="표준 3 3 2 2 2 17" xfId="38487"/>
    <cellStyle name="표준 3 3 2 2 2 18" xfId="38488"/>
    <cellStyle name="표준 3 3 2 2 2 19" xfId="38489"/>
    <cellStyle name="표준 3 3 2 2 2 2" xfId="38490"/>
    <cellStyle name="표준 3 3 2 2 2 20" xfId="38491"/>
    <cellStyle name="표준 3 3 2 2 2 21" xfId="38492"/>
    <cellStyle name="표준 3 3 2 2 2 22" xfId="38493"/>
    <cellStyle name="표준 3 3 2 2 2 23" xfId="38494"/>
    <cellStyle name="표준 3 3 2 2 2 24" xfId="38495"/>
    <cellStyle name="표준 3 3 2 2 2 25" xfId="38496"/>
    <cellStyle name="표준 3 3 2 2 2 26" xfId="38497"/>
    <cellStyle name="표준 3 3 2 2 2 27" xfId="38498"/>
    <cellStyle name="표준 3 3 2 2 2 28" xfId="38499"/>
    <cellStyle name="표준 3 3 2 2 2 29" xfId="38500"/>
    <cellStyle name="표준 3 3 2 2 2 3" xfId="38501"/>
    <cellStyle name="표준 3 3 2 2 2 30" xfId="38502"/>
    <cellStyle name="표준 3 3 2 2 2 31" xfId="38503"/>
    <cellStyle name="표준 3 3 2 2 2 32" xfId="38504"/>
    <cellStyle name="표준 3 3 2 2 2 33" xfId="38505"/>
    <cellStyle name="표준 3 3 2 2 2 34" xfId="38506"/>
    <cellStyle name="표준 3 3 2 2 2 35" xfId="38507"/>
    <cellStyle name="표준 3 3 2 2 2 36" xfId="38508"/>
    <cellStyle name="표준 3 3 2 2 2 37" xfId="38509"/>
    <cellStyle name="표준 3 3 2 2 2 38" xfId="38510"/>
    <cellStyle name="표준 3 3 2 2 2 39" xfId="38511"/>
    <cellStyle name="표준 3 3 2 2 2 4" xfId="38512"/>
    <cellStyle name="표준 3 3 2 2 2 40" xfId="38513"/>
    <cellStyle name="표준 3 3 2 2 2 41" xfId="38514"/>
    <cellStyle name="표준 3 3 2 2 2 42" xfId="38515"/>
    <cellStyle name="표준 3 3 2 2 2 43" xfId="38516"/>
    <cellStyle name="표준 3 3 2 2 2 5" xfId="38517"/>
    <cellStyle name="표준 3 3 2 2 2 6" xfId="38518"/>
    <cellStyle name="표준 3 3 2 2 2 7" xfId="38519"/>
    <cellStyle name="표준 3 3 2 2 2 8" xfId="38520"/>
    <cellStyle name="표준 3 3 2 2 2 9" xfId="38521"/>
    <cellStyle name="표준 3 3 2 2 20" xfId="38522"/>
    <cellStyle name="표준 3 3 2 2 21" xfId="38523"/>
    <cellStyle name="표준 3 3 2 2 22" xfId="38524"/>
    <cellStyle name="표준 3 3 2 2 23" xfId="38525"/>
    <cellStyle name="표준 3 3 2 2 24" xfId="38526"/>
    <cellStyle name="표준 3 3 2 2 25" xfId="38527"/>
    <cellStyle name="표준 3 3 2 2 26" xfId="38528"/>
    <cellStyle name="표준 3 3 2 2 27" xfId="38529"/>
    <cellStyle name="표준 3 3 2 2 28" xfId="38530"/>
    <cellStyle name="표준 3 3 2 2 29" xfId="38531"/>
    <cellStyle name="표준 3 3 2 2 3" xfId="38532"/>
    <cellStyle name="표준 3 3 2 2 30" xfId="38533"/>
    <cellStyle name="표준 3 3 2 2 31" xfId="38534"/>
    <cellStyle name="표준 3 3 2 2 32" xfId="38535"/>
    <cellStyle name="표준 3 3 2 2 33" xfId="38536"/>
    <cellStyle name="표준 3 3 2 2 34" xfId="38537"/>
    <cellStyle name="표준 3 3 2 2 35" xfId="38538"/>
    <cellStyle name="표준 3 3 2 2 36" xfId="38539"/>
    <cellStyle name="표준 3 3 2 2 37" xfId="38540"/>
    <cellStyle name="표준 3 3 2 2 38" xfId="38541"/>
    <cellStyle name="표준 3 3 2 2 39" xfId="38542"/>
    <cellStyle name="표준 3 3 2 2 4" xfId="38543"/>
    <cellStyle name="표준 3 3 2 2 40" xfId="38544"/>
    <cellStyle name="표준 3 3 2 2 41" xfId="38545"/>
    <cellStyle name="표준 3 3 2 2 42" xfId="38546"/>
    <cellStyle name="표준 3 3 2 2 43" xfId="38547"/>
    <cellStyle name="표준 3 3 2 2 44" xfId="38548"/>
    <cellStyle name="표준 3 3 2 2 45" xfId="38549"/>
    <cellStyle name="표준 3 3 2 2 46" xfId="38550"/>
    <cellStyle name="표준 3 3 2 2 5" xfId="38551"/>
    <cellStyle name="표준 3 3 2 2 6" xfId="38552"/>
    <cellStyle name="표준 3 3 2 2 7" xfId="38553"/>
    <cellStyle name="표준 3 3 2 2 8" xfId="38554"/>
    <cellStyle name="표준 3 3 2 2 9" xfId="38555"/>
    <cellStyle name="표준 3 3 2 20" xfId="38556"/>
    <cellStyle name="표준 3 3 2 21" xfId="38557"/>
    <cellStyle name="표준 3 3 2 22" xfId="38558"/>
    <cellStyle name="표준 3 3 2 23" xfId="38559"/>
    <cellStyle name="표준 3 3 2 24" xfId="38560"/>
    <cellStyle name="표준 3 3 2 25" xfId="38561"/>
    <cellStyle name="표준 3 3 2 26" xfId="38562"/>
    <cellStyle name="표준 3 3 2 27" xfId="38563"/>
    <cellStyle name="표준 3 3 2 28" xfId="38564"/>
    <cellStyle name="표준 3 3 2 29" xfId="38565"/>
    <cellStyle name="표준 3 3 2 3" xfId="38566"/>
    <cellStyle name="표준 3 3 2 3 10" xfId="38567"/>
    <cellStyle name="표준 3 3 2 3 11" xfId="38568"/>
    <cellStyle name="표준 3 3 2 3 12" xfId="38569"/>
    <cellStyle name="표준 3 3 2 3 13" xfId="38570"/>
    <cellStyle name="표준 3 3 2 3 14" xfId="38571"/>
    <cellStyle name="표준 3 3 2 3 15" xfId="38572"/>
    <cellStyle name="표준 3 3 2 3 16" xfId="38573"/>
    <cellStyle name="표준 3 3 2 3 17" xfId="38574"/>
    <cellStyle name="표준 3 3 2 3 18" xfId="38575"/>
    <cellStyle name="표준 3 3 2 3 19" xfId="38576"/>
    <cellStyle name="표준 3 3 2 3 2" xfId="38577"/>
    <cellStyle name="표준 3 3 2 3 20" xfId="38578"/>
    <cellStyle name="표준 3 3 2 3 21" xfId="38579"/>
    <cellStyle name="표준 3 3 2 3 22" xfId="38580"/>
    <cellStyle name="표준 3 3 2 3 23" xfId="38581"/>
    <cellStyle name="표준 3 3 2 3 24" xfId="38582"/>
    <cellStyle name="표준 3 3 2 3 25" xfId="38583"/>
    <cellStyle name="표준 3 3 2 3 26" xfId="38584"/>
    <cellStyle name="표준 3 3 2 3 27" xfId="38585"/>
    <cellStyle name="표준 3 3 2 3 28" xfId="38586"/>
    <cellStyle name="표준 3 3 2 3 29" xfId="38587"/>
    <cellStyle name="표준 3 3 2 3 3" xfId="38588"/>
    <cellStyle name="표준 3 3 2 3 30" xfId="38589"/>
    <cellStyle name="표준 3 3 2 3 31" xfId="38590"/>
    <cellStyle name="표준 3 3 2 3 32" xfId="38591"/>
    <cellStyle name="표준 3 3 2 3 33" xfId="38592"/>
    <cellStyle name="표준 3 3 2 3 34" xfId="38593"/>
    <cellStyle name="표준 3 3 2 3 35" xfId="38594"/>
    <cellStyle name="표준 3 3 2 3 36" xfId="38595"/>
    <cellStyle name="표준 3 3 2 3 37" xfId="38596"/>
    <cellStyle name="표준 3 3 2 3 38" xfId="38597"/>
    <cellStyle name="표준 3 3 2 3 39" xfId="38598"/>
    <cellStyle name="표준 3 3 2 3 4" xfId="38599"/>
    <cellStyle name="표준 3 3 2 3 40" xfId="38600"/>
    <cellStyle name="표준 3 3 2 3 41" xfId="38601"/>
    <cellStyle name="표준 3 3 2 3 42" xfId="38602"/>
    <cellStyle name="표준 3 3 2 3 43" xfId="38603"/>
    <cellStyle name="표준 3 3 2 3 5" xfId="38604"/>
    <cellStyle name="표준 3 3 2 3 6" xfId="38605"/>
    <cellStyle name="표준 3 3 2 3 7" xfId="38606"/>
    <cellStyle name="표준 3 3 2 3 8" xfId="38607"/>
    <cellStyle name="표준 3 3 2 3 9" xfId="38608"/>
    <cellStyle name="표준 3 3 2 30" xfId="38609"/>
    <cellStyle name="표준 3 3 2 31" xfId="38610"/>
    <cellStyle name="표준 3 3 2 32" xfId="38611"/>
    <cellStyle name="표준 3 3 2 33" xfId="38612"/>
    <cellStyle name="표준 3 3 2 34" xfId="38613"/>
    <cellStyle name="표준 3 3 2 35" xfId="38614"/>
    <cellStyle name="표준 3 3 2 36" xfId="38615"/>
    <cellStyle name="표준 3 3 2 37" xfId="38616"/>
    <cellStyle name="표준 3 3 2 38" xfId="38617"/>
    <cellStyle name="표준 3 3 2 39" xfId="38618"/>
    <cellStyle name="표준 3 3 2 4" xfId="38619"/>
    <cellStyle name="표준 3 3 2 40" xfId="38620"/>
    <cellStyle name="표준 3 3 2 41" xfId="38621"/>
    <cellStyle name="표준 3 3 2 42" xfId="38622"/>
    <cellStyle name="표준 3 3 2 43" xfId="38623"/>
    <cellStyle name="표준 3 3 2 44" xfId="38624"/>
    <cellStyle name="표준 3 3 2 45" xfId="38625"/>
    <cellStyle name="표준 3 3 2 46" xfId="38626"/>
    <cellStyle name="표준 3 3 2 47" xfId="38627"/>
    <cellStyle name="표준 3 3 2 5" xfId="38628"/>
    <cellStyle name="표준 3 3 2 6" xfId="38629"/>
    <cellStyle name="표준 3 3 2 7" xfId="38630"/>
    <cellStyle name="표준 3 3 2 8" xfId="38631"/>
    <cellStyle name="표준 3 3 2 9" xfId="38632"/>
    <cellStyle name="표준 3 3 20" xfId="38633"/>
    <cellStyle name="표준 3 3 21" xfId="38634"/>
    <cellStyle name="표준 3 3 22" xfId="38635"/>
    <cellStyle name="표준 3 3 23" xfId="38636"/>
    <cellStyle name="표준 3 3 24" xfId="38637"/>
    <cellStyle name="표준 3 3 25" xfId="38638"/>
    <cellStyle name="표준 3 3 26" xfId="38639"/>
    <cellStyle name="표준 3 3 27" xfId="38640"/>
    <cellStyle name="표준 3 3 28" xfId="38641"/>
    <cellStyle name="표준 3 3 29" xfId="38642"/>
    <cellStyle name="표준 3 3 3" xfId="38643"/>
    <cellStyle name="표준 3 3 3 10" xfId="38644"/>
    <cellStyle name="표준 3 3 3 11" xfId="38645"/>
    <cellStyle name="표준 3 3 3 12" xfId="38646"/>
    <cellStyle name="표준 3 3 3 13" xfId="38647"/>
    <cellStyle name="표준 3 3 3 14" xfId="38648"/>
    <cellStyle name="표준 3 3 3 15" xfId="38649"/>
    <cellStyle name="표준 3 3 3 16" xfId="38650"/>
    <cellStyle name="표준 3 3 3 17" xfId="38651"/>
    <cellStyle name="표준 3 3 3 18" xfId="38652"/>
    <cellStyle name="표준 3 3 3 19" xfId="38653"/>
    <cellStyle name="표준 3 3 3 2" xfId="38654"/>
    <cellStyle name="표준 3 3 3 2 10" xfId="38655"/>
    <cellStyle name="표준 3 3 3 2 11" xfId="38656"/>
    <cellStyle name="표준 3 3 3 2 12" xfId="38657"/>
    <cellStyle name="표준 3 3 3 2 13" xfId="38658"/>
    <cellStyle name="표준 3 3 3 2 14" xfId="38659"/>
    <cellStyle name="표준 3 3 3 2 15" xfId="38660"/>
    <cellStyle name="표준 3 3 3 2 16" xfId="38661"/>
    <cellStyle name="표준 3 3 3 2 17" xfId="38662"/>
    <cellStyle name="표준 3 3 3 2 18" xfId="38663"/>
    <cellStyle name="표준 3 3 3 2 19" xfId="38664"/>
    <cellStyle name="표준 3 3 3 2 2" xfId="38665"/>
    <cellStyle name="표준 3 3 3 2 20" xfId="38666"/>
    <cellStyle name="표준 3 3 3 2 21" xfId="38667"/>
    <cellStyle name="표준 3 3 3 2 22" xfId="38668"/>
    <cellStyle name="표준 3 3 3 2 23" xfId="38669"/>
    <cellStyle name="표준 3 3 3 2 24" xfId="38670"/>
    <cellStyle name="표준 3 3 3 2 25" xfId="38671"/>
    <cellStyle name="표준 3 3 3 2 26" xfId="38672"/>
    <cellStyle name="표준 3 3 3 2 27" xfId="38673"/>
    <cellStyle name="표준 3 3 3 2 28" xfId="38674"/>
    <cellStyle name="표준 3 3 3 2 29" xfId="38675"/>
    <cellStyle name="표준 3 3 3 2 3" xfId="38676"/>
    <cellStyle name="표준 3 3 3 2 30" xfId="38677"/>
    <cellStyle name="표준 3 3 3 2 31" xfId="38678"/>
    <cellStyle name="표준 3 3 3 2 32" xfId="38679"/>
    <cellStyle name="표준 3 3 3 2 33" xfId="38680"/>
    <cellStyle name="표준 3 3 3 2 34" xfId="38681"/>
    <cellStyle name="표준 3 3 3 2 35" xfId="38682"/>
    <cellStyle name="표준 3 3 3 2 36" xfId="38683"/>
    <cellStyle name="표준 3 3 3 2 37" xfId="38684"/>
    <cellStyle name="표준 3 3 3 2 38" xfId="38685"/>
    <cellStyle name="표준 3 3 3 2 39" xfId="38686"/>
    <cellStyle name="표준 3 3 3 2 4" xfId="38687"/>
    <cellStyle name="표준 3 3 3 2 40" xfId="38688"/>
    <cellStyle name="표준 3 3 3 2 41" xfId="38689"/>
    <cellStyle name="표준 3 3 3 2 42" xfId="38690"/>
    <cellStyle name="표준 3 3 3 2 43" xfId="38691"/>
    <cellStyle name="표준 3 3 3 2 5" xfId="38692"/>
    <cellStyle name="표준 3 3 3 2 6" xfId="38693"/>
    <cellStyle name="표준 3 3 3 2 7" xfId="38694"/>
    <cellStyle name="표준 3 3 3 2 8" xfId="38695"/>
    <cellStyle name="표준 3 3 3 2 9" xfId="38696"/>
    <cellStyle name="표준 3 3 3 20" xfId="38697"/>
    <cellStyle name="표준 3 3 3 21" xfId="38698"/>
    <cellStyle name="표준 3 3 3 22" xfId="38699"/>
    <cellStyle name="표준 3 3 3 23" xfId="38700"/>
    <cellStyle name="표준 3 3 3 24" xfId="38701"/>
    <cellStyle name="표준 3 3 3 25" xfId="38702"/>
    <cellStyle name="표준 3 3 3 26" xfId="38703"/>
    <cellStyle name="표준 3 3 3 27" xfId="38704"/>
    <cellStyle name="표준 3 3 3 28" xfId="38705"/>
    <cellStyle name="표준 3 3 3 29" xfId="38706"/>
    <cellStyle name="표준 3 3 3 3" xfId="38707"/>
    <cellStyle name="표준 3 3 3 30" xfId="38708"/>
    <cellStyle name="표준 3 3 3 31" xfId="38709"/>
    <cellStyle name="표준 3 3 3 32" xfId="38710"/>
    <cellStyle name="표준 3 3 3 33" xfId="38711"/>
    <cellStyle name="표준 3 3 3 34" xfId="38712"/>
    <cellStyle name="표준 3 3 3 35" xfId="38713"/>
    <cellStyle name="표준 3 3 3 36" xfId="38714"/>
    <cellStyle name="표준 3 3 3 37" xfId="38715"/>
    <cellStyle name="표준 3 3 3 38" xfId="38716"/>
    <cellStyle name="표준 3 3 3 39" xfId="38717"/>
    <cellStyle name="표준 3 3 3 4" xfId="38718"/>
    <cellStyle name="표준 3 3 3 40" xfId="38719"/>
    <cellStyle name="표준 3 3 3 41" xfId="38720"/>
    <cellStyle name="표준 3 3 3 42" xfId="38721"/>
    <cellStyle name="표준 3 3 3 43" xfId="38722"/>
    <cellStyle name="표준 3 3 3 44" xfId="38723"/>
    <cellStyle name="표준 3 3 3 45" xfId="38724"/>
    <cellStyle name="표준 3 3 3 46" xfId="38725"/>
    <cellStyle name="표준 3 3 3 5" xfId="38726"/>
    <cellStyle name="표준 3 3 3 6" xfId="38727"/>
    <cellStyle name="표준 3 3 3 7" xfId="38728"/>
    <cellStyle name="표준 3 3 3 8" xfId="38729"/>
    <cellStyle name="표준 3 3 3 9" xfId="38730"/>
    <cellStyle name="표준 3 3 30" xfId="38731"/>
    <cellStyle name="표준 3 3 31" xfId="38732"/>
    <cellStyle name="표준 3 3 32" xfId="38733"/>
    <cellStyle name="표준 3 3 33" xfId="38734"/>
    <cellStyle name="표준 3 3 34" xfId="38735"/>
    <cellStyle name="표준 3 3 35" xfId="38736"/>
    <cellStyle name="표준 3 3 36" xfId="38737"/>
    <cellStyle name="표준 3 3 37" xfId="38738"/>
    <cellStyle name="표준 3 3 38" xfId="38739"/>
    <cellStyle name="표준 3 3 39" xfId="38740"/>
    <cellStyle name="표준 3 3 4" xfId="38741"/>
    <cellStyle name="표준 3 3 4 10" xfId="38742"/>
    <cellStyle name="표준 3 3 4 11" xfId="38743"/>
    <cellStyle name="표준 3 3 4 12" xfId="38744"/>
    <cellStyle name="표준 3 3 4 13" xfId="38745"/>
    <cellStyle name="표준 3 3 4 14" xfId="38746"/>
    <cellStyle name="표준 3 3 4 15" xfId="38747"/>
    <cellStyle name="표준 3 3 4 16" xfId="38748"/>
    <cellStyle name="표준 3 3 4 17" xfId="38749"/>
    <cellStyle name="표준 3 3 4 18" xfId="38750"/>
    <cellStyle name="표준 3 3 4 19" xfId="38751"/>
    <cellStyle name="표준 3 3 4 2" xfId="38752"/>
    <cellStyle name="표준 3 3 4 2 10" xfId="38753"/>
    <cellStyle name="표준 3 3 4 2 11" xfId="38754"/>
    <cellStyle name="표준 3 3 4 2 12" xfId="38755"/>
    <cellStyle name="표준 3 3 4 2 13" xfId="38756"/>
    <cellStyle name="표준 3 3 4 2 14" xfId="38757"/>
    <cellStyle name="표준 3 3 4 2 15" xfId="38758"/>
    <cellStyle name="표준 3 3 4 2 16" xfId="38759"/>
    <cellStyle name="표준 3 3 4 2 17" xfId="38760"/>
    <cellStyle name="표준 3 3 4 2 18" xfId="38761"/>
    <cellStyle name="표준 3 3 4 2 19" xfId="38762"/>
    <cellStyle name="표준 3 3 4 2 2" xfId="38763"/>
    <cellStyle name="표준 3 3 4 2 20" xfId="38764"/>
    <cellStyle name="표준 3 3 4 2 21" xfId="38765"/>
    <cellStyle name="표준 3 3 4 2 22" xfId="38766"/>
    <cellStyle name="표준 3 3 4 2 23" xfId="38767"/>
    <cellStyle name="표준 3 3 4 2 24" xfId="38768"/>
    <cellStyle name="표준 3 3 4 2 25" xfId="38769"/>
    <cellStyle name="표준 3 3 4 2 26" xfId="38770"/>
    <cellStyle name="표준 3 3 4 2 27" xfId="38771"/>
    <cellStyle name="표준 3 3 4 2 28" xfId="38772"/>
    <cellStyle name="표준 3 3 4 2 29" xfId="38773"/>
    <cellStyle name="표준 3 3 4 2 3" xfId="38774"/>
    <cellStyle name="표준 3 3 4 2 30" xfId="38775"/>
    <cellStyle name="표준 3 3 4 2 31" xfId="38776"/>
    <cellStyle name="표준 3 3 4 2 32" xfId="38777"/>
    <cellStyle name="표준 3 3 4 2 33" xfId="38778"/>
    <cellStyle name="표준 3 3 4 2 34" xfId="38779"/>
    <cellStyle name="표준 3 3 4 2 35" xfId="38780"/>
    <cellStyle name="표준 3 3 4 2 36" xfId="38781"/>
    <cellStyle name="표준 3 3 4 2 37" xfId="38782"/>
    <cellStyle name="표준 3 3 4 2 38" xfId="38783"/>
    <cellStyle name="표준 3 3 4 2 39" xfId="38784"/>
    <cellStyle name="표준 3 3 4 2 4" xfId="38785"/>
    <cellStyle name="표준 3 3 4 2 40" xfId="38786"/>
    <cellStyle name="표준 3 3 4 2 41" xfId="38787"/>
    <cellStyle name="표준 3 3 4 2 42" xfId="38788"/>
    <cellStyle name="표준 3 3 4 2 43" xfId="38789"/>
    <cellStyle name="표준 3 3 4 2 5" xfId="38790"/>
    <cellStyle name="표준 3 3 4 2 6" xfId="38791"/>
    <cellStyle name="표준 3 3 4 2 7" xfId="38792"/>
    <cellStyle name="표준 3 3 4 2 8" xfId="38793"/>
    <cellStyle name="표준 3 3 4 2 9" xfId="38794"/>
    <cellStyle name="표준 3 3 4 20" xfId="38795"/>
    <cellStyle name="표준 3 3 4 21" xfId="38796"/>
    <cellStyle name="표준 3 3 4 22" xfId="38797"/>
    <cellStyle name="표준 3 3 4 23" xfId="38798"/>
    <cellStyle name="표준 3 3 4 24" xfId="38799"/>
    <cellStyle name="표준 3 3 4 25" xfId="38800"/>
    <cellStyle name="표준 3 3 4 26" xfId="38801"/>
    <cellStyle name="표준 3 3 4 27" xfId="38802"/>
    <cellStyle name="표준 3 3 4 28" xfId="38803"/>
    <cellStyle name="표준 3 3 4 29" xfId="38804"/>
    <cellStyle name="표준 3 3 4 3" xfId="38805"/>
    <cellStyle name="표준 3 3 4 30" xfId="38806"/>
    <cellStyle name="표준 3 3 4 31" xfId="38807"/>
    <cellStyle name="표준 3 3 4 32" xfId="38808"/>
    <cellStyle name="표준 3 3 4 33" xfId="38809"/>
    <cellStyle name="표준 3 3 4 34" xfId="38810"/>
    <cellStyle name="표준 3 3 4 35" xfId="38811"/>
    <cellStyle name="표준 3 3 4 36" xfId="38812"/>
    <cellStyle name="표준 3 3 4 37" xfId="38813"/>
    <cellStyle name="표준 3 3 4 38" xfId="38814"/>
    <cellStyle name="표준 3 3 4 39" xfId="38815"/>
    <cellStyle name="표준 3 3 4 4" xfId="38816"/>
    <cellStyle name="표준 3 3 4 40" xfId="38817"/>
    <cellStyle name="표준 3 3 4 41" xfId="38818"/>
    <cellStyle name="표준 3 3 4 42" xfId="38819"/>
    <cellStyle name="표준 3 3 4 43" xfId="38820"/>
    <cellStyle name="표준 3 3 4 44" xfId="38821"/>
    <cellStyle name="표준 3 3 4 45" xfId="38822"/>
    <cellStyle name="표준 3 3 4 46" xfId="38823"/>
    <cellStyle name="표준 3 3 4 5" xfId="38824"/>
    <cellStyle name="표준 3 3 4 6" xfId="38825"/>
    <cellStyle name="표준 3 3 4 7" xfId="38826"/>
    <cellStyle name="표준 3 3 4 8" xfId="38827"/>
    <cellStyle name="표준 3 3 4 9" xfId="38828"/>
    <cellStyle name="표준 3 3 40" xfId="38829"/>
    <cellStyle name="표준 3 3 41" xfId="38830"/>
    <cellStyle name="표준 3 3 42" xfId="38831"/>
    <cellStyle name="표준 3 3 43" xfId="38832"/>
    <cellStyle name="표준 3 3 44" xfId="38833"/>
    <cellStyle name="표준 3 3 45" xfId="38834"/>
    <cellStyle name="표준 3 3 46" xfId="38835"/>
    <cellStyle name="표준 3 3 47" xfId="38836"/>
    <cellStyle name="표준 3 3 48" xfId="38837"/>
    <cellStyle name="표준 3 3 49" xfId="38838"/>
    <cellStyle name="표준 3 3 5" xfId="38839"/>
    <cellStyle name="표준 3 3 5 10" xfId="38840"/>
    <cellStyle name="표준 3 3 5 11" xfId="38841"/>
    <cellStyle name="표준 3 3 5 12" xfId="38842"/>
    <cellStyle name="표준 3 3 5 13" xfId="38843"/>
    <cellStyle name="표준 3 3 5 14" xfId="38844"/>
    <cellStyle name="표준 3 3 5 15" xfId="38845"/>
    <cellStyle name="표준 3 3 5 16" xfId="38846"/>
    <cellStyle name="표준 3 3 5 17" xfId="38847"/>
    <cellStyle name="표준 3 3 5 18" xfId="38848"/>
    <cellStyle name="표준 3 3 5 19" xfId="38849"/>
    <cellStyle name="표준 3 3 5 2" xfId="38850"/>
    <cellStyle name="표준 3 3 5 20" xfId="38851"/>
    <cellStyle name="표준 3 3 5 21" xfId="38852"/>
    <cellStyle name="표준 3 3 5 22" xfId="38853"/>
    <cellStyle name="표준 3 3 5 23" xfId="38854"/>
    <cellStyle name="표준 3 3 5 24" xfId="38855"/>
    <cellStyle name="표준 3 3 5 25" xfId="38856"/>
    <cellStyle name="표준 3 3 5 26" xfId="38857"/>
    <cellStyle name="표준 3 3 5 27" xfId="38858"/>
    <cellStyle name="표준 3 3 5 28" xfId="38859"/>
    <cellStyle name="표준 3 3 5 29" xfId="38860"/>
    <cellStyle name="표준 3 3 5 3" xfId="38861"/>
    <cellStyle name="표준 3 3 5 30" xfId="38862"/>
    <cellStyle name="표준 3 3 5 31" xfId="38863"/>
    <cellStyle name="표준 3 3 5 32" xfId="38864"/>
    <cellStyle name="표준 3 3 5 33" xfId="38865"/>
    <cellStyle name="표준 3 3 5 34" xfId="38866"/>
    <cellStyle name="표준 3 3 5 35" xfId="38867"/>
    <cellStyle name="표준 3 3 5 36" xfId="38868"/>
    <cellStyle name="표준 3 3 5 37" xfId="38869"/>
    <cellStyle name="표준 3 3 5 38" xfId="38870"/>
    <cellStyle name="표준 3 3 5 39" xfId="38871"/>
    <cellStyle name="표준 3 3 5 4" xfId="38872"/>
    <cellStyle name="표준 3 3 5 40" xfId="38873"/>
    <cellStyle name="표준 3 3 5 41" xfId="38874"/>
    <cellStyle name="표준 3 3 5 42" xfId="38875"/>
    <cellStyle name="표준 3 3 5 43" xfId="38876"/>
    <cellStyle name="표준 3 3 5 5" xfId="38877"/>
    <cellStyle name="표준 3 3 5 6" xfId="38878"/>
    <cellStyle name="표준 3 3 5 7" xfId="38879"/>
    <cellStyle name="표준 3 3 5 8" xfId="38880"/>
    <cellStyle name="표준 3 3 5 9" xfId="38881"/>
    <cellStyle name="표준 3 3 6" xfId="38882"/>
    <cellStyle name="표준 3 3 7" xfId="38883"/>
    <cellStyle name="표준 3 3 8" xfId="38884"/>
    <cellStyle name="표준 3 3 9" xfId="38885"/>
    <cellStyle name="표준 3 30" xfId="38886"/>
    <cellStyle name="표준 3 31" xfId="38887"/>
    <cellStyle name="표준 3 32" xfId="38888"/>
    <cellStyle name="표준 3 33" xfId="38889"/>
    <cellStyle name="표준 3 34" xfId="38890"/>
    <cellStyle name="표준 3 35" xfId="38891"/>
    <cellStyle name="표준 3 36" xfId="38892"/>
    <cellStyle name="표준 3 37" xfId="38893"/>
    <cellStyle name="표준 3 38" xfId="38894"/>
    <cellStyle name="표준 3 39" xfId="38895"/>
    <cellStyle name="표준 3 4" xfId="38896"/>
    <cellStyle name="표준 3 4 10" xfId="38897"/>
    <cellStyle name="표준 3 4 11" xfId="38898"/>
    <cellStyle name="표준 3 4 12" xfId="38899"/>
    <cellStyle name="표준 3 4 13" xfId="38900"/>
    <cellStyle name="표준 3 4 14" xfId="38901"/>
    <cellStyle name="표준 3 4 15" xfId="38902"/>
    <cellStyle name="표준 3 4 16" xfId="38903"/>
    <cellStyle name="표준 3 4 17" xfId="38904"/>
    <cellStyle name="표준 3 4 18" xfId="38905"/>
    <cellStyle name="표준 3 4 19" xfId="38906"/>
    <cellStyle name="표준 3 4 2" xfId="38907"/>
    <cellStyle name="표준 3 4 2 10" xfId="38908"/>
    <cellStyle name="표준 3 4 2 11" xfId="38909"/>
    <cellStyle name="표준 3 4 2 12" xfId="38910"/>
    <cellStyle name="표준 3 4 2 13" xfId="38911"/>
    <cellStyle name="표준 3 4 2 14" xfId="38912"/>
    <cellStyle name="표준 3 4 2 15" xfId="38913"/>
    <cellStyle name="표준 3 4 2 16" xfId="38914"/>
    <cellStyle name="표준 3 4 2 17" xfId="38915"/>
    <cellStyle name="표준 3 4 2 18" xfId="38916"/>
    <cellStyle name="표준 3 4 2 19" xfId="38917"/>
    <cellStyle name="표준 3 4 2 2" xfId="38918"/>
    <cellStyle name="표준 3 4 2 2 10" xfId="38919"/>
    <cellStyle name="표준 3 4 2 2 11" xfId="38920"/>
    <cellStyle name="표준 3 4 2 2 12" xfId="38921"/>
    <cellStyle name="표준 3 4 2 2 13" xfId="38922"/>
    <cellStyle name="표준 3 4 2 2 14" xfId="38923"/>
    <cellStyle name="표준 3 4 2 2 15" xfId="38924"/>
    <cellStyle name="표준 3 4 2 2 16" xfId="38925"/>
    <cellStyle name="표준 3 4 2 2 17" xfId="38926"/>
    <cellStyle name="표준 3 4 2 2 18" xfId="38927"/>
    <cellStyle name="표준 3 4 2 2 19" xfId="38928"/>
    <cellStyle name="표준 3 4 2 2 2" xfId="38929"/>
    <cellStyle name="표준 3 4 2 2 2 10" xfId="38930"/>
    <cellStyle name="표준 3 4 2 2 2 11" xfId="38931"/>
    <cellStyle name="표준 3 4 2 2 2 12" xfId="38932"/>
    <cellStyle name="표준 3 4 2 2 2 13" xfId="38933"/>
    <cellStyle name="표준 3 4 2 2 2 14" xfId="38934"/>
    <cellStyle name="표준 3 4 2 2 2 15" xfId="38935"/>
    <cellStyle name="표준 3 4 2 2 2 16" xfId="38936"/>
    <cellStyle name="표준 3 4 2 2 2 17" xfId="38937"/>
    <cellStyle name="표준 3 4 2 2 2 18" xfId="38938"/>
    <cellStyle name="표준 3 4 2 2 2 19" xfId="38939"/>
    <cellStyle name="표준 3 4 2 2 2 2" xfId="38940"/>
    <cellStyle name="표준 3 4 2 2 2 20" xfId="38941"/>
    <cellStyle name="표준 3 4 2 2 2 21" xfId="38942"/>
    <cellStyle name="표준 3 4 2 2 2 22" xfId="38943"/>
    <cellStyle name="표준 3 4 2 2 2 23" xfId="38944"/>
    <cellStyle name="표준 3 4 2 2 2 24" xfId="38945"/>
    <cellStyle name="표준 3 4 2 2 2 25" xfId="38946"/>
    <cellStyle name="표준 3 4 2 2 2 26" xfId="38947"/>
    <cellStyle name="표준 3 4 2 2 2 27" xfId="38948"/>
    <cellStyle name="표준 3 4 2 2 2 28" xfId="38949"/>
    <cellStyle name="표준 3 4 2 2 2 29" xfId="38950"/>
    <cellStyle name="표준 3 4 2 2 2 3" xfId="38951"/>
    <cellStyle name="표준 3 4 2 2 2 30" xfId="38952"/>
    <cellStyle name="표준 3 4 2 2 2 31" xfId="38953"/>
    <cellStyle name="표준 3 4 2 2 2 32" xfId="38954"/>
    <cellStyle name="표준 3 4 2 2 2 33" xfId="38955"/>
    <cellStyle name="표준 3 4 2 2 2 34" xfId="38956"/>
    <cellStyle name="표준 3 4 2 2 2 35" xfId="38957"/>
    <cellStyle name="표준 3 4 2 2 2 36" xfId="38958"/>
    <cellStyle name="표준 3 4 2 2 2 37" xfId="38959"/>
    <cellStyle name="표준 3 4 2 2 2 38" xfId="38960"/>
    <cellStyle name="표준 3 4 2 2 2 39" xfId="38961"/>
    <cellStyle name="표준 3 4 2 2 2 4" xfId="38962"/>
    <cellStyle name="표준 3 4 2 2 2 40" xfId="38963"/>
    <cellStyle name="표준 3 4 2 2 2 41" xfId="38964"/>
    <cellStyle name="표준 3 4 2 2 2 42" xfId="38965"/>
    <cellStyle name="표준 3 4 2 2 2 43" xfId="38966"/>
    <cellStyle name="표준 3 4 2 2 2 5" xfId="38967"/>
    <cellStyle name="표준 3 4 2 2 2 6" xfId="38968"/>
    <cellStyle name="표준 3 4 2 2 2 7" xfId="38969"/>
    <cellStyle name="표준 3 4 2 2 2 8" xfId="38970"/>
    <cellStyle name="표준 3 4 2 2 2 9" xfId="38971"/>
    <cellStyle name="표준 3 4 2 2 20" xfId="38972"/>
    <cellStyle name="표준 3 4 2 2 21" xfId="38973"/>
    <cellStyle name="표준 3 4 2 2 22" xfId="38974"/>
    <cellStyle name="표준 3 4 2 2 23" xfId="38975"/>
    <cellStyle name="표준 3 4 2 2 24" xfId="38976"/>
    <cellStyle name="표준 3 4 2 2 25" xfId="38977"/>
    <cellStyle name="표준 3 4 2 2 26" xfId="38978"/>
    <cellStyle name="표준 3 4 2 2 27" xfId="38979"/>
    <cellStyle name="표준 3 4 2 2 28" xfId="38980"/>
    <cellStyle name="표준 3 4 2 2 29" xfId="38981"/>
    <cellStyle name="표준 3 4 2 2 3" xfId="38982"/>
    <cellStyle name="표준 3 4 2 2 30" xfId="38983"/>
    <cellStyle name="표준 3 4 2 2 31" xfId="38984"/>
    <cellStyle name="표준 3 4 2 2 32" xfId="38985"/>
    <cellStyle name="표준 3 4 2 2 33" xfId="38986"/>
    <cellStyle name="표준 3 4 2 2 34" xfId="38987"/>
    <cellStyle name="표준 3 4 2 2 35" xfId="38988"/>
    <cellStyle name="표준 3 4 2 2 36" xfId="38989"/>
    <cellStyle name="표준 3 4 2 2 37" xfId="38990"/>
    <cellStyle name="표준 3 4 2 2 38" xfId="38991"/>
    <cellStyle name="표준 3 4 2 2 39" xfId="38992"/>
    <cellStyle name="표준 3 4 2 2 4" xfId="38993"/>
    <cellStyle name="표준 3 4 2 2 40" xfId="38994"/>
    <cellStyle name="표준 3 4 2 2 41" xfId="38995"/>
    <cellStyle name="표준 3 4 2 2 42" xfId="38996"/>
    <cellStyle name="표준 3 4 2 2 43" xfId="38997"/>
    <cellStyle name="표준 3 4 2 2 44" xfId="38998"/>
    <cellStyle name="표준 3 4 2 2 45" xfId="38999"/>
    <cellStyle name="표준 3 4 2 2 46" xfId="39000"/>
    <cellStyle name="표준 3 4 2 2 5" xfId="39001"/>
    <cellStyle name="표준 3 4 2 2 6" xfId="39002"/>
    <cellStyle name="표준 3 4 2 2 7" xfId="39003"/>
    <cellStyle name="표준 3 4 2 2 8" xfId="39004"/>
    <cellStyle name="표준 3 4 2 2 9" xfId="39005"/>
    <cellStyle name="표준 3 4 2 20" xfId="39006"/>
    <cellStyle name="표준 3 4 2 21" xfId="39007"/>
    <cellStyle name="표준 3 4 2 22" xfId="39008"/>
    <cellStyle name="표준 3 4 2 23" xfId="39009"/>
    <cellStyle name="표준 3 4 2 24" xfId="39010"/>
    <cellStyle name="표준 3 4 2 25" xfId="39011"/>
    <cellStyle name="표준 3 4 2 26" xfId="39012"/>
    <cellStyle name="표준 3 4 2 27" xfId="39013"/>
    <cellStyle name="표준 3 4 2 28" xfId="39014"/>
    <cellStyle name="표준 3 4 2 29" xfId="39015"/>
    <cellStyle name="표준 3 4 2 3" xfId="39016"/>
    <cellStyle name="표준 3 4 2 3 10" xfId="39017"/>
    <cellStyle name="표준 3 4 2 3 11" xfId="39018"/>
    <cellStyle name="표준 3 4 2 3 12" xfId="39019"/>
    <cellStyle name="표준 3 4 2 3 13" xfId="39020"/>
    <cellStyle name="표준 3 4 2 3 14" xfId="39021"/>
    <cellStyle name="표준 3 4 2 3 15" xfId="39022"/>
    <cellStyle name="표준 3 4 2 3 16" xfId="39023"/>
    <cellStyle name="표준 3 4 2 3 17" xfId="39024"/>
    <cellStyle name="표준 3 4 2 3 18" xfId="39025"/>
    <cellStyle name="표준 3 4 2 3 19" xfId="39026"/>
    <cellStyle name="표준 3 4 2 3 2" xfId="39027"/>
    <cellStyle name="표준 3 4 2 3 20" xfId="39028"/>
    <cellStyle name="표준 3 4 2 3 21" xfId="39029"/>
    <cellStyle name="표준 3 4 2 3 22" xfId="39030"/>
    <cellStyle name="표준 3 4 2 3 23" xfId="39031"/>
    <cellStyle name="표준 3 4 2 3 24" xfId="39032"/>
    <cellStyle name="표준 3 4 2 3 25" xfId="39033"/>
    <cellStyle name="표준 3 4 2 3 26" xfId="39034"/>
    <cellStyle name="표준 3 4 2 3 27" xfId="39035"/>
    <cellStyle name="표준 3 4 2 3 28" xfId="39036"/>
    <cellStyle name="표준 3 4 2 3 29" xfId="39037"/>
    <cellStyle name="표준 3 4 2 3 3" xfId="39038"/>
    <cellStyle name="표준 3 4 2 3 30" xfId="39039"/>
    <cellStyle name="표준 3 4 2 3 31" xfId="39040"/>
    <cellStyle name="표준 3 4 2 3 32" xfId="39041"/>
    <cellStyle name="표준 3 4 2 3 33" xfId="39042"/>
    <cellStyle name="표준 3 4 2 3 34" xfId="39043"/>
    <cellStyle name="표준 3 4 2 3 35" xfId="39044"/>
    <cellStyle name="표준 3 4 2 3 36" xfId="39045"/>
    <cellStyle name="표준 3 4 2 3 37" xfId="39046"/>
    <cellStyle name="표준 3 4 2 3 38" xfId="39047"/>
    <cellStyle name="표준 3 4 2 3 39" xfId="39048"/>
    <cellStyle name="표준 3 4 2 3 4" xfId="39049"/>
    <cellStyle name="표준 3 4 2 3 40" xfId="39050"/>
    <cellStyle name="표준 3 4 2 3 41" xfId="39051"/>
    <cellStyle name="표준 3 4 2 3 42" xfId="39052"/>
    <cellStyle name="표준 3 4 2 3 43" xfId="39053"/>
    <cellStyle name="표준 3 4 2 3 5" xfId="39054"/>
    <cellStyle name="표준 3 4 2 3 6" xfId="39055"/>
    <cellStyle name="표준 3 4 2 3 7" xfId="39056"/>
    <cellStyle name="표준 3 4 2 3 8" xfId="39057"/>
    <cellStyle name="표준 3 4 2 3 9" xfId="39058"/>
    <cellStyle name="표준 3 4 2 30" xfId="39059"/>
    <cellStyle name="표준 3 4 2 31" xfId="39060"/>
    <cellStyle name="표준 3 4 2 32" xfId="39061"/>
    <cellStyle name="표준 3 4 2 33" xfId="39062"/>
    <cellStyle name="표준 3 4 2 34" xfId="39063"/>
    <cellStyle name="표준 3 4 2 35" xfId="39064"/>
    <cellStyle name="표준 3 4 2 36" xfId="39065"/>
    <cellStyle name="표준 3 4 2 37" xfId="39066"/>
    <cellStyle name="표준 3 4 2 38" xfId="39067"/>
    <cellStyle name="표준 3 4 2 39" xfId="39068"/>
    <cellStyle name="표준 3 4 2 4" xfId="39069"/>
    <cellStyle name="표준 3 4 2 40" xfId="39070"/>
    <cellStyle name="표준 3 4 2 41" xfId="39071"/>
    <cellStyle name="표준 3 4 2 42" xfId="39072"/>
    <cellStyle name="표준 3 4 2 43" xfId="39073"/>
    <cellStyle name="표준 3 4 2 44" xfId="39074"/>
    <cellStyle name="표준 3 4 2 45" xfId="39075"/>
    <cellStyle name="표준 3 4 2 46" xfId="39076"/>
    <cellStyle name="표준 3 4 2 47" xfId="39077"/>
    <cellStyle name="표준 3 4 2 5" xfId="39078"/>
    <cellStyle name="표준 3 4 2 6" xfId="39079"/>
    <cellStyle name="표준 3 4 2 7" xfId="39080"/>
    <cellStyle name="표준 3 4 2 8" xfId="39081"/>
    <cellStyle name="표준 3 4 2 9" xfId="39082"/>
    <cellStyle name="표준 3 4 20" xfId="39083"/>
    <cellStyle name="표준 3 4 21" xfId="39084"/>
    <cellStyle name="표준 3 4 22" xfId="39085"/>
    <cellStyle name="표준 3 4 23" xfId="39086"/>
    <cellStyle name="표준 3 4 24" xfId="39087"/>
    <cellStyle name="표준 3 4 25" xfId="39088"/>
    <cellStyle name="표준 3 4 26" xfId="39089"/>
    <cellStyle name="표준 3 4 27" xfId="39090"/>
    <cellStyle name="표준 3 4 28" xfId="39091"/>
    <cellStyle name="표준 3 4 29" xfId="39092"/>
    <cellStyle name="표준 3 4 3" xfId="39093"/>
    <cellStyle name="표준 3 4 3 10" xfId="39094"/>
    <cellStyle name="표준 3 4 3 11" xfId="39095"/>
    <cellStyle name="표준 3 4 3 12" xfId="39096"/>
    <cellStyle name="표준 3 4 3 13" xfId="39097"/>
    <cellStyle name="표준 3 4 3 14" xfId="39098"/>
    <cellStyle name="표준 3 4 3 15" xfId="39099"/>
    <cellStyle name="표준 3 4 3 16" xfId="39100"/>
    <cellStyle name="표준 3 4 3 17" xfId="39101"/>
    <cellStyle name="표준 3 4 3 18" xfId="39102"/>
    <cellStyle name="표준 3 4 3 19" xfId="39103"/>
    <cellStyle name="표준 3 4 3 2" xfId="39104"/>
    <cellStyle name="표준 3 4 3 2 10" xfId="39105"/>
    <cellStyle name="표준 3 4 3 2 11" xfId="39106"/>
    <cellStyle name="표준 3 4 3 2 12" xfId="39107"/>
    <cellStyle name="표준 3 4 3 2 13" xfId="39108"/>
    <cellStyle name="표준 3 4 3 2 14" xfId="39109"/>
    <cellStyle name="표준 3 4 3 2 15" xfId="39110"/>
    <cellStyle name="표준 3 4 3 2 16" xfId="39111"/>
    <cellStyle name="표준 3 4 3 2 17" xfId="39112"/>
    <cellStyle name="표준 3 4 3 2 18" xfId="39113"/>
    <cellStyle name="표준 3 4 3 2 19" xfId="39114"/>
    <cellStyle name="표준 3 4 3 2 2" xfId="39115"/>
    <cellStyle name="표준 3 4 3 2 20" xfId="39116"/>
    <cellStyle name="표준 3 4 3 2 21" xfId="39117"/>
    <cellStyle name="표준 3 4 3 2 22" xfId="39118"/>
    <cellStyle name="표준 3 4 3 2 23" xfId="39119"/>
    <cellStyle name="표준 3 4 3 2 24" xfId="39120"/>
    <cellStyle name="표준 3 4 3 2 25" xfId="39121"/>
    <cellStyle name="표준 3 4 3 2 26" xfId="39122"/>
    <cellStyle name="표준 3 4 3 2 27" xfId="39123"/>
    <cellStyle name="표준 3 4 3 2 28" xfId="39124"/>
    <cellStyle name="표준 3 4 3 2 29" xfId="39125"/>
    <cellStyle name="표준 3 4 3 2 3" xfId="39126"/>
    <cellStyle name="표준 3 4 3 2 30" xfId="39127"/>
    <cellStyle name="표준 3 4 3 2 31" xfId="39128"/>
    <cellStyle name="표준 3 4 3 2 32" xfId="39129"/>
    <cellStyle name="표준 3 4 3 2 33" xfId="39130"/>
    <cellStyle name="표준 3 4 3 2 34" xfId="39131"/>
    <cellStyle name="표준 3 4 3 2 35" xfId="39132"/>
    <cellStyle name="표준 3 4 3 2 36" xfId="39133"/>
    <cellStyle name="표준 3 4 3 2 37" xfId="39134"/>
    <cellStyle name="표준 3 4 3 2 38" xfId="39135"/>
    <cellStyle name="표준 3 4 3 2 39" xfId="39136"/>
    <cellStyle name="표준 3 4 3 2 4" xfId="39137"/>
    <cellStyle name="표준 3 4 3 2 40" xfId="39138"/>
    <cellStyle name="표준 3 4 3 2 41" xfId="39139"/>
    <cellStyle name="표준 3 4 3 2 42" xfId="39140"/>
    <cellStyle name="표준 3 4 3 2 43" xfId="39141"/>
    <cellStyle name="표준 3 4 3 2 5" xfId="39142"/>
    <cellStyle name="표준 3 4 3 2 6" xfId="39143"/>
    <cellStyle name="표준 3 4 3 2 7" xfId="39144"/>
    <cellStyle name="표준 3 4 3 2 8" xfId="39145"/>
    <cellStyle name="표준 3 4 3 2 9" xfId="39146"/>
    <cellStyle name="표준 3 4 3 20" xfId="39147"/>
    <cellStyle name="표준 3 4 3 21" xfId="39148"/>
    <cellStyle name="표준 3 4 3 22" xfId="39149"/>
    <cellStyle name="표준 3 4 3 23" xfId="39150"/>
    <cellStyle name="표준 3 4 3 24" xfId="39151"/>
    <cellStyle name="표준 3 4 3 25" xfId="39152"/>
    <cellStyle name="표준 3 4 3 26" xfId="39153"/>
    <cellStyle name="표준 3 4 3 27" xfId="39154"/>
    <cellStyle name="표준 3 4 3 28" xfId="39155"/>
    <cellStyle name="표준 3 4 3 29" xfId="39156"/>
    <cellStyle name="표준 3 4 3 3" xfId="39157"/>
    <cellStyle name="표준 3 4 3 30" xfId="39158"/>
    <cellStyle name="표준 3 4 3 31" xfId="39159"/>
    <cellStyle name="표준 3 4 3 32" xfId="39160"/>
    <cellStyle name="표준 3 4 3 33" xfId="39161"/>
    <cellStyle name="표준 3 4 3 34" xfId="39162"/>
    <cellStyle name="표준 3 4 3 35" xfId="39163"/>
    <cellStyle name="표준 3 4 3 36" xfId="39164"/>
    <cellStyle name="표준 3 4 3 37" xfId="39165"/>
    <cellStyle name="표준 3 4 3 38" xfId="39166"/>
    <cellStyle name="표준 3 4 3 39" xfId="39167"/>
    <cellStyle name="표준 3 4 3 4" xfId="39168"/>
    <cellStyle name="표준 3 4 3 40" xfId="39169"/>
    <cellStyle name="표준 3 4 3 41" xfId="39170"/>
    <cellStyle name="표준 3 4 3 42" xfId="39171"/>
    <cellStyle name="표준 3 4 3 43" xfId="39172"/>
    <cellStyle name="표준 3 4 3 44" xfId="39173"/>
    <cellStyle name="표준 3 4 3 45" xfId="39174"/>
    <cellStyle name="표준 3 4 3 46" xfId="39175"/>
    <cellStyle name="표준 3 4 3 5" xfId="39176"/>
    <cellStyle name="표준 3 4 3 6" xfId="39177"/>
    <cellStyle name="표준 3 4 3 7" xfId="39178"/>
    <cellStyle name="표준 3 4 3 8" xfId="39179"/>
    <cellStyle name="표준 3 4 3 9" xfId="39180"/>
    <cellStyle name="표준 3 4 30" xfId="39181"/>
    <cellStyle name="표준 3 4 31" xfId="39182"/>
    <cellStyle name="표준 3 4 32" xfId="39183"/>
    <cellStyle name="표준 3 4 33" xfId="39184"/>
    <cellStyle name="표준 3 4 34" xfId="39185"/>
    <cellStyle name="표준 3 4 35" xfId="39186"/>
    <cellStyle name="표준 3 4 36" xfId="39187"/>
    <cellStyle name="표준 3 4 37" xfId="39188"/>
    <cellStyle name="표준 3 4 38" xfId="39189"/>
    <cellStyle name="표준 3 4 39" xfId="39190"/>
    <cellStyle name="표준 3 4 4" xfId="39191"/>
    <cellStyle name="표준 3 4 4 10" xfId="39192"/>
    <cellStyle name="표준 3 4 4 11" xfId="39193"/>
    <cellStyle name="표준 3 4 4 12" xfId="39194"/>
    <cellStyle name="표준 3 4 4 13" xfId="39195"/>
    <cellStyle name="표준 3 4 4 14" xfId="39196"/>
    <cellStyle name="표준 3 4 4 15" xfId="39197"/>
    <cellStyle name="표준 3 4 4 16" xfId="39198"/>
    <cellStyle name="표준 3 4 4 17" xfId="39199"/>
    <cellStyle name="표준 3 4 4 18" xfId="39200"/>
    <cellStyle name="표준 3 4 4 19" xfId="39201"/>
    <cellStyle name="표준 3 4 4 2" xfId="39202"/>
    <cellStyle name="표준 3 4 4 2 10" xfId="39203"/>
    <cellStyle name="표준 3 4 4 2 11" xfId="39204"/>
    <cellStyle name="표준 3 4 4 2 12" xfId="39205"/>
    <cellStyle name="표준 3 4 4 2 13" xfId="39206"/>
    <cellStyle name="표준 3 4 4 2 14" xfId="39207"/>
    <cellStyle name="표준 3 4 4 2 15" xfId="39208"/>
    <cellStyle name="표준 3 4 4 2 16" xfId="39209"/>
    <cellStyle name="표준 3 4 4 2 17" xfId="39210"/>
    <cellStyle name="표준 3 4 4 2 18" xfId="39211"/>
    <cellStyle name="표준 3 4 4 2 19" xfId="39212"/>
    <cellStyle name="표준 3 4 4 2 2" xfId="39213"/>
    <cellStyle name="표준 3 4 4 2 20" xfId="39214"/>
    <cellStyle name="표준 3 4 4 2 21" xfId="39215"/>
    <cellStyle name="표준 3 4 4 2 22" xfId="39216"/>
    <cellStyle name="표준 3 4 4 2 23" xfId="39217"/>
    <cellStyle name="표준 3 4 4 2 24" xfId="39218"/>
    <cellStyle name="표준 3 4 4 2 25" xfId="39219"/>
    <cellStyle name="표준 3 4 4 2 26" xfId="39220"/>
    <cellStyle name="표준 3 4 4 2 27" xfId="39221"/>
    <cellStyle name="표준 3 4 4 2 28" xfId="39222"/>
    <cellStyle name="표준 3 4 4 2 29" xfId="39223"/>
    <cellStyle name="표준 3 4 4 2 3" xfId="39224"/>
    <cellStyle name="표준 3 4 4 2 30" xfId="39225"/>
    <cellStyle name="표준 3 4 4 2 31" xfId="39226"/>
    <cellStyle name="표준 3 4 4 2 32" xfId="39227"/>
    <cellStyle name="표준 3 4 4 2 33" xfId="39228"/>
    <cellStyle name="표준 3 4 4 2 34" xfId="39229"/>
    <cellStyle name="표준 3 4 4 2 35" xfId="39230"/>
    <cellStyle name="표준 3 4 4 2 36" xfId="39231"/>
    <cellStyle name="표준 3 4 4 2 37" xfId="39232"/>
    <cellStyle name="표준 3 4 4 2 38" xfId="39233"/>
    <cellStyle name="표준 3 4 4 2 39" xfId="39234"/>
    <cellStyle name="표준 3 4 4 2 4" xfId="39235"/>
    <cellStyle name="표준 3 4 4 2 40" xfId="39236"/>
    <cellStyle name="표준 3 4 4 2 41" xfId="39237"/>
    <cellStyle name="표준 3 4 4 2 42" xfId="39238"/>
    <cellStyle name="표준 3 4 4 2 43" xfId="39239"/>
    <cellStyle name="표준 3 4 4 2 5" xfId="39240"/>
    <cellStyle name="표준 3 4 4 2 6" xfId="39241"/>
    <cellStyle name="표준 3 4 4 2 7" xfId="39242"/>
    <cellStyle name="표준 3 4 4 2 8" xfId="39243"/>
    <cellStyle name="표준 3 4 4 2 9" xfId="39244"/>
    <cellStyle name="표준 3 4 4 20" xfId="39245"/>
    <cellStyle name="표준 3 4 4 21" xfId="39246"/>
    <cellStyle name="표준 3 4 4 22" xfId="39247"/>
    <cellStyle name="표준 3 4 4 23" xfId="39248"/>
    <cellStyle name="표준 3 4 4 24" xfId="39249"/>
    <cellStyle name="표준 3 4 4 25" xfId="39250"/>
    <cellStyle name="표준 3 4 4 26" xfId="39251"/>
    <cellStyle name="표준 3 4 4 27" xfId="39252"/>
    <cellStyle name="표준 3 4 4 28" xfId="39253"/>
    <cellStyle name="표준 3 4 4 29" xfId="39254"/>
    <cellStyle name="표준 3 4 4 3" xfId="39255"/>
    <cellStyle name="표준 3 4 4 30" xfId="39256"/>
    <cellStyle name="표준 3 4 4 31" xfId="39257"/>
    <cellStyle name="표준 3 4 4 32" xfId="39258"/>
    <cellStyle name="표준 3 4 4 33" xfId="39259"/>
    <cellStyle name="표준 3 4 4 34" xfId="39260"/>
    <cellStyle name="표준 3 4 4 35" xfId="39261"/>
    <cellStyle name="표준 3 4 4 36" xfId="39262"/>
    <cellStyle name="표준 3 4 4 37" xfId="39263"/>
    <cellStyle name="표준 3 4 4 38" xfId="39264"/>
    <cellStyle name="표준 3 4 4 39" xfId="39265"/>
    <cellStyle name="표준 3 4 4 4" xfId="39266"/>
    <cellStyle name="표준 3 4 4 40" xfId="39267"/>
    <cellStyle name="표준 3 4 4 41" xfId="39268"/>
    <cellStyle name="표준 3 4 4 42" xfId="39269"/>
    <cellStyle name="표준 3 4 4 43" xfId="39270"/>
    <cellStyle name="표준 3 4 4 44" xfId="39271"/>
    <cellStyle name="표준 3 4 4 45" xfId="39272"/>
    <cellStyle name="표준 3 4 4 46" xfId="39273"/>
    <cellStyle name="표준 3 4 4 5" xfId="39274"/>
    <cellStyle name="표준 3 4 4 6" xfId="39275"/>
    <cellStyle name="표준 3 4 4 7" xfId="39276"/>
    <cellStyle name="표준 3 4 4 8" xfId="39277"/>
    <cellStyle name="표준 3 4 4 9" xfId="39278"/>
    <cellStyle name="표준 3 4 40" xfId="39279"/>
    <cellStyle name="표준 3 4 41" xfId="39280"/>
    <cellStyle name="표준 3 4 42" xfId="39281"/>
    <cellStyle name="표준 3 4 43" xfId="39282"/>
    <cellStyle name="표준 3 4 44" xfId="39283"/>
    <cellStyle name="표준 3 4 45" xfId="39284"/>
    <cellStyle name="표준 3 4 46" xfId="39285"/>
    <cellStyle name="표준 3 4 47" xfId="39286"/>
    <cellStyle name="표준 3 4 48" xfId="39287"/>
    <cellStyle name="표준 3 4 49" xfId="39288"/>
    <cellStyle name="표준 3 4 5" xfId="39289"/>
    <cellStyle name="표준 3 4 5 10" xfId="39290"/>
    <cellStyle name="표준 3 4 5 11" xfId="39291"/>
    <cellStyle name="표준 3 4 5 12" xfId="39292"/>
    <cellStyle name="표준 3 4 5 13" xfId="39293"/>
    <cellStyle name="표준 3 4 5 14" xfId="39294"/>
    <cellStyle name="표준 3 4 5 15" xfId="39295"/>
    <cellStyle name="표준 3 4 5 16" xfId="39296"/>
    <cellStyle name="표준 3 4 5 17" xfId="39297"/>
    <cellStyle name="표준 3 4 5 18" xfId="39298"/>
    <cellStyle name="표준 3 4 5 19" xfId="39299"/>
    <cellStyle name="표준 3 4 5 2" xfId="39300"/>
    <cellStyle name="표준 3 4 5 20" xfId="39301"/>
    <cellStyle name="표준 3 4 5 21" xfId="39302"/>
    <cellStyle name="표준 3 4 5 22" xfId="39303"/>
    <cellStyle name="표준 3 4 5 23" xfId="39304"/>
    <cellStyle name="표준 3 4 5 24" xfId="39305"/>
    <cellStyle name="표준 3 4 5 25" xfId="39306"/>
    <cellStyle name="표준 3 4 5 26" xfId="39307"/>
    <cellStyle name="표준 3 4 5 27" xfId="39308"/>
    <cellStyle name="표준 3 4 5 28" xfId="39309"/>
    <cellStyle name="표준 3 4 5 29" xfId="39310"/>
    <cellStyle name="표준 3 4 5 3" xfId="39311"/>
    <cellStyle name="표준 3 4 5 30" xfId="39312"/>
    <cellStyle name="표준 3 4 5 31" xfId="39313"/>
    <cellStyle name="표준 3 4 5 32" xfId="39314"/>
    <cellStyle name="표준 3 4 5 33" xfId="39315"/>
    <cellStyle name="표준 3 4 5 34" xfId="39316"/>
    <cellStyle name="표준 3 4 5 35" xfId="39317"/>
    <cellStyle name="표준 3 4 5 36" xfId="39318"/>
    <cellStyle name="표준 3 4 5 37" xfId="39319"/>
    <cellStyle name="표준 3 4 5 38" xfId="39320"/>
    <cellStyle name="표준 3 4 5 39" xfId="39321"/>
    <cellStyle name="표준 3 4 5 4" xfId="39322"/>
    <cellStyle name="표준 3 4 5 40" xfId="39323"/>
    <cellStyle name="표준 3 4 5 41" xfId="39324"/>
    <cellStyle name="표준 3 4 5 42" xfId="39325"/>
    <cellStyle name="표준 3 4 5 43" xfId="39326"/>
    <cellStyle name="표준 3 4 5 5" xfId="39327"/>
    <cellStyle name="표준 3 4 5 6" xfId="39328"/>
    <cellStyle name="표준 3 4 5 7" xfId="39329"/>
    <cellStyle name="표준 3 4 5 8" xfId="39330"/>
    <cellStyle name="표준 3 4 5 9" xfId="39331"/>
    <cellStyle name="표준 3 4 6" xfId="39332"/>
    <cellStyle name="표준 3 4 7" xfId="39333"/>
    <cellStyle name="표준 3 4 8" xfId="39334"/>
    <cellStyle name="표준 3 4 9" xfId="39335"/>
    <cellStyle name="표준 3 40" xfId="39336"/>
    <cellStyle name="표준 3 41" xfId="39337"/>
    <cellStyle name="표준 3 42" xfId="39338"/>
    <cellStyle name="표준 3 43" xfId="39339"/>
    <cellStyle name="표준 3 44" xfId="39340"/>
    <cellStyle name="표준 3 45" xfId="39341"/>
    <cellStyle name="표준 3 46" xfId="39342"/>
    <cellStyle name="표준 3 47" xfId="39343"/>
    <cellStyle name="표준 3 48" xfId="39344"/>
    <cellStyle name="표준 3 49" xfId="39345"/>
    <cellStyle name="표준 3 5" xfId="39346"/>
    <cellStyle name="표준 3 5 10" xfId="39347"/>
    <cellStyle name="표준 3 5 11" xfId="39348"/>
    <cellStyle name="표준 3 5 12" xfId="39349"/>
    <cellStyle name="표준 3 5 13" xfId="39350"/>
    <cellStyle name="표준 3 5 14" xfId="39351"/>
    <cellStyle name="표준 3 5 15" xfId="39352"/>
    <cellStyle name="표준 3 5 16" xfId="39353"/>
    <cellStyle name="표준 3 5 17" xfId="39354"/>
    <cellStyle name="표준 3 5 18" xfId="39355"/>
    <cellStyle name="표준 3 5 19" xfId="39356"/>
    <cellStyle name="표준 3 5 2" xfId="39357"/>
    <cellStyle name="표준 3 5 2 10" xfId="39358"/>
    <cellStyle name="표준 3 5 2 11" xfId="39359"/>
    <cellStyle name="표준 3 5 2 12" xfId="39360"/>
    <cellStyle name="표준 3 5 2 13" xfId="39361"/>
    <cellStyle name="표준 3 5 2 14" xfId="39362"/>
    <cellStyle name="표준 3 5 2 15" xfId="39363"/>
    <cellStyle name="표준 3 5 2 16" xfId="39364"/>
    <cellStyle name="표준 3 5 2 17" xfId="39365"/>
    <cellStyle name="표준 3 5 2 18" xfId="39366"/>
    <cellStyle name="표준 3 5 2 19" xfId="39367"/>
    <cellStyle name="표준 3 5 2 2" xfId="39368"/>
    <cellStyle name="표준 3 5 2 2 10" xfId="39369"/>
    <cellStyle name="표준 3 5 2 2 11" xfId="39370"/>
    <cellStyle name="표준 3 5 2 2 12" xfId="39371"/>
    <cellStyle name="표준 3 5 2 2 13" xfId="39372"/>
    <cellStyle name="표준 3 5 2 2 14" xfId="39373"/>
    <cellStyle name="표준 3 5 2 2 15" xfId="39374"/>
    <cellStyle name="표준 3 5 2 2 16" xfId="39375"/>
    <cellStyle name="표준 3 5 2 2 17" xfId="39376"/>
    <cellStyle name="표준 3 5 2 2 18" xfId="39377"/>
    <cellStyle name="표준 3 5 2 2 19" xfId="39378"/>
    <cellStyle name="표준 3 5 2 2 2" xfId="39379"/>
    <cellStyle name="표준 3 5 2 2 20" xfId="39380"/>
    <cellStyle name="표준 3 5 2 2 21" xfId="39381"/>
    <cellStyle name="표준 3 5 2 2 22" xfId="39382"/>
    <cellStyle name="표준 3 5 2 2 23" xfId="39383"/>
    <cellStyle name="표준 3 5 2 2 24" xfId="39384"/>
    <cellStyle name="표준 3 5 2 2 25" xfId="39385"/>
    <cellStyle name="표준 3 5 2 2 26" xfId="39386"/>
    <cellStyle name="표준 3 5 2 2 27" xfId="39387"/>
    <cellStyle name="표준 3 5 2 2 28" xfId="39388"/>
    <cellStyle name="표준 3 5 2 2 29" xfId="39389"/>
    <cellStyle name="표준 3 5 2 2 3" xfId="39390"/>
    <cellStyle name="표준 3 5 2 2 30" xfId="39391"/>
    <cellStyle name="표준 3 5 2 2 31" xfId="39392"/>
    <cellStyle name="표준 3 5 2 2 32" xfId="39393"/>
    <cellStyle name="표준 3 5 2 2 33" xfId="39394"/>
    <cellStyle name="표준 3 5 2 2 34" xfId="39395"/>
    <cellStyle name="표준 3 5 2 2 35" xfId="39396"/>
    <cellStyle name="표준 3 5 2 2 36" xfId="39397"/>
    <cellStyle name="표준 3 5 2 2 37" xfId="39398"/>
    <cellStyle name="표준 3 5 2 2 38" xfId="39399"/>
    <cellStyle name="표준 3 5 2 2 39" xfId="39400"/>
    <cellStyle name="표준 3 5 2 2 4" xfId="39401"/>
    <cellStyle name="표준 3 5 2 2 40" xfId="39402"/>
    <cellStyle name="표준 3 5 2 2 41" xfId="39403"/>
    <cellStyle name="표준 3 5 2 2 42" xfId="39404"/>
    <cellStyle name="표준 3 5 2 2 43" xfId="39405"/>
    <cellStyle name="표준 3 5 2 2 5" xfId="39406"/>
    <cellStyle name="표준 3 5 2 2 6" xfId="39407"/>
    <cellStyle name="표준 3 5 2 2 7" xfId="39408"/>
    <cellStyle name="표준 3 5 2 2 8" xfId="39409"/>
    <cellStyle name="표준 3 5 2 2 9" xfId="39410"/>
    <cellStyle name="표준 3 5 2 20" xfId="39411"/>
    <cellStyle name="표준 3 5 2 21" xfId="39412"/>
    <cellStyle name="표준 3 5 2 22" xfId="39413"/>
    <cellStyle name="표준 3 5 2 23" xfId="39414"/>
    <cellStyle name="표준 3 5 2 24" xfId="39415"/>
    <cellStyle name="표준 3 5 2 25" xfId="39416"/>
    <cellStyle name="표준 3 5 2 26" xfId="39417"/>
    <cellStyle name="표준 3 5 2 27" xfId="39418"/>
    <cellStyle name="표준 3 5 2 28" xfId="39419"/>
    <cellStyle name="표준 3 5 2 29" xfId="39420"/>
    <cellStyle name="표준 3 5 2 3" xfId="39421"/>
    <cellStyle name="표준 3 5 2 30" xfId="39422"/>
    <cellStyle name="표준 3 5 2 31" xfId="39423"/>
    <cellStyle name="표준 3 5 2 32" xfId="39424"/>
    <cellStyle name="표준 3 5 2 33" xfId="39425"/>
    <cellStyle name="표준 3 5 2 34" xfId="39426"/>
    <cellStyle name="표준 3 5 2 35" xfId="39427"/>
    <cellStyle name="표준 3 5 2 36" xfId="39428"/>
    <cellStyle name="표준 3 5 2 37" xfId="39429"/>
    <cellStyle name="표준 3 5 2 38" xfId="39430"/>
    <cellStyle name="표준 3 5 2 39" xfId="39431"/>
    <cellStyle name="표준 3 5 2 4" xfId="39432"/>
    <cellStyle name="표준 3 5 2 40" xfId="39433"/>
    <cellStyle name="표준 3 5 2 41" xfId="39434"/>
    <cellStyle name="표준 3 5 2 42" xfId="39435"/>
    <cellStyle name="표준 3 5 2 43" xfId="39436"/>
    <cellStyle name="표준 3 5 2 44" xfId="39437"/>
    <cellStyle name="표준 3 5 2 45" xfId="39438"/>
    <cellStyle name="표준 3 5 2 46" xfId="39439"/>
    <cellStyle name="표준 3 5 2 5" xfId="39440"/>
    <cellStyle name="표준 3 5 2 6" xfId="39441"/>
    <cellStyle name="표준 3 5 2 7" xfId="39442"/>
    <cellStyle name="표준 3 5 2 8" xfId="39443"/>
    <cellStyle name="표준 3 5 2 9" xfId="39444"/>
    <cellStyle name="표준 3 5 20" xfId="39445"/>
    <cellStyle name="표준 3 5 21" xfId="39446"/>
    <cellStyle name="표준 3 5 22" xfId="39447"/>
    <cellStyle name="표준 3 5 23" xfId="39448"/>
    <cellStyle name="표준 3 5 24" xfId="39449"/>
    <cellStyle name="표준 3 5 25" xfId="39450"/>
    <cellStyle name="표준 3 5 26" xfId="39451"/>
    <cellStyle name="표준 3 5 27" xfId="39452"/>
    <cellStyle name="표준 3 5 28" xfId="39453"/>
    <cellStyle name="표준 3 5 29" xfId="39454"/>
    <cellStyle name="표준 3 5 3" xfId="39455"/>
    <cellStyle name="표준 3 5 3 10" xfId="39456"/>
    <cellStyle name="표준 3 5 3 11" xfId="39457"/>
    <cellStyle name="표준 3 5 3 12" xfId="39458"/>
    <cellStyle name="표준 3 5 3 13" xfId="39459"/>
    <cellStyle name="표준 3 5 3 14" xfId="39460"/>
    <cellStyle name="표준 3 5 3 15" xfId="39461"/>
    <cellStyle name="표준 3 5 3 16" xfId="39462"/>
    <cellStyle name="표준 3 5 3 17" xfId="39463"/>
    <cellStyle name="표준 3 5 3 18" xfId="39464"/>
    <cellStyle name="표준 3 5 3 19" xfId="39465"/>
    <cellStyle name="표준 3 5 3 2" xfId="39466"/>
    <cellStyle name="표준 3 5 3 20" xfId="39467"/>
    <cellStyle name="표준 3 5 3 21" xfId="39468"/>
    <cellStyle name="표준 3 5 3 22" xfId="39469"/>
    <cellStyle name="표준 3 5 3 23" xfId="39470"/>
    <cellStyle name="표준 3 5 3 24" xfId="39471"/>
    <cellStyle name="표준 3 5 3 25" xfId="39472"/>
    <cellStyle name="표준 3 5 3 26" xfId="39473"/>
    <cellStyle name="표준 3 5 3 27" xfId="39474"/>
    <cellStyle name="표준 3 5 3 28" xfId="39475"/>
    <cellStyle name="표준 3 5 3 29" xfId="39476"/>
    <cellStyle name="표준 3 5 3 3" xfId="39477"/>
    <cellStyle name="표준 3 5 3 30" xfId="39478"/>
    <cellStyle name="표준 3 5 3 31" xfId="39479"/>
    <cellStyle name="표준 3 5 3 32" xfId="39480"/>
    <cellStyle name="표준 3 5 3 33" xfId="39481"/>
    <cellStyle name="표준 3 5 3 34" xfId="39482"/>
    <cellStyle name="표준 3 5 3 35" xfId="39483"/>
    <cellStyle name="표준 3 5 3 36" xfId="39484"/>
    <cellStyle name="표준 3 5 3 37" xfId="39485"/>
    <cellStyle name="표준 3 5 3 38" xfId="39486"/>
    <cellStyle name="표준 3 5 3 39" xfId="39487"/>
    <cellStyle name="표준 3 5 3 4" xfId="39488"/>
    <cellStyle name="표준 3 5 3 40" xfId="39489"/>
    <cellStyle name="표준 3 5 3 41" xfId="39490"/>
    <cellStyle name="표준 3 5 3 42" xfId="39491"/>
    <cellStyle name="표준 3 5 3 43" xfId="39492"/>
    <cellStyle name="표준 3 5 3 5" xfId="39493"/>
    <cellStyle name="표준 3 5 3 6" xfId="39494"/>
    <cellStyle name="표준 3 5 3 7" xfId="39495"/>
    <cellStyle name="표준 3 5 3 8" xfId="39496"/>
    <cellStyle name="표준 3 5 3 9" xfId="39497"/>
    <cellStyle name="표준 3 5 30" xfId="39498"/>
    <cellStyle name="표준 3 5 31" xfId="39499"/>
    <cellStyle name="표준 3 5 32" xfId="39500"/>
    <cellStyle name="표준 3 5 33" xfId="39501"/>
    <cellStyle name="표준 3 5 34" xfId="39502"/>
    <cellStyle name="표준 3 5 35" xfId="39503"/>
    <cellStyle name="표준 3 5 36" xfId="39504"/>
    <cellStyle name="표준 3 5 37" xfId="39505"/>
    <cellStyle name="표준 3 5 38" xfId="39506"/>
    <cellStyle name="표준 3 5 39" xfId="39507"/>
    <cellStyle name="표준 3 5 4" xfId="39508"/>
    <cellStyle name="표준 3 5 40" xfId="39509"/>
    <cellStyle name="표준 3 5 41" xfId="39510"/>
    <cellStyle name="표준 3 5 42" xfId="39511"/>
    <cellStyle name="표준 3 5 43" xfId="39512"/>
    <cellStyle name="표준 3 5 44" xfId="39513"/>
    <cellStyle name="표준 3 5 45" xfId="39514"/>
    <cellStyle name="표준 3 5 46" xfId="39515"/>
    <cellStyle name="표준 3 5 47" xfId="39516"/>
    <cellStyle name="표준 3 5 5" xfId="39517"/>
    <cellStyle name="표준 3 5 6" xfId="39518"/>
    <cellStyle name="표준 3 5 7" xfId="39519"/>
    <cellStyle name="표준 3 5 8" xfId="39520"/>
    <cellStyle name="표준 3 5 9" xfId="39521"/>
    <cellStyle name="표준 3 50" xfId="39522"/>
    <cellStyle name="표준 3 51" xfId="39523"/>
    <cellStyle name="표준 3 52" xfId="39524"/>
    <cellStyle name="표준 3 53" xfId="39900"/>
    <cellStyle name="표준 3 54" xfId="39906"/>
    <cellStyle name="표준 3 6" xfId="39525"/>
    <cellStyle name="표준 3 6 10" xfId="39526"/>
    <cellStyle name="표준 3 6 11" xfId="39527"/>
    <cellStyle name="표준 3 6 12" xfId="39528"/>
    <cellStyle name="표준 3 6 13" xfId="39529"/>
    <cellStyle name="표준 3 6 14" xfId="39530"/>
    <cellStyle name="표준 3 6 15" xfId="39531"/>
    <cellStyle name="표준 3 6 16" xfId="39532"/>
    <cellStyle name="표준 3 6 17" xfId="39533"/>
    <cellStyle name="표준 3 6 18" xfId="39534"/>
    <cellStyle name="표준 3 6 19" xfId="39535"/>
    <cellStyle name="표준 3 6 2" xfId="39536"/>
    <cellStyle name="표준 3 6 2 10" xfId="39537"/>
    <cellStyle name="표준 3 6 2 11" xfId="39538"/>
    <cellStyle name="표준 3 6 2 12" xfId="39539"/>
    <cellStyle name="표준 3 6 2 13" xfId="39540"/>
    <cellStyle name="표준 3 6 2 14" xfId="39541"/>
    <cellStyle name="표준 3 6 2 15" xfId="39542"/>
    <cellStyle name="표준 3 6 2 16" xfId="39543"/>
    <cellStyle name="표준 3 6 2 17" xfId="39544"/>
    <cellStyle name="표준 3 6 2 18" xfId="39545"/>
    <cellStyle name="표준 3 6 2 19" xfId="39546"/>
    <cellStyle name="표준 3 6 2 2" xfId="39547"/>
    <cellStyle name="표준 3 6 2 20" xfId="39548"/>
    <cellStyle name="표준 3 6 2 21" xfId="39549"/>
    <cellStyle name="표준 3 6 2 22" xfId="39550"/>
    <cellStyle name="표준 3 6 2 23" xfId="39551"/>
    <cellStyle name="표준 3 6 2 24" xfId="39552"/>
    <cellStyle name="표준 3 6 2 25" xfId="39553"/>
    <cellStyle name="표준 3 6 2 26" xfId="39554"/>
    <cellStyle name="표준 3 6 2 27" xfId="39555"/>
    <cellStyle name="표준 3 6 2 28" xfId="39556"/>
    <cellStyle name="표준 3 6 2 29" xfId="39557"/>
    <cellStyle name="표준 3 6 2 3" xfId="39558"/>
    <cellStyle name="표준 3 6 2 30" xfId="39559"/>
    <cellStyle name="표준 3 6 2 31" xfId="39560"/>
    <cellStyle name="표준 3 6 2 32" xfId="39561"/>
    <cellStyle name="표준 3 6 2 33" xfId="39562"/>
    <cellStyle name="표준 3 6 2 34" xfId="39563"/>
    <cellStyle name="표준 3 6 2 35" xfId="39564"/>
    <cellStyle name="표준 3 6 2 36" xfId="39565"/>
    <cellStyle name="표준 3 6 2 37" xfId="39566"/>
    <cellStyle name="표준 3 6 2 38" xfId="39567"/>
    <cellStyle name="표준 3 6 2 39" xfId="39568"/>
    <cellStyle name="표준 3 6 2 4" xfId="39569"/>
    <cellStyle name="표준 3 6 2 40" xfId="39570"/>
    <cellStyle name="표준 3 6 2 41" xfId="39571"/>
    <cellStyle name="표준 3 6 2 42" xfId="39572"/>
    <cellStyle name="표준 3 6 2 43" xfId="39573"/>
    <cellStyle name="표준 3 6 2 5" xfId="39574"/>
    <cellStyle name="표준 3 6 2 6" xfId="39575"/>
    <cellStyle name="표준 3 6 2 7" xfId="39576"/>
    <cellStyle name="표준 3 6 2 8" xfId="39577"/>
    <cellStyle name="표준 3 6 2 9" xfId="39578"/>
    <cellStyle name="표준 3 6 20" xfId="39579"/>
    <cellStyle name="표준 3 6 21" xfId="39580"/>
    <cellStyle name="표준 3 6 22" xfId="39581"/>
    <cellStyle name="표준 3 6 23" xfId="39582"/>
    <cellStyle name="표준 3 6 24" xfId="39583"/>
    <cellStyle name="표준 3 6 25" xfId="39584"/>
    <cellStyle name="표준 3 6 26" xfId="39585"/>
    <cellStyle name="표준 3 6 27" xfId="39586"/>
    <cellStyle name="표준 3 6 28" xfId="39587"/>
    <cellStyle name="표준 3 6 29" xfId="39588"/>
    <cellStyle name="표준 3 6 3" xfId="39589"/>
    <cellStyle name="표준 3 6 30" xfId="39590"/>
    <cellStyle name="표준 3 6 31" xfId="39591"/>
    <cellStyle name="표준 3 6 32" xfId="39592"/>
    <cellStyle name="표준 3 6 33" xfId="39593"/>
    <cellStyle name="표준 3 6 34" xfId="39594"/>
    <cellStyle name="표준 3 6 35" xfId="39595"/>
    <cellStyle name="표준 3 6 36" xfId="39596"/>
    <cellStyle name="표준 3 6 37" xfId="39597"/>
    <cellStyle name="표준 3 6 38" xfId="39598"/>
    <cellStyle name="표준 3 6 39" xfId="39599"/>
    <cellStyle name="표준 3 6 4" xfId="39600"/>
    <cellStyle name="표준 3 6 40" xfId="39601"/>
    <cellStyle name="표준 3 6 41" xfId="39602"/>
    <cellStyle name="표준 3 6 42" xfId="39603"/>
    <cellStyle name="표준 3 6 43" xfId="39604"/>
    <cellStyle name="표준 3 6 44" xfId="39605"/>
    <cellStyle name="표준 3 6 45" xfId="39606"/>
    <cellStyle name="표준 3 6 46" xfId="39607"/>
    <cellStyle name="표준 3 6 5" xfId="39608"/>
    <cellStyle name="표준 3 6 6" xfId="39609"/>
    <cellStyle name="표준 3 6 7" xfId="39610"/>
    <cellStyle name="표준 3 6 8" xfId="39611"/>
    <cellStyle name="표준 3 6 9" xfId="39612"/>
    <cellStyle name="표준 3 7" xfId="39613"/>
    <cellStyle name="표준 3 7 10" xfId="39614"/>
    <cellStyle name="표준 3 7 11" xfId="39615"/>
    <cellStyle name="표준 3 7 12" xfId="39616"/>
    <cellStyle name="표준 3 7 13" xfId="39617"/>
    <cellStyle name="표준 3 7 14" xfId="39618"/>
    <cellStyle name="표준 3 7 15" xfId="39619"/>
    <cellStyle name="표준 3 7 16" xfId="39620"/>
    <cellStyle name="표준 3 7 17" xfId="39621"/>
    <cellStyle name="표준 3 7 18" xfId="39622"/>
    <cellStyle name="표준 3 7 19" xfId="39623"/>
    <cellStyle name="표준 3 7 2" xfId="39624"/>
    <cellStyle name="표준 3 7 2 10" xfId="39625"/>
    <cellStyle name="표준 3 7 2 11" xfId="39626"/>
    <cellStyle name="표준 3 7 2 12" xfId="39627"/>
    <cellStyle name="표준 3 7 2 13" xfId="39628"/>
    <cellStyle name="표준 3 7 2 14" xfId="39629"/>
    <cellStyle name="표준 3 7 2 15" xfId="39630"/>
    <cellStyle name="표준 3 7 2 16" xfId="39631"/>
    <cellStyle name="표준 3 7 2 17" xfId="39632"/>
    <cellStyle name="표준 3 7 2 18" xfId="39633"/>
    <cellStyle name="표준 3 7 2 19" xfId="39634"/>
    <cellStyle name="표준 3 7 2 2" xfId="39635"/>
    <cellStyle name="표준 3 7 2 20" xfId="39636"/>
    <cellStyle name="표준 3 7 2 21" xfId="39637"/>
    <cellStyle name="표준 3 7 2 22" xfId="39638"/>
    <cellStyle name="표준 3 7 2 23" xfId="39639"/>
    <cellStyle name="표준 3 7 2 24" xfId="39640"/>
    <cellStyle name="표준 3 7 2 25" xfId="39641"/>
    <cellStyle name="표준 3 7 2 26" xfId="39642"/>
    <cellStyle name="표준 3 7 2 27" xfId="39643"/>
    <cellStyle name="표준 3 7 2 28" xfId="39644"/>
    <cellStyle name="표준 3 7 2 29" xfId="39645"/>
    <cellStyle name="표준 3 7 2 3" xfId="39646"/>
    <cellStyle name="표준 3 7 2 30" xfId="39647"/>
    <cellStyle name="표준 3 7 2 31" xfId="39648"/>
    <cellStyle name="표준 3 7 2 32" xfId="39649"/>
    <cellStyle name="표준 3 7 2 33" xfId="39650"/>
    <cellStyle name="표준 3 7 2 34" xfId="39651"/>
    <cellStyle name="표준 3 7 2 35" xfId="39652"/>
    <cellStyle name="표준 3 7 2 36" xfId="39653"/>
    <cellStyle name="표준 3 7 2 37" xfId="39654"/>
    <cellStyle name="표준 3 7 2 38" xfId="39655"/>
    <cellStyle name="표준 3 7 2 39" xfId="39656"/>
    <cellStyle name="표준 3 7 2 4" xfId="39657"/>
    <cellStyle name="표준 3 7 2 40" xfId="39658"/>
    <cellStyle name="표준 3 7 2 41" xfId="39659"/>
    <cellStyle name="표준 3 7 2 42" xfId="39660"/>
    <cellStyle name="표준 3 7 2 43" xfId="39661"/>
    <cellStyle name="표준 3 7 2 5" xfId="39662"/>
    <cellStyle name="표준 3 7 2 6" xfId="39663"/>
    <cellStyle name="표준 3 7 2 7" xfId="39664"/>
    <cellStyle name="표준 3 7 2 8" xfId="39665"/>
    <cellStyle name="표준 3 7 2 9" xfId="39666"/>
    <cellStyle name="표준 3 7 20" xfId="39667"/>
    <cellStyle name="표준 3 7 21" xfId="39668"/>
    <cellStyle name="표준 3 7 22" xfId="39669"/>
    <cellStyle name="표준 3 7 23" xfId="39670"/>
    <cellStyle name="표준 3 7 24" xfId="39671"/>
    <cellStyle name="표준 3 7 25" xfId="39672"/>
    <cellStyle name="표준 3 7 26" xfId="39673"/>
    <cellStyle name="표준 3 7 27" xfId="39674"/>
    <cellStyle name="표준 3 7 28" xfId="39675"/>
    <cellStyle name="표준 3 7 29" xfId="39676"/>
    <cellStyle name="표준 3 7 3" xfId="39677"/>
    <cellStyle name="표준 3 7 30" xfId="39678"/>
    <cellStyle name="표준 3 7 31" xfId="39679"/>
    <cellStyle name="표준 3 7 32" xfId="39680"/>
    <cellStyle name="표준 3 7 33" xfId="39681"/>
    <cellStyle name="표준 3 7 34" xfId="39682"/>
    <cellStyle name="표준 3 7 35" xfId="39683"/>
    <cellStyle name="표준 3 7 36" xfId="39684"/>
    <cellStyle name="표준 3 7 37" xfId="39685"/>
    <cellStyle name="표준 3 7 38" xfId="39686"/>
    <cellStyle name="표준 3 7 39" xfId="39687"/>
    <cellStyle name="표준 3 7 4" xfId="39688"/>
    <cellStyle name="표준 3 7 40" xfId="39689"/>
    <cellStyle name="표준 3 7 41" xfId="39690"/>
    <cellStyle name="표준 3 7 42" xfId="39691"/>
    <cellStyle name="표준 3 7 43" xfId="39692"/>
    <cellStyle name="표준 3 7 44" xfId="39693"/>
    <cellStyle name="표준 3 7 45" xfId="39694"/>
    <cellStyle name="표준 3 7 46" xfId="39695"/>
    <cellStyle name="표준 3 7 5" xfId="39696"/>
    <cellStyle name="표준 3 7 6" xfId="39697"/>
    <cellStyle name="표준 3 7 7" xfId="39698"/>
    <cellStyle name="표준 3 7 8" xfId="39699"/>
    <cellStyle name="표준 3 7 9" xfId="39700"/>
    <cellStyle name="표준 3 8" xfId="39701"/>
    <cellStyle name="표준 3 8 10" xfId="39702"/>
    <cellStyle name="표준 3 8 11" xfId="39703"/>
    <cellStyle name="표준 3 8 12" xfId="39704"/>
    <cellStyle name="표준 3 8 13" xfId="39705"/>
    <cellStyle name="표준 3 8 14" xfId="39706"/>
    <cellStyle name="표준 3 8 15" xfId="39707"/>
    <cellStyle name="표준 3 8 16" xfId="39708"/>
    <cellStyle name="표준 3 8 17" xfId="39709"/>
    <cellStyle name="표준 3 8 18" xfId="39710"/>
    <cellStyle name="표준 3 8 19" xfId="39711"/>
    <cellStyle name="표준 3 8 2" xfId="39712"/>
    <cellStyle name="표준 3 8 20" xfId="39713"/>
    <cellStyle name="표준 3 8 21" xfId="39714"/>
    <cellStyle name="표준 3 8 22" xfId="39715"/>
    <cellStyle name="표준 3 8 23" xfId="39716"/>
    <cellStyle name="표준 3 8 24" xfId="39717"/>
    <cellStyle name="표준 3 8 25" xfId="39718"/>
    <cellStyle name="표준 3 8 26" xfId="39719"/>
    <cellStyle name="표준 3 8 27" xfId="39720"/>
    <cellStyle name="표준 3 8 28" xfId="39721"/>
    <cellStyle name="표준 3 8 29" xfId="39722"/>
    <cellStyle name="표준 3 8 3" xfId="39723"/>
    <cellStyle name="표준 3 8 30" xfId="39724"/>
    <cellStyle name="표준 3 8 31" xfId="39725"/>
    <cellStyle name="표준 3 8 32" xfId="39726"/>
    <cellStyle name="표준 3 8 33" xfId="39727"/>
    <cellStyle name="표준 3 8 34" xfId="39728"/>
    <cellStyle name="표준 3 8 35" xfId="39729"/>
    <cellStyle name="표준 3 8 36" xfId="39730"/>
    <cellStyle name="표준 3 8 37" xfId="39731"/>
    <cellStyle name="표준 3 8 38" xfId="39732"/>
    <cellStyle name="표준 3 8 39" xfId="39733"/>
    <cellStyle name="표준 3 8 4" xfId="39734"/>
    <cellStyle name="표준 3 8 40" xfId="39735"/>
    <cellStyle name="표준 3 8 41" xfId="39736"/>
    <cellStyle name="표준 3 8 42" xfId="39737"/>
    <cellStyle name="표준 3 8 43" xfId="39738"/>
    <cellStyle name="표준 3 8 5" xfId="39739"/>
    <cellStyle name="표준 3 8 6" xfId="39740"/>
    <cellStyle name="표준 3 8 7" xfId="39741"/>
    <cellStyle name="표준 3 8 8" xfId="39742"/>
    <cellStyle name="표준 3 8 9" xfId="39743"/>
    <cellStyle name="표준 3 9" xfId="39744"/>
    <cellStyle name="표준 4" xfId="39745"/>
    <cellStyle name="표준 4 10" xfId="39746"/>
    <cellStyle name="표준 4 11" xfId="39747"/>
    <cellStyle name="표준 4 12" xfId="39748"/>
    <cellStyle name="표준 4 13" xfId="39749"/>
    <cellStyle name="표준 4 14" xfId="39750"/>
    <cellStyle name="표준 4 15" xfId="39751"/>
    <cellStyle name="표준 4 16" xfId="39752"/>
    <cellStyle name="표준 4 17" xfId="39753"/>
    <cellStyle name="표준 4 18" xfId="39754"/>
    <cellStyle name="표준 4 19" xfId="39755"/>
    <cellStyle name="표준 4 2" xfId="39756"/>
    <cellStyle name="표준 4 2 10" xfId="39757"/>
    <cellStyle name="표준 4 2 11" xfId="39758"/>
    <cellStyle name="표준 4 2 12" xfId="39759"/>
    <cellStyle name="표준 4 2 13" xfId="39760"/>
    <cellStyle name="표준 4 2 14" xfId="39761"/>
    <cellStyle name="표준 4 2 15" xfId="39762"/>
    <cellStyle name="표준 4 2 16" xfId="39763"/>
    <cellStyle name="표준 4 2 17" xfId="39764"/>
    <cellStyle name="표준 4 2 18" xfId="39765"/>
    <cellStyle name="표준 4 2 19" xfId="39766"/>
    <cellStyle name="표준 4 2 2" xfId="39767"/>
    <cellStyle name="표준 4 2 20" xfId="39768"/>
    <cellStyle name="표준 4 2 21" xfId="39769"/>
    <cellStyle name="표준 4 2 22" xfId="39770"/>
    <cellStyle name="표준 4 2 23" xfId="39771"/>
    <cellStyle name="표준 4 2 24" xfId="39772"/>
    <cellStyle name="표준 4 2 25" xfId="39773"/>
    <cellStyle name="표준 4 2 26" xfId="39774"/>
    <cellStyle name="표준 4 2 27" xfId="39775"/>
    <cellStyle name="표준 4 2 28" xfId="39776"/>
    <cellStyle name="표준 4 2 29" xfId="39777"/>
    <cellStyle name="표준 4 2 3" xfId="39778"/>
    <cellStyle name="표준 4 2 30" xfId="39779"/>
    <cellStyle name="표준 4 2 31" xfId="39780"/>
    <cellStyle name="표준 4 2 32" xfId="39781"/>
    <cellStyle name="표준 4 2 33" xfId="39782"/>
    <cellStyle name="표준 4 2 34" xfId="39783"/>
    <cellStyle name="표준 4 2 35" xfId="39784"/>
    <cellStyle name="표준 4 2 36" xfId="39785"/>
    <cellStyle name="표준 4 2 37" xfId="39786"/>
    <cellStyle name="표준 4 2 38" xfId="39787"/>
    <cellStyle name="표준 4 2 39" xfId="39788"/>
    <cellStyle name="표준 4 2 4" xfId="39789"/>
    <cellStyle name="표준 4 2 40" xfId="39790"/>
    <cellStyle name="표준 4 2 41" xfId="39791"/>
    <cellStyle name="표준 4 2 42" xfId="39792"/>
    <cellStyle name="표준 4 2 43" xfId="39793"/>
    <cellStyle name="표준 4 2 5" xfId="39794"/>
    <cellStyle name="표준 4 2 6" xfId="39795"/>
    <cellStyle name="표준 4 2 7" xfId="39796"/>
    <cellStyle name="표준 4 2 8" xfId="39797"/>
    <cellStyle name="표준 4 2 9" xfId="39798"/>
    <cellStyle name="표준 4 20" xfId="39799"/>
    <cellStyle name="표준 4 21" xfId="39800"/>
    <cellStyle name="표준 4 22" xfId="39801"/>
    <cellStyle name="표준 4 23" xfId="39802"/>
    <cellStyle name="표준 4 24" xfId="39803"/>
    <cellStyle name="표준 4 25" xfId="39804"/>
    <cellStyle name="표준 4 26" xfId="39805"/>
    <cellStyle name="표준 4 27" xfId="39806"/>
    <cellStyle name="표준 4 28" xfId="39807"/>
    <cellStyle name="표준 4 29" xfId="39808"/>
    <cellStyle name="표준 4 3" xfId="39809"/>
    <cellStyle name="표준 4 30" xfId="39810"/>
    <cellStyle name="표준 4 31" xfId="39811"/>
    <cellStyle name="표준 4 32" xfId="39812"/>
    <cellStyle name="표준 4 33" xfId="39813"/>
    <cellStyle name="표준 4 34" xfId="39814"/>
    <cellStyle name="표준 4 35" xfId="39815"/>
    <cellStyle name="표준 4 36" xfId="39816"/>
    <cellStyle name="표준 4 37" xfId="39817"/>
    <cellStyle name="표준 4 38" xfId="39818"/>
    <cellStyle name="표준 4 39" xfId="39819"/>
    <cellStyle name="표준 4 4" xfId="39820"/>
    <cellStyle name="표준 4 40" xfId="39821"/>
    <cellStyle name="표준 4 41" xfId="39822"/>
    <cellStyle name="표준 4 42" xfId="39823"/>
    <cellStyle name="표준 4 43" xfId="39824"/>
    <cellStyle name="표준 4 44" xfId="39825"/>
    <cellStyle name="표준 4 45" xfId="39826"/>
    <cellStyle name="표준 4 46" xfId="39827"/>
    <cellStyle name="표준 4 47" xfId="39828"/>
    <cellStyle name="표준 4 5" xfId="39829"/>
    <cellStyle name="표준 4 6" xfId="39830"/>
    <cellStyle name="표준 4 7" xfId="39831"/>
    <cellStyle name="표준 4 8" xfId="39832"/>
    <cellStyle name="표준 4 9" xfId="39833"/>
    <cellStyle name="표준 5" xfId="39834"/>
    <cellStyle name="표준 6" xfId="39835"/>
    <cellStyle name="표준 6 10" xfId="39836"/>
    <cellStyle name="표준 6 10 2" xfId="39837"/>
    <cellStyle name="표준 6 10 3" xfId="39838"/>
    <cellStyle name="표준 6 11" xfId="39839"/>
    <cellStyle name="표준 6 11 2" xfId="39840"/>
    <cellStyle name="표준 6 11 3" xfId="39841"/>
    <cellStyle name="표준 6 12" xfId="39842"/>
    <cellStyle name="표준 6 12 2" xfId="39843"/>
    <cellStyle name="표준 6 12 3" xfId="39844"/>
    <cellStyle name="표준 6 13" xfId="39845"/>
    <cellStyle name="표준 6 13 2" xfId="39846"/>
    <cellStyle name="표준 6 13 3" xfId="39847"/>
    <cellStyle name="표준 6 14" xfId="39848"/>
    <cellStyle name="표준 6 14 2" xfId="39849"/>
    <cellStyle name="표준 6 14 3" xfId="39850"/>
    <cellStyle name="표준 6 15" xfId="39851"/>
    <cellStyle name="표준 6 15 2" xfId="39852"/>
    <cellStyle name="표준 6 15 3" xfId="39853"/>
    <cellStyle name="표준 6 16" xfId="39854"/>
    <cellStyle name="표준 6 16 2" xfId="39855"/>
    <cellStyle name="표준 6 16 3" xfId="39856"/>
    <cellStyle name="표준 6 17" xfId="39857"/>
    <cellStyle name="표준 6 17 2" xfId="39858"/>
    <cellStyle name="표준 6 17 3" xfId="39859"/>
    <cellStyle name="표준 6 18" xfId="39860"/>
    <cellStyle name="표준 6 18 2" xfId="39861"/>
    <cellStyle name="표준 6 18 3" xfId="39862"/>
    <cellStyle name="표준 6 19" xfId="39863"/>
    <cellStyle name="표준 6 2" xfId="39864"/>
    <cellStyle name="표준 6 20" xfId="39865"/>
    <cellStyle name="표준 6 3" xfId="39866"/>
    <cellStyle name="표준 6 4" xfId="39867"/>
    <cellStyle name="표준 6 5" xfId="39868"/>
    <cellStyle name="표준 6 6" xfId="39869"/>
    <cellStyle name="표준 6 6 2" xfId="39870"/>
    <cellStyle name="표준 6 6 3" xfId="39871"/>
    <cellStyle name="표준 6 7" xfId="39872"/>
    <cellStyle name="표준 6 7 2" xfId="39873"/>
    <cellStyle name="표준 6 7 3" xfId="39874"/>
    <cellStyle name="표준 6 8" xfId="39875"/>
    <cellStyle name="표준 6 8 2" xfId="39876"/>
    <cellStyle name="표준 6 8 3" xfId="39877"/>
    <cellStyle name="표준 6 9" xfId="39878"/>
    <cellStyle name="표준 6 9 2" xfId="39879"/>
    <cellStyle name="표준 6 9 3" xfId="39880"/>
    <cellStyle name="표준 7" xfId="39881"/>
    <cellStyle name="표준 7 2" xfId="39882"/>
    <cellStyle name="표준 7 3" xfId="39883"/>
    <cellStyle name="표준 8" xfId="39884"/>
    <cellStyle name="표준 8 2" xfId="39885"/>
    <cellStyle name="표준 8 3" xfId="39886"/>
    <cellStyle name="표준 8 4" xfId="39901"/>
    <cellStyle name="표준 9" xfId="39887"/>
    <cellStyle name="합산" xfId="39888"/>
    <cellStyle name="화폐기호" xfId="39889"/>
    <cellStyle name="화폐기호 2" xfId="39890"/>
    <cellStyle name="화폐기호0" xfId="39891"/>
    <cellStyle name="화폐기호0 2" xfId="39892"/>
  </cellStyles>
  <dxfs count="11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857249</xdr:colOff>
      <xdr:row>5</xdr:row>
      <xdr:rowOff>0</xdr:rowOff>
    </xdr:from>
    <xdr:to>
      <xdr:col>10</xdr:col>
      <xdr:colOff>9524</xdr:colOff>
      <xdr:row>6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857249" y="857250"/>
          <a:ext cx="7724775" cy="78105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247650</xdr:colOff>
      <xdr:row>23</xdr:row>
      <xdr:rowOff>66675</xdr:rowOff>
    </xdr:from>
    <xdr:ext cx="131574" cy="365741"/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819400" y="4619625"/>
          <a:ext cx="131574" cy="3657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32004" rIns="0" bIns="0" anchor="t" upright="1">
          <a:spAutoFit/>
        </a:bodyPr>
        <a:lstStyle/>
        <a:p>
          <a:pPr algn="l" rtl="0">
            <a:defRPr sz="1000"/>
          </a:pPr>
          <a:r>
            <a:rPr lang="ko-KR" altLang="en-US" sz="2000" b="0" i="0" strike="noStrike">
              <a:solidFill>
                <a:srgbClr val="000000"/>
              </a:solidFill>
              <a:latin typeface="HY견고딕"/>
              <a:ea typeface="HY견고딕"/>
            </a:rPr>
            <a:t> </a:t>
          </a:r>
        </a:p>
      </xdr:txBody>
    </xdr:sp>
    <xdr:clientData/>
  </xdr:oneCellAnchor>
  <xdr:oneCellAnchor>
    <xdr:from>
      <xdr:col>3</xdr:col>
      <xdr:colOff>247650</xdr:colOff>
      <xdr:row>29</xdr:row>
      <xdr:rowOff>0</xdr:rowOff>
    </xdr:from>
    <xdr:ext cx="131574" cy="365741"/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2819400" y="6172200"/>
          <a:ext cx="131574" cy="3657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32004" rIns="0" bIns="0" anchor="t" upright="1">
          <a:spAutoFit/>
        </a:bodyPr>
        <a:lstStyle/>
        <a:p>
          <a:pPr algn="l" rtl="0">
            <a:defRPr sz="1000"/>
          </a:pPr>
          <a:r>
            <a:rPr lang="ko-KR" altLang="en-US" sz="2000" b="0" i="0" strike="noStrike">
              <a:solidFill>
                <a:srgbClr val="000000"/>
              </a:solidFill>
              <a:latin typeface="HY견고딕"/>
              <a:ea typeface="HY견고딕"/>
            </a:rPr>
            <a:t> </a:t>
          </a:r>
        </a:p>
      </xdr:txBody>
    </xdr:sp>
    <xdr:clientData/>
  </xdr:oneCellAnchor>
  <xdr:twoCellAnchor editAs="oneCell">
    <xdr:from>
      <xdr:col>3</xdr:col>
      <xdr:colOff>9525</xdr:colOff>
      <xdr:row>29</xdr:row>
      <xdr:rowOff>0</xdr:rowOff>
    </xdr:from>
    <xdr:to>
      <xdr:col>3</xdr:col>
      <xdr:colOff>609600</xdr:colOff>
      <xdr:row>29</xdr:row>
      <xdr:rowOff>0</xdr:rowOff>
    </xdr:to>
    <xdr:pic>
      <xdr:nvPicPr>
        <xdr:cNvPr id="5" name="Picture 3" descr="C:\DOCUME~1\user\LOCALS~1\Temp\UNI000007dc0002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81275" y="6172200"/>
          <a:ext cx="600075" cy="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247650</xdr:colOff>
      <xdr:row>0</xdr:row>
      <xdr:rowOff>0</xdr:rowOff>
    </xdr:from>
    <xdr:ext cx="131574" cy="365741"/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819400" y="4619625"/>
          <a:ext cx="131574" cy="3657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32004" rIns="0" bIns="0" anchor="t" upright="1">
          <a:spAutoFit/>
        </a:bodyPr>
        <a:lstStyle/>
        <a:p>
          <a:pPr algn="l" rtl="0">
            <a:defRPr sz="1000"/>
          </a:pPr>
          <a:r>
            <a:rPr lang="ko-KR" altLang="en-US" sz="2000" b="0" i="0" strike="noStrike">
              <a:solidFill>
                <a:srgbClr val="000000"/>
              </a:solidFill>
              <a:latin typeface="HY견고딕"/>
              <a:ea typeface="HY견고딕"/>
            </a:rPr>
            <a:t> </a:t>
          </a:r>
        </a:p>
      </xdr:txBody>
    </xdr:sp>
    <xdr:clientData/>
  </xdr:oneCellAnchor>
  <xdr:oneCellAnchor>
    <xdr:from>
      <xdr:col>3</xdr:col>
      <xdr:colOff>247650</xdr:colOff>
      <xdr:row>1</xdr:row>
      <xdr:rowOff>0</xdr:rowOff>
    </xdr:from>
    <xdr:ext cx="131574" cy="365741"/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2819400" y="6172200"/>
          <a:ext cx="131574" cy="3657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32004" rIns="0" bIns="0" anchor="t" upright="1">
          <a:spAutoFit/>
        </a:bodyPr>
        <a:lstStyle/>
        <a:p>
          <a:pPr algn="l" rtl="0">
            <a:defRPr sz="1000"/>
          </a:pPr>
          <a:r>
            <a:rPr lang="ko-KR" altLang="en-US" sz="2000" b="0" i="0" strike="noStrike">
              <a:solidFill>
                <a:srgbClr val="000000"/>
              </a:solidFill>
              <a:latin typeface="HY견고딕"/>
              <a:ea typeface="HY견고딕"/>
            </a:rPr>
            <a:t> </a:t>
          </a:r>
        </a:p>
      </xdr:txBody>
    </xdr:sp>
    <xdr:clientData/>
  </xdr:oneCellAnchor>
  <xdr:twoCellAnchor editAs="oneCell">
    <xdr:from>
      <xdr:col>3</xdr:col>
      <xdr:colOff>9525</xdr:colOff>
      <xdr:row>1</xdr:row>
      <xdr:rowOff>0</xdr:rowOff>
    </xdr:from>
    <xdr:to>
      <xdr:col>3</xdr:col>
      <xdr:colOff>609600</xdr:colOff>
      <xdr:row>1</xdr:row>
      <xdr:rowOff>0</xdr:rowOff>
    </xdr:to>
    <xdr:pic>
      <xdr:nvPicPr>
        <xdr:cNvPr id="6" name="Picture 3" descr="C:\DOCUME~1\user\LOCALS~1\Temp\UNI000007dc0002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81275" y="6172200"/>
          <a:ext cx="600075" cy="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50689;&#44592;&#54925;\&#50696;&#49328;\2013_&#50696;&#49328;&#54200;&#49457;\&#49688;&#53441;&#49324;&#50629;&#54200;&#49457;\&#44397;&#45236;&#54032;&#47196;_&#49464;&#53581;_&#44277;&#46041;&#54868;\&#51652;&#55141;&#50896;%20&#51228;&#52636;(20121030)-2013%20&#44277;&#46041;&#54868;&#49324;&#50629;%20&#49688;&#51077;%20&#51648;&#52636;%20&#50696;&#49328;&#45236;&#50669;&#49436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96;&#49328;&#44288;&#47532;\&#50696;&#49328;\2012&#45380;%20&#50696;&#49328;\2012%20&#54200;&#49457;&#51648;&#52840;\2012_&#54200;&#49457;&#50504;_1-1&#52264;(13-3)-(&#51060;&#49324;&#54924;&#50857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96;&#49328;&#44288;&#47532;\&#50696;&#49328;\2012&#45380;%20&#50696;&#49328;\2012%20&#54200;&#49457;&#51648;&#52840;\2012&#45380;&#46020;%20&#52572;&#51333;%20&#50696;&#49328;&#50504;(&#45236;&#48512;&#50857;v2-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예산계정"/>
      <sheetName val="수입(최종)"/>
      <sheetName val="세출(혁신안)"/>
      <sheetName val="2013_인건비"/>
      <sheetName val="인건비기준표"/>
      <sheetName val="인력현황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예산과제출분"/>
      <sheetName val="증액분"/>
      <sheetName val="예산편성유의사항 및 계정설정"/>
      <sheetName val="인건비및사업비(최신)"/>
      <sheetName val="Sheet3 (2)"/>
      <sheetName val="1.예산총괄"/>
      <sheetName val="수입(최종)"/>
      <sheetName val="세출(최종)(혁신안)"/>
      <sheetName val="인건비(분리)"/>
      <sheetName val="총괄세출(혁신안)"/>
      <sheetName val="기본경비(11년)"/>
      <sheetName val="총괄세출"/>
      <sheetName val="인건비(산출)"/>
      <sheetName val="인건비"/>
      <sheetName val="인건비(본사)"/>
      <sheetName val="기본경비산출시트"/>
      <sheetName val="세출(최종)"/>
      <sheetName val="인사_직원현황 (2011.10.4)"/>
      <sheetName val="인사_계약직 현황"/>
    </sheetNames>
    <sheetDataSet>
      <sheetData sheetId="0" refreshError="1"/>
      <sheetData sheetId="1" refreshError="1"/>
      <sheetData sheetId="2" refreshError="1">
        <row r="4">
          <cell r="C4" t="str">
            <v>(101-01) 기본연봉</v>
          </cell>
          <cell r="G4" t="str">
            <v>(101-01) 기본연봉</v>
          </cell>
        </row>
        <row r="5">
          <cell r="G5" t="str">
            <v>(101-02) 부가연봉</v>
          </cell>
        </row>
        <row r="6">
          <cell r="G6" t="str">
            <v>(102) 계약직급여</v>
          </cell>
        </row>
        <row r="7">
          <cell r="G7" t="str">
            <v>(103) 기관성과금</v>
          </cell>
        </row>
        <row r="8">
          <cell r="G8" t="str">
            <v>(104) 퇴직급여</v>
          </cell>
        </row>
        <row r="9">
          <cell r="G9" t="str">
            <v>(105) 기타직 보수</v>
          </cell>
        </row>
        <row r="10">
          <cell r="G10" t="str">
            <v>(201) 일반수용비</v>
          </cell>
        </row>
        <row r="11">
          <cell r="G11" t="str">
            <v>(202) 지급수수료</v>
          </cell>
        </row>
        <row r="12">
          <cell r="G12" t="str">
            <v>(203) 급량비</v>
          </cell>
        </row>
        <row r="13">
          <cell r="G13" t="str">
            <v>(204) 지급임차료</v>
          </cell>
        </row>
        <row r="14">
          <cell r="G14" t="str">
            <v>(205) 공공요금 및 제세</v>
          </cell>
        </row>
        <row r="15">
          <cell r="G15" t="str">
            <v>(206-01) 국내여비</v>
          </cell>
        </row>
        <row r="16">
          <cell r="G16" t="str">
            <v>(206-02) 국외여비</v>
          </cell>
        </row>
        <row r="17">
          <cell r="G17" t="str">
            <v>(207-01) 부서운영비</v>
          </cell>
        </row>
        <row r="18">
          <cell r="G18" t="str">
            <v>(207-02) 기관운영비</v>
          </cell>
        </row>
        <row r="19">
          <cell r="G19" t="str">
            <v>(207-03) 사업운영비</v>
          </cell>
        </row>
        <row r="20">
          <cell r="G20" t="str">
            <v>(208) 홍보비</v>
          </cell>
        </row>
        <row r="21">
          <cell r="G21" t="str">
            <v>(209) 차량유지비</v>
          </cell>
        </row>
        <row r="22">
          <cell r="G22" t="str">
            <v>(210-01) 수탁사업인력경비</v>
          </cell>
        </row>
        <row r="23">
          <cell r="G23" t="str">
            <v>(210-02) 수탁사업운영경비</v>
          </cell>
        </row>
        <row r="24">
          <cell r="G24" t="str">
            <v>(211) 복리후생비</v>
          </cell>
        </row>
        <row r="25">
          <cell r="G25" t="str">
            <v>(212) 교육훈련비</v>
          </cell>
        </row>
        <row r="26">
          <cell r="G26" t="str">
            <v>(213) 반환금</v>
          </cell>
        </row>
        <row r="27">
          <cell r="G27" t="str">
            <v>(214) 포상금</v>
          </cell>
        </row>
        <row r="28">
          <cell r="G28" t="str">
            <v>(215) 전출금</v>
          </cell>
        </row>
        <row r="29">
          <cell r="G29" t="str">
            <v>(216) 보전금</v>
          </cell>
        </row>
        <row r="30">
          <cell r="G30" t="str">
            <v>(401) 전산개발비</v>
          </cell>
        </row>
        <row r="31">
          <cell r="G31" t="str">
            <v>(402) 시설투자비</v>
          </cell>
        </row>
        <row r="32">
          <cell r="G32" t="str">
            <v>(403) 자산취득비</v>
          </cell>
        </row>
        <row r="33">
          <cell r="G33" t="str">
            <v>(404) 상환금</v>
          </cell>
        </row>
        <row r="34">
          <cell r="G34" t="str">
            <v>(405) 출자금</v>
          </cell>
        </row>
        <row r="35">
          <cell r="G35" t="str">
            <v>(801) 예비비</v>
          </cell>
        </row>
        <row r="36">
          <cell r="G36" t="str">
            <v>(901) 지급이자</v>
          </cell>
        </row>
        <row r="37">
          <cell r="G37" t="str">
            <v>(902) 잡손실</v>
          </cell>
        </row>
        <row r="38">
          <cell r="G38" t="str">
            <v>(101) 일반직급여</v>
          </cell>
        </row>
        <row r="39">
          <cell r="G39" t="str">
            <v>(100) 인건비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예산과제출분"/>
      <sheetName val="증액분"/>
      <sheetName val="예산편성유의사항 및 계정설정"/>
      <sheetName val="인건비및사업비(최신)"/>
      <sheetName val="Sheet3 (2)"/>
      <sheetName val="1.예산총괄"/>
      <sheetName val="예산총칙"/>
      <sheetName val="총괄(혁신안)"/>
      <sheetName val="수입(최종)"/>
      <sheetName val="세출(혁신안)"/>
      <sheetName val="인건비(분리)"/>
      <sheetName val="Sheet1"/>
      <sheetName val="기본경비(11년)"/>
      <sheetName val="총괄세출"/>
      <sheetName val="인건비(산출)"/>
      <sheetName val="인건비"/>
      <sheetName val="인건비(본사)"/>
      <sheetName val="기본경비산출시트"/>
      <sheetName val="세출(최종)"/>
      <sheetName val="인사_직원현황 (2011.10.4)"/>
      <sheetName val="인사_계약직 현황"/>
    </sheetNames>
    <sheetDataSet>
      <sheetData sheetId="0" refreshError="1"/>
      <sheetData sheetId="1" refreshError="1"/>
      <sheetData sheetId="2" refreshError="1">
        <row r="4">
          <cell r="C4" t="str">
            <v>(101-01) 기본연봉</v>
          </cell>
          <cell r="G4" t="str">
            <v>(101-01) 기본연봉</v>
          </cell>
        </row>
        <row r="5">
          <cell r="G5" t="str">
            <v>(101-02) 부가연봉</v>
          </cell>
        </row>
        <row r="6">
          <cell r="G6" t="str">
            <v>(102) 계약직급여</v>
          </cell>
        </row>
        <row r="7">
          <cell r="G7" t="str">
            <v>(103) 기관성과금</v>
          </cell>
        </row>
        <row r="8">
          <cell r="G8" t="str">
            <v>(104) 퇴직급여</v>
          </cell>
        </row>
        <row r="9">
          <cell r="G9" t="str">
            <v>(105) 수탁사업인력경비</v>
          </cell>
        </row>
        <row r="10">
          <cell r="G10" t="str">
            <v>(106) 기타직보수</v>
          </cell>
        </row>
        <row r="11">
          <cell r="G11" t="str">
            <v>(201) 일반수용비</v>
          </cell>
        </row>
        <row r="12">
          <cell r="G12" t="str">
            <v>(202) 지급수수료</v>
          </cell>
        </row>
        <row r="13">
          <cell r="G13" t="str">
            <v>(203) 급량비</v>
          </cell>
        </row>
        <row r="14">
          <cell r="G14" t="str">
            <v>(204) 지급임차료</v>
          </cell>
        </row>
        <row r="15">
          <cell r="G15" t="str">
            <v>(205) 공공요금 및 제세</v>
          </cell>
        </row>
        <row r="16">
          <cell r="G16" t="str">
            <v>(206-01) 국내여비</v>
          </cell>
        </row>
        <row r="17">
          <cell r="G17" t="str">
            <v>(206-02) 국외여비</v>
          </cell>
        </row>
        <row r="18">
          <cell r="G18" t="str">
            <v>(206-03) 교육훈련여비</v>
          </cell>
        </row>
        <row r="19">
          <cell r="G19" t="str">
            <v>(207-01) 부서운영비</v>
          </cell>
        </row>
        <row r="20">
          <cell r="G20" t="str">
            <v>(207-02) 기관운영비</v>
          </cell>
        </row>
        <row r="21">
          <cell r="G21" t="str">
            <v>(207-03) 사업운영비</v>
          </cell>
        </row>
        <row r="22">
          <cell r="G22" t="str">
            <v>(208) 홍보비</v>
          </cell>
        </row>
        <row r="23">
          <cell r="G23" t="str">
            <v>(209) 차량유지비</v>
          </cell>
        </row>
        <row r="25">
          <cell r="G25" t="str">
            <v>(210) 수탁사업운영경비</v>
          </cell>
        </row>
        <row r="26">
          <cell r="G26" t="str">
            <v>(211) 복리후생비</v>
          </cell>
        </row>
        <row r="27">
          <cell r="G27" t="str">
            <v>(212) 교육훈련비</v>
          </cell>
        </row>
        <row r="28">
          <cell r="G28" t="str">
            <v>(213) 반환금</v>
          </cell>
        </row>
        <row r="29">
          <cell r="G29" t="str">
            <v>(214) 포상금</v>
          </cell>
        </row>
        <row r="30">
          <cell r="G30" t="str">
            <v>(215) 전출금</v>
          </cell>
        </row>
        <row r="31">
          <cell r="G31" t="str">
            <v>(216) 보전금</v>
          </cell>
        </row>
        <row r="32">
          <cell r="G32" t="str">
            <v>(401) 전산개발비</v>
          </cell>
        </row>
        <row r="33">
          <cell r="G33" t="str">
            <v>(402) 시설투자비</v>
          </cell>
        </row>
        <row r="34">
          <cell r="G34" t="str">
            <v>(403) 자산취득비</v>
          </cell>
        </row>
        <row r="35">
          <cell r="G35" t="str">
            <v>(404) 상환금</v>
          </cell>
        </row>
        <row r="36">
          <cell r="G36" t="str">
            <v>(405) 출자금</v>
          </cell>
        </row>
        <row r="37">
          <cell r="G37" t="str">
            <v>(801) 예비비</v>
          </cell>
        </row>
        <row r="38">
          <cell r="G38" t="str">
            <v>(901) 지급이자</v>
          </cell>
        </row>
        <row r="39">
          <cell r="G39" t="str">
            <v>(902) 잡손실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8"/>
  <sheetViews>
    <sheetView showWhiteSpace="0" view="pageBreakPreview" zoomScaleNormal="100" zoomScaleSheetLayoutView="100" zoomScalePageLayoutView="55" workbookViewId="0">
      <selection activeCell="M17" sqref="M17"/>
    </sheetView>
  </sheetViews>
  <sheetFormatPr defaultRowHeight="13.5"/>
  <cols>
    <col min="1" max="11" width="11.25" style="2" customWidth="1"/>
    <col min="12" max="228" width="9" style="2"/>
    <col min="229" max="229" width="14.5" style="2" customWidth="1"/>
    <col min="230" max="230" width="8.75" style="2" customWidth="1"/>
    <col min="231" max="231" width="9.25" style="2" customWidth="1"/>
    <col min="232" max="232" width="6.75" style="2" customWidth="1"/>
    <col min="233" max="233" width="6.375" style="2" customWidth="1"/>
    <col min="234" max="234" width="5.625" style="2" customWidth="1"/>
    <col min="235" max="239" width="9" style="2"/>
    <col min="240" max="240" width="15.875" style="2" customWidth="1"/>
    <col min="241" max="484" width="9" style="2"/>
    <col min="485" max="485" width="14.5" style="2" customWidth="1"/>
    <col min="486" max="486" width="8.75" style="2" customWidth="1"/>
    <col min="487" max="487" width="9.25" style="2" customWidth="1"/>
    <col min="488" max="488" width="6.75" style="2" customWidth="1"/>
    <col min="489" max="489" width="6.375" style="2" customWidth="1"/>
    <col min="490" max="490" width="5.625" style="2" customWidth="1"/>
    <col min="491" max="495" width="9" style="2"/>
    <col min="496" max="496" width="15.875" style="2" customWidth="1"/>
    <col min="497" max="740" width="9" style="2"/>
    <col min="741" max="741" width="14.5" style="2" customWidth="1"/>
    <col min="742" max="742" width="8.75" style="2" customWidth="1"/>
    <col min="743" max="743" width="9.25" style="2" customWidth="1"/>
    <col min="744" max="744" width="6.75" style="2" customWidth="1"/>
    <col min="745" max="745" width="6.375" style="2" customWidth="1"/>
    <col min="746" max="746" width="5.625" style="2" customWidth="1"/>
    <col min="747" max="751" width="9" style="2"/>
    <col min="752" max="752" width="15.875" style="2" customWidth="1"/>
    <col min="753" max="996" width="9" style="2"/>
    <col min="997" max="997" width="14.5" style="2" customWidth="1"/>
    <col min="998" max="998" width="8.75" style="2" customWidth="1"/>
    <col min="999" max="999" width="9.25" style="2" customWidth="1"/>
    <col min="1000" max="1000" width="6.75" style="2" customWidth="1"/>
    <col min="1001" max="1001" width="6.375" style="2" customWidth="1"/>
    <col min="1002" max="1002" width="5.625" style="2" customWidth="1"/>
    <col min="1003" max="1007" width="9" style="2"/>
    <col min="1008" max="1008" width="15.875" style="2" customWidth="1"/>
    <col min="1009" max="1252" width="9" style="2"/>
    <col min="1253" max="1253" width="14.5" style="2" customWidth="1"/>
    <col min="1254" max="1254" width="8.75" style="2" customWidth="1"/>
    <col min="1255" max="1255" width="9.25" style="2" customWidth="1"/>
    <col min="1256" max="1256" width="6.75" style="2" customWidth="1"/>
    <col min="1257" max="1257" width="6.375" style="2" customWidth="1"/>
    <col min="1258" max="1258" width="5.625" style="2" customWidth="1"/>
    <col min="1259" max="1263" width="9" style="2"/>
    <col min="1264" max="1264" width="15.875" style="2" customWidth="1"/>
    <col min="1265" max="1508" width="9" style="2"/>
    <col min="1509" max="1509" width="14.5" style="2" customWidth="1"/>
    <col min="1510" max="1510" width="8.75" style="2" customWidth="1"/>
    <col min="1511" max="1511" width="9.25" style="2" customWidth="1"/>
    <col min="1512" max="1512" width="6.75" style="2" customWidth="1"/>
    <col min="1513" max="1513" width="6.375" style="2" customWidth="1"/>
    <col min="1514" max="1514" width="5.625" style="2" customWidth="1"/>
    <col min="1515" max="1519" width="9" style="2"/>
    <col min="1520" max="1520" width="15.875" style="2" customWidth="1"/>
    <col min="1521" max="1764" width="9" style="2"/>
    <col min="1765" max="1765" width="14.5" style="2" customWidth="1"/>
    <col min="1766" max="1766" width="8.75" style="2" customWidth="1"/>
    <col min="1767" max="1767" width="9.25" style="2" customWidth="1"/>
    <col min="1768" max="1768" width="6.75" style="2" customWidth="1"/>
    <col min="1769" max="1769" width="6.375" style="2" customWidth="1"/>
    <col min="1770" max="1770" width="5.625" style="2" customWidth="1"/>
    <col min="1771" max="1775" width="9" style="2"/>
    <col min="1776" max="1776" width="15.875" style="2" customWidth="1"/>
    <col min="1777" max="2020" width="9" style="2"/>
    <col min="2021" max="2021" width="14.5" style="2" customWidth="1"/>
    <col min="2022" max="2022" width="8.75" style="2" customWidth="1"/>
    <col min="2023" max="2023" width="9.25" style="2" customWidth="1"/>
    <col min="2024" max="2024" width="6.75" style="2" customWidth="1"/>
    <col min="2025" max="2025" width="6.375" style="2" customWidth="1"/>
    <col min="2026" max="2026" width="5.625" style="2" customWidth="1"/>
    <col min="2027" max="2031" width="9" style="2"/>
    <col min="2032" max="2032" width="15.875" style="2" customWidth="1"/>
    <col min="2033" max="2276" width="9" style="2"/>
    <col min="2277" max="2277" width="14.5" style="2" customWidth="1"/>
    <col min="2278" max="2278" width="8.75" style="2" customWidth="1"/>
    <col min="2279" max="2279" width="9.25" style="2" customWidth="1"/>
    <col min="2280" max="2280" width="6.75" style="2" customWidth="1"/>
    <col min="2281" max="2281" width="6.375" style="2" customWidth="1"/>
    <col min="2282" max="2282" width="5.625" style="2" customWidth="1"/>
    <col min="2283" max="2287" width="9" style="2"/>
    <col min="2288" max="2288" width="15.875" style="2" customWidth="1"/>
    <col min="2289" max="2532" width="9" style="2"/>
    <col min="2533" max="2533" width="14.5" style="2" customWidth="1"/>
    <col min="2534" max="2534" width="8.75" style="2" customWidth="1"/>
    <col min="2535" max="2535" width="9.25" style="2" customWidth="1"/>
    <col min="2536" max="2536" width="6.75" style="2" customWidth="1"/>
    <col min="2537" max="2537" width="6.375" style="2" customWidth="1"/>
    <col min="2538" max="2538" width="5.625" style="2" customWidth="1"/>
    <col min="2539" max="2543" width="9" style="2"/>
    <col min="2544" max="2544" width="15.875" style="2" customWidth="1"/>
    <col min="2545" max="2788" width="9" style="2"/>
    <col min="2789" max="2789" width="14.5" style="2" customWidth="1"/>
    <col min="2790" max="2790" width="8.75" style="2" customWidth="1"/>
    <col min="2791" max="2791" width="9.25" style="2" customWidth="1"/>
    <col min="2792" max="2792" width="6.75" style="2" customWidth="1"/>
    <col min="2793" max="2793" width="6.375" style="2" customWidth="1"/>
    <col min="2794" max="2794" width="5.625" style="2" customWidth="1"/>
    <col min="2795" max="2799" width="9" style="2"/>
    <col min="2800" max="2800" width="15.875" style="2" customWidth="1"/>
    <col min="2801" max="3044" width="9" style="2"/>
    <col min="3045" max="3045" width="14.5" style="2" customWidth="1"/>
    <col min="3046" max="3046" width="8.75" style="2" customWidth="1"/>
    <col min="3047" max="3047" width="9.25" style="2" customWidth="1"/>
    <col min="3048" max="3048" width="6.75" style="2" customWidth="1"/>
    <col min="3049" max="3049" width="6.375" style="2" customWidth="1"/>
    <col min="3050" max="3050" width="5.625" style="2" customWidth="1"/>
    <col min="3051" max="3055" width="9" style="2"/>
    <col min="3056" max="3056" width="15.875" style="2" customWidth="1"/>
    <col min="3057" max="3300" width="9" style="2"/>
    <col min="3301" max="3301" width="14.5" style="2" customWidth="1"/>
    <col min="3302" max="3302" width="8.75" style="2" customWidth="1"/>
    <col min="3303" max="3303" width="9.25" style="2" customWidth="1"/>
    <col min="3304" max="3304" width="6.75" style="2" customWidth="1"/>
    <col min="3305" max="3305" width="6.375" style="2" customWidth="1"/>
    <col min="3306" max="3306" width="5.625" style="2" customWidth="1"/>
    <col min="3307" max="3311" width="9" style="2"/>
    <col min="3312" max="3312" width="15.875" style="2" customWidth="1"/>
    <col min="3313" max="3556" width="9" style="2"/>
    <col min="3557" max="3557" width="14.5" style="2" customWidth="1"/>
    <col min="3558" max="3558" width="8.75" style="2" customWidth="1"/>
    <col min="3559" max="3559" width="9.25" style="2" customWidth="1"/>
    <col min="3560" max="3560" width="6.75" style="2" customWidth="1"/>
    <col min="3561" max="3561" width="6.375" style="2" customWidth="1"/>
    <col min="3562" max="3562" width="5.625" style="2" customWidth="1"/>
    <col min="3563" max="3567" width="9" style="2"/>
    <col min="3568" max="3568" width="15.875" style="2" customWidth="1"/>
    <col min="3569" max="3812" width="9" style="2"/>
    <col min="3813" max="3813" width="14.5" style="2" customWidth="1"/>
    <col min="3814" max="3814" width="8.75" style="2" customWidth="1"/>
    <col min="3815" max="3815" width="9.25" style="2" customWidth="1"/>
    <col min="3816" max="3816" width="6.75" style="2" customWidth="1"/>
    <col min="3817" max="3817" width="6.375" style="2" customWidth="1"/>
    <col min="3818" max="3818" width="5.625" style="2" customWidth="1"/>
    <col min="3819" max="3823" width="9" style="2"/>
    <col min="3824" max="3824" width="15.875" style="2" customWidth="1"/>
    <col min="3825" max="4068" width="9" style="2"/>
    <col min="4069" max="4069" width="14.5" style="2" customWidth="1"/>
    <col min="4070" max="4070" width="8.75" style="2" customWidth="1"/>
    <col min="4071" max="4071" width="9.25" style="2" customWidth="1"/>
    <col min="4072" max="4072" width="6.75" style="2" customWidth="1"/>
    <col min="4073" max="4073" width="6.375" style="2" customWidth="1"/>
    <col min="4074" max="4074" width="5.625" style="2" customWidth="1"/>
    <col min="4075" max="4079" width="9" style="2"/>
    <col min="4080" max="4080" width="15.875" style="2" customWidth="1"/>
    <col min="4081" max="4324" width="9" style="2"/>
    <col min="4325" max="4325" width="14.5" style="2" customWidth="1"/>
    <col min="4326" max="4326" width="8.75" style="2" customWidth="1"/>
    <col min="4327" max="4327" width="9.25" style="2" customWidth="1"/>
    <col min="4328" max="4328" width="6.75" style="2" customWidth="1"/>
    <col min="4329" max="4329" width="6.375" style="2" customWidth="1"/>
    <col min="4330" max="4330" width="5.625" style="2" customWidth="1"/>
    <col min="4331" max="4335" width="9" style="2"/>
    <col min="4336" max="4336" width="15.875" style="2" customWidth="1"/>
    <col min="4337" max="4580" width="9" style="2"/>
    <col min="4581" max="4581" width="14.5" style="2" customWidth="1"/>
    <col min="4582" max="4582" width="8.75" style="2" customWidth="1"/>
    <col min="4583" max="4583" width="9.25" style="2" customWidth="1"/>
    <col min="4584" max="4584" width="6.75" style="2" customWidth="1"/>
    <col min="4585" max="4585" width="6.375" style="2" customWidth="1"/>
    <col min="4586" max="4586" width="5.625" style="2" customWidth="1"/>
    <col min="4587" max="4591" width="9" style="2"/>
    <col min="4592" max="4592" width="15.875" style="2" customWidth="1"/>
    <col min="4593" max="4836" width="9" style="2"/>
    <col min="4837" max="4837" width="14.5" style="2" customWidth="1"/>
    <col min="4838" max="4838" width="8.75" style="2" customWidth="1"/>
    <col min="4839" max="4839" width="9.25" style="2" customWidth="1"/>
    <col min="4840" max="4840" width="6.75" style="2" customWidth="1"/>
    <col min="4841" max="4841" width="6.375" style="2" customWidth="1"/>
    <col min="4842" max="4842" width="5.625" style="2" customWidth="1"/>
    <col min="4843" max="4847" width="9" style="2"/>
    <col min="4848" max="4848" width="15.875" style="2" customWidth="1"/>
    <col min="4849" max="5092" width="9" style="2"/>
    <col min="5093" max="5093" width="14.5" style="2" customWidth="1"/>
    <col min="5094" max="5094" width="8.75" style="2" customWidth="1"/>
    <col min="5095" max="5095" width="9.25" style="2" customWidth="1"/>
    <col min="5096" max="5096" width="6.75" style="2" customWidth="1"/>
    <col min="5097" max="5097" width="6.375" style="2" customWidth="1"/>
    <col min="5098" max="5098" width="5.625" style="2" customWidth="1"/>
    <col min="5099" max="5103" width="9" style="2"/>
    <col min="5104" max="5104" width="15.875" style="2" customWidth="1"/>
    <col min="5105" max="5348" width="9" style="2"/>
    <col min="5349" max="5349" width="14.5" style="2" customWidth="1"/>
    <col min="5350" max="5350" width="8.75" style="2" customWidth="1"/>
    <col min="5351" max="5351" width="9.25" style="2" customWidth="1"/>
    <col min="5352" max="5352" width="6.75" style="2" customWidth="1"/>
    <col min="5353" max="5353" width="6.375" style="2" customWidth="1"/>
    <col min="5354" max="5354" width="5.625" style="2" customWidth="1"/>
    <col min="5355" max="5359" width="9" style="2"/>
    <col min="5360" max="5360" width="15.875" style="2" customWidth="1"/>
    <col min="5361" max="5604" width="9" style="2"/>
    <col min="5605" max="5605" width="14.5" style="2" customWidth="1"/>
    <col min="5606" max="5606" width="8.75" style="2" customWidth="1"/>
    <col min="5607" max="5607" width="9.25" style="2" customWidth="1"/>
    <col min="5608" max="5608" width="6.75" style="2" customWidth="1"/>
    <col min="5609" max="5609" width="6.375" style="2" customWidth="1"/>
    <col min="5610" max="5610" width="5.625" style="2" customWidth="1"/>
    <col min="5611" max="5615" width="9" style="2"/>
    <col min="5616" max="5616" width="15.875" style="2" customWidth="1"/>
    <col min="5617" max="5860" width="9" style="2"/>
    <col min="5861" max="5861" width="14.5" style="2" customWidth="1"/>
    <col min="5862" max="5862" width="8.75" style="2" customWidth="1"/>
    <col min="5863" max="5863" width="9.25" style="2" customWidth="1"/>
    <col min="5864" max="5864" width="6.75" style="2" customWidth="1"/>
    <col min="5865" max="5865" width="6.375" style="2" customWidth="1"/>
    <col min="5866" max="5866" width="5.625" style="2" customWidth="1"/>
    <col min="5867" max="5871" width="9" style="2"/>
    <col min="5872" max="5872" width="15.875" style="2" customWidth="1"/>
    <col min="5873" max="6116" width="9" style="2"/>
    <col min="6117" max="6117" width="14.5" style="2" customWidth="1"/>
    <col min="6118" max="6118" width="8.75" style="2" customWidth="1"/>
    <col min="6119" max="6119" width="9.25" style="2" customWidth="1"/>
    <col min="6120" max="6120" width="6.75" style="2" customWidth="1"/>
    <col min="6121" max="6121" width="6.375" style="2" customWidth="1"/>
    <col min="6122" max="6122" width="5.625" style="2" customWidth="1"/>
    <col min="6123" max="6127" width="9" style="2"/>
    <col min="6128" max="6128" width="15.875" style="2" customWidth="1"/>
    <col min="6129" max="6372" width="9" style="2"/>
    <col min="6373" max="6373" width="14.5" style="2" customWidth="1"/>
    <col min="6374" max="6374" width="8.75" style="2" customWidth="1"/>
    <col min="6375" max="6375" width="9.25" style="2" customWidth="1"/>
    <col min="6376" max="6376" width="6.75" style="2" customWidth="1"/>
    <col min="6377" max="6377" width="6.375" style="2" customWidth="1"/>
    <col min="6378" max="6378" width="5.625" style="2" customWidth="1"/>
    <col min="6379" max="6383" width="9" style="2"/>
    <col min="6384" max="6384" width="15.875" style="2" customWidth="1"/>
    <col min="6385" max="6628" width="9" style="2"/>
    <col min="6629" max="6629" width="14.5" style="2" customWidth="1"/>
    <col min="6630" max="6630" width="8.75" style="2" customWidth="1"/>
    <col min="6631" max="6631" width="9.25" style="2" customWidth="1"/>
    <col min="6632" max="6632" width="6.75" style="2" customWidth="1"/>
    <col min="6633" max="6633" width="6.375" style="2" customWidth="1"/>
    <col min="6634" max="6634" width="5.625" style="2" customWidth="1"/>
    <col min="6635" max="6639" width="9" style="2"/>
    <col min="6640" max="6640" width="15.875" style="2" customWidth="1"/>
    <col min="6641" max="6884" width="9" style="2"/>
    <col min="6885" max="6885" width="14.5" style="2" customWidth="1"/>
    <col min="6886" max="6886" width="8.75" style="2" customWidth="1"/>
    <col min="6887" max="6887" width="9.25" style="2" customWidth="1"/>
    <col min="6888" max="6888" width="6.75" style="2" customWidth="1"/>
    <col min="6889" max="6889" width="6.375" style="2" customWidth="1"/>
    <col min="6890" max="6890" width="5.625" style="2" customWidth="1"/>
    <col min="6891" max="6895" width="9" style="2"/>
    <col min="6896" max="6896" width="15.875" style="2" customWidth="1"/>
    <col min="6897" max="7140" width="9" style="2"/>
    <col min="7141" max="7141" width="14.5" style="2" customWidth="1"/>
    <col min="7142" max="7142" width="8.75" style="2" customWidth="1"/>
    <col min="7143" max="7143" width="9.25" style="2" customWidth="1"/>
    <col min="7144" max="7144" width="6.75" style="2" customWidth="1"/>
    <col min="7145" max="7145" width="6.375" style="2" customWidth="1"/>
    <col min="7146" max="7146" width="5.625" style="2" customWidth="1"/>
    <col min="7147" max="7151" width="9" style="2"/>
    <col min="7152" max="7152" width="15.875" style="2" customWidth="1"/>
    <col min="7153" max="7396" width="9" style="2"/>
    <col min="7397" max="7397" width="14.5" style="2" customWidth="1"/>
    <col min="7398" max="7398" width="8.75" style="2" customWidth="1"/>
    <col min="7399" max="7399" width="9.25" style="2" customWidth="1"/>
    <col min="7400" max="7400" width="6.75" style="2" customWidth="1"/>
    <col min="7401" max="7401" width="6.375" style="2" customWidth="1"/>
    <col min="7402" max="7402" width="5.625" style="2" customWidth="1"/>
    <col min="7403" max="7407" width="9" style="2"/>
    <col min="7408" max="7408" width="15.875" style="2" customWidth="1"/>
    <col min="7409" max="7652" width="9" style="2"/>
    <col min="7653" max="7653" width="14.5" style="2" customWidth="1"/>
    <col min="7654" max="7654" width="8.75" style="2" customWidth="1"/>
    <col min="7655" max="7655" width="9.25" style="2" customWidth="1"/>
    <col min="7656" max="7656" width="6.75" style="2" customWidth="1"/>
    <col min="7657" max="7657" width="6.375" style="2" customWidth="1"/>
    <col min="7658" max="7658" width="5.625" style="2" customWidth="1"/>
    <col min="7659" max="7663" width="9" style="2"/>
    <col min="7664" max="7664" width="15.875" style="2" customWidth="1"/>
    <col min="7665" max="7908" width="9" style="2"/>
    <col min="7909" max="7909" width="14.5" style="2" customWidth="1"/>
    <col min="7910" max="7910" width="8.75" style="2" customWidth="1"/>
    <col min="7911" max="7911" width="9.25" style="2" customWidth="1"/>
    <col min="7912" max="7912" width="6.75" style="2" customWidth="1"/>
    <col min="7913" max="7913" width="6.375" style="2" customWidth="1"/>
    <col min="7914" max="7914" width="5.625" style="2" customWidth="1"/>
    <col min="7915" max="7919" width="9" style="2"/>
    <col min="7920" max="7920" width="15.875" style="2" customWidth="1"/>
    <col min="7921" max="8164" width="9" style="2"/>
    <col min="8165" max="8165" width="14.5" style="2" customWidth="1"/>
    <col min="8166" max="8166" width="8.75" style="2" customWidth="1"/>
    <col min="8167" max="8167" width="9.25" style="2" customWidth="1"/>
    <col min="8168" max="8168" width="6.75" style="2" customWidth="1"/>
    <col min="8169" max="8169" width="6.375" style="2" customWidth="1"/>
    <col min="8170" max="8170" width="5.625" style="2" customWidth="1"/>
    <col min="8171" max="8175" width="9" style="2"/>
    <col min="8176" max="8176" width="15.875" style="2" customWidth="1"/>
    <col min="8177" max="8420" width="9" style="2"/>
    <col min="8421" max="8421" width="14.5" style="2" customWidth="1"/>
    <col min="8422" max="8422" width="8.75" style="2" customWidth="1"/>
    <col min="8423" max="8423" width="9.25" style="2" customWidth="1"/>
    <col min="8424" max="8424" width="6.75" style="2" customWidth="1"/>
    <col min="8425" max="8425" width="6.375" style="2" customWidth="1"/>
    <col min="8426" max="8426" width="5.625" style="2" customWidth="1"/>
    <col min="8427" max="8431" width="9" style="2"/>
    <col min="8432" max="8432" width="15.875" style="2" customWidth="1"/>
    <col min="8433" max="8676" width="9" style="2"/>
    <col min="8677" max="8677" width="14.5" style="2" customWidth="1"/>
    <col min="8678" max="8678" width="8.75" style="2" customWidth="1"/>
    <col min="8679" max="8679" width="9.25" style="2" customWidth="1"/>
    <col min="8680" max="8680" width="6.75" style="2" customWidth="1"/>
    <col min="8681" max="8681" width="6.375" style="2" customWidth="1"/>
    <col min="8682" max="8682" width="5.625" style="2" customWidth="1"/>
    <col min="8683" max="8687" width="9" style="2"/>
    <col min="8688" max="8688" width="15.875" style="2" customWidth="1"/>
    <col min="8689" max="8932" width="9" style="2"/>
    <col min="8933" max="8933" width="14.5" style="2" customWidth="1"/>
    <col min="8934" max="8934" width="8.75" style="2" customWidth="1"/>
    <col min="8935" max="8935" width="9.25" style="2" customWidth="1"/>
    <col min="8936" max="8936" width="6.75" style="2" customWidth="1"/>
    <col min="8937" max="8937" width="6.375" style="2" customWidth="1"/>
    <col min="8938" max="8938" width="5.625" style="2" customWidth="1"/>
    <col min="8939" max="8943" width="9" style="2"/>
    <col min="8944" max="8944" width="15.875" style="2" customWidth="1"/>
    <col min="8945" max="9188" width="9" style="2"/>
    <col min="9189" max="9189" width="14.5" style="2" customWidth="1"/>
    <col min="9190" max="9190" width="8.75" style="2" customWidth="1"/>
    <col min="9191" max="9191" width="9.25" style="2" customWidth="1"/>
    <col min="9192" max="9192" width="6.75" style="2" customWidth="1"/>
    <col min="9193" max="9193" width="6.375" style="2" customWidth="1"/>
    <col min="9194" max="9194" width="5.625" style="2" customWidth="1"/>
    <col min="9195" max="9199" width="9" style="2"/>
    <col min="9200" max="9200" width="15.875" style="2" customWidth="1"/>
    <col min="9201" max="9444" width="9" style="2"/>
    <col min="9445" max="9445" width="14.5" style="2" customWidth="1"/>
    <col min="9446" max="9446" width="8.75" style="2" customWidth="1"/>
    <col min="9447" max="9447" width="9.25" style="2" customWidth="1"/>
    <col min="9448" max="9448" width="6.75" style="2" customWidth="1"/>
    <col min="9449" max="9449" width="6.375" style="2" customWidth="1"/>
    <col min="9450" max="9450" width="5.625" style="2" customWidth="1"/>
    <col min="9451" max="9455" width="9" style="2"/>
    <col min="9456" max="9456" width="15.875" style="2" customWidth="1"/>
    <col min="9457" max="9700" width="9" style="2"/>
    <col min="9701" max="9701" width="14.5" style="2" customWidth="1"/>
    <col min="9702" max="9702" width="8.75" style="2" customWidth="1"/>
    <col min="9703" max="9703" width="9.25" style="2" customWidth="1"/>
    <col min="9704" max="9704" width="6.75" style="2" customWidth="1"/>
    <col min="9705" max="9705" width="6.375" style="2" customWidth="1"/>
    <col min="9706" max="9706" width="5.625" style="2" customWidth="1"/>
    <col min="9707" max="9711" width="9" style="2"/>
    <col min="9712" max="9712" width="15.875" style="2" customWidth="1"/>
    <col min="9713" max="9956" width="9" style="2"/>
    <col min="9957" max="9957" width="14.5" style="2" customWidth="1"/>
    <col min="9958" max="9958" width="8.75" style="2" customWidth="1"/>
    <col min="9959" max="9959" width="9.25" style="2" customWidth="1"/>
    <col min="9960" max="9960" width="6.75" style="2" customWidth="1"/>
    <col min="9961" max="9961" width="6.375" style="2" customWidth="1"/>
    <col min="9962" max="9962" width="5.625" style="2" customWidth="1"/>
    <col min="9963" max="9967" width="9" style="2"/>
    <col min="9968" max="9968" width="15.875" style="2" customWidth="1"/>
    <col min="9969" max="10212" width="9" style="2"/>
    <col min="10213" max="10213" width="14.5" style="2" customWidth="1"/>
    <col min="10214" max="10214" width="8.75" style="2" customWidth="1"/>
    <col min="10215" max="10215" width="9.25" style="2" customWidth="1"/>
    <col min="10216" max="10216" width="6.75" style="2" customWidth="1"/>
    <col min="10217" max="10217" width="6.375" style="2" customWidth="1"/>
    <col min="10218" max="10218" width="5.625" style="2" customWidth="1"/>
    <col min="10219" max="10223" width="9" style="2"/>
    <col min="10224" max="10224" width="15.875" style="2" customWidth="1"/>
    <col min="10225" max="10468" width="9" style="2"/>
    <col min="10469" max="10469" width="14.5" style="2" customWidth="1"/>
    <col min="10470" max="10470" width="8.75" style="2" customWidth="1"/>
    <col min="10471" max="10471" width="9.25" style="2" customWidth="1"/>
    <col min="10472" max="10472" width="6.75" style="2" customWidth="1"/>
    <col min="10473" max="10473" width="6.375" style="2" customWidth="1"/>
    <col min="10474" max="10474" width="5.625" style="2" customWidth="1"/>
    <col min="10475" max="10479" width="9" style="2"/>
    <col min="10480" max="10480" width="15.875" style="2" customWidth="1"/>
    <col min="10481" max="10724" width="9" style="2"/>
    <col min="10725" max="10725" width="14.5" style="2" customWidth="1"/>
    <col min="10726" max="10726" width="8.75" style="2" customWidth="1"/>
    <col min="10727" max="10727" width="9.25" style="2" customWidth="1"/>
    <col min="10728" max="10728" width="6.75" style="2" customWidth="1"/>
    <col min="10729" max="10729" width="6.375" style="2" customWidth="1"/>
    <col min="10730" max="10730" width="5.625" style="2" customWidth="1"/>
    <col min="10731" max="10735" width="9" style="2"/>
    <col min="10736" max="10736" width="15.875" style="2" customWidth="1"/>
    <col min="10737" max="10980" width="9" style="2"/>
    <col min="10981" max="10981" width="14.5" style="2" customWidth="1"/>
    <col min="10982" max="10982" width="8.75" style="2" customWidth="1"/>
    <col min="10983" max="10983" width="9.25" style="2" customWidth="1"/>
    <col min="10984" max="10984" width="6.75" style="2" customWidth="1"/>
    <col min="10985" max="10985" width="6.375" style="2" customWidth="1"/>
    <col min="10986" max="10986" width="5.625" style="2" customWidth="1"/>
    <col min="10987" max="10991" width="9" style="2"/>
    <col min="10992" max="10992" width="15.875" style="2" customWidth="1"/>
    <col min="10993" max="11236" width="9" style="2"/>
    <col min="11237" max="11237" width="14.5" style="2" customWidth="1"/>
    <col min="11238" max="11238" width="8.75" style="2" customWidth="1"/>
    <col min="11239" max="11239" width="9.25" style="2" customWidth="1"/>
    <col min="11240" max="11240" width="6.75" style="2" customWidth="1"/>
    <col min="11241" max="11241" width="6.375" style="2" customWidth="1"/>
    <col min="11242" max="11242" width="5.625" style="2" customWidth="1"/>
    <col min="11243" max="11247" width="9" style="2"/>
    <col min="11248" max="11248" width="15.875" style="2" customWidth="1"/>
    <col min="11249" max="11492" width="9" style="2"/>
    <col min="11493" max="11493" width="14.5" style="2" customWidth="1"/>
    <col min="11494" max="11494" width="8.75" style="2" customWidth="1"/>
    <col min="11495" max="11495" width="9.25" style="2" customWidth="1"/>
    <col min="11496" max="11496" width="6.75" style="2" customWidth="1"/>
    <col min="11497" max="11497" width="6.375" style="2" customWidth="1"/>
    <col min="11498" max="11498" width="5.625" style="2" customWidth="1"/>
    <col min="11499" max="11503" width="9" style="2"/>
    <col min="11504" max="11504" width="15.875" style="2" customWidth="1"/>
    <col min="11505" max="11748" width="9" style="2"/>
    <col min="11749" max="11749" width="14.5" style="2" customWidth="1"/>
    <col min="11750" max="11750" width="8.75" style="2" customWidth="1"/>
    <col min="11751" max="11751" width="9.25" style="2" customWidth="1"/>
    <col min="11752" max="11752" width="6.75" style="2" customWidth="1"/>
    <col min="11753" max="11753" width="6.375" style="2" customWidth="1"/>
    <col min="11754" max="11754" width="5.625" style="2" customWidth="1"/>
    <col min="11755" max="11759" width="9" style="2"/>
    <col min="11760" max="11760" width="15.875" style="2" customWidth="1"/>
    <col min="11761" max="12004" width="9" style="2"/>
    <col min="12005" max="12005" width="14.5" style="2" customWidth="1"/>
    <col min="12006" max="12006" width="8.75" style="2" customWidth="1"/>
    <col min="12007" max="12007" width="9.25" style="2" customWidth="1"/>
    <col min="12008" max="12008" width="6.75" style="2" customWidth="1"/>
    <col min="12009" max="12009" width="6.375" style="2" customWidth="1"/>
    <col min="12010" max="12010" width="5.625" style="2" customWidth="1"/>
    <col min="12011" max="12015" width="9" style="2"/>
    <col min="12016" max="12016" width="15.875" style="2" customWidth="1"/>
    <col min="12017" max="12260" width="9" style="2"/>
    <col min="12261" max="12261" width="14.5" style="2" customWidth="1"/>
    <col min="12262" max="12262" width="8.75" style="2" customWidth="1"/>
    <col min="12263" max="12263" width="9.25" style="2" customWidth="1"/>
    <col min="12264" max="12264" width="6.75" style="2" customWidth="1"/>
    <col min="12265" max="12265" width="6.375" style="2" customWidth="1"/>
    <col min="12266" max="12266" width="5.625" style="2" customWidth="1"/>
    <col min="12267" max="12271" width="9" style="2"/>
    <col min="12272" max="12272" width="15.875" style="2" customWidth="1"/>
    <col min="12273" max="12516" width="9" style="2"/>
    <col min="12517" max="12517" width="14.5" style="2" customWidth="1"/>
    <col min="12518" max="12518" width="8.75" style="2" customWidth="1"/>
    <col min="12519" max="12519" width="9.25" style="2" customWidth="1"/>
    <col min="12520" max="12520" width="6.75" style="2" customWidth="1"/>
    <col min="12521" max="12521" width="6.375" style="2" customWidth="1"/>
    <col min="12522" max="12522" width="5.625" style="2" customWidth="1"/>
    <col min="12523" max="12527" width="9" style="2"/>
    <col min="12528" max="12528" width="15.875" style="2" customWidth="1"/>
    <col min="12529" max="12772" width="9" style="2"/>
    <col min="12773" max="12773" width="14.5" style="2" customWidth="1"/>
    <col min="12774" max="12774" width="8.75" style="2" customWidth="1"/>
    <col min="12775" max="12775" width="9.25" style="2" customWidth="1"/>
    <col min="12776" max="12776" width="6.75" style="2" customWidth="1"/>
    <col min="12777" max="12777" width="6.375" style="2" customWidth="1"/>
    <col min="12778" max="12778" width="5.625" style="2" customWidth="1"/>
    <col min="12779" max="12783" width="9" style="2"/>
    <col min="12784" max="12784" width="15.875" style="2" customWidth="1"/>
    <col min="12785" max="13028" width="9" style="2"/>
    <col min="13029" max="13029" width="14.5" style="2" customWidth="1"/>
    <col min="13030" max="13030" width="8.75" style="2" customWidth="1"/>
    <col min="13031" max="13031" width="9.25" style="2" customWidth="1"/>
    <col min="13032" max="13032" width="6.75" style="2" customWidth="1"/>
    <col min="13033" max="13033" width="6.375" style="2" customWidth="1"/>
    <col min="13034" max="13034" width="5.625" style="2" customWidth="1"/>
    <col min="13035" max="13039" width="9" style="2"/>
    <col min="13040" max="13040" width="15.875" style="2" customWidth="1"/>
    <col min="13041" max="13284" width="9" style="2"/>
    <col min="13285" max="13285" width="14.5" style="2" customWidth="1"/>
    <col min="13286" max="13286" width="8.75" style="2" customWidth="1"/>
    <col min="13287" max="13287" width="9.25" style="2" customWidth="1"/>
    <col min="13288" max="13288" width="6.75" style="2" customWidth="1"/>
    <col min="13289" max="13289" width="6.375" style="2" customWidth="1"/>
    <col min="13290" max="13290" width="5.625" style="2" customWidth="1"/>
    <col min="13291" max="13295" width="9" style="2"/>
    <col min="13296" max="13296" width="15.875" style="2" customWidth="1"/>
    <col min="13297" max="13540" width="9" style="2"/>
    <col min="13541" max="13541" width="14.5" style="2" customWidth="1"/>
    <col min="13542" max="13542" width="8.75" style="2" customWidth="1"/>
    <col min="13543" max="13543" width="9.25" style="2" customWidth="1"/>
    <col min="13544" max="13544" width="6.75" style="2" customWidth="1"/>
    <col min="13545" max="13545" width="6.375" style="2" customWidth="1"/>
    <col min="13546" max="13546" width="5.625" style="2" customWidth="1"/>
    <col min="13547" max="13551" width="9" style="2"/>
    <col min="13552" max="13552" width="15.875" style="2" customWidth="1"/>
    <col min="13553" max="13796" width="9" style="2"/>
    <col min="13797" max="13797" width="14.5" style="2" customWidth="1"/>
    <col min="13798" max="13798" width="8.75" style="2" customWidth="1"/>
    <col min="13799" max="13799" width="9.25" style="2" customWidth="1"/>
    <col min="13800" max="13800" width="6.75" style="2" customWidth="1"/>
    <col min="13801" max="13801" width="6.375" style="2" customWidth="1"/>
    <col min="13802" max="13802" width="5.625" style="2" customWidth="1"/>
    <col min="13803" max="13807" width="9" style="2"/>
    <col min="13808" max="13808" width="15.875" style="2" customWidth="1"/>
    <col min="13809" max="14052" width="9" style="2"/>
    <col min="14053" max="14053" width="14.5" style="2" customWidth="1"/>
    <col min="14054" max="14054" width="8.75" style="2" customWidth="1"/>
    <col min="14055" max="14055" width="9.25" style="2" customWidth="1"/>
    <col min="14056" max="14056" width="6.75" style="2" customWidth="1"/>
    <col min="14057" max="14057" width="6.375" style="2" customWidth="1"/>
    <col min="14058" max="14058" width="5.625" style="2" customWidth="1"/>
    <col min="14059" max="14063" width="9" style="2"/>
    <col min="14064" max="14064" width="15.875" style="2" customWidth="1"/>
    <col min="14065" max="14308" width="9" style="2"/>
    <col min="14309" max="14309" width="14.5" style="2" customWidth="1"/>
    <col min="14310" max="14310" width="8.75" style="2" customWidth="1"/>
    <col min="14311" max="14311" width="9.25" style="2" customWidth="1"/>
    <col min="14312" max="14312" width="6.75" style="2" customWidth="1"/>
    <col min="14313" max="14313" width="6.375" style="2" customWidth="1"/>
    <col min="14314" max="14314" width="5.625" style="2" customWidth="1"/>
    <col min="14315" max="14319" width="9" style="2"/>
    <col min="14320" max="14320" width="15.875" style="2" customWidth="1"/>
    <col min="14321" max="14564" width="9" style="2"/>
    <col min="14565" max="14565" width="14.5" style="2" customWidth="1"/>
    <col min="14566" max="14566" width="8.75" style="2" customWidth="1"/>
    <col min="14567" max="14567" width="9.25" style="2" customWidth="1"/>
    <col min="14568" max="14568" width="6.75" style="2" customWidth="1"/>
    <col min="14569" max="14569" width="6.375" style="2" customWidth="1"/>
    <col min="14570" max="14570" width="5.625" style="2" customWidth="1"/>
    <col min="14571" max="14575" width="9" style="2"/>
    <col min="14576" max="14576" width="15.875" style="2" customWidth="1"/>
    <col min="14577" max="14820" width="9" style="2"/>
    <col min="14821" max="14821" width="14.5" style="2" customWidth="1"/>
    <col min="14822" max="14822" width="8.75" style="2" customWidth="1"/>
    <col min="14823" max="14823" width="9.25" style="2" customWidth="1"/>
    <col min="14824" max="14824" width="6.75" style="2" customWidth="1"/>
    <col min="14825" max="14825" width="6.375" style="2" customWidth="1"/>
    <col min="14826" max="14826" width="5.625" style="2" customWidth="1"/>
    <col min="14827" max="14831" width="9" style="2"/>
    <col min="14832" max="14832" width="15.875" style="2" customWidth="1"/>
    <col min="14833" max="15076" width="9" style="2"/>
    <col min="15077" max="15077" width="14.5" style="2" customWidth="1"/>
    <col min="15078" max="15078" width="8.75" style="2" customWidth="1"/>
    <col min="15079" max="15079" width="9.25" style="2" customWidth="1"/>
    <col min="15080" max="15080" width="6.75" style="2" customWidth="1"/>
    <col min="15081" max="15081" width="6.375" style="2" customWidth="1"/>
    <col min="15082" max="15082" width="5.625" style="2" customWidth="1"/>
    <col min="15083" max="15087" width="9" style="2"/>
    <col min="15088" max="15088" width="15.875" style="2" customWidth="1"/>
    <col min="15089" max="15332" width="9" style="2"/>
    <col min="15333" max="15333" width="14.5" style="2" customWidth="1"/>
    <col min="15334" max="15334" width="8.75" style="2" customWidth="1"/>
    <col min="15335" max="15335" width="9.25" style="2" customWidth="1"/>
    <col min="15336" max="15336" width="6.75" style="2" customWidth="1"/>
    <col min="15337" max="15337" width="6.375" style="2" customWidth="1"/>
    <col min="15338" max="15338" width="5.625" style="2" customWidth="1"/>
    <col min="15339" max="15343" width="9" style="2"/>
    <col min="15344" max="15344" width="15.875" style="2" customWidth="1"/>
    <col min="15345" max="15588" width="9" style="2"/>
    <col min="15589" max="15589" width="14.5" style="2" customWidth="1"/>
    <col min="15590" max="15590" width="8.75" style="2" customWidth="1"/>
    <col min="15591" max="15591" width="9.25" style="2" customWidth="1"/>
    <col min="15592" max="15592" width="6.75" style="2" customWidth="1"/>
    <col min="15593" max="15593" width="6.375" style="2" customWidth="1"/>
    <col min="15594" max="15594" width="5.625" style="2" customWidth="1"/>
    <col min="15595" max="15599" width="9" style="2"/>
    <col min="15600" max="15600" width="15.875" style="2" customWidth="1"/>
    <col min="15601" max="15844" width="9" style="2"/>
    <col min="15845" max="15845" width="14.5" style="2" customWidth="1"/>
    <col min="15846" max="15846" width="8.75" style="2" customWidth="1"/>
    <col min="15847" max="15847" width="9.25" style="2" customWidth="1"/>
    <col min="15848" max="15848" width="6.75" style="2" customWidth="1"/>
    <col min="15849" max="15849" width="6.375" style="2" customWidth="1"/>
    <col min="15850" max="15850" width="5.625" style="2" customWidth="1"/>
    <col min="15851" max="15855" width="9" style="2"/>
    <col min="15856" max="15856" width="15.875" style="2" customWidth="1"/>
    <col min="15857" max="16100" width="9" style="2"/>
    <col min="16101" max="16101" width="14.5" style="2" customWidth="1"/>
    <col min="16102" max="16102" width="8.75" style="2" customWidth="1"/>
    <col min="16103" max="16103" width="9.25" style="2" customWidth="1"/>
    <col min="16104" max="16104" width="6.75" style="2" customWidth="1"/>
    <col min="16105" max="16105" width="6.375" style="2" customWidth="1"/>
    <col min="16106" max="16106" width="5.625" style="2" customWidth="1"/>
    <col min="16107" max="16111" width="9" style="2"/>
    <col min="16112" max="16112" width="15.875" style="2" customWidth="1"/>
    <col min="16113" max="16384" width="9" style="2"/>
  </cols>
  <sheetData>
    <row r="1" spans="1:11">
      <c r="A1" s="1"/>
      <c r="B1" s="1"/>
      <c r="C1" s="1"/>
    </row>
    <row r="2" spans="1:11">
      <c r="A2" s="1"/>
      <c r="B2" s="1"/>
      <c r="C2" s="1"/>
    </row>
    <row r="3" spans="1:11">
      <c r="A3" s="1"/>
      <c r="B3" s="1"/>
      <c r="C3" s="1"/>
    </row>
    <row r="4" spans="1:11">
      <c r="A4" s="1"/>
      <c r="B4" s="1"/>
      <c r="C4" s="1"/>
    </row>
    <row r="5" spans="1:11">
      <c r="A5" s="1"/>
      <c r="B5" s="1"/>
      <c r="C5" s="1"/>
    </row>
    <row r="6" spans="1:11" ht="61.5" customHeight="1">
      <c r="A6" s="1100" t="s">
        <v>908</v>
      </c>
      <c r="B6" s="1100"/>
      <c r="C6" s="1100"/>
      <c r="D6" s="1100"/>
      <c r="E6" s="1100"/>
      <c r="F6" s="1100"/>
      <c r="G6" s="1100"/>
      <c r="H6" s="1100"/>
      <c r="I6" s="1100"/>
      <c r="J6" s="1100"/>
      <c r="K6" s="1100"/>
    </row>
    <row r="7" spans="1:11">
      <c r="A7" s="1"/>
      <c r="B7" s="1"/>
      <c r="C7" s="1"/>
    </row>
    <row r="8" spans="1:11">
      <c r="A8" s="1"/>
      <c r="B8" s="1"/>
      <c r="C8" s="1"/>
    </row>
    <row r="9" spans="1:11">
      <c r="A9" s="1"/>
      <c r="B9" s="1"/>
      <c r="C9" s="1"/>
    </row>
    <row r="10" spans="1:11">
      <c r="A10" s="1"/>
      <c r="B10" s="1"/>
      <c r="C10" s="1"/>
    </row>
    <row r="11" spans="1:11">
      <c r="A11" s="1"/>
      <c r="B11" s="1"/>
      <c r="C11" s="1"/>
    </row>
    <row r="12" spans="1:11">
      <c r="A12" s="1"/>
      <c r="B12" s="1"/>
      <c r="C12" s="1"/>
    </row>
    <row r="13" spans="1:11">
      <c r="A13" s="1"/>
      <c r="B13" s="1"/>
      <c r="C13" s="1"/>
    </row>
    <row r="14" spans="1:11">
      <c r="A14" s="1"/>
      <c r="B14" s="1"/>
      <c r="C14" s="1"/>
    </row>
    <row r="15" spans="1:11">
      <c r="A15" s="1"/>
      <c r="B15" s="1"/>
      <c r="C15" s="1"/>
    </row>
    <row r="16" spans="1:11">
      <c r="A16" s="1"/>
      <c r="B16" s="1"/>
      <c r="C16" s="1"/>
    </row>
    <row r="17" spans="1:30">
      <c r="A17" s="1"/>
      <c r="B17" s="1"/>
      <c r="C17" s="1"/>
    </row>
    <row r="18" spans="1:30">
      <c r="A18" s="1"/>
      <c r="B18" s="1"/>
      <c r="C18" s="1"/>
    </row>
    <row r="19" spans="1:30">
      <c r="A19" s="1"/>
      <c r="B19" s="1"/>
      <c r="C19" s="1"/>
    </row>
    <row r="20" spans="1:30">
      <c r="A20" s="1"/>
      <c r="B20" s="1"/>
      <c r="C20" s="1"/>
    </row>
    <row r="21" spans="1:30">
      <c r="A21" s="1"/>
      <c r="B21" s="1"/>
      <c r="C21" s="1"/>
    </row>
    <row r="22" spans="1:30">
      <c r="A22" s="1"/>
      <c r="B22" s="1"/>
      <c r="C22" s="1"/>
    </row>
    <row r="23" spans="1:30">
      <c r="A23" s="1"/>
      <c r="B23" s="1"/>
      <c r="C23" s="1"/>
    </row>
    <row r="24" spans="1:30" ht="46.5">
      <c r="A24" s="1101" t="s">
        <v>822</v>
      </c>
      <c r="B24" s="1101"/>
      <c r="C24" s="1101"/>
      <c r="D24" s="1101"/>
      <c r="E24" s="1101"/>
      <c r="F24" s="1101"/>
      <c r="G24" s="1101"/>
      <c r="H24" s="1101"/>
      <c r="I24" s="1101"/>
      <c r="J24" s="1101"/>
      <c r="K24" s="1101"/>
    </row>
    <row r="25" spans="1:30">
      <c r="A25" s="1"/>
      <c r="B25" s="1"/>
      <c r="C25" s="1"/>
    </row>
    <row r="26" spans="1:30">
      <c r="A26" s="1"/>
      <c r="B26" s="1"/>
      <c r="C26" s="1"/>
    </row>
    <row r="27" spans="1:30">
      <c r="A27" s="1"/>
      <c r="B27" s="1"/>
      <c r="C27" s="1"/>
    </row>
    <row r="28" spans="1:30">
      <c r="A28" s="1"/>
      <c r="B28" s="1"/>
      <c r="C28" s="1"/>
    </row>
    <row r="29" spans="1:30">
      <c r="A29" s="1"/>
      <c r="B29" s="1"/>
      <c r="C29" s="1"/>
    </row>
    <row r="30" spans="1:30" ht="16.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6.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6.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ht="16.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ht="16.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ht="16.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6.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6.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6.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ht="16.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ht="16.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ht="16.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ht="16.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ht="16.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ht="16.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ht="16.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ht="16.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ht="16.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ht="16.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30" ht="16.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30" ht="16.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ht="16.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1:30" ht="16.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1:30" ht="16.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30" ht="16.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ht="16.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ht="16.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ht="16.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ht="16.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ht="16.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30" ht="16.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 ht="16.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1:30" ht="16.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30" ht="16.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1:30" ht="16.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1:30" ht="16.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1:30" ht="16.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30" ht="16.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1:30" ht="16.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1:30" ht="16.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</row>
    <row r="70" spans="1:30" ht="16.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</row>
    <row r="71" spans="1:30" ht="16.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</row>
    <row r="72" spans="1:30" ht="16.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</row>
    <row r="73" spans="1:30" ht="16.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1:30" ht="16.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1:30" ht="16.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</row>
    <row r="76" spans="1:30" ht="16.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1:30" ht="16.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8" spans="1:30" ht="16.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</row>
  </sheetData>
  <mergeCells count="2">
    <mergeCell ref="A6:K6"/>
    <mergeCell ref="A24:K24"/>
  </mergeCells>
  <phoneticPr fontId="1" type="noConversion"/>
  <printOptions horizontalCentered="1"/>
  <pageMargins left="0.25" right="0.25" top="0.75" bottom="0.75" header="0.3" footer="0.3"/>
  <pageSetup paperSize="9" orientation="landscape" r:id="rId1"/>
  <headerFooter differentFirst="1">
    <oddFooter>&amp;C- &amp;P-1&amp; -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5"/>
  <sheetViews>
    <sheetView view="pageBreakPreview" zoomScaleNormal="100" zoomScaleSheetLayoutView="100" workbookViewId="0">
      <selection activeCell="A3" sqref="A3:L3"/>
    </sheetView>
  </sheetViews>
  <sheetFormatPr defaultRowHeight="13.5"/>
  <cols>
    <col min="1" max="11" width="11.25" style="2" customWidth="1"/>
    <col min="12" max="12" width="4.125" style="2" customWidth="1"/>
    <col min="13" max="242" width="9" style="2"/>
    <col min="243" max="243" width="14.5" style="2" customWidth="1"/>
    <col min="244" max="244" width="8.75" style="2" customWidth="1"/>
    <col min="245" max="245" width="9.25" style="2" customWidth="1"/>
    <col min="246" max="246" width="6.75" style="2" customWidth="1"/>
    <col min="247" max="247" width="6.375" style="2" customWidth="1"/>
    <col min="248" max="248" width="5.625" style="2" customWidth="1"/>
    <col min="249" max="253" width="9" style="2"/>
    <col min="254" max="254" width="15.875" style="2" customWidth="1"/>
    <col min="255" max="498" width="9" style="2"/>
    <col min="499" max="499" width="14.5" style="2" customWidth="1"/>
    <col min="500" max="500" width="8.75" style="2" customWidth="1"/>
    <col min="501" max="501" width="9.25" style="2" customWidth="1"/>
    <col min="502" max="502" width="6.75" style="2" customWidth="1"/>
    <col min="503" max="503" width="6.375" style="2" customWidth="1"/>
    <col min="504" max="504" width="5.625" style="2" customWidth="1"/>
    <col min="505" max="509" width="9" style="2"/>
    <col min="510" max="510" width="15.875" style="2" customWidth="1"/>
    <col min="511" max="754" width="9" style="2"/>
    <col min="755" max="755" width="14.5" style="2" customWidth="1"/>
    <col min="756" max="756" width="8.75" style="2" customWidth="1"/>
    <col min="757" max="757" width="9.25" style="2" customWidth="1"/>
    <col min="758" max="758" width="6.75" style="2" customWidth="1"/>
    <col min="759" max="759" width="6.375" style="2" customWidth="1"/>
    <col min="760" max="760" width="5.625" style="2" customWidth="1"/>
    <col min="761" max="765" width="9" style="2"/>
    <col min="766" max="766" width="15.875" style="2" customWidth="1"/>
    <col min="767" max="1010" width="9" style="2"/>
    <col min="1011" max="1011" width="14.5" style="2" customWidth="1"/>
    <col min="1012" max="1012" width="8.75" style="2" customWidth="1"/>
    <col min="1013" max="1013" width="9.25" style="2" customWidth="1"/>
    <col min="1014" max="1014" width="6.75" style="2" customWidth="1"/>
    <col min="1015" max="1015" width="6.375" style="2" customWidth="1"/>
    <col min="1016" max="1016" width="5.625" style="2" customWidth="1"/>
    <col min="1017" max="1021" width="9" style="2"/>
    <col min="1022" max="1022" width="15.875" style="2" customWidth="1"/>
    <col min="1023" max="1266" width="9" style="2"/>
    <col min="1267" max="1267" width="14.5" style="2" customWidth="1"/>
    <col min="1268" max="1268" width="8.75" style="2" customWidth="1"/>
    <col min="1269" max="1269" width="9.25" style="2" customWidth="1"/>
    <col min="1270" max="1270" width="6.75" style="2" customWidth="1"/>
    <col min="1271" max="1271" width="6.375" style="2" customWidth="1"/>
    <col min="1272" max="1272" width="5.625" style="2" customWidth="1"/>
    <col min="1273" max="1277" width="9" style="2"/>
    <col min="1278" max="1278" width="15.875" style="2" customWidth="1"/>
    <col min="1279" max="1522" width="9" style="2"/>
    <col min="1523" max="1523" width="14.5" style="2" customWidth="1"/>
    <col min="1524" max="1524" width="8.75" style="2" customWidth="1"/>
    <col min="1525" max="1525" width="9.25" style="2" customWidth="1"/>
    <col min="1526" max="1526" width="6.75" style="2" customWidth="1"/>
    <col min="1527" max="1527" width="6.375" style="2" customWidth="1"/>
    <col min="1528" max="1528" width="5.625" style="2" customWidth="1"/>
    <col min="1529" max="1533" width="9" style="2"/>
    <col min="1534" max="1534" width="15.875" style="2" customWidth="1"/>
    <col min="1535" max="1778" width="9" style="2"/>
    <col min="1779" max="1779" width="14.5" style="2" customWidth="1"/>
    <col min="1780" max="1780" width="8.75" style="2" customWidth="1"/>
    <col min="1781" max="1781" width="9.25" style="2" customWidth="1"/>
    <col min="1782" max="1782" width="6.75" style="2" customWidth="1"/>
    <col min="1783" max="1783" width="6.375" style="2" customWidth="1"/>
    <col min="1784" max="1784" width="5.625" style="2" customWidth="1"/>
    <col min="1785" max="1789" width="9" style="2"/>
    <col min="1790" max="1790" width="15.875" style="2" customWidth="1"/>
    <col min="1791" max="2034" width="9" style="2"/>
    <col min="2035" max="2035" width="14.5" style="2" customWidth="1"/>
    <col min="2036" max="2036" width="8.75" style="2" customWidth="1"/>
    <col min="2037" max="2037" width="9.25" style="2" customWidth="1"/>
    <col min="2038" max="2038" width="6.75" style="2" customWidth="1"/>
    <col min="2039" max="2039" width="6.375" style="2" customWidth="1"/>
    <col min="2040" max="2040" width="5.625" style="2" customWidth="1"/>
    <col min="2041" max="2045" width="9" style="2"/>
    <col min="2046" max="2046" width="15.875" style="2" customWidth="1"/>
    <col min="2047" max="2290" width="9" style="2"/>
    <col min="2291" max="2291" width="14.5" style="2" customWidth="1"/>
    <col min="2292" max="2292" width="8.75" style="2" customWidth="1"/>
    <col min="2293" max="2293" width="9.25" style="2" customWidth="1"/>
    <col min="2294" max="2294" width="6.75" style="2" customWidth="1"/>
    <col min="2295" max="2295" width="6.375" style="2" customWidth="1"/>
    <col min="2296" max="2296" width="5.625" style="2" customWidth="1"/>
    <col min="2297" max="2301" width="9" style="2"/>
    <col min="2302" max="2302" width="15.875" style="2" customWidth="1"/>
    <col min="2303" max="2546" width="9" style="2"/>
    <col min="2547" max="2547" width="14.5" style="2" customWidth="1"/>
    <col min="2548" max="2548" width="8.75" style="2" customWidth="1"/>
    <col min="2549" max="2549" width="9.25" style="2" customWidth="1"/>
    <col min="2550" max="2550" width="6.75" style="2" customWidth="1"/>
    <col min="2551" max="2551" width="6.375" style="2" customWidth="1"/>
    <col min="2552" max="2552" width="5.625" style="2" customWidth="1"/>
    <col min="2553" max="2557" width="9" style="2"/>
    <col min="2558" max="2558" width="15.875" style="2" customWidth="1"/>
    <col min="2559" max="2802" width="9" style="2"/>
    <col min="2803" max="2803" width="14.5" style="2" customWidth="1"/>
    <col min="2804" max="2804" width="8.75" style="2" customWidth="1"/>
    <col min="2805" max="2805" width="9.25" style="2" customWidth="1"/>
    <col min="2806" max="2806" width="6.75" style="2" customWidth="1"/>
    <col min="2807" max="2807" width="6.375" style="2" customWidth="1"/>
    <col min="2808" max="2808" width="5.625" style="2" customWidth="1"/>
    <col min="2809" max="2813" width="9" style="2"/>
    <col min="2814" max="2814" width="15.875" style="2" customWidth="1"/>
    <col min="2815" max="3058" width="9" style="2"/>
    <col min="3059" max="3059" width="14.5" style="2" customWidth="1"/>
    <col min="3060" max="3060" width="8.75" style="2" customWidth="1"/>
    <col min="3061" max="3061" width="9.25" style="2" customWidth="1"/>
    <col min="3062" max="3062" width="6.75" style="2" customWidth="1"/>
    <col min="3063" max="3063" width="6.375" style="2" customWidth="1"/>
    <col min="3064" max="3064" width="5.625" style="2" customWidth="1"/>
    <col min="3065" max="3069" width="9" style="2"/>
    <col min="3070" max="3070" width="15.875" style="2" customWidth="1"/>
    <col min="3071" max="3314" width="9" style="2"/>
    <col min="3315" max="3315" width="14.5" style="2" customWidth="1"/>
    <col min="3316" max="3316" width="8.75" style="2" customWidth="1"/>
    <col min="3317" max="3317" width="9.25" style="2" customWidth="1"/>
    <col min="3318" max="3318" width="6.75" style="2" customWidth="1"/>
    <col min="3319" max="3319" width="6.375" style="2" customWidth="1"/>
    <col min="3320" max="3320" width="5.625" style="2" customWidth="1"/>
    <col min="3321" max="3325" width="9" style="2"/>
    <col min="3326" max="3326" width="15.875" style="2" customWidth="1"/>
    <col min="3327" max="3570" width="9" style="2"/>
    <col min="3571" max="3571" width="14.5" style="2" customWidth="1"/>
    <col min="3572" max="3572" width="8.75" style="2" customWidth="1"/>
    <col min="3573" max="3573" width="9.25" style="2" customWidth="1"/>
    <col min="3574" max="3574" width="6.75" style="2" customWidth="1"/>
    <col min="3575" max="3575" width="6.375" style="2" customWidth="1"/>
    <col min="3576" max="3576" width="5.625" style="2" customWidth="1"/>
    <col min="3577" max="3581" width="9" style="2"/>
    <col min="3582" max="3582" width="15.875" style="2" customWidth="1"/>
    <col min="3583" max="3826" width="9" style="2"/>
    <col min="3827" max="3827" width="14.5" style="2" customWidth="1"/>
    <col min="3828" max="3828" width="8.75" style="2" customWidth="1"/>
    <col min="3829" max="3829" width="9.25" style="2" customWidth="1"/>
    <col min="3830" max="3830" width="6.75" style="2" customWidth="1"/>
    <col min="3831" max="3831" width="6.375" style="2" customWidth="1"/>
    <col min="3832" max="3832" width="5.625" style="2" customWidth="1"/>
    <col min="3833" max="3837" width="9" style="2"/>
    <col min="3838" max="3838" width="15.875" style="2" customWidth="1"/>
    <col min="3839" max="4082" width="9" style="2"/>
    <col min="4083" max="4083" width="14.5" style="2" customWidth="1"/>
    <col min="4084" max="4084" width="8.75" style="2" customWidth="1"/>
    <col min="4085" max="4085" width="9.25" style="2" customWidth="1"/>
    <col min="4086" max="4086" width="6.75" style="2" customWidth="1"/>
    <col min="4087" max="4087" width="6.375" style="2" customWidth="1"/>
    <col min="4088" max="4088" width="5.625" style="2" customWidth="1"/>
    <col min="4089" max="4093" width="9" style="2"/>
    <col min="4094" max="4094" width="15.875" style="2" customWidth="1"/>
    <col min="4095" max="4338" width="9" style="2"/>
    <col min="4339" max="4339" width="14.5" style="2" customWidth="1"/>
    <col min="4340" max="4340" width="8.75" style="2" customWidth="1"/>
    <col min="4341" max="4341" width="9.25" style="2" customWidth="1"/>
    <col min="4342" max="4342" width="6.75" style="2" customWidth="1"/>
    <col min="4343" max="4343" width="6.375" style="2" customWidth="1"/>
    <col min="4344" max="4344" width="5.625" style="2" customWidth="1"/>
    <col min="4345" max="4349" width="9" style="2"/>
    <col min="4350" max="4350" width="15.875" style="2" customWidth="1"/>
    <col min="4351" max="4594" width="9" style="2"/>
    <col min="4595" max="4595" width="14.5" style="2" customWidth="1"/>
    <col min="4596" max="4596" width="8.75" style="2" customWidth="1"/>
    <col min="4597" max="4597" width="9.25" style="2" customWidth="1"/>
    <col min="4598" max="4598" width="6.75" style="2" customWidth="1"/>
    <col min="4599" max="4599" width="6.375" style="2" customWidth="1"/>
    <col min="4600" max="4600" width="5.625" style="2" customWidth="1"/>
    <col min="4601" max="4605" width="9" style="2"/>
    <col min="4606" max="4606" width="15.875" style="2" customWidth="1"/>
    <col min="4607" max="4850" width="9" style="2"/>
    <col min="4851" max="4851" width="14.5" style="2" customWidth="1"/>
    <col min="4852" max="4852" width="8.75" style="2" customWidth="1"/>
    <col min="4853" max="4853" width="9.25" style="2" customWidth="1"/>
    <col min="4854" max="4854" width="6.75" style="2" customWidth="1"/>
    <col min="4855" max="4855" width="6.375" style="2" customWidth="1"/>
    <col min="4856" max="4856" width="5.625" style="2" customWidth="1"/>
    <col min="4857" max="4861" width="9" style="2"/>
    <col min="4862" max="4862" width="15.875" style="2" customWidth="1"/>
    <col min="4863" max="5106" width="9" style="2"/>
    <col min="5107" max="5107" width="14.5" style="2" customWidth="1"/>
    <col min="5108" max="5108" width="8.75" style="2" customWidth="1"/>
    <col min="5109" max="5109" width="9.25" style="2" customWidth="1"/>
    <col min="5110" max="5110" width="6.75" style="2" customWidth="1"/>
    <col min="5111" max="5111" width="6.375" style="2" customWidth="1"/>
    <col min="5112" max="5112" width="5.625" style="2" customWidth="1"/>
    <col min="5113" max="5117" width="9" style="2"/>
    <col min="5118" max="5118" width="15.875" style="2" customWidth="1"/>
    <col min="5119" max="5362" width="9" style="2"/>
    <col min="5363" max="5363" width="14.5" style="2" customWidth="1"/>
    <col min="5364" max="5364" width="8.75" style="2" customWidth="1"/>
    <col min="5365" max="5365" width="9.25" style="2" customWidth="1"/>
    <col min="5366" max="5366" width="6.75" style="2" customWidth="1"/>
    <col min="5367" max="5367" width="6.375" style="2" customWidth="1"/>
    <col min="5368" max="5368" width="5.625" style="2" customWidth="1"/>
    <col min="5369" max="5373" width="9" style="2"/>
    <col min="5374" max="5374" width="15.875" style="2" customWidth="1"/>
    <col min="5375" max="5618" width="9" style="2"/>
    <col min="5619" max="5619" width="14.5" style="2" customWidth="1"/>
    <col min="5620" max="5620" width="8.75" style="2" customWidth="1"/>
    <col min="5621" max="5621" width="9.25" style="2" customWidth="1"/>
    <col min="5622" max="5622" width="6.75" style="2" customWidth="1"/>
    <col min="5623" max="5623" width="6.375" style="2" customWidth="1"/>
    <col min="5624" max="5624" width="5.625" style="2" customWidth="1"/>
    <col min="5625" max="5629" width="9" style="2"/>
    <col min="5630" max="5630" width="15.875" style="2" customWidth="1"/>
    <col min="5631" max="5874" width="9" style="2"/>
    <col min="5875" max="5875" width="14.5" style="2" customWidth="1"/>
    <col min="5876" max="5876" width="8.75" style="2" customWidth="1"/>
    <col min="5877" max="5877" width="9.25" style="2" customWidth="1"/>
    <col min="5878" max="5878" width="6.75" style="2" customWidth="1"/>
    <col min="5879" max="5879" width="6.375" style="2" customWidth="1"/>
    <col min="5880" max="5880" width="5.625" style="2" customWidth="1"/>
    <col min="5881" max="5885" width="9" style="2"/>
    <col min="5886" max="5886" width="15.875" style="2" customWidth="1"/>
    <col min="5887" max="6130" width="9" style="2"/>
    <col min="6131" max="6131" width="14.5" style="2" customWidth="1"/>
    <col min="6132" max="6132" width="8.75" style="2" customWidth="1"/>
    <col min="6133" max="6133" width="9.25" style="2" customWidth="1"/>
    <col min="6134" max="6134" width="6.75" style="2" customWidth="1"/>
    <col min="6135" max="6135" width="6.375" style="2" customWidth="1"/>
    <col min="6136" max="6136" width="5.625" style="2" customWidth="1"/>
    <col min="6137" max="6141" width="9" style="2"/>
    <col min="6142" max="6142" width="15.875" style="2" customWidth="1"/>
    <col min="6143" max="6386" width="9" style="2"/>
    <col min="6387" max="6387" width="14.5" style="2" customWidth="1"/>
    <col min="6388" max="6388" width="8.75" style="2" customWidth="1"/>
    <col min="6389" max="6389" width="9.25" style="2" customWidth="1"/>
    <col min="6390" max="6390" width="6.75" style="2" customWidth="1"/>
    <col min="6391" max="6391" width="6.375" style="2" customWidth="1"/>
    <col min="6392" max="6392" width="5.625" style="2" customWidth="1"/>
    <col min="6393" max="6397" width="9" style="2"/>
    <col min="6398" max="6398" width="15.875" style="2" customWidth="1"/>
    <col min="6399" max="6642" width="9" style="2"/>
    <col min="6643" max="6643" width="14.5" style="2" customWidth="1"/>
    <col min="6644" max="6644" width="8.75" style="2" customWidth="1"/>
    <col min="6645" max="6645" width="9.25" style="2" customWidth="1"/>
    <col min="6646" max="6646" width="6.75" style="2" customWidth="1"/>
    <col min="6647" max="6647" width="6.375" style="2" customWidth="1"/>
    <col min="6648" max="6648" width="5.625" style="2" customWidth="1"/>
    <col min="6649" max="6653" width="9" style="2"/>
    <col min="6654" max="6654" width="15.875" style="2" customWidth="1"/>
    <col min="6655" max="6898" width="9" style="2"/>
    <col min="6899" max="6899" width="14.5" style="2" customWidth="1"/>
    <col min="6900" max="6900" width="8.75" style="2" customWidth="1"/>
    <col min="6901" max="6901" width="9.25" style="2" customWidth="1"/>
    <col min="6902" max="6902" width="6.75" style="2" customWidth="1"/>
    <col min="6903" max="6903" width="6.375" style="2" customWidth="1"/>
    <col min="6904" max="6904" width="5.625" style="2" customWidth="1"/>
    <col min="6905" max="6909" width="9" style="2"/>
    <col min="6910" max="6910" width="15.875" style="2" customWidth="1"/>
    <col min="6911" max="7154" width="9" style="2"/>
    <col min="7155" max="7155" width="14.5" style="2" customWidth="1"/>
    <col min="7156" max="7156" width="8.75" style="2" customWidth="1"/>
    <col min="7157" max="7157" width="9.25" style="2" customWidth="1"/>
    <col min="7158" max="7158" width="6.75" style="2" customWidth="1"/>
    <col min="7159" max="7159" width="6.375" style="2" customWidth="1"/>
    <col min="7160" max="7160" width="5.625" style="2" customWidth="1"/>
    <col min="7161" max="7165" width="9" style="2"/>
    <col min="7166" max="7166" width="15.875" style="2" customWidth="1"/>
    <col min="7167" max="7410" width="9" style="2"/>
    <col min="7411" max="7411" width="14.5" style="2" customWidth="1"/>
    <col min="7412" max="7412" width="8.75" style="2" customWidth="1"/>
    <col min="7413" max="7413" width="9.25" style="2" customWidth="1"/>
    <col min="7414" max="7414" width="6.75" style="2" customWidth="1"/>
    <col min="7415" max="7415" width="6.375" style="2" customWidth="1"/>
    <col min="7416" max="7416" width="5.625" style="2" customWidth="1"/>
    <col min="7417" max="7421" width="9" style="2"/>
    <col min="7422" max="7422" width="15.875" style="2" customWidth="1"/>
    <col min="7423" max="7666" width="9" style="2"/>
    <col min="7667" max="7667" width="14.5" style="2" customWidth="1"/>
    <col min="7668" max="7668" width="8.75" style="2" customWidth="1"/>
    <col min="7669" max="7669" width="9.25" style="2" customWidth="1"/>
    <col min="7670" max="7670" width="6.75" style="2" customWidth="1"/>
    <col min="7671" max="7671" width="6.375" style="2" customWidth="1"/>
    <col min="7672" max="7672" width="5.625" style="2" customWidth="1"/>
    <col min="7673" max="7677" width="9" style="2"/>
    <col min="7678" max="7678" width="15.875" style="2" customWidth="1"/>
    <col min="7679" max="7922" width="9" style="2"/>
    <col min="7923" max="7923" width="14.5" style="2" customWidth="1"/>
    <col min="7924" max="7924" width="8.75" style="2" customWidth="1"/>
    <col min="7925" max="7925" width="9.25" style="2" customWidth="1"/>
    <col min="7926" max="7926" width="6.75" style="2" customWidth="1"/>
    <col min="7927" max="7927" width="6.375" style="2" customWidth="1"/>
    <col min="7928" max="7928" width="5.625" style="2" customWidth="1"/>
    <col min="7929" max="7933" width="9" style="2"/>
    <col min="7934" max="7934" width="15.875" style="2" customWidth="1"/>
    <col min="7935" max="8178" width="9" style="2"/>
    <col min="8179" max="8179" width="14.5" style="2" customWidth="1"/>
    <col min="8180" max="8180" width="8.75" style="2" customWidth="1"/>
    <col min="8181" max="8181" width="9.25" style="2" customWidth="1"/>
    <col min="8182" max="8182" width="6.75" style="2" customWidth="1"/>
    <col min="8183" max="8183" width="6.375" style="2" customWidth="1"/>
    <col min="8184" max="8184" width="5.625" style="2" customWidth="1"/>
    <col min="8185" max="8189" width="9" style="2"/>
    <col min="8190" max="8190" width="15.875" style="2" customWidth="1"/>
    <col min="8191" max="8434" width="9" style="2"/>
    <col min="8435" max="8435" width="14.5" style="2" customWidth="1"/>
    <col min="8436" max="8436" width="8.75" style="2" customWidth="1"/>
    <col min="8437" max="8437" width="9.25" style="2" customWidth="1"/>
    <col min="8438" max="8438" width="6.75" style="2" customWidth="1"/>
    <col min="8439" max="8439" width="6.375" style="2" customWidth="1"/>
    <col min="8440" max="8440" width="5.625" style="2" customWidth="1"/>
    <col min="8441" max="8445" width="9" style="2"/>
    <col min="8446" max="8446" width="15.875" style="2" customWidth="1"/>
    <col min="8447" max="8690" width="9" style="2"/>
    <col min="8691" max="8691" width="14.5" style="2" customWidth="1"/>
    <col min="8692" max="8692" width="8.75" style="2" customWidth="1"/>
    <col min="8693" max="8693" width="9.25" style="2" customWidth="1"/>
    <col min="8694" max="8694" width="6.75" style="2" customWidth="1"/>
    <col min="8695" max="8695" width="6.375" style="2" customWidth="1"/>
    <col min="8696" max="8696" width="5.625" style="2" customWidth="1"/>
    <col min="8697" max="8701" width="9" style="2"/>
    <col min="8702" max="8702" width="15.875" style="2" customWidth="1"/>
    <col min="8703" max="8946" width="9" style="2"/>
    <col min="8947" max="8947" width="14.5" style="2" customWidth="1"/>
    <col min="8948" max="8948" width="8.75" style="2" customWidth="1"/>
    <col min="8949" max="8949" width="9.25" style="2" customWidth="1"/>
    <col min="8950" max="8950" width="6.75" style="2" customWidth="1"/>
    <col min="8951" max="8951" width="6.375" style="2" customWidth="1"/>
    <col min="8952" max="8952" width="5.625" style="2" customWidth="1"/>
    <col min="8953" max="8957" width="9" style="2"/>
    <col min="8958" max="8958" width="15.875" style="2" customWidth="1"/>
    <col min="8959" max="9202" width="9" style="2"/>
    <col min="9203" max="9203" width="14.5" style="2" customWidth="1"/>
    <col min="9204" max="9204" width="8.75" style="2" customWidth="1"/>
    <col min="9205" max="9205" width="9.25" style="2" customWidth="1"/>
    <col min="9206" max="9206" width="6.75" style="2" customWidth="1"/>
    <col min="9207" max="9207" width="6.375" style="2" customWidth="1"/>
    <col min="9208" max="9208" width="5.625" style="2" customWidth="1"/>
    <col min="9209" max="9213" width="9" style="2"/>
    <col min="9214" max="9214" width="15.875" style="2" customWidth="1"/>
    <col min="9215" max="9458" width="9" style="2"/>
    <col min="9459" max="9459" width="14.5" style="2" customWidth="1"/>
    <col min="9460" max="9460" width="8.75" style="2" customWidth="1"/>
    <col min="9461" max="9461" width="9.25" style="2" customWidth="1"/>
    <col min="9462" max="9462" width="6.75" style="2" customWidth="1"/>
    <col min="9463" max="9463" width="6.375" style="2" customWidth="1"/>
    <col min="9464" max="9464" width="5.625" style="2" customWidth="1"/>
    <col min="9465" max="9469" width="9" style="2"/>
    <col min="9470" max="9470" width="15.875" style="2" customWidth="1"/>
    <col min="9471" max="9714" width="9" style="2"/>
    <col min="9715" max="9715" width="14.5" style="2" customWidth="1"/>
    <col min="9716" max="9716" width="8.75" style="2" customWidth="1"/>
    <col min="9717" max="9717" width="9.25" style="2" customWidth="1"/>
    <col min="9718" max="9718" width="6.75" style="2" customWidth="1"/>
    <col min="9719" max="9719" width="6.375" style="2" customWidth="1"/>
    <col min="9720" max="9720" width="5.625" style="2" customWidth="1"/>
    <col min="9721" max="9725" width="9" style="2"/>
    <col min="9726" max="9726" width="15.875" style="2" customWidth="1"/>
    <col min="9727" max="9970" width="9" style="2"/>
    <col min="9971" max="9971" width="14.5" style="2" customWidth="1"/>
    <col min="9972" max="9972" width="8.75" style="2" customWidth="1"/>
    <col min="9973" max="9973" width="9.25" style="2" customWidth="1"/>
    <col min="9974" max="9974" width="6.75" style="2" customWidth="1"/>
    <col min="9975" max="9975" width="6.375" style="2" customWidth="1"/>
    <col min="9976" max="9976" width="5.625" style="2" customWidth="1"/>
    <col min="9977" max="9981" width="9" style="2"/>
    <col min="9982" max="9982" width="15.875" style="2" customWidth="1"/>
    <col min="9983" max="10226" width="9" style="2"/>
    <col min="10227" max="10227" width="14.5" style="2" customWidth="1"/>
    <col min="10228" max="10228" width="8.75" style="2" customWidth="1"/>
    <col min="10229" max="10229" width="9.25" style="2" customWidth="1"/>
    <col min="10230" max="10230" width="6.75" style="2" customWidth="1"/>
    <col min="10231" max="10231" width="6.375" style="2" customWidth="1"/>
    <col min="10232" max="10232" width="5.625" style="2" customWidth="1"/>
    <col min="10233" max="10237" width="9" style="2"/>
    <col min="10238" max="10238" width="15.875" style="2" customWidth="1"/>
    <col min="10239" max="10482" width="9" style="2"/>
    <col min="10483" max="10483" width="14.5" style="2" customWidth="1"/>
    <col min="10484" max="10484" width="8.75" style="2" customWidth="1"/>
    <col min="10485" max="10485" width="9.25" style="2" customWidth="1"/>
    <col min="10486" max="10486" width="6.75" style="2" customWidth="1"/>
    <col min="10487" max="10487" width="6.375" style="2" customWidth="1"/>
    <col min="10488" max="10488" width="5.625" style="2" customWidth="1"/>
    <col min="10489" max="10493" width="9" style="2"/>
    <col min="10494" max="10494" width="15.875" style="2" customWidth="1"/>
    <col min="10495" max="10738" width="9" style="2"/>
    <col min="10739" max="10739" width="14.5" style="2" customWidth="1"/>
    <col min="10740" max="10740" width="8.75" style="2" customWidth="1"/>
    <col min="10741" max="10741" width="9.25" style="2" customWidth="1"/>
    <col min="10742" max="10742" width="6.75" style="2" customWidth="1"/>
    <col min="10743" max="10743" width="6.375" style="2" customWidth="1"/>
    <col min="10744" max="10744" width="5.625" style="2" customWidth="1"/>
    <col min="10745" max="10749" width="9" style="2"/>
    <col min="10750" max="10750" width="15.875" style="2" customWidth="1"/>
    <col min="10751" max="10994" width="9" style="2"/>
    <col min="10995" max="10995" width="14.5" style="2" customWidth="1"/>
    <col min="10996" max="10996" width="8.75" style="2" customWidth="1"/>
    <col min="10997" max="10997" width="9.25" style="2" customWidth="1"/>
    <col min="10998" max="10998" width="6.75" style="2" customWidth="1"/>
    <col min="10999" max="10999" width="6.375" style="2" customWidth="1"/>
    <col min="11000" max="11000" width="5.625" style="2" customWidth="1"/>
    <col min="11001" max="11005" width="9" style="2"/>
    <col min="11006" max="11006" width="15.875" style="2" customWidth="1"/>
    <col min="11007" max="11250" width="9" style="2"/>
    <col min="11251" max="11251" width="14.5" style="2" customWidth="1"/>
    <col min="11252" max="11252" width="8.75" style="2" customWidth="1"/>
    <col min="11253" max="11253" width="9.25" style="2" customWidth="1"/>
    <col min="11254" max="11254" width="6.75" style="2" customWidth="1"/>
    <col min="11255" max="11255" width="6.375" style="2" customWidth="1"/>
    <col min="11256" max="11256" width="5.625" style="2" customWidth="1"/>
    <col min="11257" max="11261" width="9" style="2"/>
    <col min="11262" max="11262" width="15.875" style="2" customWidth="1"/>
    <col min="11263" max="11506" width="9" style="2"/>
    <col min="11507" max="11507" width="14.5" style="2" customWidth="1"/>
    <col min="11508" max="11508" width="8.75" style="2" customWidth="1"/>
    <col min="11509" max="11509" width="9.25" style="2" customWidth="1"/>
    <col min="11510" max="11510" width="6.75" style="2" customWidth="1"/>
    <col min="11511" max="11511" width="6.375" style="2" customWidth="1"/>
    <col min="11512" max="11512" width="5.625" style="2" customWidth="1"/>
    <col min="11513" max="11517" width="9" style="2"/>
    <col min="11518" max="11518" width="15.875" style="2" customWidth="1"/>
    <col min="11519" max="11762" width="9" style="2"/>
    <col min="11763" max="11763" width="14.5" style="2" customWidth="1"/>
    <col min="11764" max="11764" width="8.75" style="2" customWidth="1"/>
    <col min="11765" max="11765" width="9.25" style="2" customWidth="1"/>
    <col min="11766" max="11766" width="6.75" style="2" customWidth="1"/>
    <col min="11767" max="11767" width="6.375" style="2" customWidth="1"/>
    <col min="11768" max="11768" width="5.625" style="2" customWidth="1"/>
    <col min="11769" max="11773" width="9" style="2"/>
    <col min="11774" max="11774" width="15.875" style="2" customWidth="1"/>
    <col min="11775" max="12018" width="9" style="2"/>
    <col min="12019" max="12019" width="14.5" style="2" customWidth="1"/>
    <col min="12020" max="12020" width="8.75" style="2" customWidth="1"/>
    <col min="12021" max="12021" width="9.25" style="2" customWidth="1"/>
    <col min="12022" max="12022" width="6.75" style="2" customWidth="1"/>
    <col min="12023" max="12023" width="6.375" style="2" customWidth="1"/>
    <col min="12024" max="12024" width="5.625" style="2" customWidth="1"/>
    <col min="12025" max="12029" width="9" style="2"/>
    <col min="12030" max="12030" width="15.875" style="2" customWidth="1"/>
    <col min="12031" max="12274" width="9" style="2"/>
    <col min="12275" max="12275" width="14.5" style="2" customWidth="1"/>
    <col min="12276" max="12276" width="8.75" style="2" customWidth="1"/>
    <col min="12277" max="12277" width="9.25" style="2" customWidth="1"/>
    <col min="12278" max="12278" width="6.75" style="2" customWidth="1"/>
    <col min="12279" max="12279" width="6.375" style="2" customWidth="1"/>
    <col min="12280" max="12280" width="5.625" style="2" customWidth="1"/>
    <col min="12281" max="12285" width="9" style="2"/>
    <col min="12286" max="12286" width="15.875" style="2" customWidth="1"/>
    <col min="12287" max="12530" width="9" style="2"/>
    <col min="12531" max="12531" width="14.5" style="2" customWidth="1"/>
    <col min="12532" max="12532" width="8.75" style="2" customWidth="1"/>
    <col min="12533" max="12533" width="9.25" style="2" customWidth="1"/>
    <col min="12534" max="12534" width="6.75" style="2" customWidth="1"/>
    <col min="12535" max="12535" width="6.375" style="2" customWidth="1"/>
    <col min="12536" max="12536" width="5.625" style="2" customWidth="1"/>
    <col min="12537" max="12541" width="9" style="2"/>
    <col min="12542" max="12542" width="15.875" style="2" customWidth="1"/>
    <col min="12543" max="12786" width="9" style="2"/>
    <col min="12787" max="12787" width="14.5" style="2" customWidth="1"/>
    <col min="12788" max="12788" width="8.75" style="2" customWidth="1"/>
    <col min="12789" max="12789" width="9.25" style="2" customWidth="1"/>
    <col min="12790" max="12790" width="6.75" style="2" customWidth="1"/>
    <col min="12791" max="12791" width="6.375" style="2" customWidth="1"/>
    <col min="12792" max="12792" width="5.625" style="2" customWidth="1"/>
    <col min="12793" max="12797" width="9" style="2"/>
    <col min="12798" max="12798" width="15.875" style="2" customWidth="1"/>
    <col min="12799" max="13042" width="9" style="2"/>
    <col min="13043" max="13043" width="14.5" style="2" customWidth="1"/>
    <col min="13044" max="13044" width="8.75" style="2" customWidth="1"/>
    <col min="13045" max="13045" width="9.25" style="2" customWidth="1"/>
    <col min="13046" max="13046" width="6.75" style="2" customWidth="1"/>
    <col min="13047" max="13047" width="6.375" style="2" customWidth="1"/>
    <col min="13048" max="13048" width="5.625" style="2" customWidth="1"/>
    <col min="13049" max="13053" width="9" style="2"/>
    <col min="13054" max="13054" width="15.875" style="2" customWidth="1"/>
    <col min="13055" max="13298" width="9" style="2"/>
    <col min="13299" max="13299" width="14.5" style="2" customWidth="1"/>
    <col min="13300" max="13300" width="8.75" style="2" customWidth="1"/>
    <col min="13301" max="13301" width="9.25" style="2" customWidth="1"/>
    <col min="13302" max="13302" width="6.75" style="2" customWidth="1"/>
    <col min="13303" max="13303" width="6.375" style="2" customWidth="1"/>
    <col min="13304" max="13304" width="5.625" style="2" customWidth="1"/>
    <col min="13305" max="13309" width="9" style="2"/>
    <col min="13310" max="13310" width="15.875" style="2" customWidth="1"/>
    <col min="13311" max="13554" width="9" style="2"/>
    <col min="13555" max="13555" width="14.5" style="2" customWidth="1"/>
    <col min="13556" max="13556" width="8.75" style="2" customWidth="1"/>
    <col min="13557" max="13557" width="9.25" style="2" customWidth="1"/>
    <col min="13558" max="13558" width="6.75" style="2" customWidth="1"/>
    <col min="13559" max="13559" width="6.375" style="2" customWidth="1"/>
    <col min="13560" max="13560" width="5.625" style="2" customWidth="1"/>
    <col min="13561" max="13565" width="9" style="2"/>
    <col min="13566" max="13566" width="15.875" style="2" customWidth="1"/>
    <col min="13567" max="13810" width="9" style="2"/>
    <col min="13811" max="13811" width="14.5" style="2" customWidth="1"/>
    <col min="13812" max="13812" width="8.75" style="2" customWidth="1"/>
    <col min="13813" max="13813" width="9.25" style="2" customWidth="1"/>
    <col min="13814" max="13814" width="6.75" style="2" customWidth="1"/>
    <col min="13815" max="13815" width="6.375" style="2" customWidth="1"/>
    <col min="13816" max="13816" width="5.625" style="2" customWidth="1"/>
    <col min="13817" max="13821" width="9" style="2"/>
    <col min="13822" max="13822" width="15.875" style="2" customWidth="1"/>
    <col min="13823" max="14066" width="9" style="2"/>
    <col min="14067" max="14067" width="14.5" style="2" customWidth="1"/>
    <col min="14068" max="14068" width="8.75" style="2" customWidth="1"/>
    <col min="14069" max="14069" width="9.25" style="2" customWidth="1"/>
    <col min="14070" max="14070" width="6.75" style="2" customWidth="1"/>
    <col min="14071" max="14071" width="6.375" style="2" customWidth="1"/>
    <col min="14072" max="14072" width="5.625" style="2" customWidth="1"/>
    <col min="14073" max="14077" width="9" style="2"/>
    <col min="14078" max="14078" width="15.875" style="2" customWidth="1"/>
    <col min="14079" max="14322" width="9" style="2"/>
    <col min="14323" max="14323" width="14.5" style="2" customWidth="1"/>
    <col min="14324" max="14324" width="8.75" style="2" customWidth="1"/>
    <col min="14325" max="14325" width="9.25" style="2" customWidth="1"/>
    <col min="14326" max="14326" width="6.75" style="2" customWidth="1"/>
    <col min="14327" max="14327" width="6.375" style="2" customWidth="1"/>
    <col min="14328" max="14328" width="5.625" style="2" customWidth="1"/>
    <col min="14329" max="14333" width="9" style="2"/>
    <col min="14334" max="14334" width="15.875" style="2" customWidth="1"/>
    <col min="14335" max="14578" width="9" style="2"/>
    <col min="14579" max="14579" width="14.5" style="2" customWidth="1"/>
    <col min="14580" max="14580" width="8.75" style="2" customWidth="1"/>
    <col min="14581" max="14581" width="9.25" style="2" customWidth="1"/>
    <col min="14582" max="14582" width="6.75" style="2" customWidth="1"/>
    <col min="14583" max="14583" width="6.375" style="2" customWidth="1"/>
    <col min="14584" max="14584" width="5.625" style="2" customWidth="1"/>
    <col min="14585" max="14589" width="9" style="2"/>
    <col min="14590" max="14590" width="15.875" style="2" customWidth="1"/>
    <col min="14591" max="14834" width="9" style="2"/>
    <col min="14835" max="14835" width="14.5" style="2" customWidth="1"/>
    <col min="14836" max="14836" width="8.75" style="2" customWidth="1"/>
    <col min="14837" max="14837" width="9.25" style="2" customWidth="1"/>
    <col min="14838" max="14838" width="6.75" style="2" customWidth="1"/>
    <col min="14839" max="14839" width="6.375" style="2" customWidth="1"/>
    <col min="14840" max="14840" width="5.625" style="2" customWidth="1"/>
    <col min="14841" max="14845" width="9" style="2"/>
    <col min="14846" max="14846" width="15.875" style="2" customWidth="1"/>
    <col min="14847" max="15090" width="9" style="2"/>
    <col min="15091" max="15091" width="14.5" style="2" customWidth="1"/>
    <col min="15092" max="15092" width="8.75" style="2" customWidth="1"/>
    <col min="15093" max="15093" width="9.25" style="2" customWidth="1"/>
    <col min="15094" max="15094" width="6.75" style="2" customWidth="1"/>
    <col min="15095" max="15095" width="6.375" style="2" customWidth="1"/>
    <col min="15096" max="15096" width="5.625" style="2" customWidth="1"/>
    <col min="15097" max="15101" width="9" style="2"/>
    <col min="15102" max="15102" width="15.875" style="2" customWidth="1"/>
    <col min="15103" max="15346" width="9" style="2"/>
    <col min="15347" max="15347" width="14.5" style="2" customWidth="1"/>
    <col min="15348" max="15348" width="8.75" style="2" customWidth="1"/>
    <col min="15349" max="15349" width="9.25" style="2" customWidth="1"/>
    <col min="15350" max="15350" width="6.75" style="2" customWidth="1"/>
    <col min="15351" max="15351" width="6.375" style="2" customWidth="1"/>
    <col min="15352" max="15352" width="5.625" style="2" customWidth="1"/>
    <col min="15353" max="15357" width="9" style="2"/>
    <col min="15358" max="15358" width="15.875" style="2" customWidth="1"/>
    <col min="15359" max="15602" width="9" style="2"/>
    <col min="15603" max="15603" width="14.5" style="2" customWidth="1"/>
    <col min="15604" max="15604" width="8.75" style="2" customWidth="1"/>
    <col min="15605" max="15605" width="9.25" style="2" customWidth="1"/>
    <col min="15606" max="15606" width="6.75" style="2" customWidth="1"/>
    <col min="15607" max="15607" width="6.375" style="2" customWidth="1"/>
    <col min="15608" max="15608" width="5.625" style="2" customWidth="1"/>
    <col min="15609" max="15613" width="9" style="2"/>
    <col min="15614" max="15614" width="15.875" style="2" customWidth="1"/>
    <col min="15615" max="15858" width="9" style="2"/>
    <col min="15859" max="15859" width="14.5" style="2" customWidth="1"/>
    <col min="15860" max="15860" width="8.75" style="2" customWidth="1"/>
    <col min="15861" max="15861" width="9.25" style="2" customWidth="1"/>
    <col min="15862" max="15862" width="6.75" style="2" customWidth="1"/>
    <col min="15863" max="15863" width="6.375" style="2" customWidth="1"/>
    <col min="15864" max="15864" width="5.625" style="2" customWidth="1"/>
    <col min="15865" max="15869" width="9" style="2"/>
    <col min="15870" max="15870" width="15.875" style="2" customWidth="1"/>
    <col min="15871" max="16114" width="9" style="2"/>
    <col min="16115" max="16115" width="14.5" style="2" customWidth="1"/>
    <col min="16116" max="16116" width="8.75" style="2" customWidth="1"/>
    <col min="16117" max="16117" width="9.25" style="2" customWidth="1"/>
    <col min="16118" max="16118" width="6.75" style="2" customWidth="1"/>
    <col min="16119" max="16119" width="6.375" style="2" customWidth="1"/>
    <col min="16120" max="16120" width="5.625" style="2" customWidth="1"/>
    <col min="16121" max="16125" width="9" style="2"/>
    <col min="16126" max="16126" width="15.875" style="2" customWidth="1"/>
    <col min="16127" max="16384" width="9" style="2"/>
  </cols>
  <sheetData>
    <row r="1" spans="1:13">
      <c r="A1" s="1"/>
      <c r="B1" s="1"/>
      <c r="C1" s="1"/>
    </row>
    <row r="3" spans="1:13" ht="38.25">
      <c r="A3" s="1102" t="s">
        <v>823</v>
      </c>
      <c r="B3" s="1102"/>
      <c r="C3" s="1102"/>
      <c r="D3" s="1102"/>
      <c r="E3" s="1102"/>
      <c r="F3" s="1102"/>
      <c r="G3" s="1102"/>
      <c r="H3" s="1102"/>
      <c r="I3" s="1102"/>
      <c r="J3" s="1102"/>
      <c r="K3" s="1102"/>
      <c r="L3" s="1102"/>
    </row>
    <row r="4" spans="1:13" ht="38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3"/>
    </row>
    <row r="5" spans="1:13" ht="17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1:13" ht="17.25">
      <c r="A6" s="6" t="s">
        <v>824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7"/>
    </row>
    <row r="7" spans="1:13" ht="17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7"/>
    </row>
    <row r="8" spans="1:13" ht="17.25">
      <c r="A8" s="6" t="s">
        <v>825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7"/>
    </row>
    <row r="9" spans="1:13" ht="17.25">
      <c r="A9" s="6" t="s">
        <v>826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7"/>
    </row>
    <row r="10" spans="1:13" ht="17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7"/>
    </row>
    <row r="11" spans="1:13" ht="17.25">
      <c r="A11" s="8" t="s">
        <v>827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7"/>
    </row>
    <row r="12" spans="1:13" ht="17.25">
      <c r="A12" s="6" t="s">
        <v>828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7"/>
    </row>
    <row r="13" spans="1:13" ht="17.25">
      <c r="A13" s="6" t="s">
        <v>829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7"/>
    </row>
    <row r="14" spans="1:13" ht="17.25">
      <c r="A14" s="6" t="s">
        <v>830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7"/>
    </row>
    <row r="15" spans="1:13" ht="17.25">
      <c r="A15" s="6" t="s">
        <v>831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7"/>
    </row>
    <row r="16" spans="1:13" ht="17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7"/>
    </row>
    <row r="17" spans="1:13" ht="17.25">
      <c r="A17" s="6" t="s">
        <v>832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7"/>
    </row>
    <row r="18" spans="1:13" ht="17.25">
      <c r="A18" s="6" t="s">
        <v>833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7"/>
    </row>
    <row r="19" spans="1:13" ht="17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7"/>
    </row>
    <row r="20" spans="1:13" ht="17.25">
      <c r="A20" s="6" t="s">
        <v>834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7"/>
    </row>
    <row r="21" spans="1:13" ht="17.25">
      <c r="A21" s="6" t="s">
        <v>835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7"/>
    </row>
    <row r="22" spans="1:13" ht="17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7"/>
    </row>
    <row r="23" spans="1:13" ht="17.25">
      <c r="A23" s="6" t="s">
        <v>836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7"/>
    </row>
    <row r="24" spans="1:13" ht="17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7"/>
    </row>
    <row r="25" spans="1:13">
      <c r="G25" s="9"/>
    </row>
  </sheetData>
  <mergeCells count="1">
    <mergeCell ref="A3:L3"/>
  </mergeCells>
  <phoneticPr fontId="1" type="noConversion"/>
  <printOptions horizontalCentered="1"/>
  <pageMargins left="0.25" right="0.25" top="0.75" bottom="0.75" header="0.3" footer="0.3"/>
  <pageSetup paperSize="9" fitToHeight="0" orientation="landscape" r:id="rId1"/>
  <headerFooter differentFirst="1">
    <oddFooter>&amp;C- &amp;P-1&amp; -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6"/>
  <sheetViews>
    <sheetView view="pageBreakPreview" topLeftCell="B19" zoomScaleNormal="100" zoomScaleSheetLayoutView="100" workbookViewId="0">
      <selection activeCell="E49" sqref="E49"/>
    </sheetView>
  </sheetViews>
  <sheetFormatPr defaultRowHeight="16.5"/>
  <cols>
    <col min="1" max="4" width="2.5" style="756" customWidth="1"/>
    <col min="5" max="5" width="32.5" style="756" customWidth="1"/>
    <col min="6" max="7" width="13.75" style="756" customWidth="1"/>
    <col min="8" max="8" width="14.125" style="756" bestFit="1" customWidth="1"/>
    <col min="9" max="9" width="8.375" style="756" bestFit="1" customWidth="1"/>
    <col min="10" max="10" width="8.625" style="756" bestFit="1" customWidth="1"/>
    <col min="11" max="11" width="1.25" style="759" customWidth="1"/>
    <col min="12" max="15" width="2.5" style="756" customWidth="1"/>
    <col min="16" max="16" width="32.5" style="756" customWidth="1"/>
    <col min="17" max="18" width="13.75" style="756" customWidth="1"/>
    <col min="19" max="19" width="12.5" style="756" customWidth="1"/>
    <col min="20" max="20" width="8.375" style="756" bestFit="1" customWidth="1"/>
    <col min="21" max="21" width="7.75" style="756" bestFit="1" customWidth="1"/>
    <col min="22" max="16384" width="9" style="756"/>
  </cols>
  <sheetData>
    <row r="1" spans="1:21" ht="30.75" customHeight="1">
      <c r="A1" s="576" t="s">
        <v>388</v>
      </c>
      <c r="F1" s="757"/>
      <c r="G1" s="757"/>
      <c r="H1" s="758"/>
    </row>
    <row r="2" spans="1:21" ht="12" customHeight="1" thickBot="1">
      <c r="A2" s="760"/>
      <c r="B2" s="760"/>
      <c r="C2" s="760"/>
      <c r="D2" s="760"/>
      <c r="E2" s="761"/>
      <c r="F2" s="762"/>
      <c r="G2" s="762"/>
      <c r="H2" s="763"/>
      <c r="I2" s="764"/>
      <c r="J2" s="764"/>
      <c r="R2" s="757"/>
      <c r="S2" s="1124" t="s">
        <v>338</v>
      </c>
      <c r="T2" s="1124"/>
      <c r="U2" s="1124"/>
    </row>
    <row r="3" spans="1:21" ht="15" customHeight="1" thickBot="1">
      <c r="A3" s="1117" t="s">
        <v>339</v>
      </c>
      <c r="B3" s="1118"/>
      <c r="C3" s="1118"/>
      <c r="D3" s="1118"/>
      <c r="E3" s="1118"/>
      <c r="F3" s="1118"/>
      <c r="G3" s="1118"/>
      <c r="H3" s="1118"/>
      <c r="I3" s="1118"/>
      <c r="J3" s="1119"/>
      <c r="K3" s="765"/>
      <c r="L3" s="1117" t="s">
        <v>340</v>
      </c>
      <c r="M3" s="1118"/>
      <c r="N3" s="1118"/>
      <c r="O3" s="1118"/>
      <c r="P3" s="1118"/>
      <c r="Q3" s="1118"/>
      <c r="R3" s="1118"/>
      <c r="S3" s="1118"/>
      <c r="T3" s="1118"/>
      <c r="U3" s="1119"/>
    </row>
    <row r="4" spans="1:21" ht="15" customHeight="1">
      <c r="A4" s="1114" t="s">
        <v>341</v>
      </c>
      <c r="B4" s="1115"/>
      <c r="C4" s="1115"/>
      <c r="D4" s="1115"/>
      <c r="E4" s="1125"/>
      <c r="F4" s="766" t="s">
        <v>907</v>
      </c>
      <c r="G4" s="766" t="s">
        <v>342</v>
      </c>
      <c r="H4" s="766" t="s">
        <v>343</v>
      </c>
      <c r="I4" s="766" t="s">
        <v>344</v>
      </c>
      <c r="J4" s="767" t="s">
        <v>345</v>
      </c>
      <c r="K4" s="765"/>
      <c r="L4" s="1126" t="s">
        <v>341</v>
      </c>
      <c r="M4" s="1127"/>
      <c r="N4" s="1127"/>
      <c r="O4" s="1127"/>
      <c r="P4" s="1128"/>
      <c r="Q4" s="766" t="s">
        <v>907</v>
      </c>
      <c r="R4" s="766" t="s">
        <v>342</v>
      </c>
      <c r="S4" s="766" t="s">
        <v>343</v>
      </c>
      <c r="T4" s="768" t="s">
        <v>344</v>
      </c>
      <c r="U4" s="769" t="s">
        <v>345</v>
      </c>
    </row>
    <row r="5" spans="1:21" ht="15" customHeight="1">
      <c r="A5" s="1120" t="s">
        <v>346</v>
      </c>
      <c r="B5" s="1121"/>
      <c r="C5" s="1121"/>
      <c r="D5" s="1121"/>
      <c r="E5" s="1122"/>
      <c r="F5" s="612">
        <f>SUBTOTAL(9,F6:F114)</f>
        <v>148430777999.99982</v>
      </c>
      <c r="G5" s="612">
        <f>SUBTOTAL(9,G6:G114)</f>
        <v>164450471889</v>
      </c>
      <c r="H5" s="612">
        <f>SUBTOTAL(9,H6:H114)</f>
        <v>-16019693889.000191</v>
      </c>
      <c r="I5" s="770">
        <f t="shared" ref="I5:I14" si="0">H5/G5</f>
        <v>-9.741348689964896E-2</v>
      </c>
      <c r="J5" s="771">
        <f>F5/$F$5</f>
        <v>1</v>
      </c>
      <c r="K5" s="772"/>
      <c r="L5" s="1120" t="s">
        <v>346</v>
      </c>
      <c r="M5" s="1121"/>
      <c r="N5" s="1121"/>
      <c r="O5" s="1121"/>
      <c r="P5" s="1122"/>
      <c r="Q5" s="612">
        <f>SUBTOTAL(9,Q6:Q114)</f>
        <v>148431014000.1535</v>
      </c>
      <c r="R5" s="612">
        <f>SUBTOTAL(9,R6:R114)</f>
        <v>164371460889</v>
      </c>
      <c r="S5" s="612">
        <f>SUBTOTAL(9,S6:S114)</f>
        <v>-15940446888.846506</v>
      </c>
      <c r="T5" s="773">
        <f>S5/R5</f>
        <v>-9.6978190755456536E-2</v>
      </c>
      <c r="U5" s="771">
        <f>Q5/$Q$5</f>
        <v>1</v>
      </c>
    </row>
    <row r="6" spans="1:21" ht="15" customHeight="1">
      <c r="A6" s="1120" t="s">
        <v>347</v>
      </c>
      <c r="B6" s="1121"/>
      <c r="C6" s="1121"/>
      <c r="D6" s="1121"/>
      <c r="E6" s="1122"/>
      <c r="F6" s="612">
        <f>SUBTOTAL(9,F7:F64)</f>
        <v>78473751999.999817</v>
      </c>
      <c r="G6" s="612">
        <f>SUBTOTAL(9,G7:G64)</f>
        <v>90354213529</v>
      </c>
      <c r="H6" s="612">
        <f>SUBTOTAL(9,H7:H64)</f>
        <v>-11880461529.000191</v>
      </c>
      <c r="I6" s="770">
        <f t="shared" si="0"/>
        <v>-0.13148763145602557</v>
      </c>
      <c r="J6" s="771">
        <f>F6/$F$5</f>
        <v>0.52868921835065708</v>
      </c>
      <c r="K6" s="772"/>
      <c r="L6" s="1120" t="s">
        <v>348</v>
      </c>
      <c r="M6" s="1121"/>
      <c r="N6" s="1121"/>
      <c r="O6" s="1121"/>
      <c r="P6" s="1122"/>
      <c r="Q6" s="612">
        <f>SUBTOTAL(9,Q7:Q64)</f>
        <v>78473752000.153503</v>
      </c>
      <c r="R6" s="612">
        <f>SUBTOTAL(9,R7:R64)</f>
        <v>90354213529</v>
      </c>
      <c r="S6" s="612">
        <f>SUBTOTAL(9,S7:S64)</f>
        <v>-11880461528.846506</v>
      </c>
      <c r="T6" s="773">
        <f>S6/R6</f>
        <v>-0.13148763145432465</v>
      </c>
      <c r="U6" s="771">
        <f>Q6/$Q$5</f>
        <v>0.5286883777542094</v>
      </c>
    </row>
    <row r="7" spans="1:21" ht="15" customHeight="1">
      <c r="A7" s="774" t="s">
        <v>349</v>
      </c>
      <c r="B7" s="775"/>
      <c r="C7" s="775"/>
      <c r="D7" s="775"/>
      <c r="E7" s="776"/>
      <c r="F7" s="612">
        <f>SUBTOTAL(9,F8:F36)</f>
        <v>22363751999.999809</v>
      </c>
      <c r="G7" s="612">
        <f>SUBTOTAL(9,G8:G36)</f>
        <v>21713663000</v>
      </c>
      <c r="H7" s="612">
        <f>SUBTOTAL(9,H8:H36)</f>
        <v>650088999.99980998</v>
      </c>
      <c r="I7" s="770">
        <f t="shared" si="0"/>
        <v>2.9939167794941369E-2</v>
      </c>
      <c r="J7" s="771">
        <f>F7/$F$5</f>
        <v>0.15066788910855022</v>
      </c>
      <c r="K7" s="772"/>
      <c r="L7" s="1103" t="s">
        <v>350</v>
      </c>
      <c r="M7" s="1104"/>
      <c r="N7" s="1104"/>
      <c r="O7" s="1104"/>
      <c r="P7" s="1105"/>
      <c r="Q7" s="612">
        <f>SUBTOTAL(9,Q8:Q60)</f>
        <v>77840752000.153503</v>
      </c>
      <c r="R7" s="612">
        <f>SUBTOTAL(9,R8:R60)</f>
        <v>89062619993</v>
      </c>
      <c r="S7" s="612">
        <f>SUBTOTAL(9,S8:S60)</f>
        <v>-11221867992.846506</v>
      </c>
      <c r="T7" s="773">
        <f>S7/R7</f>
        <v>-0.12599975156500565</v>
      </c>
      <c r="U7" s="771">
        <f>Q7/$Q$5</f>
        <v>0.52442377035888876</v>
      </c>
    </row>
    <row r="8" spans="1:21" ht="15" customHeight="1">
      <c r="A8" s="777"/>
      <c r="B8" s="778" t="s">
        <v>874</v>
      </c>
      <c r="C8" s="775"/>
      <c r="D8" s="775"/>
      <c r="E8" s="776"/>
      <c r="F8" s="612">
        <f>SUBTOTAL(9,F9:F31)</f>
        <v>15354640999.999809</v>
      </c>
      <c r="G8" s="612">
        <f>SUBTOTAL(9,G9:G31)</f>
        <v>14787412000</v>
      </c>
      <c r="H8" s="612">
        <f>SUBTOTAL(9,H9:H31)</f>
        <v>567228999.99980998</v>
      </c>
      <c r="I8" s="770">
        <f t="shared" si="0"/>
        <v>3.8358909591469419E-2</v>
      </c>
      <c r="J8" s="771">
        <f>F8/$F$5</f>
        <v>0.10344647657913528</v>
      </c>
      <c r="K8" s="772"/>
      <c r="L8" s="777"/>
      <c r="M8" s="1123" t="s">
        <v>351</v>
      </c>
      <c r="N8" s="1104"/>
      <c r="O8" s="1104"/>
      <c r="P8" s="1105"/>
      <c r="Q8" s="612">
        <f>SUBTOTAL(9,Q10:Q46)</f>
        <v>47703354720</v>
      </c>
      <c r="R8" s="612">
        <f>SUBTOTAL(9,R10:R46)</f>
        <v>59456765000</v>
      </c>
      <c r="S8" s="612">
        <f>SUBTOTAL(9,S10:S46)</f>
        <v>-11753410280</v>
      </c>
      <c r="T8" s="773">
        <f>S8/R8</f>
        <v>-0.19767994911933065</v>
      </c>
      <c r="U8" s="771">
        <f>Q8/$Q$5</f>
        <v>0.32138401156479779</v>
      </c>
    </row>
    <row r="9" spans="1:21" ht="15" customHeight="1">
      <c r="A9" s="779"/>
      <c r="B9" s="780"/>
      <c r="C9" s="778" t="s">
        <v>850</v>
      </c>
      <c r="D9" s="775"/>
      <c r="E9" s="776"/>
      <c r="F9" s="612">
        <f>SUBTOTAL(9,F10:F12)</f>
        <v>193000000</v>
      </c>
      <c r="G9" s="612">
        <f>SUBTOTAL(9,G10:G12)</f>
        <v>160000000</v>
      </c>
      <c r="H9" s="612">
        <f>SUBTOTAL(9,H10:H12)</f>
        <v>33000000</v>
      </c>
      <c r="I9" s="770">
        <f>H9/G9</f>
        <v>0.20624999999999999</v>
      </c>
      <c r="J9" s="771">
        <f>F9/$F$5</f>
        <v>1.3002694090844167E-3</v>
      </c>
      <c r="K9" s="772"/>
      <c r="L9" s="779"/>
      <c r="M9" s="781"/>
      <c r="N9" s="782" t="s">
        <v>207</v>
      </c>
      <c r="O9" s="782"/>
      <c r="P9" s="782"/>
      <c r="Q9" s="612">
        <f>SUBTOTAL(9,Q10:Q14)</f>
        <v>9151854000</v>
      </c>
      <c r="R9" s="612">
        <f>SUBTOTAL(9,R10:R14)</f>
        <v>9772329000</v>
      </c>
      <c r="S9" s="612">
        <f>SUBTOTAL(9,S10:S14)</f>
        <v>-620475000</v>
      </c>
      <c r="T9" s="773">
        <f t="shared" ref="T9:T15" si="1">S9/R9</f>
        <v>-6.3493052679663153E-2</v>
      </c>
      <c r="U9" s="771">
        <f>Q9/$Q$5</f>
        <v>6.1657289493357068E-2</v>
      </c>
    </row>
    <row r="10" spans="1:21" ht="15" customHeight="1">
      <c r="A10" s="779"/>
      <c r="B10" s="783"/>
      <c r="C10" s="784"/>
      <c r="D10" s="785" t="s">
        <v>1954</v>
      </c>
      <c r="E10" s="785"/>
      <c r="F10" s="786">
        <f>'III. 수입예산'!M10</f>
        <v>18000000</v>
      </c>
      <c r="G10" s="786">
        <v>0</v>
      </c>
      <c r="H10" s="786">
        <f>F10-G10</f>
        <v>18000000</v>
      </c>
      <c r="I10" s="787"/>
      <c r="J10" s="788"/>
      <c r="K10" s="772"/>
      <c r="L10" s="779"/>
      <c r="M10" s="783"/>
      <c r="N10" s="780"/>
      <c r="O10" s="789" t="s">
        <v>352</v>
      </c>
      <c r="P10" s="789"/>
      <c r="Q10" s="790">
        <f>'IV. 지출예산'!N9</f>
        <v>1401000000</v>
      </c>
      <c r="R10" s="790">
        <f>'IV. 지출예산'!O9</f>
        <v>1574613000</v>
      </c>
      <c r="S10" s="790">
        <f>Q10-R10</f>
        <v>-173613000</v>
      </c>
      <c r="T10" s="791">
        <f t="shared" si="1"/>
        <v>-0.1102575680500542</v>
      </c>
      <c r="U10" s="792"/>
    </row>
    <row r="11" spans="1:21" ht="15" customHeight="1">
      <c r="A11" s="779"/>
      <c r="B11" s="783"/>
      <c r="C11" s="784"/>
      <c r="D11" s="793" t="s">
        <v>2113</v>
      </c>
      <c r="E11" s="794"/>
      <c r="F11" s="795">
        <f>'III. 수입예산'!M13</f>
        <v>160000000</v>
      </c>
      <c r="G11" s="795">
        <f>'III. 수입예산'!N13</f>
        <v>160000000</v>
      </c>
      <c r="H11" s="795">
        <f>F11-G11</f>
        <v>0</v>
      </c>
      <c r="I11" s="796">
        <f>H11/G11</f>
        <v>0</v>
      </c>
      <c r="J11" s="797"/>
      <c r="K11" s="772"/>
      <c r="L11" s="779"/>
      <c r="M11" s="783"/>
      <c r="N11" s="783"/>
      <c r="O11" s="798" t="s">
        <v>206</v>
      </c>
      <c r="P11" s="798"/>
      <c r="Q11" s="799">
        <f>'IV. 지출예산'!N59</f>
        <v>3660594000</v>
      </c>
      <c r="R11" s="799">
        <f>'IV. 지출예산'!O59</f>
        <v>3873830000</v>
      </c>
      <c r="S11" s="790">
        <f>Q11-R11</f>
        <v>-213236000</v>
      </c>
      <c r="T11" s="800">
        <f t="shared" si="1"/>
        <v>-5.5045265280097476E-2</v>
      </c>
      <c r="U11" s="801"/>
    </row>
    <row r="12" spans="1:21" ht="15" customHeight="1">
      <c r="A12" s="779"/>
      <c r="B12" s="783"/>
      <c r="C12" s="784"/>
      <c r="D12" s="802" t="s">
        <v>2114</v>
      </c>
      <c r="E12" s="803"/>
      <c r="F12" s="804">
        <f>'III. 수입예산'!M15</f>
        <v>15000000</v>
      </c>
      <c r="G12" s="804">
        <v>0</v>
      </c>
      <c r="H12" s="795">
        <f>F12-G12</f>
        <v>15000000</v>
      </c>
      <c r="I12" s="805"/>
      <c r="J12" s="806"/>
      <c r="K12" s="807"/>
      <c r="L12" s="808"/>
      <c r="M12" s="809"/>
      <c r="N12" s="809"/>
      <c r="O12" s="810" t="s">
        <v>431</v>
      </c>
      <c r="P12" s="798"/>
      <c r="Q12" s="799">
        <f>SUBTOTAL(9,Q13:Q14)</f>
        <v>4090260000</v>
      </c>
      <c r="R12" s="799">
        <f>SUBTOTAL(9,R13:R14)</f>
        <v>4323886000</v>
      </c>
      <c r="S12" s="799">
        <f>SUBTOTAL(9,S13:S14)</f>
        <v>-233626000</v>
      </c>
      <c r="T12" s="811">
        <f t="shared" si="1"/>
        <v>-5.4031489266830809E-2</v>
      </c>
      <c r="U12" s="801"/>
    </row>
    <row r="13" spans="1:21" ht="15" customHeight="1">
      <c r="A13" s="779"/>
      <c r="B13" s="783"/>
      <c r="C13" s="778" t="s">
        <v>846</v>
      </c>
      <c r="D13" s="775"/>
      <c r="E13" s="776"/>
      <c r="F13" s="812">
        <f>SUBTOTAL(9,F14:F20)</f>
        <v>1072374999.99981</v>
      </c>
      <c r="G13" s="812">
        <f>SUBTOTAL(9,G14:G20)</f>
        <v>944700000</v>
      </c>
      <c r="H13" s="812">
        <f>SUBTOTAL(9,H14:H20)</f>
        <v>127674999.99981001</v>
      </c>
      <c r="I13" s="770">
        <f>H13/G13</f>
        <v>0.1351487244625913</v>
      </c>
      <c r="J13" s="771">
        <f>F13/$F$5</f>
        <v>7.2247482257339598E-3</v>
      </c>
      <c r="K13" s="807"/>
      <c r="L13" s="808"/>
      <c r="M13" s="809"/>
      <c r="N13" s="809"/>
      <c r="O13" s="813"/>
      <c r="P13" s="814" t="s">
        <v>450</v>
      </c>
      <c r="Q13" s="790">
        <f>'IV. 지출예산'!N121</f>
        <v>3182600000</v>
      </c>
      <c r="R13" s="790">
        <f>'IV. 지출예산'!O121</f>
        <v>3462600000</v>
      </c>
      <c r="S13" s="790">
        <f>Q13-R13</f>
        <v>-280000000</v>
      </c>
      <c r="T13" s="791">
        <f t="shared" si="1"/>
        <v>-8.0864090567781433E-2</v>
      </c>
      <c r="U13" s="792"/>
    </row>
    <row r="14" spans="1:21" ht="15" customHeight="1">
      <c r="A14" s="779"/>
      <c r="B14" s="783"/>
      <c r="C14" s="815"/>
      <c r="D14" s="70" t="s">
        <v>847</v>
      </c>
      <c r="E14" s="70"/>
      <c r="F14" s="816">
        <f>'III. 수입예산'!M19</f>
        <v>157499999.99981001</v>
      </c>
      <c r="G14" s="816">
        <f>'III. 수입예산'!N19</f>
        <v>150000000</v>
      </c>
      <c r="H14" s="795">
        <f>F14-G14</f>
        <v>7499999.9998100102</v>
      </c>
      <c r="I14" s="817">
        <f t="shared" si="0"/>
        <v>4.9999999998733398E-2</v>
      </c>
      <c r="J14" s="818"/>
      <c r="K14" s="807"/>
      <c r="L14" s="808"/>
      <c r="M14" s="809"/>
      <c r="N14" s="809"/>
      <c r="O14" s="748"/>
      <c r="P14" s="819" t="s">
        <v>502</v>
      </c>
      <c r="Q14" s="820">
        <f>'IV. 지출예산'!N134</f>
        <v>907660000</v>
      </c>
      <c r="R14" s="820">
        <f>'IV. 지출예산'!O134</f>
        <v>861286000</v>
      </c>
      <c r="S14" s="790">
        <f>Q14-R14</f>
        <v>46374000</v>
      </c>
      <c r="T14" s="821">
        <f t="shared" si="1"/>
        <v>5.3842742132114069E-2</v>
      </c>
      <c r="U14" s="822"/>
    </row>
    <row r="15" spans="1:21" ht="15" customHeight="1">
      <c r="A15" s="779"/>
      <c r="B15" s="783"/>
      <c r="C15" s="823"/>
      <c r="D15" s="798" t="s">
        <v>848</v>
      </c>
      <c r="E15" s="798"/>
      <c r="F15" s="799">
        <f>SUBTOTAL(9,F16:F18)</f>
        <v>510875000</v>
      </c>
      <c r="G15" s="799">
        <f>SUBTOTAL(9,G16:G18)</f>
        <v>457500000</v>
      </c>
      <c r="H15" s="799">
        <f>SUBTOTAL(9,H16:H18)</f>
        <v>53375000</v>
      </c>
      <c r="I15" s="824">
        <f t="shared" ref="I15:I31" si="2">H15/G15</f>
        <v>0.11666666666666667</v>
      </c>
      <c r="J15" s="825"/>
      <c r="K15" s="807"/>
      <c r="L15" s="808"/>
      <c r="M15" s="809"/>
      <c r="N15" s="746" t="s">
        <v>210</v>
      </c>
      <c r="O15" s="746"/>
      <c r="P15" s="746"/>
      <c r="Q15" s="612">
        <f>SUBTOTAL(9,Q16:Q24)</f>
        <v>9779460000</v>
      </c>
      <c r="R15" s="612">
        <f>SUBTOTAL(9,R16:R24)</f>
        <v>18776874000</v>
      </c>
      <c r="S15" s="612">
        <f>SUBTOTAL(9,S16:S24)</f>
        <v>-8997414000</v>
      </c>
      <c r="T15" s="826">
        <f t="shared" si="1"/>
        <v>-0.47917528764372602</v>
      </c>
      <c r="U15" s="827">
        <f>Q15/$Q$5</f>
        <v>6.5885556774474954E-2</v>
      </c>
    </row>
    <row r="16" spans="1:21" ht="15" customHeight="1">
      <c r="A16" s="779"/>
      <c r="B16" s="783"/>
      <c r="C16" s="823"/>
      <c r="D16" s="828"/>
      <c r="E16" s="814" t="s">
        <v>849</v>
      </c>
      <c r="F16" s="795">
        <f>'III. 수입예산'!M23</f>
        <v>124375000</v>
      </c>
      <c r="G16" s="795">
        <f>'III. 수입예산'!N23</f>
        <v>84500000</v>
      </c>
      <c r="H16" s="795">
        <f>F16-G16</f>
        <v>39875000</v>
      </c>
      <c r="I16" s="824">
        <f t="shared" si="2"/>
        <v>0.47189349112426038</v>
      </c>
      <c r="J16" s="825"/>
      <c r="K16" s="807"/>
      <c r="L16" s="808"/>
      <c r="M16" s="809"/>
      <c r="N16" s="71"/>
      <c r="O16" s="70" t="s">
        <v>2558</v>
      </c>
      <c r="P16" s="70"/>
      <c r="Q16" s="786">
        <f>'IV. 지출예산'!N188</f>
        <v>2126860000</v>
      </c>
      <c r="R16" s="786">
        <f>'IV. 지출예산'!O188</f>
        <v>2495629000</v>
      </c>
      <c r="S16" s="790">
        <f>Q16-R16</f>
        <v>-368769000</v>
      </c>
      <c r="T16" s="829">
        <f t="shared" ref="T16:T24" si="3">S16/R16</f>
        <v>-0.14776595399396306</v>
      </c>
      <c r="U16" s="788"/>
    </row>
    <row r="17" spans="1:21" ht="15" customHeight="1">
      <c r="A17" s="779"/>
      <c r="B17" s="783"/>
      <c r="C17" s="784"/>
      <c r="D17" s="830"/>
      <c r="E17" s="831" t="s">
        <v>864</v>
      </c>
      <c r="F17" s="795">
        <f>'III. 수입예산'!M25</f>
        <v>271000000</v>
      </c>
      <c r="G17" s="795">
        <f>'III. 수입예산'!N25</f>
        <v>257500000</v>
      </c>
      <c r="H17" s="795">
        <f>F17-G17</f>
        <v>13500000</v>
      </c>
      <c r="I17" s="824">
        <f t="shared" si="2"/>
        <v>5.2427184466019419E-2</v>
      </c>
      <c r="J17" s="825"/>
      <c r="K17" s="807"/>
      <c r="L17" s="808"/>
      <c r="M17" s="809"/>
      <c r="N17" s="809"/>
      <c r="O17" s="798" t="s">
        <v>353</v>
      </c>
      <c r="P17" s="798"/>
      <c r="Q17" s="795">
        <f>SUBTOTAL(9,Q18:Q20)</f>
        <v>4535800000</v>
      </c>
      <c r="R17" s="795">
        <f>SUBTOTAL(9,R18:R20)</f>
        <v>4265245000</v>
      </c>
      <c r="S17" s="795">
        <f>SUBTOTAL(9,S18:S20)</f>
        <v>270555000</v>
      </c>
      <c r="T17" s="800">
        <f t="shared" si="3"/>
        <v>6.3432464020238E-2</v>
      </c>
      <c r="U17" s="801"/>
    </row>
    <row r="18" spans="1:21" ht="15" customHeight="1">
      <c r="A18" s="779"/>
      <c r="B18" s="783"/>
      <c r="C18" s="784"/>
      <c r="D18" s="784"/>
      <c r="E18" s="814" t="s">
        <v>865</v>
      </c>
      <c r="F18" s="795">
        <f>'III. 수입예산'!M28</f>
        <v>115500000</v>
      </c>
      <c r="G18" s="795">
        <f>'III. 수입예산'!N28</f>
        <v>115500000</v>
      </c>
      <c r="H18" s="795">
        <f>F18-G18</f>
        <v>0</v>
      </c>
      <c r="I18" s="824">
        <f t="shared" si="2"/>
        <v>0</v>
      </c>
      <c r="J18" s="825"/>
      <c r="K18" s="807"/>
      <c r="L18" s="808"/>
      <c r="M18" s="809"/>
      <c r="N18" s="809"/>
      <c r="O18" s="828"/>
      <c r="P18" s="832" t="s">
        <v>794</v>
      </c>
      <c r="Q18" s="790">
        <f>'IV. 지출예산'!N265</f>
        <v>1850000000</v>
      </c>
      <c r="R18" s="790">
        <f>'IV. 지출예산'!O265</f>
        <v>1723500000</v>
      </c>
      <c r="S18" s="790">
        <f t="shared" ref="S18:S24" si="4">Q18-R18</f>
        <v>126500000</v>
      </c>
      <c r="T18" s="800">
        <f t="shared" si="3"/>
        <v>7.339715694807078E-2</v>
      </c>
      <c r="U18" s="801"/>
    </row>
    <row r="19" spans="1:21" ht="15" customHeight="1">
      <c r="A19" s="779"/>
      <c r="B19" s="783"/>
      <c r="C19" s="784"/>
      <c r="D19" s="833" t="s">
        <v>852</v>
      </c>
      <c r="E19" s="798"/>
      <c r="F19" s="795">
        <f>'III. 수입예산'!M30</f>
        <v>232000000</v>
      </c>
      <c r="G19" s="795">
        <f>'III. 수입예산'!N30</f>
        <v>208000000</v>
      </c>
      <c r="H19" s="795">
        <f>F19-G19</f>
        <v>24000000</v>
      </c>
      <c r="I19" s="824">
        <f>H19/G19</f>
        <v>0.11538461538461539</v>
      </c>
      <c r="J19" s="825"/>
      <c r="K19" s="807"/>
      <c r="L19" s="808"/>
      <c r="M19" s="809"/>
      <c r="N19" s="809"/>
      <c r="O19" s="834"/>
      <c r="P19" s="832" t="s">
        <v>526</v>
      </c>
      <c r="Q19" s="790">
        <f>'IV. 지출예산'!N309</f>
        <v>1595800000</v>
      </c>
      <c r="R19" s="790">
        <f>'IV. 지출예산'!O309</f>
        <v>1644010000</v>
      </c>
      <c r="S19" s="790">
        <f t="shared" si="4"/>
        <v>-48210000</v>
      </c>
      <c r="T19" s="800">
        <f t="shared" si="3"/>
        <v>-2.9324639144530752E-2</v>
      </c>
      <c r="U19" s="801"/>
    </row>
    <row r="20" spans="1:21" ht="15" customHeight="1">
      <c r="A20" s="779"/>
      <c r="B20" s="783"/>
      <c r="C20" s="835"/>
      <c r="D20" s="836" t="s">
        <v>851</v>
      </c>
      <c r="E20" s="837"/>
      <c r="F20" s="838">
        <f>'III. 수입예산'!M32</f>
        <v>172000000</v>
      </c>
      <c r="G20" s="838">
        <f>'III. 수입예산'!N32</f>
        <v>129200000</v>
      </c>
      <c r="H20" s="795">
        <f>F20-G20</f>
        <v>42800000</v>
      </c>
      <c r="I20" s="839">
        <f t="shared" si="2"/>
        <v>0.33126934984520123</v>
      </c>
      <c r="J20" s="840"/>
      <c r="K20" s="807"/>
      <c r="L20" s="808"/>
      <c r="M20" s="809"/>
      <c r="N20" s="809"/>
      <c r="O20" s="834"/>
      <c r="P20" s="832" t="s">
        <v>427</v>
      </c>
      <c r="Q20" s="799">
        <f>'IV. 지출예산'!N382</f>
        <v>1090000000</v>
      </c>
      <c r="R20" s="799">
        <f>'IV. 지출예산'!O382</f>
        <v>897735000</v>
      </c>
      <c r="S20" s="790">
        <f t="shared" si="4"/>
        <v>192265000</v>
      </c>
      <c r="T20" s="800">
        <f t="shared" si="3"/>
        <v>0.21416676413418215</v>
      </c>
      <c r="U20" s="801"/>
    </row>
    <row r="21" spans="1:21" ht="15" customHeight="1">
      <c r="A21" s="779"/>
      <c r="B21" s="783"/>
      <c r="C21" s="778" t="s">
        <v>853</v>
      </c>
      <c r="D21" s="775"/>
      <c r="E21" s="841"/>
      <c r="F21" s="812">
        <f>SUBTOTAL(9,F22:F27)</f>
        <v>12964966000</v>
      </c>
      <c r="G21" s="812">
        <f>SUBTOTAL(9,G22:G27)</f>
        <v>12818412000</v>
      </c>
      <c r="H21" s="812">
        <f>SUBTOTAL(9,H22:H27)</f>
        <v>146554000</v>
      </c>
      <c r="I21" s="770">
        <f t="shared" si="2"/>
        <v>1.1433085471117639E-2</v>
      </c>
      <c r="J21" s="771">
        <f>F21/$F$5</f>
        <v>8.7346884350360379E-2</v>
      </c>
      <c r="K21" s="807"/>
      <c r="L21" s="808"/>
      <c r="M21" s="809"/>
      <c r="N21" s="809"/>
      <c r="O21" s="798" t="s">
        <v>262</v>
      </c>
      <c r="P21" s="798"/>
      <c r="Q21" s="799">
        <f>'IV. 지출예산'!N428</f>
        <v>326000000</v>
      </c>
      <c r="R21" s="799">
        <f>'IV. 지출예산'!O428</f>
        <v>296000000</v>
      </c>
      <c r="S21" s="790">
        <f t="shared" si="4"/>
        <v>30000000</v>
      </c>
      <c r="T21" s="800">
        <f t="shared" si="3"/>
        <v>0.10135135135135136</v>
      </c>
      <c r="U21" s="801"/>
    </row>
    <row r="22" spans="1:21" ht="15" customHeight="1">
      <c r="A22" s="779"/>
      <c r="B22" s="783"/>
      <c r="C22" s="783"/>
      <c r="D22" s="789" t="s">
        <v>354</v>
      </c>
      <c r="E22" s="70"/>
      <c r="F22" s="786">
        <f>'III. 수입예산'!M41</f>
        <v>0</v>
      </c>
      <c r="G22" s="842">
        <f>'III. 수입예산'!N41</f>
        <v>32000000</v>
      </c>
      <c r="H22" s="795">
        <f>F22-G22</f>
        <v>-32000000</v>
      </c>
      <c r="I22" s="843"/>
      <c r="J22" s="844"/>
      <c r="K22" s="807"/>
      <c r="L22" s="808"/>
      <c r="M22" s="809"/>
      <c r="N22" s="809"/>
      <c r="O22" s="798" t="s">
        <v>875</v>
      </c>
      <c r="P22" s="798"/>
      <c r="Q22" s="799">
        <f>'IV. 지출예산'!N446</f>
        <v>1690800000</v>
      </c>
      <c r="R22" s="799">
        <f>'IV. 지출예산'!O446</f>
        <v>1620000000</v>
      </c>
      <c r="S22" s="790">
        <f t="shared" si="4"/>
        <v>70800000</v>
      </c>
      <c r="T22" s="800">
        <f t="shared" si="3"/>
        <v>4.3703703703703703E-2</v>
      </c>
      <c r="U22" s="801"/>
    </row>
    <row r="23" spans="1:21" ht="15" customHeight="1">
      <c r="A23" s="779"/>
      <c r="B23" s="783"/>
      <c r="C23" s="783"/>
      <c r="D23" s="798" t="s">
        <v>386</v>
      </c>
      <c r="E23" s="798"/>
      <c r="F23" s="795">
        <f>SUBTOTAL(9,F24:F27)</f>
        <v>12964966000</v>
      </c>
      <c r="G23" s="795">
        <f>SUBTOTAL(9,G24:G27)</f>
        <v>12786412000</v>
      </c>
      <c r="H23" s="795">
        <f>SUBTOTAL(9,H24:H27)</f>
        <v>178554000</v>
      </c>
      <c r="I23" s="824">
        <f t="shared" si="2"/>
        <v>1.3964355285908198E-2</v>
      </c>
      <c r="J23" s="825"/>
      <c r="K23" s="807"/>
      <c r="L23" s="808"/>
      <c r="M23" s="809"/>
      <c r="N23" s="809"/>
      <c r="O23" s="810" t="s">
        <v>3017</v>
      </c>
      <c r="P23" s="810"/>
      <c r="Q23" s="845">
        <v>0</v>
      </c>
      <c r="R23" s="845">
        <f>'IV. 지출예산'!O512</f>
        <v>10100000000</v>
      </c>
      <c r="S23" s="790">
        <f t="shared" si="4"/>
        <v>-10100000000</v>
      </c>
      <c r="T23" s="800">
        <f t="shared" si="3"/>
        <v>-1</v>
      </c>
      <c r="U23" s="846"/>
    </row>
    <row r="24" spans="1:21" ht="15" customHeight="1">
      <c r="A24" s="779"/>
      <c r="B24" s="783"/>
      <c r="C24" s="784"/>
      <c r="D24" s="834"/>
      <c r="E24" s="814" t="s">
        <v>359</v>
      </c>
      <c r="F24" s="795">
        <f>'III. 수입예산'!M47</f>
        <v>8507333000</v>
      </c>
      <c r="G24" s="795">
        <f>'III. 수입예산'!N47</f>
        <v>8506255000</v>
      </c>
      <c r="H24" s="795">
        <f>F24-G24</f>
        <v>1078000</v>
      </c>
      <c r="I24" s="824">
        <f t="shared" si="2"/>
        <v>1.2673027084186871E-4</v>
      </c>
      <c r="J24" s="825"/>
      <c r="K24" s="807"/>
      <c r="L24" s="808"/>
      <c r="M24" s="809"/>
      <c r="N24" s="809"/>
      <c r="O24" s="809" t="s">
        <v>2107</v>
      </c>
      <c r="P24" s="809"/>
      <c r="Q24" s="847">
        <f>'IV. 지출예산'!N516</f>
        <v>1100000000</v>
      </c>
      <c r="R24" s="847">
        <f>'IV. 지출예산'!O516</f>
        <v>0</v>
      </c>
      <c r="S24" s="790">
        <f t="shared" si="4"/>
        <v>1100000000</v>
      </c>
      <c r="T24" s="811" t="e">
        <f t="shared" si="3"/>
        <v>#DIV/0!</v>
      </c>
      <c r="U24" s="848"/>
    </row>
    <row r="25" spans="1:21" ht="15" customHeight="1">
      <c r="A25" s="779"/>
      <c r="B25" s="783"/>
      <c r="C25" s="784"/>
      <c r="D25" s="834"/>
      <c r="E25" s="814" t="s">
        <v>361</v>
      </c>
      <c r="F25" s="795">
        <f>'III. 수입예산'!M55</f>
        <v>3267452000</v>
      </c>
      <c r="G25" s="795">
        <f>'III. 수입예산'!N55</f>
        <v>2979416000</v>
      </c>
      <c r="H25" s="795">
        <f>F25-G25</f>
        <v>288036000</v>
      </c>
      <c r="I25" s="824">
        <f t="shared" si="2"/>
        <v>9.6675321606650433E-2</v>
      </c>
      <c r="J25" s="825"/>
      <c r="K25" s="807"/>
      <c r="L25" s="808"/>
      <c r="M25" s="809"/>
      <c r="N25" s="746" t="s">
        <v>389</v>
      </c>
      <c r="O25" s="746"/>
      <c r="P25" s="746"/>
      <c r="Q25" s="612">
        <f>SUBTOTAL(9,Q26:Q34)</f>
        <v>16499570720</v>
      </c>
      <c r="R25" s="612">
        <f>SUBTOTAL(9,R26:R34)</f>
        <v>18989620000</v>
      </c>
      <c r="S25" s="612">
        <f>SUBTOTAL(9,S26:S34)</f>
        <v>-2490049280</v>
      </c>
      <c r="T25" s="826">
        <f>S25/R25</f>
        <v>-0.1311268619382589</v>
      </c>
      <c r="U25" s="827">
        <f>Q25/$Q$5</f>
        <v>0.11115985989277778</v>
      </c>
    </row>
    <row r="26" spans="1:21" ht="15" customHeight="1">
      <c r="A26" s="779"/>
      <c r="B26" s="783"/>
      <c r="C26" s="784"/>
      <c r="D26" s="834"/>
      <c r="E26" s="814" t="s">
        <v>365</v>
      </c>
      <c r="F26" s="795">
        <f>'III. 수입예산'!M62</f>
        <v>515746000</v>
      </c>
      <c r="G26" s="795">
        <f>'III. 수입예산'!N62</f>
        <v>626306000</v>
      </c>
      <c r="H26" s="795">
        <f>F26-G26</f>
        <v>-110560000</v>
      </c>
      <c r="I26" s="824">
        <f t="shared" si="2"/>
        <v>-0.17652712891142669</v>
      </c>
      <c r="J26" s="825"/>
      <c r="K26" s="807"/>
      <c r="L26" s="808"/>
      <c r="M26" s="809"/>
      <c r="N26" s="71"/>
      <c r="O26" s="798" t="s">
        <v>2108</v>
      </c>
      <c r="P26" s="70"/>
      <c r="Q26" s="842">
        <f>'IV. 지출예산'!N559</f>
        <v>5284800000</v>
      </c>
      <c r="R26" s="842">
        <f>'IV. 지출예산'!O559</f>
        <v>4604600000</v>
      </c>
      <c r="S26" s="790">
        <f>Q26-R26</f>
        <v>680200000</v>
      </c>
      <c r="T26" s="849">
        <f>S26/R26</f>
        <v>0.14772184337401728</v>
      </c>
      <c r="U26" s="850"/>
    </row>
    <row r="27" spans="1:21" ht="15" customHeight="1">
      <c r="A27" s="779"/>
      <c r="B27" s="783"/>
      <c r="C27" s="784"/>
      <c r="D27" s="851"/>
      <c r="E27" s="819" t="s">
        <v>193</v>
      </c>
      <c r="F27" s="804">
        <f>'III. 수입예산'!M68</f>
        <v>674435000</v>
      </c>
      <c r="G27" s="804">
        <f>'III. 수입예산'!N68</f>
        <v>674435000</v>
      </c>
      <c r="H27" s="795">
        <f>F27-G27</f>
        <v>0</v>
      </c>
      <c r="I27" s="852">
        <f t="shared" si="2"/>
        <v>0</v>
      </c>
      <c r="J27" s="853"/>
      <c r="K27" s="807"/>
      <c r="L27" s="808"/>
      <c r="M27" s="809"/>
      <c r="N27" s="809"/>
      <c r="O27" s="798" t="s">
        <v>876</v>
      </c>
      <c r="P27" s="798"/>
      <c r="Q27" s="795">
        <f>'IV. 지출예산'!N652</f>
        <v>1893000000</v>
      </c>
      <c r="R27" s="795">
        <f>'IV. 지출예산'!O652</f>
        <v>4214500000</v>
      </c>
      <c r="S27" s="790">
        <f>Q27-R27</f>
        <v>-2321500000</v>
      </c>
      <c r="T27" s="800">
        <f>S27/R27</f>
        <v>-0.55083639814924668</v>
      </c>
      <c r="U27" s="797"/>
    </row>
    <row r="28" spans="1:21" ht="15" customHeight="1">
      <c r="A28" s="779"/>
      <c r="B28" s="783"/>
      <c r="C28" s="778" t="s">
        <v>854</v>
      </c>
      <c r="D28" s="854"/>
      <c r="E28" s="841"/>
      <c r="F28" s="812">
        <f>SUBTOTAL(9,F29:F31)</f>
        <v>1124300000</v>
      </c>
      <c r="G28" s="812">
        <f>SUBTOTAL(9,G29:G31)</f>
        <v>864300000</v>
      </c>
      <c r="H28" s="812">
        <f>SUBTOTAL(9,H29:H31)</f>
        <v>260000000</v>
      </c>
      <c r="I28" s="770">
        <f t="shared" si="2"/>
        <v>0.30082147402522275</v>
      </c>
      <c r="J28" s="771">
        <f>F28/$F$5</f>
        <v>7.5745745939565269E-3</v>
      </c>
      <c r="K28" s="807"/>
      <c r="L28" s="808"/>
      <c r="M28" s="809"/>
      <c r="N28" s="809"/>
      <c r="O28" s="798" t="s">
        <v>357</v>
      </c>
      <c r="P28" s="798"/>
      <c r="Q28" s="795">
        <f>SUBTOTAL(9,Q29:Q34)</f>
        <v>9321770720</v>
      </c>
      <c r="R28" s="795">
        <f>SUBTOTAL(9,R29:R34)</f>
        <v>10170520000</v>
      </c>
      <c r="S28" s="795">
        <f>SUBTOTAL(9,S29:S34)</f>
        <v>-848749280</v>
      </c>
      <c r="T28" s="800">
        <f>S28/R28</f>
        <v>-8.3451906097230036E-2</v>
      </c>
      <c r="U28" s="801"/>
    </row>
    <row r="29" spans="1:21" ht="15" customHeight="1">
      <c r="A29" s="779"/>
      <c r="B29" s="783"/>
      <c r="C29" s="783"/>
      <c r="D29" s="789" t="s">
        <v>387</v>
      </c>
      <c r="E29" s="789"/>
      <c r="F29" s="816">
        <f>'III. 수입예산'!M73</f>
        <v>424400000</v>
      </c>
      <c r="G29" s="816">
        <f>'III. 수입예산'!N73</f>
        <v>424400000</v>
      </c>
      <c r="H29" s="795">
        <f>F29-G29</f>
        <v>0</v>
      </c>
      <c r="I29" s="817">
        <f>H29/G29</f>
        <v>0</v>
      </c>
      <c r="J29" s="818"/>
      <c r="K29" s="807"/>
      <c r="L29" s="808"/>
      <c r="M29" s="809"/>
      <c r="N29" s="809"/>
      <c r="O29" s="828"/>
      <c r="P29" s="832" t="s">
        <v>359</v>
      </c>
      <c r="Q29" s="799">
        <f>'IV. 지출예산'!N754</f>
        <v>3951400000</v>
      </c>
      <c r="R29" s="799">
        <f>'IV. 지출예산'!O754</f>
        <v>4419290000</v>
      </c>
      <c r="S29" s="790">
        <f t="shared" ref="S29:S34" si="5">Q29-R29</f>
        <v>-467890000</v>
      </c>
      <c r="T29" s="800">
        <f t="shared" ref="T29:T34" si="6">S29/R29</f>
        <v>-0.10587447304883817</v>
      </c>
      <c r="U29" s="801"/>
    </row>
    <row r="30" spans="1:21" ht="15" customHeight="1">
      <c r="A30" s="779"/>
      <c r="B30" s="783"/>
      <c r="C30" s="783"/>
      <c r="D30" s="798" t="s">
        <v>271</v>
      </c>
      <c r="E30" s="798"/>
      <c r="F30" s="795">
        <f>'III. 수입예산'!M82</f>
        <v>139900000</v>
      </c>
      <c r="G30" s="795">
        <f>'III. 수입예산'!N82</f>
        <v>139900000</v>
      </c>
      <c r="H30" s="795">
        <f>F30-G30</f>
        <v>0</v>
      </c>
      <c r="I30" s="824">
        <f t="shared" si="2"/>
        <v>0</v>
      </c>
      <c r="J30" s="825"/>
      <c r="K30" s="807"/>
      <c r="L30" s="808"/>
      <c r="M30" s="809"/>
      <c r="N30" s="809"/>
      <c r="O30" s="834"/>
      <c r="P30" s="832" t="s">
        <v>361</v>
      </c>
      <c r="Q30" s="799">
        <f>'IV. 지출예산'!N815</f>
        <v>2151000000</v>
      </c>
      <c r="R30" s="799">
        <f>'IV. 지출예산'!O815</f>
        <v>2337092000</v>
      </c>
      <c r="S30" s="790">
        <f t="shared" si="5"/>
        <v>-186092000</v>
      </c>
      <c r="T30" s="800">
        <f t="shared" si="6"/>
        <v>-7.962544906233901E-2</v>
      </c>
      <c r="U30" s="801"/>
    </row>
    <row r="31" spans="1:21" ht="15" customHeight="1">
      <c r="A31" s="779"/>
      <c r="B31" s="783"/>
      <c r="C31" s="783"/>
      <c r="D31" s="798" t="s">
        <v>337</v>
      </c>
      <c r="E31" s="798"/>
      <c r="F31" s="795">
        <f>'III. 수입예산'!M84</f>
        <v>560000000</v>
      </c>
      <c r="G31" s="795">
        <f>'III. 수입예산'!N84</f>
        <v>300000000</v>
      </c>
      <c r="H31" s="795">
        <f>F31-G31</f>
        <v>260000000</v>
      </c>
      <c r="I31" s="824">
        <f t="shared" si="2"/>
        <v>0.8666666666666667</v>
      </c>
      <c r="J31" s="825"/>
      <c r="K31" s="807"/>
      <c r="L31" s="808"/>
      <c r="M31" s="809"/>
      <c r="N31" s="809"/>
      <c r="O31" s="834"/>
      <c r="P31" s="855" t="s">
        <v>191</v>
      </c>
      <c r="Q31" s="799">
        <f>'IV. 지출예산'!N872</f>
        <v>448520000</v>
      </c>
      <c r="R31" s="799">
        <f>'IV. 지출예산'!O872</f>
        <v>454582000</v>
      </c>
      <c r="S31" s="790">
        <f t="shared" si="5"/>
        <v>-6062000</v>
      </c>
      <c r="T31" s="800">
        <f t="shared" si="6"/>
        <v>-1.3335327839641692E-2</v>
      </c>
      <c r="U31" s="801"/>
    </row>
    <row r="32" spans="1:21" ht="15" customHeight="1">
      <c r="A32" s="779"/>
      <c r="B32" s="778" t="s">
        <v>275</v>
      </c>
      <c r="C32" s="775"/>
      <c r="D32" s="775"/>
      <c r="E32" s="841"/>
      <c r="F32" s="612">
        <f>SUBTOTAL(9,F33:F34)</f>
        <v>5902202000</v>
      </c>
      <c r="G32" s="612">
        <f>SUBTOTAL(9,G33:G34)</f>
        <v>5819342000</v>
      </c>
      <c r="H32" s="612">
        <f>SUBTOTAL(9,H33:H34)</f>
        <v>82860000</v>
      </c>
      <c r="I32" s="856">
        <f t="shared" ref="I32:I46" si="7">H32/G32</f>
        <v>1.4238723209599985E-2</v>
      </c>
      <c r="J32" s="771">
        <f>F32/$F$5</f>
        <v>3.976400366236716E-2</v>
      </c>
      <c r="K32" s="807"/>
      <c r="L32" s="808"/>
      <c r="M32" s="809"/>
      <c r="N32" s="809"/>
      <c r="O32" s="834"/>
      <c r="P32" s="857" t="s">
        <v>192</v>
      </c>
      <c r="Q32" s="799">
        <f>'IV. 지출예산'!N902</f>
        <v>333216000</v>
      </c>
      <c r="R32" s="799">
        <f>'IV. 지출예산'!O902</f>
        <v>299584000</v>
      </c>
      <c r="S32" s="790">
        <f t="shared" si="5"/>
        <v>33632000</v>
      </c>
      <c r="T32" s="800">
        <f t="shared" si="6"/>
        <v>0.11226233710745567</v>
      </c>
      <c r="U32" s="801"/>
    </row>
    <row r="33" spans="1:21" ht="15" customHeight="1">
      <c r="A33" s="779"/>
      <c r="B33" s="780"/>
      <c r="C33" s="780"/>
      <c r="D33" s="70" t="s">
        <v>355</v>
      </c>
      <c r="E33" s="70"/>
      <c r="F33" s="786">
        <f>'III. 수입예산'!M87</f>
        <v>5394270000</v>
      </c>
      <c r="G33" s="786">
        <f>'III. 수입예산'!N87</f>
        <v>5311410000</v>
      </c>
      <c r="H33" s="795">
        <f>F33-G33</f>
        <v>82860000</v>
      </c>
      <c r="I33" s="843">
        <f t="shared" si="7"/>
        <v>1.5600377300942688E-2</v>
      </c>
      <c r="J33" s="844"/>
      <c r="K33" s="807"/>
      <c r="L33" s="808"/>
      <c r="M33" s="809"/>
      <c r="N33" s="809"/>
      <c r="O33" s="834"/>
      <c r="P33" s="832" t="s">
        <v>365</v>
      </c>
      <c r="Q33" s="799">
        <f>'IV. 지출예산'!N937</f>
        <v>959360000</v>
      </c>
      <c r="R33" s="799">
        <f>'IV. 지출예산'!O937</f>
        <v>1156842000</v>
      </c>
      <c r="S33" s="790">
        <f t="shared" si="5"/>
        <v>-197482000</v>
      </c>
      <c r="T33" s="800">
        <f t="shared" si="6"/>
        <v>-0.17070784082873894</v>
      </c>
      <c r="U33" s="801"/>
    </row>
    <row r="34" spans="1:21" ht="15" customHeight="1">
      <c r="A34" s="779"/>
      <c r="B34" s="858"/>
      <c r="C34" s="858"/>
      <c r="D34" s="837" t="s">
        <v>356</v>
      </c>
      <c r="E34" s="837"/>
      <c r="F34" s="804">
        <f>'III. 수입예산'!M99</f>
        <v>507932000</v>
      </c>
      <c r="G34" s="804">
        <f>'III. 수입예산'!N99</f>
        <v>507932000</v>
      </c>
      <c r="H34" s="795">
        <f>F34-G34</f>
        <v>0</v>
      </c>
      <c r="I34" s="852">
        <f t="shared" si="7"/>
        <v>0</v>
      </c>
      <c r="J34" s="853"/>
      <c r="K34" s="807"/>
      <c r="L34" s="808"/>
      <c r="M34" s="809"/>
      <c r="N34" s="809"/>
      <c r="O34" s="834"/>
      <c r="P34" s="859" t="s">
        <v>193</v>
      </c>
      <c r="Q34" s="845">
        <f>'IV. 지출예산'!N1003</f>
        <v>1478274720</v>
      </c>
      <c r="R34" s="845">
        <f>'IV. 지출예산'!O1003</f>
        <v>1503130000</v>
      </c>
      <c r="S34" s="790">
        <f t="shared" si="5"/>
        <v>-24855280</v>
      </c>
      <c r="T34" s="860">
        <f t="shared" si="6"/>
        <v>-1.6535682209788908E-2</v>
      </c>
      <c r="U34" s="846"/>
    </row>
    <row r="35" spans="1:21" ht="15" customHeight="1">
      <c r="A35" s="779"/>
      <c r="B35" s="778" t="s">
        <v>276</v>
      </c>
      <c r="C35" s="775"/>
      <c r="D35" s="775"/>
      <c r="E35" s="841"/>
      <c r="F35" s="612">
        <f>SUBTOTAL(9,F36)</f>
        <v>1106909000</v>
      </c>
      <c r="G35" s="612">
        <f>SUBTOTAL(9,G36)</f>
        <v>1106909000</v>
      </c>
      <c r="H35" s="612">
        <f>SUBTOTAL(9,H36)</f>
        <v>0</v>
      </c>
      <c r="I35" s="856">
        <f t="shared" si="7"/>
        <v>0</v>
      </c>
      <c r="J35" s="771">
        <f>F35/$F$5</f>
        <v>7.4574088670477856E-3</v>
      </c>
      <c r="K35" s="807"/>
      <c r="L35" s="808"/>
      <c r="M35" s="809"/>
      <c r="N35" s="746" t="s">
        <v>368</v>
      </c>
      <c r="O35" s="861"/>
      <c r="P35" s="862"/>
      <c r="Q35" s="612">
        <f>SUBTOTAL(9,Q36:Q40)</f>
        <v>1168220000</v>
      </c>
      <c r="R35" s="612">
        <f>SUBTOTAL(9,R36:R40)</f>
        <v>864350000</v>
      </c>
      <c r="S35" s="612">
        <f>SUBTOTAL(9,S36:S40)</f>
        <v>303870000</v>
      </c>
      <c r="T35" s="826">
        <f t="shared" ref="T35:T50" si="8">S35/R35</f>
        <v>0.35155897495227628</v>
      </c>
      <c r="U35" s="827">
        <f>Q35/$Q$5</f>
        <v>7.8704575850892713E-3</v>
      </c>
    </row>
    <row r="36" spans="1:21" ht="15" customHeight="1">
      <c r="A36" s="863"/>
      <c r="B36" s="782"/>
      <c r="C36" s="782"/>
      <c r="D36" s="746" t="s">
        <v>358</v>
      </c>
      <c r="E36" s="746"/>
      <c r="F36" s="612">
        <f>'III. 수입예산'!M103</f>
        <v>1106909000</v>
      </c>
      <c r="G36" s="612">
        <f>'III. 수입예산'!N103</f>
        <v>1106909000</v>
      </c>
      <c r="H36" s="795">
        <f>F36-G36</f>
        <v>0</v>
      </c>
      <c r="I36" s="856">
        <f t="shared" si="7"/>
        <v>0</v>
      </c>
      <c r="J36" s="827"/>
      <c r="K36" s="807"/>
      <c r="L36" s="808"/>
      <c r="M36" s="809"/>
      <c r="N36" s="71"/>
      <c r="O36" s="864" t="s">
        <v>428</v>
      </c>
      <c r="P36" s="865"/>
      <c r="Q36" s="786">
        <f>SUBTOTAL(9,Q37:Q39)</f>
        <v>943420000</v>
      </c>
      <c r="R36" s="786">
        <f>SUBTOTAL(9,R37:R39)</f>
        <v>864350000</v>
      </c>
      <c r="S36" s="786">
        <f>SUBTOTAL(9,S37:S39)</f>
        <v>79070000</v>
      </c>
      <c r="T36" s="866">
        <f t="shared" si="8"/>
        <v>9.1479146179209811E-2</v>
      </c>
      <c r="U36" s="844"/>
    </row>
    <row r="37" spans="1:21" ht="15" customHeight="1">
      <c r="A37" s="867" t="s">
        <v>360</v>
      </c>
      <c r="B37" s="854"/>
      <c r="C37" s="854"/>
      <c r="D37" s="854"/>
      <c r="E37" s="841"/>
      <c r="F37" s="612">
        <f>SUBTOTAL(9,F38:F44)</f>
        <v>51810000000</v>
      </c>
      <c r="G37" s="612">
        <f>SUBTOTAL(9,G38:G44)</f>
        <v>62277236000</v>
      </c>
      <c r="H37" s="612">
        <f>SUBTOTAL(9,H38:H44)</f>
        <v>-10467236000</v>
      </c>
      <c r="I37" s="856">
        <f t="shared" si="7"/>
        <v>-0.16807483235126233</v>
      </c>
      <c r="J37" s="771">
        <f>F37/$F$5</f>
        <v>0.34905159629359395</v>
      </c>
      <c r="K37" s="807"/>
      <c r="L37" s="808"/>
      <c r="M37" s="809"/>
      <c r="N37" s="868"/>
      <c r="O37" s="869"/>
      <c r="P37" s="870" t="s">
        <v>429</v>
      </c>
      <c r="Q37" s="871">
        <f>'IV. 지출예산'!N1034</f>
        <v>720920000</v>
      </c>
      <c r="R37" s="871">
        <f>'IV. 지출예산'!O1034</f>
        <v>609950000</v>
      </c>
      <c r="S37" s="790">
        <f>Q37-R37</f>
        <v>110970000</v>
      </c>
      <c r="T37" s="872">
        <f t="shared" si="8"/>
        <v>0.18193294532338716</v>
      </c>
      <c r="U37" s="873"/>
    </row>
    <row r="38" spans="1:21" ht="15" customHeight="1">
      <c r="A38" s="874"/>
      <c r="B38" s="875" t="s">
        <v>362</v>
      </c>
      <c r="C38" s="854"/>
      <c r="D38" s="854"/>
      <c r="E38" s="841"/>
      <c r="F38" s="612">
        <f>SUBTOTAL(9,F39:F39)</f>
        <v>310000000</v>
      </c>
      <c r="G38" s="612">
        <f>SUBTOTAL(9,G39:G39)</f>
        <v>289000000</v>
      </c>
      <c r="H38" s="612">
        <f>SUBTOTAL(9,H39:H39)</f>
        <v>21000000</v>
      </c>
      <c r="I38" s="856">
        <f t="shared" si="7"/>
        <v>7.2664359861591699E-2</v>
      </c>
      <c r="J38" s="771">
        <f>F38/$F$5</f>
        <v>2.0885156311718609E-3</v>
      </c>
      <c r="K38" s="807"/>
      <c r="L38" s="808"/>
      <c r="M38" s="809"/>
      <c r="N38" s="868"/>
      <c r="O38" s="876"/>
      <c r="P38" s="877" t="s">
        <v>430</v>
      </c>
      <c r="Q38" s="871">
        <f>'IV. 지출예산'!N1115</f>
        <v>122500000</v>
      </c>
      <c r="R38" s="871">
        <f>'IV. 지출예산'!O1115</f>
        <v>200000000</v>
      </c>
      <c r="S38" s="790">
        <f>Q38-R38</f>
        <v>-77500000</v>
      </c>
      <c r="T38" s="872">
        <f t="shared" si="8"/>
        <v>-0.38750000000000001</v>
      </c>
      <c r="U38" s="873"/>
    </row>
    <row r="39" spans="1:21" ht="15" customHeight="1">
      <c r="A39" s="808"/>
      <c r="B39" s="71"/>
      <c r="C39" s="71"/>
      <c r="D39" s="70" t="s">
        <v>363</v>
      </c>
      <c r="E39" s="70"/>
      <c r="F39" s="786">
        <f>'III. 수입예산'!M107</f>
        <v>310000000</v>
      </c>
      <c r="G39" s="786">
        <f>'III. 수입예산'!N107</f>
        <v>289000000</v>
      </c>
      <c r="H39" s="795">
        <f>F39-G39</f>
        <v>21000000</v>
      </c>
      <c r="I39" s="843">
        <f t="shared" si="7"/>
        <v>7.2664359861591699E-2</v>
      </c>
      <c r="J39" s="844"/>
      <c r="K39" s="807"/>
      <c r="L39" s="808"/>
      <c r="M39" s="809"/>
      <c r="N39" s="868"/>
      <c r="O39" s="878"/>
      <c r="P39" s="877" t="s">
        <v>2110</v>
      </c>
      <c r="Q39" s="879">
        <f>'IV. 지출예산'!N1156</f>
        <v>100000000</v>
      </c>
      <c r="R39" s="879">
        <f>'IV. 지출예산'!O1156</f>
        <v>54400000</v>
      </c>
      <c r="S39" s="790">
        <f>Q39-R39</f>
        <v>45600000</v>
      </c>
      <c r="T39" s="880">
        <f t="shared" si="8"/>
        <v>0.83823529411764708</v>
      </c>
      <c r="U39" s="881"/>
    </row>
    <row r="40" spans="1:21" ht="15" customHeight="1">
      <c r="A40" s="808"/>
      <c r="B40" s="875" t="s">
        <v>364</v>
      </c>
      <c r="C40" s="854"/>
      <c r="D40" s="854"/>
      <c r="E40" s="841"/>
      <c r="F40" s="612">
        <f>SUBTOTAL(9,F41:F42)</f>
        <v>50000000000</v>
      </c>
      <c r="G40" s="612">
        <f>SUBTOTAL(9,G41:G42)</f>
        <v>60555000000</v>
      </c>
      <c r="H40" s="612">
        <f>SUBTOTAL(9,H41:H42)</f>
        <v>-10555000000</v>
      </c>
      <c r="I40" s="856">
        <f t="shared" si="7"/>
        <v>-0.17430435141606804</v>
      </c>
      <c r="J40" s="771">
        <f>F40/$F$5</f>
        <v>0.33685735986642917</v>
      </c>
      <c r="K40" s="807"/>
      <c r="L40" s="808"/>
      <c r="M40" s="809"/>
      <c r="N40" s="823"/>
      <c r="O40" s="789" t="s">
        <v>2109</v>
      </c>
      <c r="P40" s="798"/>
      <c r="Q40" s="795">
        <f>'IV. 지출예산'!N1190</f>
        <v>224800000</v>
      </c>
      <c r="R40" s="795">
        <f>'IV. 지출예산'!O1190</f>
        <v>0</v>
      </c>
      <c r="S40" s="790">
        <f>Q40-R40</f>
        <v>224800000</v>
      </c>
      <c r="T40" s="800" t="e">
        <f t="shared" si="8"/>
        <v>#DIV/0!</v>
      </c>
      <c r="U40" s="797"/>
    </row>
    <row r="41" spans="1:21" ht="15" customHeight="1">
      <c r="A41" s="808"/>
      <c r="B41" s="71"/>
      <c r="C41" s="71"/>
      <c r="D41" s="70" t="s">
        <v>366</v>
      </c>
      <c r="E41" s="70"/>
      <c r="F41" s="786">
        <f>'III. 수입예산'!M109</f>
        <v>50000000000</v>
      </c>
      <c r="G41" s="786">
        <f>'III. 수입예산'!N109</f>
        <v>55555000000</v>
      </c>
      <c r="H41" s="786">
        <f>F41-G41</f>
        <v>-5555000000</v>
      </c>
      <c r="I41" s="843">
        <f t="shared" si="7"/>
        <v>-9.9990999909999101E-2</v>
      </c>
      <c r="J41" s="844"/>
      <c r="K41" s="807"/>
      <c r="L41" s="808"/>
      <c r="M41" s="809"/>
      <c r="N41" s="746" t="s">
        <v>270</v>
      </c>
      <c r="O41" s="746"/>
      <c r="P41" s="746"/>
      <c r="Q41" s="612">
        <f>SUBTOTAL(9,Q42:Q44)</f>
        <v>9779654000</v>
      </c>
      <c r="R41" s="612">
        <f>SUBTOTAL(9,R42:R44)</f>
        <v>9398996000</v>
      </c>
      <c r="S41" s="612">
        <f>SUBTOTAL(9,S42:S44)</f>
        <v>380658000</v>
      </c>
      <c r="T41" s="826">
        <f t="shared" si="8"/>
        <v>4.0499857644369676E-2</v>
      </c>
      <c r="U41" s="827">
        <f>Q41/$Q$5</f>
        <v>6.5886863778953142E-2</v>
      </c>
    </row>
    <row r="42" spans="1:21" ht="15" customHeight="1">
      <c r="A42" s="808"/>
      <c r="B42" s="72"/>
      <c r="C42" s="72"/>
      <c r="D42" s="87" t="s">
        <v>3267</v>
      </c>
      <c r="E42" s="882"/>
      <c r="F42" s="621">
        <f>'III. 수입예산'!M110</f>
        <v>0</v>
      </c>
      <c r="G42" s="621">
        <f>'III. 수입예산'!N110</f>
        <v>5000000000</v>
      </c>
      <c r="H42" s="621">
        <f>F42-G42</f>
        <v>-5000000000</v>
      </c>
      <c r="I42" s="883"/>
      <c r="J42" s="884"/>
      <c r="K42" s="807"/>
      <c r="L42" s="808"/>
      <c r="M42" s="809"/>
      <c r="N42" s="71"/>
      <c r="O42" s="885" t="s">
        <v>503</v>
      </c>
      <c r="P42" s="70"/>
      <c r="Q42" s="786">
        <f>'IV. 지출예산'!N1220</f>
        <v>4419359000</v>
      </c>
      <c r="R42" s="786">
        <f>'IV. 지출예산'!O1220</f>
        <v>4066601000</v>
      </c>
      <c r="S42" s="790">
        <f>Q42-R42</f>
        <v>352758000</v>
      </c>
      <c r="T42" s="829">
        <f t="shared" si="8"/>
        <v>8.6745171213010577E-2</v>
      </c>
      <c r="U42" s="788"/>
    </row>
    <row r="43" spans="1:21" ht="15" customHeight="1">
      <c r="A43" s="808"/>
      <c r="B43" s="875" t="s">
        <v>367</v>
      </c>
      <c r="C43" s="854"/>
      <c r="D43" s="854"/>
      <c r="E43" s="841"/>
      <c r="F43" s="612">
        <f>SUBTOTAL(9,F44:F45)</f>
        <v>1500000000</v>
      </c>
      <c r="G43" s="612">
        <f>SUBTOTAL(9,G44:G45)</f>
        <v>1433236000</v>
      </c>
      <c r="H43" s="612">
        <f>SUBTOTAL(9,H44:H45)</f>
        <v>66764000</v>
      </c>
      <c r="I43" s="856">
        <f t="shared" si="7"/>
        <v>4.6582698173922507E-2</v>
      </c>
      <c r="J43" s="771">
        <f>F43/$F$5</f>
        <v>1.0105720795992876E-2</v>
      </c>
      <c r="K43" s="807"/>
      <c r="L43" s="808"/>
      <c r="M43" s="809"/>
      <c r="N43" s="809"/>
      <c r="O43" s="886" t="s">
        <v>271</v>
      </c>
      <c r="P43" s="789"/>
      <c r="Q43" s="816">
        <f>'IV. 지출예산'!N1394</f>
        <v>4554095000</v>
      </c>
      <c r="R43" s="816">
        <f>'IV. 지출예산'!O1394</f>
        <v>4554095000</v>
      </c>
      <c r="S43" s="790">
        <f>Q43-R43</f>
        <v>0</v>
      </c>
      <c r="T43" s="887">
        <f t="shared" si="8"/>
        <v>0</v>
      </c>
      <c r="U43" s="888"/>
    </row>
    <row r="44" spans="1:21" ht="15" customHeight="1">
      <c r="A44" s="808"/>
      <c r="B44" s="71"/>
      <c r="C44" s="71"/>
      <c r="D44" s="70" t="s">
        <v>369</v>
      </c>
      <c r="E44" s="70"/>
      <c r="F44" s="786">
        <f>'III. 수입예산'!M112</f>
        <v>1500000000</v>
      </c>
      <c r="G44" s="786">
        <f>'III. 수입예산'!N112</f>
        <v>1433236000</v>
      </c>
      <c r="H44" s="795">
        <f>F44-G44</f>
        <v>66764000</v>
      </c>
      <c r="I44" s="843">
        <f t="shared" si="7"/>
        <v>4.6582698173922507E-2</v>
      </c>
      <c r="J44" s="844"/>
      <c r="K44" s="807"/>
      <c r="L44" s="808"/>
      <c r="M44" s="809"/>
      <c r="N44" s="809"/>
      <c r="O44" s="886" t="s">
        <v>337</v>
      </c>
      <c r="P44" s="809"/>
      <c r="Q44" s="847">
        <f>'IV. 지출예산'!N1455</f>
        <v>806200000</v>
      </c>
      <c r="R44" s="847">
        <f>'IV. 지출예산'!O1455</f>
        <v>778300000</v>
      </c>
      <c r="S44" s="790">
        <f>Q44-R44</f>
        <v>27900000</v>
      </c>
      <c r="T44" s="811">
        <f t="shared" si="8"/>
        <v>3.5847359629962737E-2</v>
      </c>
      <c r="U44" s="848"/>
    </row>
    <row r="45" spans="1:21" ht="15" customHeight="1">
      <c r="A45" s="867" t="s">
        <v>370</v>
      </c>
      <c r="B45" s="854"/>
      <c r="C45" s="854"/>
      <c r="D45" s="854"/>
      <c r="E45" s="841"/>
      <c r="F45" s="612">
        <f t="shared" ref="F45:H46" si="9">SUBTOTAL(9,F46:F47)</f>
        <v>4300000000</v>
      </c>
      <c r="G45" s="612">
        <f t="shared" si="9"/>
        <v>6363314529</v>
      </c>
      <c r="H45" s="612">
        <f t="shared" si="9"/>
        <v>-2063314529</v>
      </c>
      <c r="I45" s="856">
        <f t="shared" si="7"/>
        <v>-0.32425153897339276</v>
      </c>
      <c r="J45" s="771">
        <f>F45/$F$5</f>
        <v>2.8969732948512912E-2</v>
      </c>
      <c r="K45" s="807"/>
      <c r="L45" s="808"/>
      <c r="M45" s="809"/>
      <c r="N45" s="875" t="s">
        <v>426</v>
      </c>
      <c r="O45" s="116"/>
      <c r="P45" s="841"/>
      <c r="Q45" s="612">
        <f>SUBTOTAL(9,Q46)</f>
        <v>1324596000</v>
      </c>
      <c r="R45" s="612">
        <f>SUBTOTAL(9,R46)</f>
        <v>1654596000</v>
      </c>
      <c r="S45" s="612">
        <f>SUBTOTAL(9,S46)</f>
        <v>-330000000</v>
      </c>
      <c r="T45" s="826">
        <f t="shared" si="8"/>
        <v>-0.19944445653198725</v>
      </c>
      <c r="U45" s="827">
        <f>Q45/$Q$5</f>
        <v>8.9239840401456137E-3</v>
      </c>
    </row>
    <row r="46" spans="1:21" ht="15" customHeight="1">
      <c r="A46" s="874"/>
      <c r="B46" s="875" t="s">
        <v>371</v>
      </c>
      <c r="C46" s="854"/>
      <c r="D46" s="854"/>
      <c r="E46" s="841"/>
      <c r="F46" s="612">
        <f t="shared" si="9"/>
        <v>4300000000</v>
      </c>
      <c r="G46" s="612">
        <f t="shared" si="9"/>
        <v>6363314529</v>
      </c>
      <c r="H46" s="612">
        <f t="shared" si="9"/>
        <v>-2063314529</v>
      </c>
      <c r="I46" s="856">
        <f t="shared" si="7"/>
        <v>-0.32425153897339276</v>
      </c>
      <c r="J46" s="771">
        <f>F46/$F$5</f>
        <v>2.8969732948512912E-2</v>
      </c>
      <c r="K46" s="807"/>
      <c r="L46" s="808"/>
      <c r="M46" s="809"/>
      <c r="N46" s="809"/>
      <c r="O46" s="889" t="s">
        <v>525</v>
      </c>
      <c r="P46" s="882"/>
      <c r="Q46" s="847">
        <f>'IV. 지출예산'!N1495</f>
        <v>1324596000</v>
      </c>
      <c r="R46" s="847">
        <f>'IV. 지출예산'!O1495</f>
        <v>1654596000</v>
      </c>
      <c r="S46" s="790">
        <f>Q46-R46</f>
        <v>-330000000</v>
      </c>
      <c r="T46" s="890">
        <f t="shared" si="8"/>
        <v>-0.19944445653198725</v>
      </c>
      <c r="U46" s="848"/>
    </row>
    <row r="47" spans="1:21" ht="15" customHeight="1">
      <c r="A47" s="808"/>
      <c r="B47" s="809"/>
      <c r="C47" s="809"/>
      <c r="D47" s="746" t="s">
        <v>372</v>
      </c>
      <c r="E47" s="746"/>
      <c r="F47" s="612">
        <f>'III. 수입예산'!M115</f>
        <v>4300000000</v>
      </c>
      <c r="G47" s="612">
        <f>'III. 수입예산'!N115</f>
        <v>6363314529</v>
      </c>
      <c r="H47" s="612">
        <f>F47-G47</f>
        <v>-2063314529</v>
      </c>
      <c r="I47" s="856">
        <f>H47/G47</f>
        <v>-0.32425153897339276</v>
      </c>
      <c r="J47" s="827"/>
      <c r="K47" s="807"/>
      <c r="L47" s="808"/>
      <c r="M47" s="746" t="s">
        <v>373</v>
      </c>
      <c r="N47" s="746"/>
      <c r="O47" s="746"/>
      <c r="P47" s="746"/>
      <c r="Q47" s="612">
        <f>SUBTOTAL(9,Q48:Q49)</f>
        <v>4102264000</v>
      </c>
      <c r="R47" s="612">
        <f>SUBTOTAL(9,R48:R49)</f>
        <v>4276264000</v>
      </c>
      <c r="S47" s="612">
        <f>SUBTOTAL(9,S48:S49)</f>
        <v>-174000000</v>
      </c>
      <c r="T47" s="826">
        <f t="shared" si="8"/>
        <v>-4.0689723553082785E-2</v>
      </c>
      <c r="U47" s="827">
        <f>Q47/$Q$5</f>
        <v>2.7637512467547771E-2</v>
      </c>
    </row>
    <row r="48" spans="1:21" ht="15" customHeight="1">
      <c r="A48" s="808"/>
      <c r="B48" s="809"/>
      <c r="C48" s="809"/>
      <c r="D48" s="809"/>
      <c r="E48" s="71"/>
      <c r="F48" s="621"/>
      <c r="G48" s="621"/>
      <c r="H48" s="621"/>
      <c r="I48" s="891"/>
      <c r="J48" s="884"/>
      <c r="K48" s="807"/>
      <c r="L48" s="808"/>
      <c r="M48" s="71"/>
      <c r="N48" s="71"/>
      <c r="O48" s="70" t="s">
        <v>391</v>
      </c>
      <c r="P48" s="70"/>
      <c r="Q48" s="842">
        <f>'IV. 지출예산'!N1543</f>
        <v>3067600000</v>
      </c>
      <c r="R48" s="842">
        <f>'IV. 지출예산'!O1543</f>
        <v>3141600000</v>
      </c>
      <c r="S48" s="790">
        <f>Q48-R48</f>
        <v>-74000000</v>
      </c>
      <c r="T48" s="890">
        <f t="shared" si="8"/>
        <v>-2.3554876496052965E-2</v>
      </c>
      <c r="U48" s="892"/>
    </row>
    <row r="49" spans="1:21" ht="15" customHeight="1">
      <c r="A49" s="808"/>
      <c r="B49" s="809"/>
      <c r="C49" s="809"/>
      <c r="D49" s="809"/>
      <c r="E49" s="809"/>
      <c r="F49" s="621"/>
      <c r="G49" s="621"/>
      <c r="H49" s="621"/>
      <c r="I49" s="891"/>
      <c r="J49" s="884"/>
      <c r="K49" s="807"/>
      <c r="L49" s="808"/>
      <c r="M49" s="72"/>
      <c r="N49" s="72"/>
      <c r="O49" s="837" t="s">
        <v>390</v>
      </c>
      <c r="P49" s="837"/>
      <c r="Q49" s="820">
        <f>'IV. 지출예산'!N1608</f>
        <v>1034664000</v>
      </c>
      <c r="R49" s="820">
        <f>'IV. 지출예산'!O1608</f>
        <v>1134664000</v>
      </c>
      <c r="S49" s="790">
        <f>Q49-R49</f>
        <v>-100000000</v>
      </c>
      <c r="T49" s="893">
        <f t="shared" si="8"/>
        <v>-8.8131816996044637E-2</v>
      </c>
      <c r="U49" s="894"/>
    </row>
    <row r="50" spans="1:21" ht="15" customHeight="1">
      <c r="A50" s="808"/>
      <c r="B50" s="809"/>
      <c r="C50" s="809"/>
      <c r="D50" s="809"/>
      <c r="E50" s="809"/>
      <c r="F50" s="621"/>
      <c r="G50" s="621"/>
      <c r="H50" s="621"/>
      <c r="I50" s="891"/>
      <c r="J50" s="884"/>
      <c r="K50" s="807"/>
      <c r="L50" s="808"/>
      <c r="M50" s="746" t="s">
        <v>374</v>
      </c>
      <c r="N50" s="746"/>
      <c r="O50" s="746"/>
      <c r="P50" s="746"/>
      <c r="Q50" s="812">
        <f>SUBTOTAL(9,Q51:Q60)</f>
        <v>26035133280.153496</v>
      </c>
      <c r="R50" s="812">
        <f>SUBTOTAL(9,R51:R60)</f>
        <v>25329590993</v>
      </c>
      <c r="S50" s="812">
        <f>SUBTOTAL(9,S51:S60)</f>
        <v>705542287.15349388</v>
      </c>
      <c r="T50" s="826">
        <f t="shared" si="8"/>
        <v>2.7854468212632221E-2</v>
      </c>
      <c r="U50" s="827">
        <f>Q50/$Q$5</f>
        <v>0.17540224632654311</v>
      </c>
    </row>
    <row r="51" spans="1:21" ht="15" customHeight="1">
      <c r="A51" s="808"/>
      <c r="B51" s="809"/>
      <c r="C51" s="809"/>
      <c r="D51" s="809"/>
      <c r="E51" s="809"/>
      <c r="F51" s="621"/>
      <c r="G51" s="621"/>
      <c r="H51" s="621"/>
      <c r="I51" s="891"/>
      <c r="J51" s="884"/>
      <c r="K51" s="807"/>
      <c r="L51" s="808"/>
      <c r="M51" s="71"/>
      <c r="N51" s="70" t="s">
        <v>201</v>
      </c>
      <c r="O51" s="864"/>
      <c r="P51" s="865"/>
      <c r="Q51" s="842">
        <f>'IV. 지출예산'!N1652</f>
        <v>12872227280.153494</v>
      </c>
      <c r="R51" s="842">
        <f>'IV. 지출예산'!O1652</f>
        <v>13285819993</v>
      </c>
      <c r="S51" s="790">
        <f t="shared" ref="S51:S60" si="10">Q51-R51</f>
        <v>-413592712.84650612</v>
      </c>
      <c r="T51" s="890">
        <f t="shared" ref="T51:T60" si="11">S51/R51</f>
        <v>-3.1130386612525145E-2</v>
      </c>
      <c r="U51" s="892"/>
    </row>
    <row r="52" spans="1:21" ht="15" customHeight="1">
      <c r="A52" s="808"/>
      <c r="B52" s="809"/>
      <c r="C52" s="809"/>
      <c r="D52" s="809"/>
      <c r="E52" s="809"/>
      <c r="F52" s="621"/>
      <c r="G52" s="621"/>
      <c r="H52" s="621"/>
      <c r="I52" s="891"/>
      <c r="J52" s="884"/>
      <c r="K52" s="807"/>
      <c r="L52" s="808"/>
      <c r="M52" s="809"/>
      <c r="N52" s="895" t="s">
        <v>375</v>
      </c>
      <c r="P52" s="832"/>
      <c r="Q52" s="799">
        <f>'IV. 지출예산'!N1717</f>
        <v>2217867000</v>
      </c>
      <c r="R52" s="799">
        <f>'IV. 지출예산'!O1717</f>
        <v>2008016000</v>
      </c>
      <c r="S52" s="790">
        <f t="shared" si="10"/>
        <v>209851000</v>
      </c>
      <c r="T52" s="896">
        <f t="shared" si="11"/>
        <v>0.10450663739731157</v>
      </c>
      <c r="U52" s="897"/>
    </row>
    <row r="53" spans="1:21" ht="15" customHeight="1">
      <c r="A53" s="808"/>
      <c r="B53" s="809"/>
      <c r="C53" s="809"/>
      <c r="D53" s="809"/>
      <c r="E53" s="809"/>
      <c r="F53" s="621"/>
      <c r="G53" s="621"/>
      <c r="H53" s="621"/>
      <c r="I53" s="891"/>
      <c r="J53" s="884"/>
      <c r="K53" s="807"/>
      <c r="L53" s="808"/>
      <c r="M53" s="809"/>
      <c r="N53" s="895" t="s">
        <v>392</v>
      </c>
      <c r="P53" s="832"/>
      <c r="Q53" s="799">
        <f>'IV. 지출예산'!N1721</f>
        <v>6456451000</v>
      </c>
      <c r="R53" s="799">
        <f>'IV. 지출예산'!O1721</f>
        <v>5250392000</v>
      </c>
      <c r="S53" s="790">
        <f t="shared" si="10"/>
        <v>1206059000</v>
      </c>
      <c r="T53" s="896">
        <f t="shared" si="11"/>
        <v>0.22970837225106239</v>
      </c>
      <c r="U53" s="897"/>
    </row>
    <row r="54" spans="1:21" ht="15" customHeight="1">
      <c r="A54" s="808"/>
      <c r="B54" s="809"/>
      <c r="C54" s="809"/>
      <c r="D54" s="809"/>
      <c r="E54" s="809"/>
      <c r="F54" s="621"/>
      <c r="G54" s="621"/>
      <c r="H54" s="621"/>
      <c r="I54" s="891"/>
      <c r="J54" s="884"/>
      <c r="K54" s="807"/>
      <c r="L54" s="808"/>
      <c r="M54" s="809"/>
      <c r="N54" s="895" t="s">
        <v>523</v>
      </c>
      <c r="P54" s="832"/>
      <c r="Q54" s="799">
        <f>'IV. 지출예산'!N1794</f>
        <v>43900000</v>
      </c>
      <c r="R54" s="799">
        <f>'IV. 지출예산'!O1794</f>
        <v>12080000</v>
      </c>
      <c r="S54" s="790">
        <f t="shared" si="10"/>
        <v>31820000</v>
      </c>
      <c r="T54" s="896">
        <f t="shared" si="11"/>
        <v>2.6341059602649008</v>
      </c>
      <c r="U54" s="897"/>
    </row>
    <row r="55" spans="1:21" ht="15" customHeight="1">
      <c r="A55" s="808"/>
      <c r="B55" s="809"/>
      <c r="C55" s="809"/>
      <c r="D55" s="809"/>
      <c r="E55" s="809"/>
      <c r="F55" s="621"/>
      <c r="G55" s="621"/>
      <c r="H55" s="621"/>
      <c r="I55" s="891"/>
      <c r="J55" s="884"/>
      <c r="K55" s="807"/>
      <c r="L55" s="808"/>
      <c r="M55" s="809"/>
      <c r="N55" s="895" t="s">
        <v>393</v>
      </c>
      <c r="P55" s="832"/>
      <c r="Q55" s="799">
        <f>'IV. 지출예산'!N1820</f>
        <v>156265000</v>
      </c>
      <c r="R55" s="799">
        <f>'IV. 지출예산'!O1820</f>
        <v>108990000</v>
      </c>
      <c r="S55" s="790">
        <f t="shared" si="10"/>
        <v>47275000</v>
      </c>
      <c r="T55" s="896">
        <f t="shared" si="11"/>
        <v>0.43375539040278926</v>
      </c>
      <c r="U55" s="897"/>
    </row>
    <row r="56" spans="1:21" ht="15" customHeight="1">
      <c r="A56" s="808"/>
      <c r="B56" s="809"/>
      <c r="C56" s="809"/>
      <c r="D56" s="809"/>
      <c r="E56" s="809"/>
      <c r="F56" s="621"/>
      <c r="G56" s="621"/>
      <c r="H56" s="621"/>
      <c r="I56" s="891"/>
      <c r="J56" s="884"/>
      <c r="K56" s="807"/>
      <c r="L56" s="808"/>
      <c r="M56" s="809"/>
      <c r="N56" s="895" t="s">
        <v>394</v>
      </c>
      <c r="P56" s="832"/>
      <c r="Q56" s="799">
        <f>'IV. 지출예산'!N1848</f>
        <v>2452357000</v>
      </c>
      <c r="R56" s="799">
        <f>'IV. 지출예산'!O1848</f>
        <v>2413575000</v>
      </c>
      <c r="S56" s="790">
        <f t="shared" si="10"/>
        <v>38782000</v>
      </c>
      <c r="T56" s="896">
        <f t="shared" si="11"/>
        <v>1.6068280455341144E-2</v>
      </c>
      <c r="U56" s="897"/>
    </row>
    <row r="57" spans="1:21" ht="15" customHeight="1">
      <c r="A57" s="808"/>
      <c r="B57" s="809"/>
      <c r="C57" s="809"/>
      <c r="D57" s="809"/>
      <c r="E57" s="809"/>
      <c r="F57" s="621"/>
      <c r="G57" s="621"/>
      <c r="H57" s="621"/>
      <c r="I57" s="891"/>
      <c r="J57" s="884"/>
      <c r="K57" s="807"/>
      <c r="L57" s="808"/>
      <c r="M57" s="809"/>
      <c r="N57" s="895" t="s">
        <v>395</v>
      </c>
      <c r="P57" s="832"/>
      <c r="Q57" s="799">
        <f>'IV. 지출예산'!N1951</f>
        <v>301010000</v>
      </c>
      <c r="R57" s="799">
        <f>'IV. 지출예산'!O1951</f>
        <v>276110000</v>
      </c>
      <c r="S57" s="790">
        <f t="shared" si="10"/>
        <v>24900000</v>
      </c>
      <c r="T57" s="896">
        <f t="shared" si="11"/>
        <v>9.018144942233168E-2</v>
      </c>
      <c r="U57" s="897"/>
    </row>
    <row r="58" spans="1:21" ht="15" customHeight="1">
      <c r="A58" s="808"/>
      <c r="B58" s="809"/>
      <c r="C58" s="809"/>
      <c r="D58" s="809"/>
      <c r="E58" s="809"/>
      <c r="F58" s="621"/>
      <c r="G58" s="621"/>
      <c r="H58" s="621"/>
      <c r="I58" s="883"/>
      <c r="J58" s="898"/>
      <c r="K58" s="807"/>
      <c r="L58" s="808"/>
      <c r="M58" s="809"/>
      <c r="N58" s="895" t="s">
        <v>2111</v>
      </c>
      <c r="P58" s="832"/>
      <c r="Q58" s="799">
        <f>'IV. 지출예산'!N1990</f>
        <v>163990000</v>
      </c>
      <c r="R58" s="799">
        <f>'IV. 지출예산'!O1990</f>
        <v>163000000</v>
      </c>
      <c r="S58" s="790">
        <f t="shared" si="10"/>
        <v>990000</v>
      </c>
      <c r="T58" s="896">
        <f t="shared" si="11"/>
        <v>6.0736196319018405E-3</v>
      </c>
      <c r="U58" s="897"/>
    </row>
    <row r="59" spans="1:21" ht="15" customHeight="1">
      <c r="A59" s="808"/>
      <c r="B59" s="809"/>
      <c r="C59" s="809"/>
      <c r="D59" s="809"/>
      <c r="E59" s="809"/>
      <c r="F59" s="621"/>
      <c r="G59" s="621"/>
      <c r="H59" s="621"/>
      <c r="I59" s="883"/>
      <c r="J59" s="898"/>
      <c r="K59" s="807"/>
      <c r="L59" s="808"/>
      <c r="M59" s="809"/>
      <c r="N59" s="895" t="s">
        <v>2112</v>
      </c>
      <c r="P59" s="832"/>
      <c r="Q59" s="799">
        <f>'IV. 지출예산'!N2010</f>
        <v>503000000</v>
      </c>
      <c r="R59" s="799">
        <f>'IV. 지출예산'!O2010</f>
        <v>503000000</v>
      </c>
      <c r="S59" s="790">
        <f t="shared" si="10"/>
        <v>0</v>
      </c>
      <c r="T59" s="896">
        <f t="shared" si="11"/>
        <v>0</v>
      </c>
      <c r="U59" s="897"/>
    </row>
    <row r="60" spans="1:21" ht="15" customHeight="1">
      <c r="A60" s="808"/>
      <c r="B60" s="809"/>
      <c r="C60" s="809"/>
      <c r="D60" s="809"/>
      <c r="E60" s="809"/>
      <c r="F60" s="621"/>
      <c r="G60" s="621"/>
      <c r="H60" s="621"/>
      <c r="I60" s="883"/>
      <c r="J60" s="898"/>
      <c r="K60" s="807"/>
      <c r="L60" s="808"/>
      <c r="M60" s="809"/>
      <c r="N60" s="899" t="s">
        <v>376</v>
      </c>
      <c r="P60" s="832"/>
      <c r="Q60" s="799">
        <f>'IV. 지출예산'!N2036</f>
        <v>868066000</v>
      </c>
      <c r="R60" s="799">
        <f>'IV. 지출예산'!O2036</f>
        <v>1308608000</v>
      </c>
      <c r="S60" s="790">
        <f t="shared" si="10"/>
        <v>-440542000</v>
      </c>
      <c r="T60" s="896">
        <f t="shared" si="11"/>
        <v>-0.33664932508436446</v>
      </c>
      <c r="U60" s="897"/>
    </row>
    <row r="61" spans="1:21" ht="15" customHeight="1">
      <c r="A61" s="808"/>
      <c r="B61" s="809"/>
      <c r="C61" s="809"/>
      <c r="D61" s="809"/>
      <c r="E61" s="809"/>
      <c r="F61" s="621"/>
      <c r="G61" s="621"/>
      <c r="H61" s="621"/>
      <c r="I61" s="883"/>
      <c r="J61" s="898"/>
      <c r="K61" s="807"/>
      <c r="L61" s="900" t="s">
        <v>377</v>
      </c>
      <c r="M61" s="901"/>
      <c r="N61" s="901"/>
      <c r="O61" s="901"/>
      <c r="P61" s="902"/>
      <c r="Q61" s="812">
        <f>SUBTOTAL(9,Q62:Q62)</f>
        <v>533000000</v>
      </c>
      <c r="R61" s="812">
        <f>SUBTOTAL(9,R62:R62)</f>
        <v>1060793998</v>
      </c>
      <c r="S61" s="812">
        <f>SUBTOTAL(9,S62:S62)</f>
        <v>-527793998</v>
      </c>
      <c r="T61" s="826">
        <f>S61/R61</f>
        <v>-0.49754617672714246</v>
      </c>
      <c r="U61" s="827">
        <f>Q61/$Q$5</f>
        <v>3.5908937467707979E-3</v>
      </c>
    </row>
    <row r="62" spans="1:21" ht="15" customHeight="1">
      <c r="A62" s="808"/>
      <c r="B62" s="809"/>
      <c r="C62" s="809"/>
      <c r="D62" s="809"/>
      <c r="E62" s="809"/>
      <c r="F62" s="621"/>
      <c r="G62" s="621"/>
      <c r="H62" s="621"/>
      <c r="I62" s="883"/>
      <c r="J62" s="898"/>
      <c r="K62" s="807"/>
      <c r="L62" s="808"/>
      <c r="M62" s="837" t="s">
        <v>396</v>
      </c>
      <c r="N62" s="837"/>
      <c r="O62" s="837"/>
      <c r="P62" s="837"/>
      <c r="Q62" s="820">
        <f>'IV. 지출예산'!N2359</f>
        <v>533000000</v>
      </c>
      <c r="R62" s="820">
        <f>'IV. 지출예산'!O2359</f>
        <v>1060793998</v>
      </c>
      <c r="S62" s="790">
        <f>Q62-R62</f>
        <v>-527793998</v>
      </c>
      <c r="T62" s="893">
        <f>S62/R62</f>
        <v>-0.49754617672714246</v>
      </c>
      <c r="U62" s="894"/>
    </row>
    <row r="63" spans="1:21" ht="15" customHeight="1">
      <c r="A63" s="808"/>
      <c r="B63" s="809"/>
      <c r="C63" s="809"/>
      <c r="D63" s="809"/>
      <c r="E63" s="809"/>
      <c r="F63" s="621"/>
      <c r="G63" s="621"/>
      <c r="H63" s="621"/>
      <c r="I63" s="883"/>
      <c r="J63" s="898"/>
      <c r="K63" s="807"/>
      <c r="L63" s="900" t="s">
        <v>378</v>
      </c>
      <c r="M63" s="901"/>
      <c r="N63" s="901"/>
      <c r="O63" s="901"/>
      <c r="P63" s="902"/>
      <c r="Q63" s="812">
        <f>SUBTOTAL(9,Q64:Q64)</f>
        <v>100000000</v>
      </c>
      <c r="R63" s="812">
        <f>SUBTOTAL(9,R64:R64)</f>
        <v>230799538</v>
      </c>
      <c r="S63" s="812">
        <f>SUBTOTAL(9,S64:S64)</f>
        <v>-130799538</v>
      </c>
      <c r="T63" s="826">
        <f>S63/R63</f>
        <v>-0.56672356943799429</v>
      </c>
      <c r="U63" s="827">
        <f>Q63/$Q$5</f>
        <v>6.7371364854986826E-4</v>
      </c>
    </row>
    <row r="64" spans="1:21" ht="15" customHeight="1" thickBot="1">
      <c r="A64" s="903"/>
      <c r="B64" s="904"/>
      <c r="C64" s="904"/>
      <c r="D64" s="904"/>
      <c r="E64" s="904"/>
      <c r="F64" s="905"/>
      <c r="G64" s="905"/>
      <c r="H64" s="905"/>
      <c r="I64" s="906"/>
      <c r="J64" s="907"/>
      <c r="K64" s="807"/>
      <c r="L64" s="903"/>
      <c r="M64" s="1106" t="s">
        <v>378</v>
      </c>
      <c r="N64" s="1107"/>
      <c r="O64" s="1107"/>
      <c r="P64" s="1108"/>
      <c r="Q64" s="908">
        <f>'IV. 지출예산'!N2364</f>
        <v>100000000</v>
      </c>
      <c r="R64" s="908">
        <f>'IV. 지출예산'!O2364</f>
        <v>230799538</v>
      </c>
      <c r="S64" s="909">
        <f>Q64-R64</f>
        <v>-130799538</v>
      </c>
      <c r="T64" s="910">
        <f>S64/R64</f>
        <v>-0.56672356943799429</v>
      </c>
      <c r="U64" s="911"/>
    </row>
    <row r="65" spans="1:21" ht="15" customHeight="1" thickBot="1">
      <c r="A65" s="87"/>
      <c r="B65" s="87"/>
      <c r="C65" s="87"/>
      <c r="D65" s="87"/>
      <c r="E65" s="87"/>
      <c r="F65" s="912"/>
      <c r="G65" s="912"/>
      <c r="H65" s="912"/>
      <c r="I65" s="913"/>
      <c r="J65" s="913"/>
      <c r="K65" s="807"/>
      <c r="L65" s="87"/>
      <c r="M65" s="87"/>
      <c r="N65" s="87"/>
      <c r="O65" s="87"/>
      <c r="P65" s="87"/>
      <c r="Q65" s="914"/>
      <c r="R65" s="914"/>
      <c r="S65" s="914"/>
      <c r="T65" s="807"/>
      <c r="U65" s="87"/>
    </row>
    <row r="66" spans="1:21" ht="15" customHeight="1" thickBot="1">
      <c r="A66" s="1114" t="s">
        <v>339</v>
      </c>
      <c r="B66" s="1115"/>
      <c r="C66" s="1115"/>
      <c r="D66" s="1115"/>
      <c r="E66" s="1115"/>
      <c r="F66" s="1115"/>
      <c r="G66" s="1115"/>
      <c r="H66" s="1115"/>
      <c r="I66" s="1115"/>
      <c r="J66" s="1116"/>
      <c r="K66" s="765"/>
      <c r="L66" s="1117" t="s">
        <v>340</v>
      </c>
      <c r="M66" s="1118"/>
      <c r="N66" s="1118"/>
      <c r="O66" s="1118"/>
      <c r="P66" s="1118"/>
      <c r="Q66" s="1118"/>
      <c r="R66" s="1118"/>
      <c r="S66" s="1118"/>
      <c r="T66" s="1118"/>
      <c r="U66" s="1119"/>
    </row>
    <row r="67" spans="1:21" ht="15" customHeight="1">
      <c r="A67" s="1112" t="s">
        <v>379</v>
      </c>
      <c r="B67" s="1113"/>
      <c r="C67" s="1113"/>
      <c r="D67" s="1113"/>
      <c r="E67" s="1113"/>
      <c r="F67" s="915">
        <f>SUBTOTAL(9,F71:F114)</f>
        <v>69957026000</v>
      </c>
      <c r="G67" s="915">
        <f>SUBTOTAL(9,G71:G114)</f>
        <v>74096258360</v>
      </c>
      <c r="H67" s="915">
        <f>SUBTOTAL(9,H71:H114)</f>
        <v>-4139232360</v>
      </c>
      <c r="I67" s="916">
        <f>H67/G67</f>
        <v>-5.5862906597649691E-2</v>
      </c>
      <c r="J67" s="917">
        <f>F67/$F$5</f>
        <v>0.47131078164934287</v>
      </c>
      <c r="K67" s="807"/>
      <c r="L67" s="1109" t="s">
        <v>380</v>
      </c>
      <c r="M67" s="1110"/>
      <c r="N67" s="1110"/>
      <c r="O67" s="1110"/>
      <c r="P67" s="1111"/>
      <c r="Q67" s="915">
        <f>SUBTOTAL(9,Q71:Q114)</f>
        <v>69957262000</v>
      </c>
      <c r="R67" s="915">
        <f>SUBTOTAL(9,R71:R114)</f>
        <v>74017247360</v>
      </c>
      <c r="S67" s="915">
        <f>SUBTOTAL(9,S71:S114)</f>
        <v>-4059985360</v>
      </c>
      <c r="T67" s="918">
        <f>S67/R67</f>
        <v>-5.4851882565334027E-2</v>
      </c>
      <c r="U67" s="919">
        <f>Q67/$Q$5</f>
        <v>0.4713116222457906</v>
      </c>
    </row>
    <row r="68" spans="1:21" ht="15" customHeight="1">
      <c r="A68" s="774" t="s">
        <v>349</v>
      </c>
      <c r="B68" s="775"/>
      <c r="C68" s="775"/>
      <c r="D68" s="775"/>
      <c r="E68" s="776"/>
      <c r="F68" s="612">
        <f>SUBTOTAL(9,F69:F114)</f>
        <v>69957026000</v>
      </c>
      <c r="G68" s="612">
        <f>SUBTOTAL(9,G69:G114)</f>
        <v>74096258360</v>
      </c>
      <c r="H68" s="612">
        <f>SUBTOTAL(9,H69:H114)</f>
        <v>-4139232360</v>
      </c>
      <c r="I68" s="770">
        <f>H68/G68</f>
        <v>-5.5862906597649691E-2</v>
      </c>
      <c r="J68" s="771">
        <f>F68/$F$5</f>
        <v>0.47131078164934287</v>
      </c>
      <c r="K68" s="772"/>
      <c r="L68" s="1103" t="s">
        <v>350</v>
      </c>
      <c r="M68" s="1104"/>
      <c r="N68" s="1104"/>
      <c r="O68" s="1104"/>
      <c r="P68" s="1105"/>
      <c r="Q68" s="612">
        <f>SUBTOTAL(9,Q69:Q114)</f>
        <v>69957262000</v>
      </c>
      <c r="R68" s="612">
        <f>SUBTOTAL(9,R69:R114)</f>
        <v>74017247360</v>
      </c>
      <c r="S68" s="612">
        <f>SUBTOTAL(9,S69:S114)</f>
        <v>-4059985360</v>
      </c>
      <c r="T68" s="773">
        <f>S68/R68</f>
        <v>-5.4851882565334027E-2</v>
      </c>
      <c r="U68" s="771">
        <f>Q68/$Q$5</f>
        <v>0.4713116222457906</v>
      </c>
    </row>
    <row r="69" spans="1:21" ht="15" customHeight="1">
      <c r="A69" s="920"/>
      <c r="B69" s="921" t="s">
        <v>855</v>
      </c>
      <c r="C69" s="922"/>
      <c r="D69" s="922"/>
      <c r="E69" s="923"/>
      <c r="F69" s="612">
        <f>SUBTOTAL(9,F70:F114)</f>
        <v>69957026000</v>
      </c>
      <c r="G69" s="612">
        <f>SUBTOTAL(9,G70:G114)</f>
        <v>74096258360</v>
      </c>
      <c r="H69" s="612">
        <f>SUBTOTAL(9,H70:H114)</f>
        <v>-4139232360</v>
      </c>
      <c r="I69" s="856">
        <f>H69/G69</f>
        <v>-5.5862906597649691E-2</v>
      </c>
      <c r="J69" s="827">
        <f>F69/$F$5</f>
        <v>0.47131078164934287</v>
      </c>
      <c r="K69" s="807"/>
      <c r="L69" s="924"/>
      <c r="M69" s="921" t="s">
        <v>815</v>
      </c>
      <c r="N69" s="925"/>
      <c r="O69" s="925"/>
      <c r="P69" s="926"/>
      <c r="Q69" s="657">
        <f>SUBTOTAL(9,Q70:Q114)</f>
        <v>69957262000</v>
      </c>
      <c r="R69" s="657">
        <f>SUBTOTAL(9,R70:R114)</f>
        <v>74017247360</v>
      </c>
      <c r="S69" s="657">
        <f>SUBTOTAL(9,S70:S114)</f>
        <v>-4059985360</v>
      </c>
      <c r="T69" s="856">
        <f t="shared" ref="T69:T79" si="12">S69/R69</f>
        <v>-5.4851882565334027E-2</v>
      </c>
      <c r="U69" s="827">
        <f>Q69/$F$5</f>
        <v>0.47131237161608147</v>
      </c>
    </row>
    <row r="70" spans="1:21" ht="15" customHeight="1">
      <c r="A70" s="927"/>
      <c r="B70" s="928"/>
      <c r="C70" s="921" t="s">
        <v>856</v>
      </c>
      <c r="D70" s="922"/>
      <c r="E70" s="923"/>
      <c r="F70" s="812">
        <f>SUBTOTAL(9,F71:F77)</f>
        <v>9455956000</v>
      </c>
      <c r="G70" s="812">
        <f>SUBTOTAL(9,G71:G77)</f>
        <v>8990563860</v>
      </c>
      <c r="H70" s="612">
        <f>SUBTOTAL(9,H71:H76)</f>
        <v>-604607860</v>
      </c>
      <c r="I70" s="856">
        <f>H70/G70</f>
        <v>-6.7249159164528755E-2</v>
      </c>
      <c r="J70" s="827">
        <f>F70/$F$5</f>
        <v>6.3706167463462401E-2</v>
      </c>
      <c r="K70" s="807"/>
      <c r="L70" s="924"/>
      <c r="M70" s="929"/>
      <c r="N70" s="921" t="s">
        <v>210</v>
      </c>
      <c r="O70" s="925"/>
      <c r="P70" s="926"/>
      <c r="Q70" s="657">
        <f>SUBTOTAL(9,Q71:Q77)</f>
        <v>9455956000</v>
      </c>
      <c r="R70" s="657">
        <f>SUBTOTAL(9,R71:R77)</f>
        <v>8990563860</v>
      </c>
      <c r="S70" s="657">
        <f>SUBTOTAL(9,S71:S77)</f>
        <v>465392140</v>
      </c>
      <c r="T70" s="856">
        <f t="shared" si="12"/>
        <v>5.1764510796767756E-2</v>
      </c>
      <c r="U70" s="827">
        <f>Q70/$F$5</f>
        <v>6.3706167463462401E-2</v>
      </c>
    </row>
    <row r="71" spans="1:21" ht="15" customHeight="1">
      <c r="A71" s="808"/>
      <c r="B71" s="809"/>
      <c r="C71" s="71"/>
      <c r="D71" s="864" t="s">
        <v>521</v>
      </c>
      <c r="E71" s="865"/>
      <c r="F71" s="786">
        <f>SUBTOTAL(9,F72:F73)</f>
        <v>1073472000</v>
      </c>
      <c r="G71" s="786">
        <f>SUBTOTAL(9,G72:G73)</f>
        <v>1011659000</v>
      </c>
      <c r="H71" s="786">
        <f>SUBTOTAL(9,H72:H73)</f>
        <v>61813000</v>
      </c>
      <c r="I71" s="843">
        <f t="shared" ref="I71:I78" si="13">H71/G71</f>
        <v>6.1100627780704762E-2</v>
      </c>
      <c r="J71" s="844"/>
      <c r="K71" s="807"/>
      <c r="L71" s="930"/>
      <c r="M71" s="931"/>
      <c r="N71" s="932"/>
      <c r="O71" s="933" t="s">
        <v>3154</v>
      </c>
      <c r="P71" s="865"/>
      <c r="Q71" s="786">
        <f>SUBTOTAL(9,Q72:Q73)</f>
        <v>1073472000</v>
      </c>
      <c r="R71" s="786">
        <f>SUBTOTAL(9,R72:R73)</f>
        <v>1011659000</v>
      </c>
      <c r="S71" s="786">
        <f>SUBTOTAL(9,S72:S73)</f>
        <v>61813000</v>
      </c>
      <c r="T71" s="843">
        <f t="shared" si="12"/>
        <v>6.1100627780704762E-2</v>
      </c>
      <c r="U71" s="844"/>
    </row>
    <row r="72" spans="1:21" ht="15" customHeight="1">
      <c r="A72" s="808"/>
      <c r="B72" s="809"/>
      <c r="C72" s="823"/>
      <c r="D72" s="828"/>
      <c r="E72" s="712" t="s">
        <v>521</v>
      </c>
      <c r="F72" s="816">
        <f>'III. 수입예산'!M123</f>
        <v>750222000</v>
      </c>
      <c r="G72" s="816">
        <f>'III. 수입예산'!N123</f>
        <v>736144000</v>
      </c>
      <c r="H72" s="816">
        <f t="shared" ref="H72:H77" si="14">F72-G72</f>
        <v>14078000</v>
      </c>
      <c r="I72" s="817">
        <f t="shared" si="13"/>
        <v>1.9123975743876198E-2</v>
      </c>
      <c r="J72" s="818"/>
      <c r="K72" s="807"/>
      <c r="L72" s="930"/>
      <c r="M72" s="931"/>
      <c r="N72" s="934"/>
      <c r="O72" s="828"/>
      <c r="P72" s="712" t="s">
        <v>3153</v>
      </c>
      <c r="Q72" s="816">
        <f>'IV. 지출예산'!N2372</f>
        <v>750222000</v>
      </c>
      <c r="R72" s="816">
        <f>'IV. 지출예산'!O2372</f>
        <v>736144000</v>
      </c>
      <c r="S72" s="816">
        <f t="shared" ref="S72:S77" si="15">Q72-R72</f>
        <v>14078000</v>
      </c>
      <c r="T72" s="817">
        <f t="shared" si="12"/>
        <v>1.9123975743876198E-2</v>
      </c>
      <c r="U72" s="818"/>
    </row>
    <row r="73" spans="1:21" ht="15" customHeight="1">
      <c r="A73" s="808"/>
      <c r="B73" s="809"/>
      <c r="C73" s="823"/>
      <c r="D73" s="935"/>
      <c r="E73" s="712" t="s">
        <v>2834</v>
      </c>
      <c r="F73" s="816">
        <f>'III. 수입예산'!M124</f>
        <v>323250000</v>
      </c>
      <c r="G73" s="816">
        <f>'III. 수입예산'!N124</f>
        <v>275515000</v>
      </c>
      <c r="H73" s="816">
        <f t="shared" si="14"/>
        <v>47735000</v>
      </c>
      <c r="I73" s="817">
        <f t="shared" si="13"/>
        <v>0.17325735440901585</v>
      </c>
      <c r="J73" s="818"/>
      <c r="K73" s="807"/>
      <c r="L73" s="930"/>
      <c r="M73" s="931"/>
      <c r="N73" s="934"/>
      <c r="O73" s="935"/>
      <c r="P73" s="712" t="s">
        <v>3155</v>
      </c>
      <c r="Q73" s="816">
        <f>'IV. 지출예산'!N2463</f>
        <v>323250000</v>
      </c>
      <c r="R73" s="816">
        <f>'IV. 지출예산'!O2463</f>
        <v>275515000</v>
      </c>
      <c r="S73" s="816">
        <f t="shared" si="15"/>
        <v>47735000</v>
      </c>
      <c r="T73" s="817">
        <f t="shared" si="12"/>
        <v>0.17325735440901585</v>
      </c>
      <c r="U73" s="818"/>
    </row>
    <row r="74" spans="1:21" ht="15" customHeight="1">
      <c r="A74" s="808"/>
      <c r="B74" s="809"/>
      <c r="C74" s="809"/>
      <c r="D74" s="895" t="s">
        <v>383</v>
      </c>
      <c r="E74" s="832"/>
      <c r="F74" s="795">
        <f>'III. 수입예산'!M125</f>
        <v>2888000000</v>
      </c>
      <c r="G74" s="795">
        <f>'III. 수입예산'!N125</f>
        <v>2955692860</v>
      </c>
      <c r="H74" s="795">
        <f t="shared" si="14"/>
        <v>-67692860</v>
      </c>
      <c r="I74" s="824">
        <f t="shared" si="13"/>
        <v>-2.2902535278987005E-2</v>
      </c>
      <c r="J74" s="825"/>
      <c r="K74" s="807"/>
      <c r="L74" s="930"/>
      <c r="M74" s="929"/>
      <c r="N74" s="931"/>
      <c r="O74" s="936" t="s">
        <v>383</v>
      </c>
      <c r="P74" s="832"/>
      <c r="Q74" s="795">
        <f>'IV. 지출예산'!N2536</f>
        <v>2888000000</v>
      </c>
      <c r="R74" s="795">
        <f>'IV. 지출예산'!O2536</f>
        <v>2955692860</v>
      </c>
      <c r="S74" s="795">
        <f t="shared" si="15"/>
        <v>-67692860</v>
      </c>
      <c r="T74" s="824">
        <f t="shared" si="12"/>
        <v>-2.2902535278987005E-2</v>
      </c>
      <c r="U74" s="825"/>
    </row>
    <row r="75" spans="1:21" ht="15" customHeight="1">
      <c r="A75" s="808"/>
      <c r="B75" s="809"/>
      <c r="C75" s="809"/>
      <c r="D75" s="895" t="s">
        <v>517</v>
      </c>
      <c r="E75" s="832"/>
      <c r="F75" s="795">
        <f>'III. 수입예산'!M127</f>
        <v>3120884000</v>
      </c>
      <c r="G75" s="795">
        <f>'III. 수입예산'!N127</f>
        <v>3120884000</v>
      </c>
      <c r="H75" s="795">
        <f t="shared" si="14"/>
        <v>0</v>
      </c>
      <c r="I75" s="824">
        <f t="shared" si="13"/>
        <v>0</v>
      </c>
      <c r="J75" s="825"/>
      <c r="K75" s="807"/>
      <c r="L75" s="930"/>
      <c r="M75" s="929"/>
      <c r="N75" s="809"/>
      <c r="O75" s="936" t="s">
        <v>517</v>
      </c>
      <c r="P75" s="832"/>
      <c r="Q75" s="795">
        <f>'IV. 지출예산'!N2669</f>
        <v>3120884000</v>
      </c>
      <c r="R75" s="795">
        <f>'IV. 지출예산'!O2669</f>
        <v>3120884000</v>
      </c>
      <c r="S75" s="795">
        <f t="shared" si="15"/>
        <v>0</v>
      </c>
      <c r="T75" s="824">
        <f t="shared" si="12"/>
        <v>0</v>
      </c>
      <c r="U75" s="825"/>
    </row>
    <row r="76" spans="1:21" ht="15" customHeight="1">
      <c r="A76" s="808"/>
      <c r="B76" s="809"/>
      <c r="C76" s="809"/>
      <c r="D76" s="895" t="s">
        <v>381</v>
      </c>
      <c r="E76" s="832"/>
      <c r="F76" s="795">
        <f>'III. 수입예산'!M136</f>
        <v>903600000</v>
      </c>
      <c r="G76" s="795">
        <f>'III. 수입예산'!N136</f>
        <v>1502328000</v>
      </c>
      <c r="H76" s="795">
        <f t="shared" si="14"/>
        <v>-598728000</v>
      </c>
      <c r="I76" s="824">
        <f t="shared" si="13"/>
        <v>-0.39853347604517786</v>
      </c>
      <c r="J76" s="825"/>
      <c r="K76" s="807"/>
      <c r="L76" s="930"/>
      <c r="M76" s="937"/>
      <c r="N76" s="809"/>
      <c r="O76" s="936" t="s">
        <v>381</v>
      </c>
      <c r="P76" s="832"/>
      <c r="Q76" s="795">
        <f>'IV. 지출예산'!N2801</f>
        <v>903600000</v>
      </c>
      <c r="R76" s="795">
        <f>'IV. 지출예산'!O2801</f>
        <v>1502328000</v>
      </c>
      <c r="S76" s="795">
        <f t="shared" si="15"/>
        <v>-598728000</v>
      </c>
      <c r="T76" s="824">
        <f t="shared" si="12"/>
        <v>-0.39853347604517786</v>
      </c>
      <c r="U76" s="825"/>
    </row>
    <row r="77" spans="1:21" ht="15" customHeight="1">
      <c r="A77" s="808"/>
      <c r="B77" s="809"/>
      <c r="C77" s="72"/>
      <c r="D77" s="938" t="s">
        <v>3015</v>
      </c>
      <c r="E77" s="742"/>
      <c r="F77" s="657">
        <f>'III. 수입예산'!M142</f>
        <v>1470000000</v>
      </c>
      <c r="G77" s="657">
        <f>'III. 수입예산'!N142</f>
        <v>400000000</v>
      </c>
      <c r="H77" s="657">
        <f t="shared" si="14"/>
        <v>1070000000</v>
      </c>
      <c r="I77" s="939">
        <f t="shared" si="13"/>
        <v>2.6749999999999998</v>
      </c>
      <c r="J77" s="940"/>
      <c r="K77" s="807"/>
      <c r="L77" s="930"/>
      <c r="M77" s="759"/>
      <c r="N77" s="809"/>
      <c r="O77" s="936" t="s">
        <v>3018</v>
      </c>
      <c r="P77" s="832"/>
      <c r="Q77" s="838">
        <f>'IV. 지출예산'!N2892</f>
        <v>1470000000</v>
      </c>
      <c r="R77" s="838">
        <f>'IV. 지출예산'!O2892</f>
        <v>400000000</v>
      </c>
      <c r="S77" s="838">
        <f t="shared" si="15"/>
        <v>1070000000</v>
      </c>
      <c r="T77" s="824">
        <f t="shared" si="12"/>
        <v>2.6749999999999998</v>
      </c>
      <c r="U77" s="825"/>
    </row>
    <row r="78" spans="1:21" ht="15" customHeight="1">
      <c r="A78" s="808"/>
      <c r="B78" s="809"/>
      <c r="C78" s="875" t="s">
        <v>857</v>
      </c>
      <c r="D78" s="854"/>
      <c r="E78" s="841"/>
      <c r="F78" s="812">
        <f>SUBTOTAL(9,F79:F80)</f>
        <v>16917000000</v>
      </c>
      <c r="G78" s="812">
        <f>SUBTOTAL(9,G79:G80)</f>
        <v>12406734000</v>
      </c>
      <c r="H78" s="612">
        <f>SUBTOTAL(9,H79:H80)</f>
        <v>4510266000</v>
      </c>
      <c r="I78" s="856">
        <f t="shared" si="13"/>
        <v>0.36353370677569136</v>
      </c>
      <c r="J78" s="827">
        <f>F78/$F$5</f>
        <v>0.11397231913720765</v>
      </c>
      <c r="K78" s="807"/>
      <c r="L78" s="930"/>
      <c r="M78" s="759"/>
      <c r="N78" s="875" t="s">
        <v>389</v>
      </c>
      <c r="O78" s="854"/>
      <c r="P78" s="841"/>
      <c r="Q78" s="612">
        <f>SUBTOTAL(9,Q79:Q80)</f>
        <v>16917000000</v>
      </c>
      <c r="R78" s="612">
        <f>SUBTOTAL(9,R79:R80)</f>
        <v>12406734000</v>
      </c>
      <c r="S78" s="612">
        <f>SUBTOTAL(9,S79:S80)</f>
        <v>4510266000</v>
      </c>
      <c r="T78" s="856">
        <f t="shared" si="12"/>
        <v>0.36353370677569136</v>
      </c>
      <c r="U78" s="827">
        <f>Q78/$F$5</f>
        <v>0.11397231913720765</v>
      </c>
    </row>
    <row r="79" spans="1:21" ht="15" customHeight="1">
      <c r="A79" s="808"/>
      <c r="B79" s="809"/>
      <c r="C79" s="71"/>
      <c r="D79" s="864" t="s">
        <v>809</v>
      </c>
      <c r="E79" s="865"/>
      <c r="F79" s="786">
        <f>'III. 수입예산'!M144</f>
        <v>15920000000</v>
      </c>
      <c r="G79" s="786">
        <f>'III. 수입예산'!N144</f>
        <v>11440120000</v>
      </c>
      <c r="H79" s="786">
        <f>F79-G79</f>
        <v>4479880000</v>
      </c>
      <c r="I79" s="843">
        <f t="shared" ref="I79:I114" si="16">H79/G79</f>
        <v>0.39159379447068737</v>
      </c>
      <c r="J79" s="844"/>
      <c r="K79" s="807"/>
      <c r="L79" s="930"/>
      <c r="M79" s="759"/>
      <c r="N79" s="809"/>
      <c r="O79" s="864" t="s">
        <v>2115</v>
      </c>
      <c r="P79" s="865"/>
      <c r="Q79" s="786">
        <f>'IV. 지출예산'!N2946</f>
        <v>15920000000</v>
      </c>
      <c r="R79" s="786">
        <f>'IV. 지출예산'!O2946</f>
        <v>11440120000</v>
      </c>
      <c r="S79" s="786">
        <f>Q79-R79</f>
        <v>4479880000</v>
      </c>
      <c r="T79" s="824">
        <f t="shared" si="12"/>
        <v>0.39159379447068737</v>
      </c>
      <c r="U79" s="844"/>
    </row>
    <row r="80" spans="1:21" ht="15" customHeight="1">
      <c r="A80" s="808"/>
      <c r="B80" s="809"/>
      <c r="C80" s="72"/>
      <c r="D80" s="899" t="s">
        <v>323</v>
      </c>
      <c r="E80" s="941"/>
      <c r="F80" s="804">
        <v>997000000</v>
      </c>
      <c r="G80" s="804">
        <f>'III. 수입예산'!N146</f>
        <v>966614000</v>
      </c>
      <c r="H80" s="804">
        <f t="shared" ref="H80:H100" si="17">F80-G80</f>
        <v>30386000</v>
      </c>
      <c r="I80" s="852">
        <f t="shared" si="16"/>
        <v>3.1435505796522704E-2</v>
      </c>
      <c r="J80" s="853"/>
      <c r="K80" s="807"/>
      <c r="L80" s="930"/>
      <c r="M80" s="759"/>
      <c r="N80" s="809"/>
      <c r="O80" s="899" t="s">
        <v>2116</v>
      </c>
      <c r="P80" s="941"/>
      <c r="Q80" s="804">
        <f>'IV. 지출예산'!N3172</f>
        <v>997000000</v>
      </c>
      <c r="R80" s="804">
        <f>'IV. 지출예산'!O3172</f>
        <v>966614000</v>
      </c>
      <c r="S80" s="804">
        <f>Q80-R80</f>
        <v>30386000</v>
      </c>
      <c r="T80" s="852">
        <f t="shared" ref="T80:T87" si="18">S80/R80</f>
        <v>3.1435505796522704E-2</v>
      </c>
      <c r="U80" s="853"/>
    </row>
    <row r="81" spans="1:21" ht="15" customHeight="1">
      <c r="A81" s="808"/>
      <c r="B81" s="809"/>
      <c r="C81" s="875" t="s">
        <v>858</v>
      </c>
      <c r="D81" s="854"/>
      <c r="E81" s="841"/>
      <c r="F81" s="812">
        <f>SUBTOTAL(9,F82:F90)</f>
        <v>29454070000</v>
      </c>
      <c r="G81" s="812">
        <f>SUBTOTAL(9,G82:G90)</f>
        <v>29019950703</v>
      </c>
      <c r="H81" s="612">
        <f>SUBTOTAL(9,H82:H90)</f>
        <v>434119297</v>
      </c>
      <c r="I81" s="856">
        <f t="shared" si="16"/>
        <v>1.4959339574450828E-2</v>
      </c>
      <c r="J81" s="827">
        <f>F81/$F$5</f>
        <v>0.19843640515041994</v>
      </c>
      <c r="K81" s="807"/>
      <c r="L81" s="930"/>
      <c r="M81" s="759"/>
      <c r="N81" s="815" t="s">
        <v>368</v>
      </c>
      <c r="O81" s="854"/>
      <c r="P81" s="841"/>
      <c r="Q81" s="657">
        <f>SUBTOTAL(9,Q82:Q90)</f>
        <v>29454306000</v>
      </c>
      <c r="R81" s="657">
        <f>SUBTOTAL(9,R82:R90)</f>
        <v>28940939703</v>
      </c>
      <c r="S81" s="657">
        <f>SUBTOTAL(9,S82:S90)</f>
        <v>513366297</v>
      </c>
      <c r="T81" s="856">
        <f t="shared" si="18"/>
        <v>1.7738411477592236E-2</v>
      </c>
      <c r="U81" s="827">
        <f>Q81/$F$5</f>
        <v>0.19843799511715848</v>
      </c>
    </row>
    <row r="82" spans="1:21" ht="15" customHeight="1">
      <c r="A82" s="808"/>
      <c r="B82" s="809"/>
      <c r="C82" s="71"/>
      <c r="D82" s="864" t="s">
        <v>291</v>
      </c>
      <c r="E82" s="865"/>
      <c r="F82" s="786">
        <f>'III. 수입예산'!M149</f>
        <v>900000000</v>
      </c>
      <c r="G82" s="786">
        <f>'III. 수입예산'!N149</f>
        <v>715180000</v>
      </c>
      <c r="H82" s="786">
        <f t="shared" si="17"/>
        <v>184820000</v>
      </c>
      <c r="I82" s="843">
        <f t="shared" si="16"/>
        <v>0.25842445258536312</v>
      </c>
      <c r="J82" s="844"/>
      <c r="K82" s="807"/>
      <c r="L82" s="930"/>
      <c r="M82" s="759"/>
      <c r="N82" s="71"/>
      <c r="O82" s="864" t="s">
        <v>291</v>
      </c>
      <c r="P82" s="865"/>
      <c r="Q82" s="786">
        <f>'IV. 지출예산'!N3276</f>
        <v>900000000</v>
      </c>
      <c r="R82" s="786">
        <f>'IV. 지출예산'!O3276</f>
        <v>715180000</v>
      </c>
      <c r="S82" s="786">
        <f>Q82-R82</f>
        <v>184820000</v>
      </c>
      <c r="T82" s="843">
        <f t="shared" si="18"/>
        <v>0.25842445258536312</v>
      </c>
      <c r="U82" s="844"/>
    </row>
    <row r="83" spans="1:21" ht="15" customHeight="1">
      <c r="A83" s="808"/>
      <c r="B83" s="809"/>
      <c r="C83" s="809"/>
      <c r="D83" s="895" t="s">
        <v>859</v>
      </c>
      <c r="E83" s="832"/>
      <c r="F83" s="795">
        <f>SUBTOTAL(9,F84:F86)</f>
        <v>23150780000</v>
      </c>
      <c r="G83" s="795">
        <f>SUBTOTAL(9,G84:G86)</f>
        <v>22579917000</v>
      </c>
      <c r="H83" s="795">
        <f>SUBTOTAL(9,H84:H86)</f>
        <v>570863000</v>
      </c>
      <c r="I83" s="824">
        <f>H83/G83</f>
        <v>2.5281890983035942E-2</v>
      </c>
      <c r="J83" s="825"/>
      <c r="K83" s="807"/>
      <c r="L83" s="930"/>
      <c r="M83" s="759"/>
      <c r="N83" s="809"/>
      <c r="O83" s="895" t="s">
        <v>324</v>
      </c>
      <c r="P83" s="832"/>
      <c r="Q83" s="795">
        <f>SUBTOTAL(9,Q84:Q86)</f>
        <v>23150780000</v>
      </c>
      <c r="R83" s="795">
        <f>SUBTOTAL(9,R84:R86)</f>
        <v>22579917000</v>
      </c>
      <c r="S83" s="795">
        <f>SUBTOTAL(9,S84:S86)</f>
        <v>570863000</v>
      </c>
      <c r="T83" s="824">
        <f t="shared" si="18"/>
        <v>2.5281890983035942E-2</v>
      </c>
      <c r="U83" s="825"/>
    </row>
    <row r="84" spans="1:21" ht="15" customHeight="1">
      <c r="A84" s="808"/>
      <c r="B84" s="809"/>
      <c r="C84" s="809"/>
      <c r="D84" s="828"/>
      <c r="E84" s="832" t="s">
        <v>324</v>
      </c>
      <c r="F84" s="795">
        <f>'III. 수입예산'!M152</f>
        <v>21923000000</v>
      </c>
      <c r="G84" s="795">
        <f>'III. 수입예산'!N152</f>
        <v>21004425000</v>
      </c>
      <c r="H84" s="795">
        <f t="shared" si="17"/>
        <v>918575000</v>
      </c>
      <c r="I84" s="824">
        <f t="shared" si="16"/>
        <v>4.3732451614362212E-2</v>
      </c>
      <c r="J84" s="825"/>
      <c r="K84" s="807"/>
      <c r="L84" s="930"/>
      <c r="M84" s="759"/>
      <c r="N84" s="809"/>
      <c r="O84" s="828"/>
      <c r="P84" s="814" t="s">
        <v>324</v>
      </c>
      <c r="Q84" s="795">
        <f>'IV. 지출예산'!N3417</f>
        <v>21923000000</v>
      </c>
      <c r="R84" s="795">
        <f>'IV. 지출예산'!O3417</f>
        <v>21004425000</v>
      </c>
      <c r="S84" s="795">
        <f>Q84-R84</f>
        <v>918575000</v>
      </c>
      <c r="T84" s="824">
        <f t="shared" si="18"/>
        <v>4.3732451614362212E-2</v>
      </c>
      <c r="U84" s="825"/>
    </row>
    <row r="85" spans="1:21" ht="15" customHeight="1">
      <c r="A85" s="808"/>
      <c r="B85" s="809"/>
      <c r="C85" s="809"/>
      <c r="D85" s="834"/>
      <c r="E85" s="832" t="s">
        <v>329</v>
      </c>
      <c r="F85" s="795">
        <f>'III. 수입예산'!M154</f>
        <v>0</v>
      </c>
      <c r="G85" s="795">
        <f>'III. 수입예산'!N154</f>
        <v>106692000</v>
      </c>
      <c r="H85" s="795">
        <f t="shared" si="17"/>
        <v>-106692000</v>
      </c>
      <c r="I85" s="824">
        <f t="shared" si="16"/>
        <v>-1</v>
      </c>
      <c r="J85" s="825"/>
      <c r="K85" s="807"/>
      <c r="L85" s="930"/>
      <c r="M85" s="759"/>
      <c r="N85" s="809"/>
      <c r="O85" s="834"/>
      <c r="P85" s="814" t="s">
        <v>329</v>
      </c>
      <c r="Q85" s="795">
        <f>'IV. 지출예산'!N3543</f>
        <v>0</v>
      </c>
      <c r="R85" s="795">
        <f>'IV. 지출예산'!O3539</f>
        <v>106692000</v>
      </c>
      <c r="S85" s="795">
        <f>Q85-R85</f>
        <v>-106692000</v>
      </c>
      <c r="T85" s="824">
        <f t="shared" si="18"/>
        <v>-1</v>
      </c>
      <c r="U85" s="825"/>
    </row>
    <row r="86" spans="1:21" ht="15" customHeight="1">
      <c r="A86" s="808"/>
      <c r="B86" s="809"/>
      <c r="C86" s="809"/>
      <c r="D86" s="935"/>
      <c r="E86" s="832" t="s">
        <v>330</v>
      </c>
      <c r="F86" s="795">
        <f>'III. 수입예산'!M156</f>
        <v>1227780000</v>
      </c>
      <c r="G86" s="795">
        <f>'III. 수입예산'!N156</f>
        <v>1468800000</v>
      </c>
      <c r="H86" s="795">
        <f t="shared" si="17"/>
        <v>-241020000</v>
      </c>
      <c r="I86" s="824">
        <f t="shared" si="16"/>
        <v>-0.16409313725490196</v>
      </c>
      <c r="J86" s="825"/>
      <c r="K86" s="807"/>
      <c r="L86" s="930"/>
      <c r="M86" s="759"/>
      <c r="N86" s="809"/>
      <c r="O86" s="935"/>
      <c r="P86" s="814" t="s">
        <v>330</v>
      </c>
      <c r="Q86" s="795">
        <f>'IV. 지출예산'!N3546</f>
        <v>1227780000</v>
      </c>
      <c r="R86" s="795">
        <f>'IV. 지출예산'!O3546</f>
        <v>1468800000</v>
      </c>
      <c r="S86" s="795">
        <f>Q86-R86</f>
        <v>-241020000</v>
      </c>
      <c r="T86" s="824">
        <f t="shared" si="18"/>
        <v>-0.16409313725490196</v>
      </c>
      <c r="U86" s="825"/>
    </row>
    <row r="87" spans="1:21" ht="15" customHeight="1">
      <c r="A87" s="808"/>
      <c r="B87" s="809"/>
      <c r="C87" s="809"/>
      <c r="D87" s="895" t="s">
        <v>810</v>
      </c>
      <c r="E87" s="832"/>
      <c r="F87" s="795">
        <f>'III. 수입예산'!M158</f>
        <v>3605000000</v>
      </c>
      <c r="G87" s="795">
        <f>'III. 수입예산'!N158</f>
        <v>4080269800</v>
      </c>
      <c r="H87" s="795">
        <f t="shared" si="17"/>
        <v>-475269800</v>
      </c>
      <c r="I87" s="824">
        <f t="shared" si="16"/>
        <v>-0.11647999355336748</v>
      </c>
      <c r="J87" s="825"/>
      <c r="K87" s="807"/>
      <c r="L87" s="930"/>
      <c r="M87" s="759"/>
      <c r="N87" s="809"/>
      <c r="O87" s="895" t="s">
        <v>3013</v>
      </c>
      <c r="P87" s="832"/>
      <c r="Q87" s="795">
        <f>'IV. 지출예산'!N3562</f>
        <v>3605000000</v>
      </c>
      <c r="R87" s="795">
        <f>'IV. 지출예산'!O3562</f>
        <v>4080269800</v>
      </c>
      <c r="S87" s="795">
        <f>Q87-R87</f>
        <v>-475269800</v>
      </c>
      <c r="T87" s="824">
        <f t="shared" si="18"/>
        <v>-0.11647999355336748</v>
      </c>
      <c r="U87" s="825"/>
    </row>
    <row r="88" spans="1:21" ht="15" customHeight="1">
      <c r="A88" s="808"/>
      <c r="B88" s="809"/>
      <c r="C88" s="809"/>
      <c r="D88" s="895" t="s">
        <v>860</v>
      </c>
      <c r="E88" s="832"/>
      <c r="F88" s="795">
        <f>SUBTOTAL(9,F89:F90)</f>
        <v>1798290000</v>
      </c>
      <c r="G88" s="795">
        <f>SUBTOTAL(9,G89:G90)</f>
        <v>1644583903</v>
      </c>
      <c r="H88" s="795">
        <f>SUBTOTAL(9,H89:H90)</f>
        <v>153706097</v>
      </c>
      <c r="I88" s="824">
        <f>H88/G88</f>
        <v>9.3461997724539322E-2</v>
      </c>
      <c r="J88" s="825"/>
      <c r="K88" s="807"/>
      <c r="L88" s="930"/>
      <c r="M88" s="759"/>
      <c r="N88" s="809"/>
      <c r="O88" s="895" t="s">
        <v>860</v>
      </c>
      <c r="P88" s="832"/>
      <c r="Q88" s="795">
        <f>SUBTOTAL(9,Q89:Q90)</f>
        <v>1798526000</v>
      </c>
      <c r="R88" s="795">
        <f>SUBTOTAL(9,R89:R90)</f>
        <v>1565572903</v>
      </c>
      <c r="S88" s="795">
        <f>SUBTOTAL(9,S89:S90)</f>
        <v>232953097</v>
      </c>
      <c r="T88" s="824">
        <f t="shared" ref="T88:T102" si="19">S88/R88</f>
        <v>0.14879734859590885</v>
      </c>
      <c r="U88" s="825"/>
    </row>
    <row r="89" spans="1:21" ht="15" customHeight="1">
      <c r="A89" s="808"/>
      <c r="B89" s="809"/>
      <c r="C89" s="809"/>
      <c r="D89" s="828"/>
      <c r="E89" s="832" t="s">
        <v>811</v>
      </c>
      <c r="F89" s="795">
        <f>'III. 수입예산'!M162</f>
        <v>1370464000</v>
      </c>
      <c r="G89" s="795">
        <f>'III. 수입예산'!N162</f>
        <v>1324088000</v>
      </c>
      <c r="H89" s="795">
        <f t="shared" si="17"/>
        <v>46376000</v>
      </c>
      <c r="I89" s="824">
        <f t="shared" si="16"/>
        <v>3.502486239585284E-2</v>
      </c>
      <c r="J89" s="825"/>
      <c r="K89" s="807"/>
      <c r="L89" s="930"/>
      <c r="M89" s="759"/>
      <c r="N89" s="809"/>
      <c r="O89" s="828"/>
      <c r="P89" s="814" t="s">
        <v>811</v>
      </c>
      <c r="Q89" s="795">
        <f>'IV. 지출예산'!N3716</f>
        <v>1370700000</v>
      </c>
      <c r="R89" s="795">
        <f>'IV. 지출예산'!O3716</f>
        <v>1245077000</v>
      </c>
      <c r="S89" s="795">
        <f>Q89-R89</f>
        <v>125623000</v>
      </c>
      <c r="T89" s="824">
        <f t="shared" si="19"/>
        <v>0.10089576789226691</v>
      </c>
      <c r="U89" s="825"/>
    </row>
    <row r="90" spans="1:21" ht="15" customHeight="1">
      <c r="A90" s="808"/>
      <c r="B90" s="809"/>
      <c r="C90" s="72"/>
      <c r="D90" s="851"/>
      <c r="E90" s="941" t="s">
        <v>322</v>
      </c>
      <c r="F90" s="804">
        <f>'III. 수입예산'!M164</f>
        <v>427826000</v>
      </c>
      <c r="G90" s="804">
        <f>'III. 수입예산'!N164</f>
        <v>320495903</v>
      </c>
      <c r="H90" s="804">
        <f t="shared" si="17"/>
        <v>107330097</v>
      </c>
      <c r="I90" s="852">
        <f t="shared" si="16"/>
        <v>0.33488757889051707</v>
      </c>
      <c r="J90" s="853"/>
      <c r="K90" s="807"/>
      <c r="L90" s="930"/>
      <c r="M90" s="759"/>
      <c r="N90" s="72"/>
      <c r="O90" s="851"/>
      <c r="P90" s="819" t="s">
        <v>322</v>
      </c>
      <c r="Q90" s="804">
        <f>'IV. 지출예산'!N3988</f>
        <v>427826000</v>
      </c>
      <c r="R90" s="804">
        <f>'IV. 지출예산'!O3988</f>
        <v>320495903</v>
      </c>
      <c r="S90" s="804">
        <f>Q90-R90</f>
        <v>107330097</v>
      </c>
      <c r="T90" s="852">
        <f t="shared" si="19"/>
        <v>0.33488757889051707</v>
      </c>
      <c r="U90" s="853"/>
    </row>
    <row r="91" spans="1:21" ht="15" customHeight="1">
      <c r="A91" s="808"/>
      <c r="B91" s="809"/>
      <c r="C91" s="875" t="s">
        <v>854</v>
      </c>
      <c r="D91" s="854"/>
      <c r="E91" s="841"/>
      <c r="F91" s="812">
        <f>SUBTOTAL(9,F92:F95)</f>
        <v>4373000000</v>
      </c>
      <c r="G91" s="812">
        <f>SUBTOTAL(9,G92:G95)</f>
        <v>7437129660</v>
      </c>
      <c r="H91" s="612">
        <f>SUBTOTAL(9,H92:H95)</f>
        <v>-3064129660</v>
      </c>
      <c r="I91" s="856">
        <f t="shared" si="16"/>
        <v>-0.41200433501652839</v>
      </c>
      <c r="J91" s="827">
        <f>F91/$F$5</f>
        <v>2.9461544693917898E-2</v>
      </c>
      <c r="K91" s="807"/>
      <c r="L91" s="930"/>
      <c r="M91" s="759"/>
      <c r="N91" s="875" t="s">
        <v>270</v>
      </c>
      <c r="O91" s="854"/>
      <c r="P91" s="841"/>
      <c r="Q91" s="612">
        <f>SUBTOTAL(9,Q92:Q95)</f>
        <v>4373000000</v>
      </c>
      <c r="R91" s="612">
        <f>SUBTOTAL(9,R92:R95)</f>
        <v>7437129660</v>
      </c>
      <c r="S91" s="612">
        <f>SUBTOTAL(9,S92:S95)</f>
        <v>-3064129660</v>
      </c>
      <c r="T91" s="856">
        <f t="shared" si="19"/>
        <v>-0.41200433501652839</v>
      </c>
      <c r="U91" s="827">
        <f>Q91/$F$5</f>
        <v>2.9461544693917898E-2</v>
      </c>
    </row>
    <row r="92" spans="1:21" ht="15" customHeight="1">
      <c r="A92" s="808"/>
      <c r="B92" s="809"/>
      <c r="C92" s="71"/>
      <c r="D92" s="864" t="s">
        <v>819</v>
      </c>
      <c r="E92" s="865"/>
      <c r="F92" s="786">
        <f>'III. 수입예산'!M167</f>
        <v>1820000000</v>
      </c>
      <c r="G92" s="786">
        <f>'III. 수입예산'!N167</f>
        <v>3306903000</v>
      </c>
      <c r="H92" s="786">
        <f t="shared" si="17"/>
        <v>-1486903000</v>
      </c>
      <c r="I92" s="843">
        <f t="shared" si="16"/>
        <v>-0.44963610967724182</v>
      </c>
      <c r="J92" s="844"/>
      <c r="K92" s="807"/>
      <c r="L92" s="930"/>
      <c r="M92" s="759"/>
      <c r="N92" s="809"/>
      <c r="O92" s="864" t="s">
        <v>3014</v>
      </c>
      <c r="P92" s="865"/>
      <c r="Q92" s="786">
        <f>'IV. 지출예산'!N4132</f>
        <v>1820000000</v>
      </c>
      <c r="R92" s="786">
        <f>'IV. 지출예산'!O4132</f>
        <v>3306903000</v>
      </c>
      <c r="S92" s="786">
        <f>Q92-R92</f>
        <v>-1486903000</v>
      </c>
      <c r="T92" s="843">
        <f t="shared" si="19"/>
        <v>-0.44963610967724182</v>
      </c>
      <c r="U92" s="844"/>
    </row>
    <row r="93" spans="1:21" ht="15" customHeight="1">
      <c r="A93" s="808"/>
      <c r="B93" s="809"/>
      <c r="C93" s="809"/>
      <c r="D93" s="895" t="s">
        <v>861</v>
      </c>
      <c r="E93" s="832"/>
      <c r="F93" s="795">
        <f>SUBTOTAL(9,F94:F95)</f>
        <v>2553000000</v>
      </c>
      <c r="G93" s="795">
        <f>SUBTOTAL(9,G94:G95)</f>
        <v>4130226660</v>
      </c>
      <c r="H93" s="795">
        <f>SUBTOTAL(9,H94:H95)</f>
        <v>-1577226660</v>
      </c>
      <c r="I93" s="824">
        <f>H93/G93</f>
        <v>-0.38187411729118032</v>
      </c>
      <c r="J93" s="825"/>
      <c r="K93" s="807"/>
      <c r="L93" s="930"/>
      <c r="M93" s="759"/>
      <c r="N93" s="809"/>
      <c r="O93" s="895" t="s">
        <v>821</v>
      </c>
      <c r="P93" s="832"/>
      <c r="Q93" s="795">
        <f>SUBTOTAL(9,Q94:Q95)</f>
        <v>2553000000</v>
      </c>
      <c r="R93" s="795">
        <f>SUBTOTAL(9,R94:R95)</f>
        <v>4130226660</v>
      </c>
      <c r="S93" s="795">
        <f>SUBTOTAL(9,S94:S95)</f>
        <v>-1577226660</v>
      </c>
      <c r="T93" s="824">
        <f t="shared" si="19"/>
        <v>-0.38187411729118032</v>
      </c>
      <c r="U93" s="825"/>
    </row>
    <row r="94" spans="1:21" ht="15" customHeight="1">
      <c r="A94" s="808"/>
      <c r="B94" s="809"/>
      <c r="C94" s="809"/>
      <c r="D94" s="828"/>
      <c r="E94" s="832" t="s">
        <v>812</v>
      </c>
      <c r="F94" s="795">
        <f>'III. 수입예산'!M170</f>
        <v>2128000000</v>
      </c>
      <c r="G94" s="795">
        <f>'III. 수입예산'!N170</f>
        <v>2983959000</v>
      </c>
      <c r="H94" s="795">
        <f t="shared" si="17"/>
        <v>-855959000</v>
      </c>
      <c r="I94" s="824">
        <f t="shared" si="16"/>
        <v>-0.28685347218242607</v>
      </c>
      <c r="J94" s="825"/>
      <c r="K94" s="807"/>
      <c r="L94" s="930"/>
      <c r="M94" s="759"/>
      <c r="N94" s="809"/>
      <c r="O94" s="942"/>
      <c r="P94" s="814" t="s">
        <v>812</v>
      </c>
      <c r="Q94" s="795">
        <f>'IV. 지출예산'!N4256</f>
        <v>2128000000</v>
      </c>
      <c r="R94" s="795">
        <f>'IV. 지출예산'!O4256</f>
        <v>2983959000</v>
      </c>
      <c r="S94" s="795">
        <f>Q94-R94</f>
        <v>-855959000</v>
      </c>
      <c r="T94" s="824">
        <f t="shared" si="19"/>
        <v>-0.28685347218242607</v>
      </c>
      <c r="U94" s="825"/>
    </row>
    <row r="95" spans="1:21" ht="15" customHeight="1">
      <c r="A95" s="808"/>
      <c r="B95" s="809"/>
      <c r="C95" s="72"/>
      <c r="D95" s="851"/>
      <c r="E95" s="941" t="s">
        <v>813</v>
      </c>
      <c r="F95" s="804">
        <f>'III. 수입예산'!M172</f>
        <v>425000000</v>
      </c>
      <c r="G95" s="804">
        <f>'III. 수입예산'!N172</f>
        <v>1146267660</v>
      </c>
      <c r="H95" s="804">
        <f t="shared" si="17"/>
        <v>-721267660</v>
      </c>
      <c r="I95" s="824">
        <f t="shared" si="16"/>
        <v>-0.62923144843849121</v>
      </c>
      <c r="J95" s="853"/>
      <c r="K95" s="807"/>
      <c r="L95" s="930"/>
      <c r="M95" s="759"/>
      <c r="N95" s="809"/>
      <c r="O95" s="943"/>
      <c r="P95" s="819" t="s">
        <v>813</v>
      </c>
      <c r="Q95" s="804">
        <f>'IV. 지출예산'!N4264</f>
        <v>425000000</v>
      </c>
      <c r="R95" s="804">
        <f>'IV. 지출예산'!O4264</f>
        <v>1146267660</v>
      </c>
      <c r="S95" s="804">
        <f>Q95-R95</f>
        <v>-721267660</v>
      </c>
      <c r="T95" s="852">
        <f t="shared" si="19"/>
        <v>-0.62923144843849121</v>
      </c>
      <c r="U95" s="853"/>
    </row>
    <row r="96" spans="1:21" ht="15" customHeight="1">
      <c r="A96" s="808"/>
      <c r="B96" s="809"/>
      <c r="C96" s="875" t="s">
        <v>862</v>
      </c>
      <c r="D96" s="854"/>
      <c r="E96" s="841"/>
      <c r="F96" s="612">
        <f>SUBTOTAL(9,F97:F100)</f>
        <v>9757000000</v>
      </c>
      <c r="G96" s="612">
        <f>SUBTOTAL(9,G97:G100)</f>
        <v>9235883000</v>
      </c>
      <c r="H96" s="612">
        <f>SUBTOTAL(9,H97:H100)</f>
        <v>521117000</v>
      </c>
      <c r="I96" s="856">
        <f>H96/G96</f>
        <v>5.6423083748462381E-2</v>
      </c>
      <c r="J96" s="827">
        <f>F96/$F$5</f>
        <v>6.5734345204334993E-2</v>
      </c>
      <c r="K96" s="807"/>
      <c r="L96" s="930"/>
      <c r="M96" s="759"/>
      <c r="N96" s="815" t="s">
        <v>426</v>
      </c>
      <c r="O96" s="854"/>
      <c r="P96" s="841"/>
      <c r="Q96" s="612">
        <f>SUBTOTAL(9,Q97:Q100)</f>
        <v>9757000000</v>
      </c>
      <c r="R96" s="612">
        <f>SUBTOTAL(9,R97:R100)</f>
        <v>9235883000</v>
      </c>
      <c r="S96" s="612">
        <f>SUBTOTAL(9,S97:S100)</f>
        <v>521117000</v>
      </c>
      <c r="T96" s="856">
        <f t="shared" si="19"/>
        <v>5.6423083748462381E-2</v>
      </c>
      <c r="U96" s="827">
        <f>Q96/$F$5</f>
        <v>6.5734345204334993E-2</v>
      </c>
    </row>
    <row r="97" spans="1:21" ht="15" customHeight="1">
      <c r="A97" s="808"/>
      <c r="B97" s="809"/>
      <c r="C97" s="71"/>
      <c r="D97" s="864" t="s">
        <v>863</v>
      </c>
      <c r="E97" s="865"/>
      <c r="F97" s="786">
        <f>SUBTOTAL(9,F98:F99)</f>
        <v>7863000000</v>
      </c>
      <c r="G97" s="786">
        <f>SUBTOTAL(9,G98:G99)</f>
        <v>7426180000</v>
      </c>
      <c r="H97" s="795">
        <f>SUBTOTAL(9,H98:H99)</f>
        <v>436820000</v>
      </c>
      <c r="I97" s="824">
        <f>H97/G97</f>
        <v>5.8821628347279491E-2</v>
      </c>
      <c r="J97" s="844"/>
      <c r="K97" s="807"/>
      <c r="L97" s="930"/>
      <c r="M97" s="759"/>
      <c r="N97" s="71"/>
      <c r="O97" s="864" t="s">
        <v>814</v>
      </c>
      <c r="P97" s="865"/>
      <c r="Q97" s="786">
        <f>SUBTOTAL(9,Q98:Q99)</f>
        <v>7863000000</v>
      </c>
      <c r="R97" s="786">
        <f>SUBTOTAL(9,R98:R99)</f>
        <v>7426180000</v>
      </c>
      <c r="S97" s="786">
        <f>SUBTOTAL(9,S98:S99)</f>
        <v>436820000</v>
      </c>
      <c r="T97" s="843">
        <f t="shared" si="19"/>
        <v>5.8821628347279491E-2</v>
      </c>
      <c r="U97" s="844"/>
    </row>
    <row r="98" spans="1:21" ht="15" customHeight="1">
      <c r="A98" s="808"/>
      <c r="B98" s="809"/>
      <c r="C98" s="809"/>
      <c r="D98" s="828"/>
      <c r="E98" s="832" t="s">
        <v>814</v>
      </c>
      <c r="F98" s="795">
        <f>'III. 수입예산'!M176</f>
        <v>7500000000</v>
      </c>
      <c r="G98" s="795">
        <f>'III. 수입예산'!N176</f>
        <v>7031565000</v>
      </c>
      <c r="H98" s="795">
        <f t="shared" si="17"/>
        <v>468435000</v>
      </c>
      <c r="I98" s="824">
        <f t="shared" si="16"/>
        <v>6.6618882140746766E-2</v>
      </c>
      <c r="J98" s="825"/>
      <c r="K98" s="807"/>
      <c r="L98" s="930"/>
      <c r="M98" s="929"/>
      <c r="N98" s="809"/>
      <c r="O98" s="828"/>
      <c r="P98" s="814" t="s">
        <v>814</v>
      </c>
      <c r="Q98" s="795">
        <f>'IV. 지출예산'!N4370</f>
        <v>7500000000</v>
      </c>
      <c r="R98" s="795">
        <f>'IV. 지출예산'!O4370</f>
        <v>7031565000</v>
      </c>
      <c r="S98" s="795">
        <f>Q98-R98</f>
        <v>468435000</v>
      </c>
      <c r="T98" s="824">
        <f t="shared" si="19"/>
        <v>6.6618882140746766E-2</v>
      </c>
      <c r="U98" s="825"/>
    </row>
    <row r="99" spans="1:21" ht="15" customHeight="1">
      <c r="A99" s="808"/>
      <c r="B99" s="809"/>
      <c r="C99" s="809"/>
      <c r="D99" s="935"/>
      <c r="E99" s="832" t="s">
        <v>305</v>
      </c>
      <c r="F99" s="795">
        <f>'III. 수입예산'!M206</f>
        <v>363000000</v>
      </c>
      <c r="G99" s="795">
        <f>'III. 수입예산'!N206</f>
        <v>394615000</v>
      </c>
      <c r="H99" s="795">
        <f t="shared" si="17"/>
        <v>-31615000</v>
      </c>
      <c r="I99" s="824">
        <f t="shared" si="16"/>
        <v>-8.0116062491288983E-2</v>
      </c>
      <c r="J99" s="825"/>
      <c r="K99" s="807"/>
      <c r="L99" s="930"/>
      <c r="M99" s="929"/>
      <c r="N99" s="809"/>
      <c r="O99" s="935"/>
      <c r="P99" s="814" t="s">
        <v>305</v>
      </c>
      <c r="Q99" s="795">
        <f>'IV. 지출예산'!N4493</f>
        <v>363000000</v>
      </c>
      <c r="R99" s="795">
        <f>'IV. 지출예산'!O4493</f>
        <v>394615000</v>
      </c>
      <c r="S99" s="795">
        <f>Q99-R99</f>
        <v>-31615000</v>
      </c>
      <c r="T99" s="824">
        <f t="shared" si="19"/>
        <v>-8.0116062491288983E-2</v>
      </c>
      <c r="U99" s="825"/>
    </row>
    <row r="100" spans="1:21" ht="15" customHeight="1">
      <c r="A100" s="808"/>
      <c r="B100" s="809"/>
      <c r="C100" s="72"/>
      <c r="D100" s="899" t="s">
        <v>218</v>
      </c>
      <c r="E100" s="941"/>
      <c r="F100" s="804">
        <v>1894000000</v>
      </c>
      <c r="G100" s="804">
        <f>'III. 수입예산'!N208</f>
        <v>1809703000</v>
      </c>
      <c r="H100" s="804">
        <f t="shared" si="17"/>
        <v>84297000</v>
      </c>
      <c r="I100" s="839">
        <f t="shared" si="16"/>
        <v>4.6580571508142495E-2</v>
      </c>
      <c r="J100" s="853"/>
      <c r="K100" s="807"/>
      <c r="L100" s="930"/>
      <c r="M100" s="929"/>
      <c r="N100" s="809"/>
      <c r="O100" s="899" t="s">
        <v>218</v>
      </c>
      <c r="P100" s="941"/>
      <c r="Q100" s="804">
        <f>'IV. 지출예산'!N4515</f>
        <v>1894000000</v>
      </c>
      <c r="R100" s="804">
        <f>'IV. 지출예산'!O4515</f>
        <v>1809703000</v>
      </c>
      <c r="S100" s="804">
        <f>Q100-R100</f>
        <v>84297000</v>
      </c>
      <c r="T100" s="852">
        <f t="shared" si="19"/>
        <v>4.6580571508142495E-2</v>
      </c>
      <c r="U100" s="853"/>
    </row>
    <row r="101" spans="1:21" ht="15" customHeight="1">
      <c r="A101" s="808"/>
      <c r="B101" s="809"/>
      <c r="C101" s="875" t="s">
        <v>882</v>
      </c>
      <c r="D101" s="854"/>
      <c r="E101" s="841"/>
      <c r="F101" s="977">
        <f>SUBTOTAL(9,F102:F108)</f>
        <v>0</v>
      </c>
      <c r="G101" s="612">
        <f>SUBTOTAL(9,G102:G114)</f>
        <v>7005997137</v>
      </c>
      <c r="H101" s="621">
        <f>SUBTOTAL(9,H102:H114)</f>
        <v>-7005997137</v>
      </c>
      <c r="I101" s="856">
        <f t="shared" si="16"/>
        <v>-1</v>
      </c>
      <c r="J101" s="827">
        <f>F101/$F$5</f>
        <v>0</v>
      </c>
      <c r="K101" s="807"/>
      <c r="L101" s="930"/>
      <c r="M101" s="809"/>
      <c r="N101" s="875" t="s">
        <v>882</v>
      </c>
      <c r="O101" s="854"/>
      <c r="P101" s="841"/>
      <c r="Q101" s="621">
        <f>SUBTOTAL(9,Q102:Q109)</f>
        <v>0</v>
      </c>
      <c r="R101" s="612">
        <f>SUBTOTAL(9,R102:R114)</f>
        <v>7005997137</v>
      </c>
      <c r="S101" s="621">
        <f>SUBTOTAL(9,S102:S114)</f>
        <v>-7005997137</v>
      </c>
      <c r="T101" s="883">
        <f t="shared" si="19"/>
        <v>-1</v>
      </c>
      <c r="U101" s="884">
        <f>Q101/$F$5</f>
        <v>0</v>
      </c>
    </row>
    <row r="102" spans="1:21" ht="15" customHeight="1">
      <c r="A102" s="808"/>
      <c r="B102" s="809"/>
      <c r="C102" s="71"/>
      <c r="D102" s="933" t="s">
        <v>3383</v>
      </c>
      <c r="E102" s="70"/>
      <c r="F102" s="975">
        <f>'III. 수입예산'!M211</f>
        <v>0</v>
      </c>
      <c r="G102" s="816">
        <f>'III. 수입예산'!N211</f>
        <v>1800000000</v>
      </c>
      <c r="H102" s="786">
        <f>F102-G102</f>
        <v>-1800000000</v>
      </c>
      <c r="I102" s="843">
        <f t="shared" si="16"/>
        <v>-1</v>
      </c>
      <c r="J102" s="844"/>
      <c r="L102" s="930"/>
      <c r="M102" s="929"/>
      <c r="N102" s="71"/>
      <c r="O102" s="933" t="s">
        <v>3383</v>
      </c>
      <c r="P102" s="865"/>
      <c r="Q102" s="786">
        <f>'IV. 지출예산'!N4634</f>
        <v>0</v>
      </c>
      <c r="R102" s="816">
        <v>1800000000</v>
      </c>
      <c r="S102" s="786">
        <f>Q102-R102</f>
        <v>-1800000000</v>
      </c>
      <c r="T102" s="843">
        <f t="shared" si="19"/>
        <v>-1</v>
      </c>
      <c r="U102" s="844"/>
    </row>
    <row r="103" spans="1:21" ht="15" customHeight="1">
      <c r="A103" s="808"/>
      <c r="B103" s="809"/>
      <c r="C103" s="809"/>
      <c r="D103" s="895" t="s">
        <v>3384</v>
      </c>
      <c r="E103" s="798"/>
      <c r="F103" s="976">
        <f>'III. 수입예산'!M213</f>
        <v>0</v>
      </c>
      <c r="G103" s="795">
        <f>'III. 수입예산'!N213</f>
        <v>342915137</v>
      </c>
      <c r="H103" s="795">
        <f t="shared" ref="H103:H114" si="20">F103-G103</f>
        <v>-342915137</v>
      </c>
      <c r="I103" s="824">
        <f t="shared" si="16"/>
        <v>-1</v>
      </c>
      <c r="J103" s="825"/>
      <c r="L103" s="930"/>
      <c r="M103" s="937"/>
      <c r="N103" s="809"/>
      <c r="O103" s="895" t="s">
        <v>3384</v>
      </c>
      <c r="P103" s="832"/>
      <c r="Q103" s="795">
        <v>0</v>
      </c>
      <c r="R103" s="795">
        <v>342915137</v>
      </c>
      <c r="S103" s="795">
        <f t="shared" ref="S103:S114" si="21">Q103-R103</f>
        <v>-342915137</v>
      </c>
      <c r="T103" s="824">
        <f t="shared" ref="T103:T114" si="22">S103/R103</f>
        <v>-1</v>
      </c>
      <c r="U103" s="825"/>
    </row>
    <row r="104" spans="1:21" ht="15" customHeight="1">
      <c r="A104" s="808"/>
      <c r="B104" s="809"/>
      <c r="C104" s="809"/>
      <c r="D104" s="936" t="s">
        <v>3385</v>
      </c>
      <c r="E104" s="798"/>
      <c r="F104" s="976">
        <f>'III. 수입예산'!M215</f>
        <v>0</v>
      </c>
      <c r="G104" s="795">
        <f>'III. 수입예산'!N215</f>
        <v>1312000000</v>
      </c>
      <c r="H104" s="795">
        <f t="shared" si="20"/>
        <v>-1312000000</v>
      </c>
      <c r="I104" s="824">
        <f t="shared" si="16"/>
        <v>-1</v>
      </c>
      <c r="J104" s="825"/>
      <c r="L104" s="930"/>
      <c r="M104" s="937"/>
      <c r="N104" s="809"/>
      <c r="O104" s="936" t="s">
        <v>3385</v>
      </c>
      <c r="P104" s="832"/>
      <c r="Q104" s="795">
        <f>'IV. 지출예산'!N4636</f>
        <v>0</v>
      </c>
      <c r="R104" s="795">
        <v>1312000000</v>
      </c>
      <c r="S104" s="795">
        <f t="shared" si="21"/>
        <v>-1312000000</v>
      </c>
      <c r="T104" s="824">
        <f t="shared" si="22"/>
        <v>-1</v>
      </c>
      <c r="U104" s="825"/>
    </row>
    <row r="105" spans="1:21" ht="15" customHeight="1">
      <c r="A105" s="808"/>
      <c r="B105" s="809"/>
      <c r="C105" s="809"/>
      <c r="D105" s="936" t="s">
        <v>384</v>
      </c>
      <c r="E105" s="798"/>
      <c r="F105" s="976">
        <f>'III. 수입예산'!M217</f>
        <v>0</v>
      </c>
      <c r="G105" s="795">
        <f>'III. 수입예산'!N217</f>
        <v>199000000</v>
      </c>
      <c r="H105" s="795">
        <f t="shared" si="20"/>
        <v>-199000000</v>
      </c>
      <c r="I105" s="824">
        <f t="shared" si="16"/>
        <v>-1</v>
      </c>
      <c r="J105" s="825"/>
      <c r="L105" s="930"/>
      <c r="M105" s="937"/>
      <c r="N105" s="809"/>
      <c r="O105" s="936" t="s">
        <v>384</v>
      </c>
      <c r="P105" s="832"/>
      <c r="Q105" s="795">
        <v>0</v>
      </c>
      <c r="R105" s="795">
        <v>199000000</v>
      </c>
      <c r="S105" s="795">
        <f t="shared" si="21"/>
        <v>-199000000</v>
      </c>
      <c r="T105" s="824">
        <f t="shared" si="22"/>
        <v>-1</v>
      </c>
      <c r="U105" s="825"/>
    </row>
    <row r="106" spans="1:21">
      <c r="A106" s="808"/>
      <c r="B106" s="809"/>
      <c r="C106" s="809"/>
      <c r="D106" s="936" t="s">
        <v>3381</v>
      </c>
      <c r="E106" s="798"/>
      <c r="F106" s="976">
        <f>'III. 수입예산'!M219</f>
        <v>0</v>
      </c>
      <c r="G106" s="795">
        <f>'III. 수입예산'!N219</f>
        <v>246000000</v>
      </c>
      <c r="H106" s="795">
        <f t="shared" si="20"/>
        <v>-246000000</v>
      </c>
      <c r="I106" s="824">
        <f t="shared" si="16"/>
        <v>-1</v>
      </c>
      <c r="J106" s="825"/>
      <c r="L106" s="930"/>
      <c r="M106" s="937"/>
      <c r="N106" s="809"/>
      <c r="O106" s="936" t="s">
        <v>3381</v>
      </c>
      <c r="P106" s="832"/>
      <c r="Q106" s="795">
        <v>0</v>
      </c>
      <c r="R106" s="795">
        <v>246000000</v>
      </c>
      <c r="S106" s="795">
        <f t="shared" si="21"/>
        <v>-246000000</v>
      </c>
      <c r="T106" s="824">
        <f t="shared" si="22"/>
        <v>-1</v>
      </c>
      <c r="U106" s="825"/>
    </row>
    <row r="107" spans="1:21">
      <c r="A107" s="808"/>
      <c r="B107" s="809"/>
      <c r="C107" s="809"/>
      <c r="D107" s="936" t="s">
        <v>385</v>
      </c>
      <c r="E107" s="798"/>
      <c r="F107" s="976">
        <f>'III. 수입예산'!M221</f>
        <v>0</v>
      </c>
      <c r="G107" s="795">
        <f>'III. 수입예산'!N221</f>
        <v>300000000</v>
      </c>
      <c r="H107" s="795">
        <f t="shared" si="20"/>
        <v>-300000000</v>
      </c>
      <c r="I107" s="824">
        <f t="shared" si="16"/>
        <v>-1</v>
      </c>
      <c r="J107" s="825"/>
      <c r="L107" s="944"/>
      <c r="M107" s="929"/>
      <c r="N107" s="809"/>
      <c r="O107" s="936" t="s">
        <v>385</v>
      </c>
      <c r="P107" s="832"/>
      <c r="Q107" s="795">
        <v>0</v>
      </c>
      <c r="R107" s="795">
        <v>300000000</v>
      </c>
      <c r="S107" s="795">
        <f t="shared" si="21"/>
        <v>-300000000</v>
      </c>
      <c r="T107" s="824">
        <f t="shared" si="22"/>
        <v>-1</v>
      </c>
      <c r="U107" s="825"/>
    </row>
    <row r="108" spans="1:21">
      <c r="A108" s="808"/>
      <c r="B108" s="809"/>
      <c r="C108" s="809"/>
      <c r="D108" s="936" t="s">
        <v>3369</v>
      </c>
      <c r="E108" s="798"/>
      <c r="F108" s="976">
        <f>'III. 수입예산'!M223</f>
        <v>0</v>
      </c>
      <c r="G108" s="795">
        <f>'III. 수입예산'!N223</f>
        <v>15000000</v>
      </c>
      <c r="H108" s="795">
        <f t="shared" si="20"/>
        <v>-15000000</v>
      </c>
      <c r="I108" s="824">
        <f t="shared" si="16"/>
        <v>-1</v>
      </c>
      <c r="J108" s="825"/>
      <c r="L108" s="944"/>
      <c r="M108" s="783"/>
      <c r="N108" s="809"/>
      <c r="O108" s="936" t="s">
        <v>3369</v>
      </c>
      <c r="P108" s="832"/>
      <c r="Q108" s="795">
        <v>0</v>
      </c>
      <c r="R108" s="795">
        <v>15000000</v>
      </c>
      <c r="S108" s="795">
        <f t="shared" si="21"/>
        <v>-15000000</v>
      </c>
      <c r="T108" s="824">
        <f t="shared" si="22"/>
        <v>-1</v>
      </c>
      <c r="U108" s="825"/>
    </row>
    <row r="109" spans="1:21">
      <c r="A109" s="808"/>
      <c r="B109" s="809"/>
      <c r="C109" s="809"/>
      <c r="D109" s="936" t="s">
        <v>3371</v>
      </c>
      <c r="E109" s="87"/>
      <c r="F109" s="976">
        <f>'III. 수입예산'!M225</f>
        <v>0</v>
      </c>
      <c r="G109" s="945">
        <f>'III. 수입예산'!N225</f>
        <v>1001600000</v>
      </c>
      <c r="H109" s="795">
        <f t="shared" si="20"/>
        <v>-1001600000</v>
      </c>
      <c r="I109" s="824">
        <f t="shared" si="16"/>
        <v>-1</v>
      </c>
      <c r="J109" s="946"/>
      <c r="L109" s="930"/>
      <c r="M109" s="947"/>
      <c r="N109" s="809"/>
      <c r="O109" s="936" t="s">
        <v>3371</v>
      </c>
      <c r="P109" s="832"/>
      <c r="Q109" s="795">
        <v>0</v>
      </c>
      <c r="R109" s="945">
        <v>1001600000</v>
      </c>
      <c r="S109" s="795">
        <f t="shared" si="21"/>
        <v>-1001600000</v>
      </c>
      <c r="T109" s="824">
        <f t="shared" si="22"/>
        <v>-1</v>
      </c>
      <c r="U109" s="825"/>
    </row>
    <row r="110" spans="1:21">
      <c r="A110" s="808"/>
      <c r="B110" s="809"/>
      <c r="C110" s="809"/>
      <c r="D110" s="948" t="s">
        <v>3379</v>
      </c>
      <c r="E110" s="87"/>
      <c r="F110" s="976">
        <f>'III. 수입예산'!M227</f>
        <v>0</v>
      </c>
      <c r="G110" s="949">
        <f>'III. 수입예산'!N227</f>
        <v>38000000</v>
      </c>
      <c r="H110" s="795">
        <f t="shared" si="20"/>
        <v>-38000000</v>
      </c>
      <c r="I110" s="824">
        <f t="shared" si="16"/>
        <v>-1</v>
      </c>
      <c r="J110" s="946"/>
      <c r="L110" s="930"/>
      <c r="M110" s="929"/>
      <c r="N110" s="809"/>
      <c r="O110" s="948" t="s">
        <v>3379</v>
      </c>
      <c r="P110" s="832"/>
      <c r="Q110" s="795">
        <v>0</v>
      </c>
      <c r="R110" s="949">
        <v>38000000</v>
      </c>
      <c r="S110" s="795">
        <f t="shared" si="21"/>
        <v>-38000000</v>
      </c>
      <c r="T110" s="824">
        <f t="shared" si="22"/>
        <v>-1</v>
      </c>
      <c r="U110" s="950"/>
    </row>
    <row r="111" spans="1:21">
      <c r="A111" s="808"/>
      <c r="B111" s="809"/>
      <c r="C111" s="809"/>
      <c r="D111" s="936" t="s">
        <v>3373</v>
      </c>
      <c r="E111" s="87"/>
      <c r="F111" s="976">
        <f>'III. 수입예산'!M229</f>
        <v>0</v>
      </c>
      <c r="G111" s="949">
        <f>'III. 수입예산'!N229</f>
        <v>416000000</v>
      </c>
      <c r="H111" s="795">
        <f t="shared" si="20"/>
        <v>-416000000</v>
      </c>
      <c r="I111" s="824">
        <f t="shared" si="16"/>
        <v>-1</v>
      </c>
      <c r="J111" s="946"/>
      <c r="L111" s="930"/>
      <c r="M111" s="929"/>
      <c r="N111" s="809"/>
      <c r="O111" s="936" t="s">
        <v>3373</v>
      </c>
      <c r="P111" s="832"/>
      <c r="Q111" s="795">
        <v>0</v>
      </c>
      <c r="R111" s="949">
        <v>416000000</v>
      </c>
      <c r="S111" s="795">
        <f t="shared" si="21"/>
        <v>-416000000</v>
      </c>
      <c r="T111" s="824">
        <f t="shared" si="22"/>
        <v>-1</v>
      </c>
      <c r="U111" s="951"/>
    </row>
    <row r="112" spans="1:21">
      <c r="A112" s="808"/>
      <c r="B112" s="809"/>
      <c r="C112" s="809"/>
      <c r="D112" s="936" t="s">
        <v>3375</v>
      </c>
      <c r="E112" s="87"/>
      <c r="F112" s="976">
        <f>'III. 수입예산'!M231</f>
        <v>0</v>
      </c>
      <c r="G112" s="949">
        <f>'III. 수입예산'!N231</f>
        <v>672500000</v>
      </c>
      <c r="H112" s="795">
        <f t="shared" si="20"/>
        <v>-672500000</v>
      </c>
      <c r="I112" s="824">
        <f t="shared" si="16"/>
        <v>-1</v>
      </c>
      <c r="J112" s="946"/>
      <c r="L112" s="930"/>
      <c r="M112" s="929"/>
      <c r="N112" s="809"/>
      <c r="O112" s="936" t="s">
        <v>3375</v>
      </c>
      <c r="P112" s="832"/>
      <c r="Q112" s="795">
        <v>0</v>
      </c>
      <c r="R112" s="949">
        <v>672500000</v>
      </c>
      <c r="S112" s="795">
        <f t="shared" si="21"/>
        <v>-672500000</v>
      </c>
      <c r="T112" s="824">
        <f t="shared" si="22"/>
        <v>-1</v>
      </c>
      <c r="U112" s="951"/>
    </row>
    <row r="113" spans="1:21">
      <c r="A113" s="808"/>
      <c r="B113" s="809"/>
      <c r="C113" s="809"/>
      <c r="D113" s="936" t="s">
        <v>3377</v>
      </c>
      <c r="E113" s="87"/>
      <c r="F113" s="976">
        <f>'III. 수입예산'!M233</f>
        <v>0</v>
      </c>
      <c r="G113" s="949">
        <f>'III. 수입예산'!N233</f>
        <v>162982000</v>
      </c>
      <c r="H113" s="795">
        <f t="shared" si="20"/>
        <v>-162982000</v>
      </c>
      <c r="I113" s="824">
        <f t="shared" si="16"/>
        <v>-1</v>
      </c>
      <c r="J113" s="946"/>
      <c r="L113" s="930"/>
      <c r="M113" s="929"/>
      <c r="N113" s="809"/>
      <c r="O113" s="936" t="s">
        <v>3377</v>
      </c>
      <c r="P113" s="832"/>
      <c r="Q113" s="795">
        <v>0</v>
      </c>
      <c r="R113" s="949">
        <v>162982000</v>
      </c>
      <c r="S113" s="795">
        <f t="shared" si="21"/>
        <v>-162982000</v>
      </c>
      <c r="T113" s="824">
        <f t="shared" si="22"/>
        <v>-1</v>
      </c>
      <c r="U113" s="951"/>
    </row>
    <row r="114" spans="1:21" ht="17.25" thickBot="1">
      <c r="A114" s="952"/>
      <c r="B114" s="953"/>
      <c r="C114" s="953"/>
      <c r="D114" s="954" t="s">
        <v>3386</v>
      </c>
      <c r="E114" s="760"/>
      <c r="F114" s="978">
        <f>'III. 수입예산'!M235</f>
        <v>0</v>
      </c>
      <c r="G114" s="956">
        <f>'III. 수입예산'!N235</f>
        <v>500000000</v>
      </c>
      <c r="H114" s="955">
        <f t="shared" si="20"/>
        <v>-500000000</v>
      </c>
      <c r="I114" s="957">
        <f t="shared" si="16"/>
        <v>-1</v>
      </c>
      <c r="J114" s="958"/>
      <c r="L114" s="959"/>
      <c r="M114" s="953"/>
      <c r="N114" s="904"/>
      <c r="O114" s="954" t="s">
        <v>3386</v>
      </c>
      <c r="P114" s="960"/>
      <c r="Q114" s="955">
        <v>0</v>
      </c>
      <c r="R114" s="956">
        <v>500000000</v>
      </c>
      <c r="S114" s="955">
        <f t="shared" si="21"/>
        <v>-500000000</v>
      </c>
      <c r="T114" s="957">
        <f t="shared" si="22"/>
        <v>-1</v>
      </c>
      <c r="U114" s="961"/>
    </row>
    <row r="116" spans="1:21">
      <c r="R116" s="757"/>
    </row>
  </sheetData>
  <mergeCells count="17">
    <mergeCell ref="A6:E6"/>
    <mergeCell ref="L6:P6"/>
    <mergeCell ref="L7:P7"/>
    <mergeCell ref="M8:P8"/>
    <mergeCell ref="S2:U2"/>
    <mergeCell ref="A3:J3"/>
    <mergeCell ref="L3:U3"/>
    <mergeCell ref="A4:E4"/>
    <mergeCell ref="L4:P4"/>
    <mergeCell ref="A5:E5"/>
    <mergeCell ref="L5:P5"/>
    <mergeCell ref="L68:P68"/>
    <mergeCell ref="M64:P64"/>
    <mergeCell ref="L67:P67"/>
    <mergeCell ref="A67:E67"/>
    <mergeCell ref="A66:J66"/>
    <mergeCell ref="L66:U66"/>
  </mergeCells>
  <phoneticPr fontId="1" type="noConversion"/>
  <printOptions horizontalCentered="1"/>
  <pageMargins left="0.25" right="0.25" top="0.75" bottom="0.75" header="0.3" footer="0.3"/>
  <pageSetup paperSize="9" scale="45" fitToHeight="0" orientation="portrait" r:id="rId1"/>
  <rowBreaks count="1" manualBreakCount="1">
    <brk id="6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236"/>
  <sheetViews>
    <sheetView showZeros="0" view="pageBreakPreview" topLeftCell="A85" zoomScale="115" zoomScaleNormal="130" zoomScaleSheetLayoutView="115" workbookViewId="0">
      <selection activeCell="M206" sqref="M206"/>
    </sheetView>
  </sheetViews>
  <sheetFormatPr defaultRowHeight="11.25"/>
  <cols>
    <col min="1" max="1" width="2.75" style="588" customWidth="1"/>
    <col min="2" max="2" width="3.125" style="588" customWidth="1"/>
    <col min="3" max="3" width="14.875" style="578" customWidth="1"/>
    <col min="4" max="4" width="45.875" style="751" customWidth="1"/>
    <col min="5" max="5" width="13.5" style="580" customWidth="1"/>
    <col min="6" max="6" width="1.875" style="578" customWidth="1"/>
    <col min="7" max="7" width="8.25" style="581" bestFit="1" customWidth="1"/>
    <col min="8" max="8" width="3.125" style="578" customWidth="1"/>
    <col min="9" max="9" width="1.875" style="582" customWidth="1"/>
    <col min="10" max="10" width="3.875" style="583" customWidth="1"/>
    <col min="11" max="11" width="3.75" style="584" customWidth="1"/>
    <col min="12" max="12" width="2" style="588" customWidth="1"/>
    <col min="13" max="13" width="10.75" style="752" customWidth="1"/>
    <col min="14" max="14" width="10.75" style="753" bestFit="1" customWidth="1"/>
    <col min="15" max="15" width="11.25" style="754" customWidth="1"/>
    <col min="16" max="16" width="11.375" style="584" customWidth="1"/>
    <col min="17" max="16384" width="9" style="588"/>
  </cols>
  <sheetData>
    <row r="1" spans="1:16" ht="38.25">
      <c r="A1" s="576" t="s">
        <v>256</v>
      </c>
      <c r="B1" s="577"/>
      <c r="D1" s="579"/>
      <c r="L1" s="577"/>
      <c r="M1" s="585"/>
      <c r="N1" s="586"/>
      <c r="O1" s="585"/>
      <c r="P1" s="587"/>
    </row>
    <row r="2" spans="1:16" ht="7.5" customHeight="1">
      <c r="A2" s="576"/>
      <c r="B2" s="577"/>
      <c r="D2" s="579"/>
      <c r="L2" s="577"/>
      <c r="M2" s="585"/>
      <c r="N2" s="586"/>
      <c r="O2" s="585"/>
      <c r="P2" s="587"/>
    </row>
    <row r="3" spans="1:16" ht="17.25" customHeight="1" thickBot="1">
      <c r="A3" s="576"/>
      <c r="B3" s="577"/>
      <c r="D3" s="579"/>
      <c r="L3" s="577"/>
      <c r="M3" s="585"/>
      <c r="N3" s="586"/>
      <c r="O3" s="585"/>
      <c r="P3" s="587" t="s">
        <v>257</v>
      </c>
    </row>
    <row r="4" spans="1:16" s="600" customFormat="1" ht="29.25" customHeight="1">
      <c r="A4" s="589" t="s">
        <v>258</v>
      </c>
      <c r="B4" s="590" t="s">
        <v>259</v>
      </c>
      <c r="C4" s="591" t="s">
        <v>260</v>
      </c>
      <c r="D4" s="592" t="s">
        <v>261</v>
      </c>
      <c r="E4" s="593"/>
      <c r="F4" s="594"/>
      <c r="G4" s="594"/>
      <c r="H4" s="594"/>
      <c r="I4" s="595"/>
      <c r="J4" s="595"/>
      <c r="K4" s="594"/>
      <c r="L4" s="594"/>
      <c r="M4" s="596" t="s">
        <v>906</v>
      </c>
      <c r="N4" s="597" t="s">
        <v>904</v>
      </c>
      <c r="O4" s="598" t="s">
        <v>1</v>
      </c>
      <c r="P4" s="599" t="s">
        <v>2</v>
      </c>
    </row>
    <row r="5" spans="1:16" s="607" customFormat="1" ht="12" customHeight="1">
      <c r="A5" s="1132" t="s">
        <v>200</v>
      </c>
      <c r="B5" s="1133"/>
      <c r="C5" s="1134"/>
      <c r="D5" s="601"/>
      <c r="E5" s="602"/>
      <c r="F5" s="603"/>
      <c r="G5" s="603"/>
      <c r="H5" s="603"/>
      <c r="I5" s="604"/>
      <c r="J5" s="604"/>
      <c r="K5" s="603"/>
      <c r="L5" s="603"/>
      <c r="M5" s="605">
        <f>SUBTOTAL(9,M6:M236)</f>
        <v>148430777999.99982</v>
      </c>
      <c r="N5" s="605">
        <f>SUBTOTAL(9,N6:N236)</f>
        <v>164450471889</v>
      </c>
      <c r="O5" s="605">
        <f>SUBTOTAL(9,O6:O236)</f>
        <v>-16019693889.000191</v>
      </c>
      <c r="P5" s="606">
        <f>(M5/N5)*100-100</f>
        <v>-9.7413486899648944</v>
      </c>
    </row>
    <row r="6" spans="1:16" s="607" customFormat="1" ht="12" customHeight="1">
      <c r="A6" s="1132" t="s">
        <v>883</v>
      </c>
      <c r="B6" s="1133"/>
      <c r="C6" s="1134"/>
      <c r="D6" s="608"/>
      <c r="E6" s="602"/>
      <c r="F6" s="603"/>
      <c r="G6" s="603"/>
      <c r="H6" s="603"/>
      <c r="I6" s="604"/>
      <c r="J6" s="604"/>
      <c r="K6" s="603"/>
      <c r="L6" s="603"/>
      <c r="M6" s="605">
        <f>SUBTOTAL(9,M7:M116)</f>
        <v>78473751999.999817</v>
      </c>
      <c r="N6" s="605">
        <f>SUBTOTAL(9,N7:N116)</f>
        <v>90354213529</v>
      </c>
      <c r="O6" s="605">
        <f>SUBTOTAL(9,O7:O116)</f>
        <v>-11880461529.000191</v>
      </c>
      <c r="P6" s="606">
        <f>(M6/N6)*100-100</f>
        <v>-13.148763145602544</v>
      </c>
    </row>
    <row r="7" spans="1:16" s="607" customFormat="1" ht="12" customHeight="1">
      <c r="A7" s="1135" t="s">
        <v>290</v>
      </c>
      <c r="B7" s="1136"/>
      <c r="C7" s="1137"/>
      <c r="D7" s="604"/>
      <c r="E7" s="602"/>
      <c r="F7" s="603"/>
      <c r="G7" s="603"/>
      <c r="H7" s="603"/>
      <c r="I7" s="604"/>
      <c r="J7" s="604"/>
      <c r="K7" s="603"/>
      <c r="L7" s="603"/>
      <c r="M7" s="605">
        <f>SUBTOTAL(9,M8:M104)</f>
        <v>22363751999.999809</v>
      </c>
      <c r="N7" s="605">
        <f>SUBTOTAL(9,N8:N104)</f>
        <v>21713663000</v>
      </c>
      <c r="O7" s="605">
        <f>SUBTOTAL(9,O8:O104)</f>
        <v>650088999.99980998</v>
      </c>
      <c r="P7" s="606">
        <f>(M7/N7)*100-100</f>
        <v>2.9939167794941426</v>
      </c>
    </row>
    <row r="8" spans="1:16" s="607" customFormat="1" ht="12" customHeight="1">
      <c r="A8" s="1135" t="s">
        <v>874</v>
      </c>
      <c r="B8" s="1136"/>
      <c r="C8" s="1137"/>
      <c r="D8" s="608"/>
      <c r="E8" s="602"/>
      <c r="F8" s="603"/>
      <c r="G8" s="603"/>
      <c r="H8" s="603"/>
      <c r="I8" s="604"/>
      <c r="J8" s="604"/>
      <c r="K8" s="603"/>
      <c r="L8" s="603"/>
      <c r="M8" s="605">
        <f>SUBTOTAL(9,M9:M85)</f>
        <v>15354640999.999809</v>
      </c>
      <c r="N8" s="605">
        <f>SUBTOTAL(9,N9:N85)</f>
        <v>14787412000</v>
      </c>
      <c r="O8" s="605">
        <f>SUBTOTAL(9,O9:O85)</f>
        <v>567228999.99980998</v>
      </c>
      <c r="P8" s="606">
        <f>(M8/N8)*100-100</f>
        <v>3.835890959146937</v>
      </c>
    </row>
    <row r="9" spans="1:16" s="607" customFormat="1" ht="12" customHeight="1">
      <c r="A9" s="609" t="s">
        <v>207</v>
      </c>
      <c r="B9" s="610"/>
      <c r="C9" s="611"/>
      <c r="D9" s="608"/>
      <c r="E9" s="602"/>
      <c r="F9" s="603"/>
      <c r="G9" s="603"/>
      <c r="H9" s="603"/>
      <c r="I9" s="604"/>
      <c r="J9" s="604"/>
      <c r="K9" s="603"/>
      <c r="L9" s="603"/>
      <c r="M9" s="612">
        <f>SUBTOTAL(9,M10:M17)</f>
        <v>193000000</v>
      </c>
      <c r="N9" s="612">
        <f>SUBTOTAL(9,N10:N17)</f>
        <v>160000000</v>
      </c>
      <c r="O9" s="612">
        <f>SUBTOTAL(9,O10:O17)</f>
        <v>33000000</v>
      </c>
      <c r="P9" s="613">
        <f>O9/N9</f>
        <v>0.20624999999999999</v>
      </c>
    </row>
    <row r="10" spans="1:16" s="578" customFormat="1" ht="12" customHeight="1">
      <c r="A10" s="73">
        <v>0</v>
      </c>
      <c r="B10" s="614" t="s">
        <v>1955</v>
      </c>
      <c r="C10" s="615"/>
      <c r="D10" s="608"/>
      <c r="E10" s="602"/>
      <c r="F10" s="603"/>
      <c r="G10" s="603"/>
      <c r="H10" s="603"/>
      <c r="I10" s="604"/>
      <c r="J10" s="604"/>
      <c r="K10" s="603"/>
      <c r="L10" s="603"/>
      <c r="M10" s="612">
        <f>SUBTOTAL(9,M11:M12)</f>
        <v>18000000</v>
      </c>
      <c r="N10" s="612">
        <f>SUBTOTAL(9,N11:N12)</f>
        <v>0</v>
      </c>
      <c r="O10" s="612">
        <f>SUBTOTAL(9,O11:O12)</f>
        <v>18000000</v>
      </c>
      <c r="P10" s="613"/>
    </row>
    <row r="11" spans="1:16" s="578" customFormat="1" ht="12" customHeight="1">
      <c r="A11" s="73"/>
      <c r="B11" s="74"/>
      <c r="C11" s="616"/>
      <c r="D11" s="76" t="s">
        <v>1956</v>
      </c>
      <c r="E11" s="77">
        <v>130000</v>
      </c>
      <c r="F11" s="78" t="s">
        <v>3</v>
      </c>
      <c r="G11" s="79">
        <v>100</v>
      </c>
      <c r="H11" s="80" t="s">
        <v>458</v>
      </c>
      <c r="I11" s="80" t="s">
        <v>3</v>
      </c>
      <c r="J11" s="81">
        <v>1</v>
      </c>
      <c r="K11" s="82" t="s">
        <v>432</v>
      </c>
      <c r="L11" s="83" t="s">
        <v>5</v>
      </c>
      <c r="M11" s="84">
        <f>ROUNDDOWN(IF($G11&lt;=0,$E11,IF($J11&lt;=0,$E11*$G11,$E11*$G11*$J11)),-3)</f>
        <v>13000000</v>
      </c>
      <c r="N11" s="84">
        <v>0</v>
      </c>
      <c r="O11" s="84">
        <f>M11-N11</f>
        <v>13000000</v>
      </c>
      <c r="P11" s="613"/>
    </row>
    <row r="12" spans="1:16" s="578" customFormat="1" ht="12" customHeight="1">
      <c r="A12" s="73"/>
      <c r="B12" s="74"/>
      <c r="C12" s="616"/>
      <c r="D12" s="76" t="s">
        <v>1957</v>
      </c>
      <c r="E12" s="77">
        <v>1000000</v>
      </c>
      <c r="F12" s="78" t="s">
        <v>3</v>
      </c>
      <c r="G12" s="79">
        <v>5</v>
      </c>
      <c r="H12" s="80" t="s">
        <v>433</v>
      </c>
      <c r="I12" s="80" t="s">
        <v>3</v>
      </c>
      <c r="J12" s="81">
        <v>1</v>
      </c>
      <c r="K12" s="82" t="s">
        <v>433</v>
      </c>
      <c r="L12" s="83" t="s">
        <v>5</v>
      </c>
      <c r="M12" s="84">
        <f>ROUNDDOWN(IF($G12&lt;=0,$E12,IF($J12&lt;=0,$E12*$G12,$E12*$G12*$J12)),-3)</f>
        <v>5000000</v>
      </c>
      <c r="N12" s="84">
        <v>0</v>
      </c>
      <c r="O12" s="84">
        <f>M12-N12</f>
        <v>5000000</v>
      </c>
      <c r="P12" s="613"/>
    </row>
    <row r="13" spans="1:16" s="578" customFormat="1" ht="12" customHeight="1">
      <c r="A13" s="73">
        <v>0</v>
      </c>
      <c r="B13" s="614" t="s">
        <v>206</v>
      </c>
      <c r="C13" s="615"/>
      <c r="D13" s="608"/>
      <c r="E13" s="602"/>
      <c r="F13" s="603"/>
      <c r="G13" s="603"/>
      <c r="H13" s="603"/>
      <c r="I13" s="604"/>
      <c r="J13" s="604"/>
      <c r="K13" s="603"/>
      <c r="L13" s="603"/>
      <c r="M13" s="612">
        <f>SUBTOTAL(9,M14:M14)</f>
        <v>160000000</v>
      </c>
      <c r="N13" s="612">
        <f>SUBTOTAL(9,N14:N14)</f>
        <v>160000000</v>
      </c>
      <c r="O13" s="612">
        <f>SUBTOTAL(9,O14:O14)</f>
        <v>0</v>
      </c>
      <c r="P13" s="606">
        <f>(M13/N13)*100-100</f>
        <v>0</v>
      </c>
    </row>
    <row r="14" spans="1:16" s="578" customFormat="1" ht="12" customHeight="1">
      <c r="A14" s="73"/>
      <c r="B14" s="74"/>
      <c r="C14" s="616"/>
      <c r="D14" s="76" t="s">
        <v>2470</v>
      </c>
      <c r="E14" s="77">
        <v>160000000</v>
      </c>
      <c r="F14" s="78" t="s">
        <v>3</v>
      </c>
      <c r="G14" s="79">
        <v>1</v>
      </c>
      <c r="H14" s="80" t="s">
        <v>931</v>
      </c>
      <c r="I14" s="80" t="s">
        <v>3</v>
      </c>
      <c r="J14" s="81">
        <v>1</v>
      </c>
      <c r="K14" s="82" t="s">
        <v>931</v>
      </c>
      <c r="L14" s="83" t="s">
        <v>5</v>
      </c>
      <c r="M14" s="84">
        <f>ROUNDDOWN(IF($G14&lt;=0,$E14,IF($J14&lt;=0,$E14*$G14,$E14*$G14*$J14)),-3)</f>
        <v>160000000</v>
      </c>
      <c r="N14" s="605">
        <v>160000000</v>
      </c>
      <c r="O14" s="605">
        <f>M14-N14</f>
        <v>0</v>
      </c>
      <c r="P14" s="606">
        <f>(M14/N14)*100-100</f>
        <v>0</v>
      </c>
    </row>
    <row r="15" spans="1:16" s="578" customFormat="1" ht="12" customHeight="1">
      <c r="A15" s="73">
        <v>0</v>
      </c>
      <c r="B15" s="614" t="s">
        <v>2114</v>
      </c>
      <c r="C15" s="615"/>
      <c r="D15" s="608"/>
      <c r="E15" s="602"/>
      <c r="F15" s="603"/>
      <c r="G15" s="603"/>
      <c r="H15" s="603"/>
      <c r="I15" s="604"/>
      <c r="J15" s="604"/>
      <c r="K15" s="603"/>
      <c r="L15" s="603"/>
      <c r="M15" s="612">
        <f>SUBTOTAL(9,M16:M17)</f>
        <v>15000000</v>
      </c>
      <c r="N15" s="612">
        <f>SUBTOTAL(9,N16:N17)</f>
        <v>0</v>
      </c>
      <c r="O15" s="612">
        <f>SUBTOTAL(9,O16:O17)</f>
        <v>15000000</v>
      </c>
      <c r="P15" s="613"/>
    </row>
    <row r="16" spans="1:16" s="578" customFormat="1" ht="12" customHeight="1">
      <c r="A16" s="73"/>
      <c r="B16" s="74"/>
      <c r="C16" s="616"/>
      <c r="D16" s="76" t="s">
        <v>982</v>
      </c>
      <c r="E16" s="77">
        <v>50000</v>
      </c>
      <c r="F16" s="78" t="s">
        <v>3</v>
      </c>
      <c r="G16" s="79">
        <v>200</v>
      </c>
      <c r="H16" s="80" t="s">
        <v>983</v>
      </c>
      <c r="I16" s="80" t="s">
        <v>3</v>
      </c>
      <c r="J16" s="81">
        <v>1</v>
      </c>
      <c r="K16" s="82" t="s">
        <v>984</v>
      </c>
      <c r="L16" s="83" t="s">
        <v>5</v>
      </c>
      <c r="M16" s="617">
        <f>ROUNDDOWN(IF($G16&lt;=0,$E16,IF($J16&lt;=0,$E16*$G16,$E16*$G16*$J16)),-3)</f>
        <v>10000000</v>
      </c>
      <c r="N16" s="618"/>
      <c r="O16" s="618">
        <f>M16-N16</f>
        <v>10000000</v>
      </c>
      <c r="P16" s="619"/>
    </row>
    <row r="17" spans="1:16" s="578" customFormat="1" ht="12" customHeight="1">
      <c r="A17" s="73"/>
      <c r="B17" s="74"/>
      <c r="C17" s="616"/>
      <c r="D17" s="76" t="s">
        <v>985</v>
      </c>
      <c r="E17" s="77">
        <v>50000</v>
      </c>
      <c r="F17" s="78" t="s">
        <v>3</v>
      </c>
      <c r="G17" s="79">
        <v>100</v>
      </c>
      <c r="H17" s="80" t="s">
        <v>983</v>
      </c>
      <c r="I17" s="80" t="s">
        <v>3</v>
      </c>
      <c r="J17" s="81">
        <v>1</v>
      </c>
      <c r="K17" s="82" t="s">
        <v>986</v>
      </c>
      <c r="L17" s="83" t="s">
        <v>5</v>
      </c>
      <c r="M17" s="617">
        <f>ROUNDDOWN(IF($G17&lt;=0,$E17,IF($J17&lt;=0,$E17*$G17,$E17*$G17*$J17)),-3)</f>
        <v>5000000</v>
      </c>
      <c r="N17" s="85">
        <v>0</v>
      </c>
      <c r="O17" s="85">
        <f>M17-N17</f>
        <v>5000000</v>
      </c>
      <c r="P17" s="606"/>
    </row>
    <row r="18" spans="1:16" s="607" customFormat="1" ht="12" customHeight="1">
      <c r="A18" s="609" t="s">
        <v>1958</v>
      </c>
      <c r="B18" s="610"/>
      <c r="C18" s="611"/>
      <c r="D18" s="608"/>
      <c r="E18" s="602"/>
      <c r="F18" s="603"/>
      <c r="G18" s="603"/>
      <c r="H18" s="603"/>
      <c r="I18" s="604"/>
      <c r="J18" s="604"/>
      <c r="K18" s="603"/>
      <c r="L18" s="603"/>
      <c r="M18" s="612">
        <f>SUBTOTAL(9,M19:M39)</f>
        <v>1072374999.99981</v>
      </c>
      <c r="N18" s="612">
        <f>SUBTOTAL(9,N19:N39)</f>
        <v>944700000</v>
      </c>
      <c r="O18" s="612">
        <f>SUBTOTAL(9,O19:O39)</f>
        <v>127674999.99981001</v>
      </c>
      <c r="P18" s="606">
        <f>(M18/N18)*100-100</f>
        <v>13.514872446259133</v>
      </c>
    </row>
    <row r="19" spans="1:16" s="578" customFormat="1" ht="12" customHeight="1">
      <c r="A19" s="73">
        <v>0</v>
      </c>
      <c r="B19" s="614" t="s">
        <v>1959</v>
      </c>
      <c r="C19" s="615"/>
      <c r="D19" s="608"/>
      <c r="E19" s="602"/>
      <c r="F19" s="603"/>
      <c r="G19" s="603"/>
      <c r="H19" s="603"/>
      <c r="I19" s="604"/>
      <c r="J19" s="604"/>
      <c r="K19" s="603"/>
      <c r="L19" s="603"/>
      <c r="M19" s="612">
        <f>SUBTOTAL(9,M20:M21)</f>
        <v>157499999.99981001</v>
      </c>
      <c r="N19" s="612">
        <f>SUBTOTAL(9,N20:N21)</f>
        <v>150000000</v>
      </c>
      <c r="O19" s="612">
        <f>SUBTOTAL(9,O20:O21)</f>
        <v>7499999.9998100102</v>
      </c>
      <c r="P19" s="606">
        <f>(M19/N19)*100-100</f>
        <v>4.9999999998733529</v>
      </c>
    </row>
    <row r="20" spans="1:16" s="578" customFormat="1" ht="12" customHeight="1">
      <c r="A20" s="73"/>
      <c r="B20" s="74"/>
      <c r="C20" s="616"/>
      <c r="D20" s="76" t="s">
        <v>1960</v>
      </c>
      <c r="E20" s="77">
        <v>50000</v>
      </c>
      <c r="F20" s="78" t="s">
        <v>3</v>
      </c>
      <c r="G20" s="79">
        <v>32</v>
      </c>
      <c r="H20" s="80" t="s">
        <v>1961</v>
      </c>
      <c r="I20" s="80" t="s">
        <v>3</v>
      </c>
      <c r="J20" s="81">
        <v>12</v>
      </c>
      <c r="K20" s="82" t="s">
        <v>1962</v>
      </c>
      <c r="L20" s="83" t="s">
        <v>5</v>
      </c>
      <c r="M20" s="84">
        <f xml:space="preserve"> E20*G20*J20</f>
        <v>19200000</v>
      </c>
      <c r="N20" s="84">
        <v>19200000</v>
      </c>
      <c r="O20" s="618">
        <f>M20-N20</f>
        <v>0</v>
      </c>
      <c r="P20" s="620"/>
    </row>
    <row r="21" spans="1:16" s="607" customFormat="1" ht="12" customHeight="1">
      <c r="A21" s="73"/>
      <c r="B21" s="74"/>
      <c r="C21" s="616"/>
      <c r="D21" s="76" t="s">
        <v>1963</v>
      </c>
      <c r="E21" s="77">
        <v>350126.58227800002</v>
      </c>
      <c r="F21" s="78" t="s">
        <v>3</v>
      </c>
      <c r="G21" s="79">
        <v>395</v>
      </c>
      <c r="H21" s="80" t="s">
        <v>1964</v>
      </c>
      <c r="I21" s="80" t="s">
        <v>3</v>
      </c>
      <c r="J21" s="81">
        <v>1</v>
      </c>
      <c r="K21" s="82" t="s">
        <v>1965</v>
      </c>
      <c r="L21" s="83" t="s">
        <v>5</v>
      </c>
      <c r="M21" s="84">
        <f xml:space="preserve"> E21*G21*J21</f>
        <v>138299999.99981001</v>
      </c>
      <c r="N21" s="621">
        <v>130800000</v>
      </c>
      <c r="O21" s="85">
        <f>M21-N21</f>
        <v>7499999.9998100102</v>
      </c>
      <c r="P21" s="620"/>
    </row>
    <row r="22" spans="1:16" s="578" customFormat="1" ht="12" customHeight="1">
      <c r="A22" s="73">
        <v>0</v>
      </c>
      <c r="B22" s="614" t="s">
        <v>1966</v>
      </c>
      <c r="C22" s="615"/>
      <c r="D22" s="608"/>
      <c r="E22" s="602"/>
      <c r="F22" s="603"/>
      <c r="G22" s="603"/>
      <c r="H22" s="603"/>
      <c r="I22" s="604"/>
      <c r="J22" s="604"/>
      <c r="K22" s="603"/>
      <c r="L22" s="603"/>
      <c r="M22" s="612">
        <f>SUBTOTAL(9,M23:M29)</f>
        <v>510875000</v>
      </c>
      <c r="N22" s="612">
        <f>SUBTOTAL(9,N23:N29)</f>
        <v>457500000</v>
      </c>
      <c r="O22" s="612">
        <f>SUBTOTAL(9,O23:O29)</f>
        <v>53375000</v>
      </c>
      <c r="P22" s="606">
        <f>(M22/N22)*100-100</f>
        <v>11.666666666666671</v>
      </c>
    </row>
    <row r="23" spans="1:16" s="578" customFormat="1" ht="12" customHeight="1">
      <c r="A23" s="73"/>
      <c r="B23" s="74"/>
      <c r="C23" s="622" t="s">
        <v>794</v>
      </c>
      <c r="D23" s="608"/>
      <c r="E23" s="602"/>
      <c r="F23" s="603"/>
      <c r="G23" s="603"/>
      <c r="H23" s="603"/>
      <c r="I23" s="604"/>
      <c r="J23" s="604"/>
      <c r="K23" s="603"/>
      <c r="L23" s="603"/>
      <c r="M23" s="612">
        <f>SUBTOTAL(9,M24:M24)</f>
        <v>124375000</v>
      </c>
      <c r="N23" s="612">
        <f>SUBTOTAL(9,N24:N24)</f>
        <v>84500000</v>
      </c>
      <c r="O23" s="612">
        <f>SUBTOTAL(9,O24:O24)</f>
        <v>39875000</v>
      </c>
      <c r="P23" s="606">
        <f>(M23/N23)*100-100</f>
        <v>47.189349112426015</v>
      </c>
    </row>
    <row r="24" spans="1:16" s="578" customFormat="1" ht="12" customHeight="1">
      <c r="A24" s="73"/>
      <c r="B24" s="74"/>
      <c r="C24" s="616"/>
      <c r="D24" s="623" t="s">
        <v>1967</v>
      </c>
      <c r="E24" s="624">
        <v>6218750000</v>
      </c>
      <c r="F24" s="625" t="s">
        <v>3</v>
      </c>
      <c r="G24" s="626">
        <v>0.02</v>
      </c>
      <c r="H24" s="627"/>
      <c r="I24" s="627" t="s">
        <v>3</v>
      </c>
      <c r="J24" s="628"/>
      <c r="K24" s="629" t="s">
        <v>118</v>
      </c>
      <c r="L24" s="630" t="s">
        <v>5</v>
      </c>
      <c r="M24" s="617">
        <f>ROUNDDOWN(IF($G24&lt;=0,$E24,IF($J24&lt;=0,$E24*$G24,$E24*$G24*$J24)),-3)</f>
        <v>124375000</v>
      </c>
      <c r="N24" s="84">
        <v>84500000</v>
      </c>
      <c r="O24" s="84">
        <f>M24-N24</f>
        <v>39875000</v>
      </c>
      <c r="P24" s="620"/>
    </row>
    <row r="25" spans="1:16" s="578" customFormat="1" ht="12" customHeight="1">
      <c r="A25" s="73"/>
      <c r="B25" s="74"/>
      <c r="C25" s="614" t="s">
        <v>526</v>
      </c>
      <c r="D25" s="608"/>
      <c r="E25" s="602"/>
      <c r="F25" s="603"/>
      <c r="G25" s="603"/>
      <c r="H25" s="603"/>
      <c r="I25" s="604"/>
      <c r="J25" s="604"/>
      <c r="K25" s="603"/>
      <c r="L25" s="603"/>
      <c r="M25" s="612">
        <f>SUBTOTAL(9,M26:M27)</f>
        <v>271000000</v>
      </c>
      <c r="N25" s="612">
        <f>SUBTOTAL(9,N26:N27)</f>
        <v>257500000</v>
      </c>
      <c r="O25" s="612">
        <f>SUBTOTAL(9,O26:O27)</f>
        <v>13500000</v>
      </c>
      <c r="P25" s="606">
        <f>(M25/N25)*100-100</f>
        <v>5.2427184466019412</v>
      </c>
    </row>
    <row r="26" spans="1:16" s="578" customFormat="1" ht="12" customHeight="1">
      <c r="A26" s="73"/>
      <c r="B26" s="74"/>
      <c r="C26" s="631"/>
      <c r="D26" s="76" t="s">
        <v>2761</v>
      </c>
      <c r="E26" s="77">
        <v>300000</v>
      </c>
      <c r="F26" s="78" t="s">
        <v>3</v>
      </c>
      <c r="G26" s="79">
        <v>200</v>
      </c>
      <c r="H26" s="80" t="s">
        <v>130</v>
      </c>
      <c r="I26" s="80" t="s">
        <v>3</v>
      </c>
      <c r="J26" s="81">
        <v>3</v>
      </c>
      <c r="K26" s="82" t="s">
        <v>117</v>
      </c>
      <c r="L26" s="83" t="s">
        <v>5</v>
      </c>
      <c r="M26" s="84">
        <f>ROUNDDOWN(IF($G26&lt;=0,$E26,IF($J26&lt;=0,$E26*$G26,$E26*$G26*$J26)),-3)</f>
        <v>180000000</v>
      </c>
      <c r="N26" s="84">
        <v>180000000</v>
      </c>
      <c r="O26" s="84">
        <f>M26-N26</f>
        <v>0</v>
      </c>
      <c r="P26" s="632"/>
    </row>
    <row r="27" spans="1:16" s="578" customFormat="1" ht="12" customHeight="1">
      <c r="A27" s="73"/>
      <c r="B27" s="74"/>
      <c r="C27" s="631"/>
      <c r="D27" s="76" t="s">
        <v>1970</v>
      </c>
      <c r="E27" s="77">
        <v>4550000000</v>
      </c>
      <c r="F27" s="78" t="s">
        <v>3</v>
      </c>
      <c r="G27" s="626">
        <v>0.02</v>
      </c>
      <c r="H27" s="80" t="s">
        <v>1971</v>
      </c>
      <c r="I27" s="80" t="s">
        <v>3</v>
      </c>
      <c r="J27" s="81"/>
      <c r="K27" s="82" t="s">
        <v>117</v>
      </c>
      <c r="L27" s="83" t="s">
        <v>5</v>
      </c>
      <c r="M27" s="84">
        <f>ROUNDDOWN(IF($G27&lt;=0,$E27,IF($J27&lt;=0,$E27*$G27,$E27*$G27*$J27)),-3)</f>
        <v>91000000</v>
      </c>
      <c r="N27" s="84">
        <v>77500000</v>
      </c>
      <c r="O27" s="84">
        <f>M27-N27</f>
        <v>13500000</v>
      </c>
      <c r="P27" s="632"/>
    </row>
    <row r="28" spans="1:16" s="578" customFormat="1" ht="12" customHeight="1">
      <c r="A28" s="73"/>
      <c r="B28" s="74"/>
      <c r="C28" s="622" t="s">
        <v>427</v>
      </c>
      <c r="D28" s="608"/>
      <c r="E28" s="602"/>
      <c r="F28" s="603"/>
      <c r="G28" s="603"/>
      <c r="H28" s="603"/>
      <c r="I28" s="604"/>
      <c r="J28" s="604"/>
      <c r="K28" s="603"/>
      <c r="L28" s="603"/>
      <c r="M28" s="612">
        <f>SUBTOTAL(9,M29:M29)</f>
        <v>115500000</v>
      </c>
      <c r="N28" s="612">
        <f>SUBTOTAL(9,N29:N29)</f>
        <v>115500000</v>
      </c>
      <c r="O28" s="612">
        <f>SUBTOTAL(9,O29:O29)</f>
        <v>0</v>
      </c>
      <c r="P28" s="606">
        <f>(M28/N28)*100-100</f>
        <v>0</v>
      </c>
    </row>
    <row r="29" spans="1:16" s="578" customFormat="1" ht="12" customHeight="1">
      <c r="A29" s="73"/>
      <c r="B29" s="74"/>
      <c r="C29" s="616"/>
      <c r="D29" s="623" t="s">
        <v>2762</v>
      </c>
      <c r="E29" s="624">
        <v>577500000</v>
      </c>
      <c r="F29" s="625" t="s">
        <v>3</v>
      </c>
      <c r="G29" s="626">
        <v>0.2</v>
      </c>
      <c r="H29" s="627"/>
      <c r="I29" s="627" t="s">
        <v>3</v>
      </c>
      <c r="J29" s="628"/>
      <c r="K29" s="629" t="s">
        <v>118</v>
      </c>
      <c r="L29" s="630" t="s">
        <v>5</v>
      </c>
      <c r="M29" s="84">
        <f>ROUNDDOWN(IF($G29&lt;=0,$E29,IF($J29&lt;=0,$E29*$G29,$E29*$G29*$J29)),-3)</f>
        <v>115500000</v>
      </c>
      <c r="N29" s="84">
        <v>115500000</v>
      </c>
      <c r="O29" s="84">
        <f>M29-N29</f>
        <v>0</v>
      </c>
      <c r="P29" s="620"/>
    </row>
    <row r="30" spans="1:16" s="578" customFormat="1" ht="12" customHeight="1">
      <c r="A30" s="73">
        <v>0</v>
      </c>
      <c r="B30" s="614" t="s">
        <v>1972</v>
      </c>
      <c r="C30" s="615"/>
      <c r="D30" s="608"/>
      <c r="E30" s="602"/>
      <c r="F30" s="603"/>
      <c r="G30" s="603"/>
      <c r="H30" s="603"/>
      <c r="I30" s="604"/>
      <c r="J30" s="604"/>
      <c r="K30" s="603"/>
      <c r="L30" s="603"/>
      <c r="M30" s="612">
        <f>SUBTOTAL(9,M31:M31)</f>
        <v>232000000</v>
      </c>
      <c r="N30" s="612">
        <f>SUBTOTAL(9,N31:N31)</f>
        <v>208000000</v>
      </c>
      <c r="O30" s="612">
        <f>SUBTOTAL(9,O31:O31)</f>
        <v>24000000</v>
      </c>
      <c r="P30" s="606">
        <f>(M30/N30)*100-100</f>
        <v>11.538461538461547</v>
      </c>
    </row>
    <row r="31" spans="1:16" s="578" customFormat="1" ht="12" customHeight="1">
      <c r="A31" s="73"/>
      <c r="B31" s="74"/>
      <c r="C31" s="616"/>
      <c r="D31" s="76" t="s">
        <v>1973</v>
      </c>
      <c r="E31" s="77">
        <v>464000</v>
      </c>
      <c r="F31" s="78" t="s">
        <v>3</v>
      </c>
      <c r="G31" s="79">
        <v>500</v>
      </c>
      <c r="H31" s="80" t="s">
        <v>1964</v>
      </c>
      <c r="I31" s="80" t="s">
        <v>3</v>
      </c>
      <c r="J31" s="81">
        <v>1</v>
      </c>
      <c r="K31" s="82" t="s">
        <v>1968</v>
      </c>
      <c r="L31" s="83" t="s">
        <v>5</v>
      </c>
      <c r="M31" s="84">
        <f>ROUNDDOWN(IF($G31&lt;=0,$E31,IF($J31&lt;=0,$E31*$G31,$E31*$G31*$J31)),-3)</f>
        <v>232000000</v>
      </c>
      <c r="N31" s="84">
        <v>208000000</v>
      </c>
      <c r="O31" s="84">
        <f t="shared" ref="O31:O39" si="0">M31-N31</f>
        <v>24000000</v>
      </c>
      <c r="P31" s="620"/>
    </row>
    <row r="32" spans="1:16" s="578" customFormat="1" ht="12" customHeight="1">
      <c r="A32" s="73">
        <v>0</v>
      </c>
      <c r="B32" s="614" t="s">
        <v>1974</v>
      </c>
      <c r="C32" s="615"/>
      <c r="D32" s="608"/>
      <c r="E32" s="602"/>
      <c r="F32" s="603"/>
      <c r="G32" s="603"/>
      <c r="H32" s="603"/>
      <c r="I32" s="604"/>
      <c r="J32" s="604"/>
      <c r="K32" s="603"/>
      <c r="L32" s="603"/>
      <c r="M32" s="612">
        <f>SUBTOTAL(9,M33:M39)</f>
        <v>172000000</v>
      </c>
      <c r="N32" s="612">
        <f>SUBTOTAL(9,N33:N39)</f>
        <v>129200000</v>
      </c>
      <c r="O32" s="612">
        <f>SUBTOTAL(9,O33:O39)</f>
        <v>42800000</v>
      </c>
      <c r="P32" s="606">
        <f>(M32/N32)*100-100</f>
        <v>33.126934984520119</v>
      </c>
    </row>
    <row r="33" spans="1:16" s="578" customFormat="1" ht="12" customHeight="1">
      <c r="A33" s="73"/>
      <c r="B33" s="74"/>
      <c r="C33" s="616"/>
      <c r="D33" s="76" t="s">
        <v>1975</v>
      </c>
      <c r="E33" s="77">
        <v>1305000</v>
      </c>
      <c r="F33" s="78" t="s">
        <v>3</v>
      </c>
      <c r="G33" s="79">
        <v>18</v>
      </c>
      <c r="H33" s="80" t="s">
        <v>1964</v>
      </c>
      <c r="I33" s="80" t="s">
        <v>3</v>
      </c>
      <c r="J33" s="81">
        <v>1</v>
      </c>
      <c r="K33" s="82" t="s">
        <v>1968</v>
      </c>
      <c r="L33" s="83" t="s">
        <v>5</v>
      </c>
      <c r="M33" s="84">
        <f>ROUNDDOWN(IF($G33&lt;=0,$E33,IF($J33&lt;=0,$E33*$G33,$E33*$G33*$J33)),-3)</f>
        <v>23490000</v>
      </c>
      <c r="N33" s="84">
        <v>23000000</v>
      </c>
      <c r="O33" s="84">
        <f t="shared" si="0"/>
        <v>490000</v>
      </c>
      <c r="P33" s="620"/>
    </row>
    <row r="34" spans="1:16" s="578" customFormat="1" ht="12" customHeight="1">
      <c r="A34" s="73"/>
      <c r="B34" s="74"/>
      <c r="C34" s="616"/>
      <c r="D34" s="76" t="s">
        <v>1976</v>
      </c>
      <c r="E34" s="77">
        <v>34060000</v>
      </c>
      <c r="F34" s="78" t="s">
        <v>3</v>
      </c>
      <c r="G34" s="79">
        <v>1</v>
      </c>
      <c r="H34" s="80" t="s">
        <v>1968</v>
      </c>
      <c r="I34" s="80" t="s">
        <v>3</v>
      </c>
      <c r="J34" s="81">
        <v>1</v>
      </c>
      <c r="K34" s="82" t="s">
        <v>1965</v>
      </c>
      <c r="L34" s="83" t="s">
        <v>5</v>
      </c>
      <c r="M34" s="84">
        <f t="shared" ref="M34:M39" si="1">ROUNDDOWN(IF($G34&lt;=0,$E34,IF($J34&lt;=0,$E34*$G34,$E34*$G34*$J34)),-3)</f>
        <v>34060000</v>
      </c>
      <c r="N34" s="84">
        <v>0</v>
      </c>
      <c r="O34" s="84">
        <f t="shared" si="0"/>
        <v>34060000</v>
      </c>
      <c r="P34" s="620"/>
    </row>
    <row r="35" spans="1:16" s="578" customFormat="1" ht="12" customHeight="1">
      <c r="A35" s="73"/>
      <c r="B35" s="74"/>
      <c r="C35" s="616"/>
      <c r="D35" s="76" t="s">
        <v>1977</v>
      </c>
      <c r="E35" s="77">
        <v>9500000</v>
      </c>
      <c r="F35" s="78" t="s">
        <v>3</v>
      </c>
      <c r="G35" s="79">
        <v>1</v>
      </c>
      <c r="H35" s="80" t="s">
        <v>1968</v>
      </c>
      <c r="I35" s="80" t="s">
        <v>3</v>
      </c>
      <c r="J35" s="81">
        <v>1</v>
      </c>
      <c r="K35" s="82" t="s">
        <v>1965</v>
      </c>
      <c r="L35" s="83" t="s">
        <v>5</v>
      </c>
      <c r="M35" s="84">
        <f t="shared" si="1"/>
        <v>9500000</v>
      </c>
      <c r="N35" s="621">
        <v>8200000</v>
      </c>
      <c r="O35" s="84">
        <f t="shared" si="0"/>
        <v>1300000</v>
      </c>
      <c r="P35" s="620"/>
    </row>
    <row r="36" spans="1:16" s="578" customFormat="1" ht="12" customHeight="1">
      <c r="A36" s="73"/>
      <c r="B36" s="74"/>
      <c r="C36" s="616"/>
      <c r="D36" s="76" t="s">
        <v>1978</v>
      </c>
      <c r="E36" s="77">
        <v>910000</v>
      </c>
      <c r="F36" s="78" t="s">
        <v>3</v>
      </c>
      <c r="G36" s="79">
        <v>5</v>
      </c>
      <c r="H36" s="80" t="s">
        <v>1964</v>
      </c>
      <c r="I36" s="80" t="s">
        <v>3</v>
      </c>
      <c r="J36" s="81">
        <v>1</v>
      </c>
      <c r="K36" s="82" t="s">
        <v>1965</v>
      </c>
      <c r="L36" s="83" t="s">
        <v>5</v>
      </c>
      <c r="M36" s="84">
        <f t="shared" si="1"/>
        <v>4550000</v>
      </c>
      <c r="N36" s="621">
        <v>2757000</v>
      </c>
      <c r="O36" s="84">
        <f t="shared" si="0"/>
        <v>1793000</v>
      </c>
      <c r="P36" s="620"/>
    </row>
    <row r="37" spans="1:16" s="578" customFormat="1" ht="12" customHeight="1">
      <c r="A37" s="73"/>
      <c r="B37" s="74"/>
      <c r="C37" s="616"/>
      <c r="D37" s="76" t="s">
        <v>1979</v>
      </c>
      <c r="E37" s="77">
        <v>450000</v>
      </c>
      <c r="F37" s="78" t="s">
        <v>3</v>
      </c>
      <c r="G37" s="79">
        <v>12</v>
      </c>
      <c r="H37" s="80" t="s">
        <v>1964</v>
      </c>
      <c r="I37" s="80" t="s">
        <v>3</v>
      </c>
      <c r="J37" s="81">
        <v>6</v>
      </c>
      <c r="K37" s="82" t="s">
        <v>1969</v>
      </c>
      <c r="L37" s="83" t="s">
        <v>5</v>
      </c>
      <c r="M37" s="84">
        <f t="shared" si="1"/>
        <v>32400000</v>
      </c>
      <c r="N37" s="621">
        <v>30243000</v>
      </c>
      <c r="O37" s="84">
        <f t="shared" si="0"/>
        <v>2157000</v>
      </c>
      <c r="P37" s="620"/>
    </row>
    <row r="38" spans="1:16" s="578" customFormat="1" ht="12" customHeight="1">
      <c r="A38" s="73"/>
      <c r="B38" s="74"/>
      <c r="C38" s="616"/>
      <c r="D38" s="76" t="s">
        <v>1980</v>
      </c>
      <c r="E38" s="77">
        <v>450000</v>
      </c>
      <c r="F38" s="78" t="s">
        <v>3</v>
      </c>
      <c r="G38" s="79">
        <v>10</v>
      </c>
      <c r="H38" s="80" t="s">
        <v>1964</v>
      </c>
      <c r="I38" s="80" t="s">
        <v>3</v>
      </c>
      <c r="J38" s="81">
        <v>4</v>
      </c>
      <c r="K38" s="82" t="s">
        <v>1965</v>
      </c>
      <c r="L38" s="83" t="s">
        <v>5</v>
      </c>
      <c r="M38" s="84">
        <f t="shared" si="1"/>
        <v>18000000</v>
      </c>
      <c r="N38" s="621">
        <v>15000000</v>
      </c>
      <c r="O38" s="84">
        <f t="shared" si="0"/>
        <v>3000000</v>
      </c>
      <c r="P38" s="620"/>
    </row>
    <row r="39" spans="1:16" s="578" customFormat="1" ht="12" customHeight="1">
      <c r="A39" s="73"/>
      <c r="B39" s="74"/>
      <c r="C39" s="75"/>
      <c r="D39" s="76" t="s">
        <v>1981</v>
      </c>
      <c r="E39" s="77">
        <v>25000000</v>
      </c>
      <c r="F39" s="78" t="s">
        <v>3</v>
      </c>
      <c r="G39" s="79">
        <v>2</v>
      </c>
      <c r="H39" s="80" t="s">
        <v>1964</v>
      </c>
      <c r="I39" s="80" t="s">
        <v>3</v>
      </c>
      <c r="J39" s="81">
        <v>1</v>
      </c>
      <c r="K39" s="82" t="s">
        <v>1968</v>
      </c>
      <c r="L39" s="83" t="s">
        <v>5</v>
      </c>
      <c r="M39" s="84">
        <f t="shared" si="1"/>
        <v>50000000</v>
      </c>
      <c r="N39" s="621">
        <v>50000000</v>
      </c>
      <c r="O39" s="84">
        <f t="shared" si="0"/>
        <v>0</v>
      </c>
      <c r="P39" s="620"/>
    </row>
    <row r="40" spans="1:16" s="578" customFormat="1" ht="12" customHeight="1">
      <c r="A40" s="609" t="s">
        <v>389</v>
      </c>
      <c r="B40" s="610"/>
      <c r="C40" s="611"/>
      <c r="D40" s="608"/>
      <c r="E40" s="602"/>
      <c r="F40" s="603"/>
      <c r="G40" s="603"/>
      <c r="H40" s="603"/>
      <c r="I40" s="604"/>
      <c r="J40" s="604"/>
      <c r="K40" s="603"/>
      <c r="L40" s="603"/>
      <c r="M40" s="612">
        <f>SUBTOTAL(9,M41:M71)</f>
        <v>12964966000</v>
      </c>
      <c r="N40" s="612">
        <f>SUBTOTAL(9,N41:N71)</f>
        <v>12818412000</v>
      </c>
      <c r="O40" s="612">
        <f>SUBTOTAL(9,O41:O71)</f>
        <v>146554000</v>
      </c>
      <c r="P40" s="606">
        <f>(M40/N40)*100-100</f>
        <v>1.1433085471117579</v>
      </c>
    </row>
    <row r="41" spans="1:16" ht="12" customHeight="1">
      <c r="A41" s="73">
        <v>0</v>
      </c>
      <c r="B41" s="614" t="s">
        <v>264</v>
      </c>
      <c r="C41" s="615"/>
      <c r="D41" s="608"/>
      <c r="E41" s="602"/>
      <c r="F41" s="603"/>
      <c r="G41" s="603"/>
      <c r="H41" s="603"/>
      <c r="I41" s="604"/>
      <c r="J41" s="604"/>
      <c r="K41" s="603"/>
      <c r="L41" s="603"/>
      <c r="M41" s="612">
        <f>SUBTOTAL(9,M42:M45)</f>
        <v>0</v>
      </c>
      <c r="N41" s="612">
        <f>SUBTOTAL(9,N42:N45)</f>
        <v>32000000</v>
      </c>
      <c r="O41" s="612">
        <f>SUBTOTAL(9,O42:O45)</f>
        <v>-32000000</v>
      </c>
      <c r="P41" s="606">
        <f>(M41/N41)*100-100</f>
        <v>-100</v>
      </c>
    </row>
    <row r="42" spans="1:16" ht="12" customHeight="1">
      <c r="A42" s="73"/>
      <c r="B42" s="74"/>
      <c r="C42" s="616"/>
      <c r="D42" s="76" t="s">
        <v>265</v>
      </c>
      <c r="E42" s="77"/>
      <c r="F42" s="78" t="s">
        <v>3</v>
      </c>
      <c r="G42" s="79"/>
      <c r="H42" s="80" t="s">
        <v>263</v>
      </c>
      <c r="I42" s="80" t="s">
        <v>3</v>
      </c>
      <c r="J42" s="81"/>
      <c r="K42" s="82" t="s">
        <v>266</v>
      </c>
      <c r="L42" s="83" t="s">
        <v>5</v>
      </c>
      <c r="M42" s="84">
        <f>ROUNDDOWN(IF($G42&lt;=0,$E42,IF($J42&lt;=0,$E42*$G42,$E42*$G42*$J42)),-3)</f>
        <v>0</v>
      </c>
      <c r="N42" s="84">
        <v>14000000</v>
      </c>
      <c r="O42" s="84">
        <f>M42-N42</f>
        <v>-14000000</v>
      </c>
      <c r="P42" s="620"/>
    </row>
    <row r="43" spans="1:16" ht="12" customHeight="1">
      <c r="A43" s="73"/>
      <c r="B43" s="74"/>
      <c r="C43" s="616"/>
      <c r="D43" s="76" t="s">
        <v>267</v>
      </c>
      <c r="E43" s="77"/>
      <c r="F43" s="78" t="s">
        <v>3</v>
      </c>
      <c r="G43" s="79"/>
      <c r="H43" s="80" t="s">
        <v>263</v>
      </c>
      <c r="I43" s="80" t="s">
        <v>3</v>
      </c>
      <c r="J43" s="81"/>
      <c r="K43" s="82" t="s">
        <v>266</v>
      </c>
      <c r="L43" s="83" t="s">
        <v>5</v>
      </c>
      <c r="M43" s="84">
        <f>ROUNDDOWN(IF($G43&lt;=0,$E43,IF($J43&lt;=0,$E43*$G43,$E43*$G43*$J43)),-3)</f>
        <v>0</v>
      </c>
      <c r="N43" s="621">
        <v>5000000</v>
      </c>
      <c r="O43" s="84">
        <f>M43-N43</f>
        <v>-5000000</v>
      </c>
      <c r="P43" s="620"/>
    </row>
    <row r="44" spans="1:16" ht="12" customHeight="1">
      <c r="A44" s="73"/>
      <c r="B44" s="74"/>
      <c r="C44" s="616"/>
      <c r="D44" s="76" t="s">
        <v>268</v>
      </c>
      <c r="E44" s="77"/>
      <c r="F44" s="78" t="s">
        <v>3</v>
      </c>
      <c r="G44" s="79"/>
      <c r="H44" s="80" t="s">
        <v>263</v>
      </c>
      <c r="I44" s="80" t="s">
        <v>3</v>
      </c>
      <c r="J44" s="81"/>
      <c r="K44" s="82" t="s">
        <v>266</v>
      </c>
      <c r="L44" s="83" t="s">
        <v>5</v>
      </c>
      <c r="M44" s="84">
        <f>ROUNDDOWN(IF($G44&lt;=0,$E44,IF($J44&lt;=0,$E44*$G44,$E44*$G44*$J44)),-3)</f>
        <v>0</v>
      </c>
      <c r="N44" s="621">
        <v>6000000</v>
      </c>
      <c r="O44" s="84">
        <f>M44-N44</f>
        <v>-6000000</v>
      </c>
      <c r="P44" s="620"/>
    </row>
    <row r="45" spans="1:16" ht="12" customHeight="1">
      <c r="A45" s="73"/>
      <c r="B45" s="74"/>
      <c r="C45" s="75"/>
      <c r="D45" s="76" t="s">
        <v>269</v>
      </c>
      <c r="E45" s="77"/>
      <c r="F45" s="78" t="s">
        <v>3</v>
      </c>
      <c r="G45" s="79"/>
      <c r="H45" s="80" t="s">
        <v>263</v>
      </c>
      <c r="I45" s="80" t="s">
        <v>3</v>
      </c>
      <c r="J45" s="81"/>
      <c r="K45" s="82" t="s">
        <v>266</v>
      </c>
      <c r="L45" s="83" t="s">
        <v>5</v>
      </c>
      <c r="M45" s="84">
        <f>ROUNDDOWN(IF($G45&lt;=0,$E45,IF($J45&lt;=0,$E45*$G45,$E45*$G45*$J45)),-3)</f>
        <v>0</v>
      </c>
      <c r="N45" s="84">
        <v>7000000</v>
      </c>
      <c r="O45" s="84">
        <f>M45-N45</f>
        <v>-7000000</v>
      </c>
      <c r="P45" s="620"/>
    </row>
    <row r="46" spans="1:16" ht="12" customHeight="1">
      <c r="A46" s="73">
        <v>0</v>
      </c>
      <c r="B46" s="633" t="s">
        <v>1130</v>
      </c>
      <c r="C46" s="615"/>
      <c r="D46" s="608"/>
      <c r="E46" s="602"/>
      <c r="F46" s="603"/>
      <c r="G46" s="603"/>
      <c r="H46" s="603"/>
      <c r="I46" s="604"/>
      <c r="J46" s="604"/>
      <c r="K46" s="603"/>
      <c r="L46" s="603"/>
      <c r="M46" s="612">
        <f>SUBTOTAL(9,M47:M71)</f>
        <v>12964966000</v>
      </c>
      <c r="N46" s="612">
        <f>SUBTOTAL(9,N47:N71)</f>
        <v>12786412000</v>
      </c>
      <c r="O46" s="612">
        <f>SUBTOTAL(9,O47:O71)</f>
        <v>178554000</v>
      </c>
      <c r="P46" s="606">
        <f>(M46/N46)*100-100</f>
        <v>1.3964355285908141</v>
      </c>
    </row>
    <row r="47" spans="1:16" ht="12" customHeight="1">
      <c r="A47" s="73"/>
      <c r="B47" s="74"/>
      <c r="C47" s="615" t="s">
        <v>1131</v>
      </c>
      <c r="D47" s="608"/>
      <c r="E47" s="602"/>
      <c r="F47" s="603"/>
      <c r="G47" s="603"/>
      <c r="H47" s="603"/>
      <c r="I47" s="604"/>
      <c r="J47" s="604"/>
      <c r="K47" s="603"/>
      <c r="L47" s="603"/>
      <c r="M47" s="605">
        <f>SUBTOTAL(9,M48:M54)</f>
        <v>8507333000</v>
      </c>
      <c r="N47" s="605">
        <f>SUBTOTAL(9,N48:N54)</f>
        <v>8506255000</v>
      </c>
      <c r="O47" s="605">
        <f>SUBTOTAL(9,O48:O54)</f>
        <v>1078000</v>
      </c>
      <c r="P47" s="606">
        <f>(M47/N47)*100-100</f>
        <v>1.267302708419038E-2</v>
      </c>
    </row>
    <row r="48" spans="1:16" ht="12" customHeight="1">
      <c r="A48" s="73"/>
      <c r="B48" s="74"/>
      <c r="C48" s="75"/>
      <c r="D48" s="76" t="s">
        <v>1132</v>
      </c>
      <c r="E48" s="77"/>
      <c r="F48" s="78"/>
      <c r="G48" s="79"/>
      <c r="H48" s="80"/>
      <c r="I48" s="80"/>
      <c r="J48" s="81"/>
      <c r="K48" s="82"/>
      <c r="L48" s="83"/>
      <c r="M48" s="621">
        <f>SUBTOTAL(9,M49:M52)</f>
        <v>4229444000</v>
      </c>
      <c r="N48" s="621">
        <f>SUBTOTAL(9,N49:N52)</f>
        <v>4349007000</v>
      </c>
      <c r="O48" s="621">
        <f>SUBTOTAL(9,O49:O52)</f>
        <v>-119563000</v>
      </c>
      <c r="P48" s="620"/>
    </row>
    <row r="49" spans="1:16" ht="12" customHeight="1">
      <c r="A49" s="73"/>
      <c r="B49" s="74"/>
      <c r="C49" s="75"/>
      <c r="D49" s="76" t="s">
        <v>1133</v>
      </c>
      <c r="E49" s="634">
        <v>5540</v>
      </c>
      <c r="F49" s="78" t="s">
        <v>3</v>
      </c>
      <c r="G49" s="635">
        <v>36902</v>
      </c>
      <c r="H49" s="636" t="s">
        <v>6</v>
      </c>
      <c r="I49" s="78" t="s">
        <v>3</v>
      </c>
      <c r="J49" s="81">
        <v>12</v>
      </c>
      <c r="K49" s="636" t="s">
        <v>7</v>
      </c>
      <c r="L49" s="83" t="s">
        <v>5</v>
      </c>
      <c r="M49" s="84">
        <f t="shared" ref="M49:M54" si="2">ROUNDDOWN(IF($G49&lt;=0,$E49,IF($J49&lt;=0,$E49*$G49,$E49*$G49*$J49)),-3)</f>
        <v>2453244000</v>
      </c>
      <c r="N49" s="84">
        <v>2572807000</v>
      </c>
      <c r="O49" s="84">
        <f t="shared" ref="O49:O54" si="3">M49-N49</f>
        <v>-119563000</v>
      </c>
      <c r="P49" s="620"/>
    </row>
    <row r="50" spans="1:16" ht="12" customHeight="1">
      <c r="A50" s="73"/>
      <c r="B50" s="74"/>
      <c r="C50" s="75"/>
      <c r="D50" s="76" t="s">
        <v>1134</v>
      </c>
      <c r="E50" s="634">
        <v>6680</v>
      </c>
      <c r="F50" s="78" t="s">
        <v>3</v>
      </c>
      <c r="G50" s="635">
        <v>18140</v>
      </c>
      <c r="H50" s="636" t="s">
        <v>6</v>
      </c>
      <c r="I50" s="78" t="s">
        <v>3</v>
      </c>
      <c r="J50" s="81">
        <v>12</v>
      </c>
      <c r="K50" s="636" t="s">
        <v>7</v>
      </c>
      <c r="L50" s="83" t="s">
        <v>5</v>
      </c>
      <c r="M50" s="84">
        <f t="shared" si="2"/>
        <v>1454102000</v>
      </c>
      <c r="N50" s="84">
        <v>1454102000</v>
      </c>
      <c r="O50" s="84">
        <f t="shared" si="3"/>
        <v>0</v>
      </c>
      <c r="P50" s="620"/>
    </row>
    <row r="51" spans="1:16" ht="12" customHeight="1">
      <c r="A51" s="73"/>
      <c r="B51" s="74"/>
      <c r="C51" s="75"/>
      <c r="D51" s="76" t="s">
        <v>1135</v>
      </c>
      <c r="E51" s="634">
        <v>7064</v>
      </c>
      <c r="F51" s="78" t="s">
        <v>3</v>
      </c>
      <c r="G51" s="635">
        <v>584</v>
      </c>
      <c r="H51" s="636" t="s">
        <v>6</v>
      </c>
      <c r="I51" s="78" t="s">
        <v>3</v>
      </c>
      <c r="J51" s="81">
        <v>12</v>
      </c>
      <c r="K51" s="636" t="s">
        <v>7</v>
      </c>
      <c r="L51" s="83" t="s">
        <v>5</v>
      </c>
      <c r="M51" s="84">
        <f t="shared" si="2"/>
        <v>49504000</v>
      </c>
      <c r="N51" s="84">
        <v>49504000</v>
      </c>
      <c r="O51" s="84">
        <f t="shared" si="3"/>
        <v>0</v>
      </c>
      <c r="P51" s="620"/>
    </row>
    <row r="52" spans="1:16" ht="12" customHeight="1">
      <c r="A52" s="73"/>
      <c r="B52" s="74"/>
      <c r="C52" s="75"/>
      <c r="D52" s="76" t="s">
        <v>1136</v>
      </c>
      <c r="E52" s="634">
        <v>10974</v>
      </c>
      <c r="F52" s="78" t="s">
        <v>3</v>
      </c>
      <c r="G52" s="635">
        <v>2070</v>
      </c>
      <c r="H52" s="636" t="s">
        <v>6</v>
      </c>
      <c r="I52" s="78" t="s">
        <v>3</v>
      </c>
      <c r="J52" s="81">
        <v>12</v>
      </c>
      <c r="K52" s="636" t="s">
        <v>7</v>
      </c>
      <c r="L52" s="83" t="s">
        <v>5</v>
      </c>
      <c r="M52" s="84">
        <f t="shared" si="2"/>
        <v>272594000</v>
      </c>
      <c r="N52" s="84">
        <v>272594000</v>
      </c>
      <c r="O52" s="84">
        <f t="shared" si="3"/>
        <v>0</v>
      </c>
      <c r="P52" s="620"/>
    </row>
    <row r="53" spans="1:16" ht="12" customHeight="1">
      <c r="A53" s="73"/>
      <c r="B53" s="74"/>
      <c r="C53" s="75"/>
      <c r="D53" s="76" t="s">
        <v>1137</v>
      </c>
      <c r="E53" s="634">
        <v>4990</v>
      </c>
      <c r="F53" s="78" t="s">
        <v>3</v>
      </c>
      <c r="G53" s="635">
        <v>63284</v>
      </c>
      <c r="H53" s="636" t="s">
        <v>6</v>
      </c>
      <c r="I53" s="78" t="s">
        <v>3</v>
      </c>
      <c r="J53" s="81">
        <v>12</v>
      </c>
      <c r="K53" s="636" t="s">
        <v>7</v>
      </c>
      <c r="L53" s="83" t="s">
        <v>5</v>
      </c>
      <c r="M53" s="84">
        <f>ROUNDDOWN(IF($G53&lt;=0,$E53,IF($J53&lt;=0,$E53*$G53,$E53*$G53*$J53)),-3)+56444000</f>
        <v>3845889000</v>
      </c>
      <c r="N53" s="84">
        <v>3725248000</v>
      </c>
      <c r="O53" s="84">
        <f t="shared" si="3"/>
        <v>120641000</v>
      </c>
      <c r="P53" s="620"/>
    </row>
    <row r="54" spans="1:16" ht="12" customHeight="1">
      <c r="A54" s="73"/>
      <c r="B54" s="74"/>
      <c r="C54" s="75"/>
      <c r="D54" s="76" t="s">
        <v>1138</v>
      </c>
      <c r="E54" s="634">
        <v>90000</v>
      </c>
      <c r="F54" s="78" t="s">
        <v>3</v>
      </c>
      <c r="G54" s="637">
        <v>400</v>
      </c>
      <c r="H54" s="636" t="s">
        <v>1139</v>
      </c>
      <c r="I54" s="78" t="s">
        <v>3</v>
      </c>
      <c r="J54" s="81">
        <v>12</v>
      </c>
      <c r="K54" s="636" t="s">
        <v>7</v>
      </c>
      <c r="L54" s="83" t="s">
        <v>5</v>
      </c>
      <c r="M54" s="84">
        <f t="shared" si="2"/>
        <v>432000000</v>
      </c>
      <c r="N54" s="84">
        <v>432000000</v>
      </c>
      <c r="O54" s="84">
        <f t="shared" si="3"/>
        <v>0</v>
      </c>
      <c r="P54" s="620"/>
    </row>
    <row r="55" spans="1:16" ht="12" customHeight="1">
      <c r="A55" s="73"/>
      <c r="B55" s="74"/>
      <c r="C55" s="615" t="s">
        <v>1140</v>
      </c>
      <c r="D55" s="608"/>
      <c r="E55" s="602"/>
      <c r="F55" s="603"/>
      <c r="G55" s="603"/>
      <c r="H55" s="603"/>
      <c r="I55" s="604"/>
      <c r="J55" s="604"/>
      <c r="K55" s="603"/>
      <c r="L55" s="603"/>
      <c r="M55" s="605">
        <f>SUBTOTAL(9,M56:M61)</f>
        <v>3267452000</v>
      </c>
      <c r="N55" s="605">
        <f>SUBTOTAL(9,N56:N61)</f>
        <v>2979416000</v>
      </c>
      <c r="O55" s="605">
        <f>SUBTOTAL(9,O56:O61)</f>
        <v>288036000</v>
      </c>
      <c r="P55" s="606">
        <f>(M55/N55)*100-100</f>
        <v>9.6675321606650471</v>
      </c>
    </row>
    <row r="56" spans="1:16" ht="12" customHeight="1">
      <c r="A56" s="73"/>
      <c r="B56" s="74"/>
      <c r="C56" s="75"/>
      <c r="D56" s="76" t="s">
        <v>1141</v>
      </c>
      <c r="E56" s="77"/>
      <c r="F56" s="78"/>
      <c r="G56" s="79"/>
      <c r="H56" s="80"/>
      <c r="I56" s="80"/>
      <c r="J56" s="81"/>
      <c r="K56" s="82"/>
      <c r="L56" s="83"/>
      <c r="M56" s="621">
        <f>SUBTOTAL(9,M57:M59)</f>
        <v>1206243000</v>
      </c>
      <c r="N56" s="621">
        <f>SUBTOTAL(9,N57:N59)</f>
        <v>1181838000</v>
      </c>
      <c r="O56" s="621">
        <f>SUBTOTAL(9,O57:O59)</f>
        <v>24405000</v>
      </c>
      <c r="P56" s="620"/>
    </row>
    <row r="57" spans="1:16" ht="12" customHeight="1">
      <c r="A57" s="73"/>
      <c r="B57" s="74"/>
      <c r="C57" s="75"/>
      <c r="D57" s="76" t="s">
        <v>1142</v>
      </c>
      <c r="E57" s="634">
        <v>2000</v>
      </c>
      <c r="F57" s="636" t="s">
        <v>3</v>
      </c>
      <c r="G57" s="635">
        <v>7198</v>
      </c>
      <c r="H57" s="636" t="s">
        <v>6</v>
      </c>
      <c r="I57" s="636" t="s">
        <v>3</v>
      </c>
      <c r="J57" s="81">
        <v>12</v>
      </c>
      <c r="K57" s="636" t="s">
        <v>7</v>
      </c>
      <c r="L57" s="83" t="s">
        <v>5</v>
      </c>
      <c r="M57" s="84">
        <f>ROUNDDOWN(IF($G57&lt;=0,$E57,IF($J57&lt;=0,$E57*$G57,$E57*$G57*$J57)),-3)</f>
        <v>172752000</v>
      </c>
      <c r="N57" s="84">
        <v>159744000</v>
      </c>
      <c r="O57" s="84">
        <f>M57-N57</f>
        <v>13008000</v>
      </c>
      <c r="P57" s="620"/>
    </row>
    <row r="58" spans="1:16" ht="12" customHeight="1">
      <c r="A58" s="73"/>
      <c r="B58" s="74"/>
      <c r="C58" s="75"/>
      <c r="D58" s="76" t="s">
        <v>1143</v>
      </c>
      <c r="E58" s="634">
        <v>5540</v>
      </c>
      <c r="F58" s="636" t="s">
        <v>3</v>
      </c>
      <c r="G58" s="635">
        <v>15427</v>
      </c>
      <c r="H58" s="636" t="s">
        <v>6</v>
      </c>
      <c r="I58" s="636" t="s">
        <v>3</v>
      </c>
      <c r="J58" s="81">
        <v>12</v>
      </c>
      <c r="K58" s="636" t="s">
        <v>7</v>
      </c>
      <c r="L58" s="83" t="s">
        <v>5</v>
      </c>
      <c r="M58" s="84">
        <f>ROUNDDOWN(IF($G58&lt;=0,$E58,IF($J58&lt;=0,$E58*$G58,$E58*$G58*$J58)),-3)</f>
        <v>1025586000</v>
      </c>
      <c r="N58" s="84">
        <v>1014189000</v>
      </c>
      <c r="O58" s="84">
        <f>M58-N58</f>
        <v>11397000</v>
      </c>
      <c r="P58" s="620"/>
    </row>
    <row r="59" spans="1:16" ht="12" customHeight="1">
      <c r="A59" s="73"/>
      <c r="B59" s="74"/>
      <c r="C59" s="75"/>
      <c r="D59" s="76" t="s">
        <v>1144</v>
      </c>
      <c r="E59" s="634">
        <v>9150</v>
      </c>
      <c r="F59" s="636" t="s">
        <v>3</v>
      </c>
      <c r="G59" s="635">
        <v>72</v>
      </c>
      <c r="H59" s="636" t="s">
        <v>6</v>
      </c>
      <c r="I59" s="636" t="s">
        <v>3</v>
      </c>
      <c r="J59" s="81">
        <v>12</v>
      </c>
      <c r="K59" s="636" t="s">
        <v>7</v>
      </c>
      <c r="L59" s="83" t="s">
        <v>5</v>
      </c>
      <c r="M59" s="84">
        <f>ROUNDDOWN(IF($G59&lt;=0,$E59,IF($J59&lt;=0,$E59*$G59,$E59*$G59*$J59)),-3)</f>
        <v>7905000</v>
      </c>
      <c r="N59" s="84">
        <v>7905000</v>
      </c>
      <c r="O59" s="84">
        <f>M59-N59</f>
        <v>0</v>
      </c>
      <c r="P59" s="620"/>
    </row>
    <row r="60" spans="1:16" ht="12" customHeight="1">
      <c r="A60" s="73"/>
      <c r="B60" s="74"/>
      <c r="C60" s="75"/>
      <c r="D60" s="76" t="s">
        <v>1145</v>
      </c>
      <c r="E60" s="634">
        <v>5982.9049999999997</v>
      </c>
      <c r="F60" s="636" t="s">
        <v>3</v>
      </c>
      <c r="G60" s="635">
        <v>24953</v>
      </c>
      <c r="H60" s="636" t="s">
        <v>6</v>
      </c>
      <c r="I60" s="636" t="s">
        <v>3</v>
      </c>
      <c r="J60" s="81">
        <v>12</v>
      </c>
      <c r="K60" s="636" t="s">
        <v>7</v>
      </c>
      <c r="L60" s="83"/>
      <c r="M60" s="84">
        <f>ROUNDDOWN(IF($G60&lt;=0,$E60,IF($J60&lt;=0,$E60*$G60,$E60*$G60*$J60)),-3)+53712000</f>
        <v>1845209000</v>
      </c>
      <c r="N60" s="84">
        <v>1581578000</v>
      </c>
      <c r="O60" s="84">
        <f>M60-N60</f>
        <v>263631000</v>
      </c>
      <c r="P60" s="620"/>
    </row>
    <row r="61" spans="1:16" ht="12" customHeight="1">
      <c r="A61" s="73"/>
      <c r="B61" s="74"/>
      <c r="C61" s="75"/>
      <c r="D61" s="638" t="s">
        <v>1146</v>
      </c>
      <c r="E61" s="634">
        <v>90000</v>
      </c>
      <c r="F61" s="636" t="s">
        <v>3</v>
      </c>
      <c r="G61" s="637">
        <v>200</v>
      </c>
      <c r="H61" s="636" t="s">
        <v>8</v>
      </c>
      <c r="I61" s="636" t="s">
        <v>3</v>
      </c>
      <c r="J61" s="81">
        <v>12</v>
      </c>
      <c r="K61" s="82" t="s">
        <v>7</v>
      </c>
      <c r="L61" s="83" t="s">
        <v>5</v>
      </c>
      <c r="M61" s="84">
        <f>ROUNDDOWN(IF($G61&lt;=0,$E61,IF($J61&lt;=0,$E61*$G61,$E61*$G61*$J61)),-3)</f>
        <v>216000000</v>
      </c>
      <c r="N61" s="84">
        <v>216000000</v>
      </c>
      <c r="O61" s="84">
        <f>M61-N61</f>
        <v>0</v>
      </c>
      <c r="P61" s="620"/>
    </row>
    <row r="62" spans="1:16" ht="12" customHeight="1">
      <c r="A62" s="73">
        <v>0</v>
      </c>
      <c r="B62" s="74">
        <v>0</v>
      </c>
      <c r="C62" s="615" t="s">
        <v>1147</v>
      </c>
      <c r="D62" s="608"/>
      <c r="E62" s="602"/>
      <c r="F62" s="603"/>
      <c r="G62" s="603"/>
      <c r="H62" s="603"/>
      <c r="I62" s="604"/>
      <c r="J62" s="604"/>
      <c r="K62" s="603"/>
      <c r="L62" s="603"/>
      <c r="M62" s="605">
        <f>SUBTOTAL(9,M63:M67)</f>
        <v>515746000</v>
      </c>
      <c r="N62" s="605">
        <f>SUBTOTAL(9,N63:N67)</f>
        <v>626306000</v>
      </c>
      <c r="O62" s="605">
        <f>SUBTOTAL(9,O63:O67)</f>
        <v>-110560000</v>
      </c>
      <c r="P62" s="606">
        <f>(M62/N62)*100-100</f>
        <v>-17.65271289114267</v>
      </c>
    </row>
    <row r="63" spans="1:16" ht="12" customHeight="1">
      <c r="A63" s="73"/>
      <c r="B63" s="74"/>
      <c r="C63" s="75"/>
      <c r="D63" s="76" t="s">
        <v>10</v>
      </c>
      <c r="E63" s="77">
        <v>4705</v>
      </c>
      <c r="F63" s="78" t="s">
        <v>3</v>
      </c>
      <c r="G63" s="79">
        <f>5662*0.95</f>
        <v>5378.9</v>
      </c>
      <c r="H63" s="80" t="s">
        <v>6</v>
      </c>
      <c r="I63" s="80" t="s">
        <v>3</v>
      </c>
      <c r="J63" s="81">
        <v>12</v>
      </c>
      <c r="K63" s="82" t="s">
        <v>7</v>
      </c>
      <c r="L63" s="83" t="s">
        <v>5</v>
      </c>
      <c r="M63" s="84">
        <f>ROUNDDOWN(IF($G63&lt;=0,$E63,IF($J63&lt;=0,$E63*$G63,$E63*$G63*$J63)),-3)</f>
        <v>303692000</v>
      </c>
      <c r="N63" s="84">
        <v>303692000</v>
      </c>
      <c r="O63" s="618">
        <f t="shared" ref="O63:O68" si="4">M63-N63</f>
        <v>0</v>
      </c>
      <c r="P63" s="620"/>
    </row>
    <row r="64" spans="1:16" ht="12" customHeight="1">
      <c r="A64" s="73"/>
      <c r="B64" s="74"/>
      <c r="C64" s="75"/>
      <c r="D64" s="76" t="s">
        <v>11</v>
      </c>
      <c r="E64" s="77">
        <v>4050</v>
      </c>
      <c r="F64" s="78" t="s">
        <v>3</v>
      </c>
      <c r="G64" s="79">
        <v>3104</v>
      </c>
      <c r="H64" s="80" t="s">
        <v>6</v>
      </c>
      <c r="I64" s="80" t="s">
        <v>3</v>
      </c>
      <c r="J64" s="81">
        <v>12</v>
      </c>
      <c r="K64" s="82" t="s">
        <v>7</v>
      </c>
      <c r="L64" s="83" t="s">
        <v>5</v>
      </c>
      <c r="M64" s="84">
        <f>ROUNDDOWN(IF($G64&lt;=0,$E64,IF($J64&lt;=0,$E64*$G64,$E64*$G64*$J64)),-3)</f>
        <v>150854000</v>
      </c>
      <c r="N64" s="84">
        <v>261414000</v>
      </c>
      <c r="O64" s="84">
        <f t="shared" si="4"/>
        <v>-110560000</v>
      </c>
      <c r="P64" s="620"/>
    </row>
    <row r="65" spans="1:16" ht="12" customHeight="1">
      <c r="A65" s="73"/>
      <c r="B65" s="74"/>
      <c r="C65" s="75"/>
      <c r="D65" s="76" t="s">
        <v>13</v>
      </c>
      <c r="E65" s="77"/>
      <c r="F65" s="78"/>
      <c r="G65" s="79"/>
      <c r="H65" s="80"/>
      <c r="I65" s="80"/>
      <c r="J65" s="81"/>
      <c r="K65" s="82"/>
      <c r="L65" s="83"/>
      <c r="M65" s="84">
        <f>SUBTOTAL(9,M66:M67)</f>
        <v>61200000</v>
      </c>
      <c r="N65" s="84">
        <f>SUBTOTAL(9,N66:N67)</f>
        <v>61200000</v>
      </c>
      <c r="O65" s="84">
        <f t="shared" si="4"/>
        <v>0</v>
      </c>
      <c r="P65" s="620"/>
    </row>
    <row r="66" spans="1:16" ht="12" customHeight="1">
      <c r="A66" s="73"/>
      <c r="B66" s="74"/>
      <c r="C66" s="75"/>
      <c r="D66" s="76" t="s">
        <v>14</v>
      </c>
      <c r="E66" s="77">
        <v>70000</v>
      </c>
      <c r="F66" s="78" t="s">
        <v>3</v>
      </c>
      <c r="G66" s="79">
        <v>60</v>
      </c>
      <c r="H66" s="80" t="s">
        <v>8</v>
      </c>
      <c r="I66" s="80" t="s">
        <v>3</v>
      </c>
      <c r="J66" s="81">
        <v>12</v>
      </c>
      <c r="K66" s="82" t="s">
        <v>7</v>
      </c>
      <c r="L66" s="83" t="s">
        <v>5</v>
      </c>
      <c r="M66" s="84">
        <f>ROUNDDOWN(IF($G66&lt;=0,$E66,IF($J66&lt;=0,$E66*$G66,$E66*$G66*$J66)),-3)</f>
        <v>50400000</v>
      </c>
      <c r="N66" s="84">
        <v>50400000</v>
      </c>
      <c r="O66" s="84">
        <f t="shared" si="4"/>
        <v>0</v>
      </c>
      <c r="P66" s="620"/>
    </row>
    <row r="67" spans="1:16" ht="12" customHeight="1">
      <c r="A67" s="73"/>
      <c r="B67" s="74"/>
      <c r="C67" s="75"/>
      <c r="D67" s="76" t="s">
        <v>15</v>
      </c>
      <c r="E67" s="77">
        <v>900000</v>
      </c>
      <c r="F67" s="78" t="s">
        <v>3</v>
      </c>
      <c r="G67" s="79">
        <v>12</v>
      </c>
      <c r="H67" s="80" t="s">
        <v>12</v>
      </c>
      <c r="I67" s="80" t="s">
        <v>3</v>
      </c>
      <c r="J67" s="81"/>
      <c r="K67" s="82"/>
      <c r="L67" s="83" t="s">
        <v>5</v>
      </c>
      <c r="M67" s="84">
        <f>ROUNDDOWN(IF($G67&lt;=0,$E67,IF($J67&lt;=0,$E67*$G67,$E67*$G67*$J67)),-3)</f>
        <v>10800000</v>
      </c>
      <c r="N67" s="84">
        <v>10800000</v>
      </c>
      <c r="O67" s="85">
        <f t="shared" si="4"/>
        <v>0</v>
      </c>
      <c r="P67" s="620"/>
    </row>
    <row r="68" spans="1:16" ht="12" customHeight="1">
      <c r="A68" s="73">
        <v>0</v>
      </c>
      <c r="B68" s="74">
        <v>0</v>
      </c>
      <c r="C68" s="615" t="s">
        <v>1148</v>
      </c>
      <c r="D68" s="608"/>
      <c r="E68" s="602"/>
      <c r="F68" s="603"/>
      <c r="G68" s="603"/>
      <c r="H68" s="603"/>
      <c r="I68" s="604"/>
      <c r="J68" s="604"/>
      <c r="K68" s="603"/>
      <c r="L68" s="603"/>
      <c r="M68" s="605">
        <f>SUBTOTAL(9,M69:M71)</f>
        <v>674435000</v>
      </c>
      <c r="N68" s="605">
        <f>SUBTOTAL(9,N69:N71)</f>
        <v>674435000</v>
      </c>
      <c r="O68" s="605">
        <f t="shared" si="4"/>
        <v>0</v>
      </c>
      <c r="P68" s="606">
        <f>(M68/N68)*100-100</f>
        <v>0</v>
      </c>
    </row>
    <row r="69" spans="1:16" ht="12" customHeight="1">
      <c r="A69" s="73"/>
      <c r="B69" s="74"/>
      <c r="C69" s="75"/>
      <c r="D69" s="76" t="s">
        <v>1149</v>
      </c>
      <c r="E69" s="77">
        <v>5490</v>
      </c>
      <c r="F69" s="78" t="s">
        <v>3</v>
      </c>
      <c r="G69" s="79">
        <v>6286</v>
      </c>
      <c r="H69" s="80" t="s">
        <v>6</v>
      </c>
      <c r="I69" s="80" t="s">
        <v>3</v>
      </c>
      <c r="J69" s="81">
        <v>12</v>
      </c>
      <c r="K69" s="82" t="s">
        <v>7</v>
      </c>
      <c r="L69" s="83" t="s">
        <v>5</v>
      </c>
      <c r="M69" s="84">
        <f>ROUNDDOWN(IF($G69&lt;=0,$E69,IF($J69&lt;=0,$E69*$G69,$E69*$G69*$J69)),-3)</f>
        <v>414121000</v>
      </c>
      <c r="N69" s="84">
        <v>414121000</v>
      </c>
      <c r="O69" s="84"/>
      <c r="P69" s="620"/>
    </row>
    <row r="70" spans="1:16" ht="12" customHeight="1">
      <c r="A70" s="73"/>
      <c r="B70" s="74"/>
      <c r="C70" s="75"/>
      <c r="D70" s="76" t="s">
        <v>1150</v>
      </c>
      <c r="E70" s="77">
        <v>2296</v>
      </c>
      <c r="F70" s="78" t="s">
        <v>3</v>
      </c>
      <c r="G70" s="79">
        <v>6286</v>
      </c>
      <c r="H70" s="80" t="s">
        <v>6</v>
      </c>
      <c r="I70" s="80" t="s">
        <v>3</v>
      </c>
      <c r="J70" s="81">
        <v>12</v>
      </c>
      <c r="K70" s="82" t="s">
        <v>7</v>
      </c>
      <c r="L70" s="83" t="s">
        <v>5</v>
      </c>
      <c r="M70" s="84">
        <f>ROUNDDOWN(IF($G70&lt;=0,$E70,IF($J70&lt;=0,$E70*$G70,$E70*$G70*$J70)),-3)</f>
        <v>173191000</v>
      </c>
      <c r="N70" s="84">
        <v>173191000</v>
      </c>
      <c r="O70" s="84"/>
      <c r="P70" s="620"/>
    </row>
    <row r="71" spans="1:16" ht="12" customHeight="1">
      <c r="A71" s="73"/>
      <c r="B71" s="74"/>
      <c r="C71" s="75"/>
      <c r="D71" s="76" t="s">
        <v>1151</v>
      </c>
      <c r="E71" s="77">
        <v>1155</v>
      </c>
      <c r="F71" s="78" t="s">
        <v>3</v>
      </c>
      <c r="G71" s="79">
        <v>6286</v>
      </c>
      <c r="H71" s="80" t="s">
        <v>6</v>
      </c>
      <c r="I71" s="80" t="s">
        <v>3</v>
      </c>
      <c r="J71" s="81">
        <v>12</v>
      </c>
      <c r="K71" s="82" t="s">
        <v>7</v>
      </c>
      <c r="L71" s="83" t="s">
        <v>5</v>
      </c>
      <c r="M71" s="84">
        <f>ROUNDDOWN(IF($G71&lt;=0,$E71,IF($J71&lt;=0,$E71*$G71,$E71*$G71*$J71)),-3)</f>
        <v>87123000</v>
      </c>
      <c r="N71" s="84">
        <v>87123000</v>
      </c>
      <c r="O71" s="84"/>
      <c r="P71" s="620"/>
    </row>
    <row r="72" spans="1:16" ht="12" customHeight="1">
      <c r="A72" s="609" t="s">
        <v>270</v>
      </c>
      <c r="B72" s="610"/>
      <c r="C72" s="611"/>
      <c r="D72" s="608"/>
      <c r="E72" s="602"/>
      <c r="F72" s="603"/>
      <c r="G72" s="603"/>
      <c r="H72" s="603"/>
      <c r="I72" s="604"/>
      <c r="J72" s="604"/>
      <c r="K72" s="603"/>
      <c r="L72" s="603"/>
      <c r="M72" s="612">
        <f>SUBTOTAL(9,M73:M85)</f>
        <v>1124300000</v>
      </c>
      <c r="N72" s="612">
        <f>SUBTOTAL(9,N73:N85)</f>
        <v>864300000</v>
      </c>
      <c r="O72" s="612">
        <f>SUBTOTAL(9,O73:O85)</f>
        <v>260000000</v>
      </c>
      <c r="P72" s="606">
        <f>(M72/N72)*100-100</f>
        <v>30.082147402522253</v>
      </c>
    </row>
    <row r="73" spans="1:16" ht="12" customHeight="1">
      <c r="A73" s="73">
        <v>0</v>
      </c>
      <c r="B73" s="614" t="s">
        <v>1070</v>
      </c>
      <c r="C73" s="615"/>
      <c r="D73" s="608"/>
      <c r="E73" s="602"/>
      <c r="F73" s="603"/>
      <c r="G73" s="603"/>
      <c r="H73" s="603"/>
      <c r="I73" s="604"/>
      <c r="J73" s="604"/>
      <c r="K73" s="603"/>
      <c r="L73" s="603"/>
      <c r="M73" s="612">
        <f>SUBTOTAL(9,M74:M81)</f>
        <v>424400000</v>
      </c>
      <c r="N73" s="612">
        <f>SUBTOTAL(9,N74:N81)</f>
        <v>424400000</v>
      </c>
      <c r="O73" s="612">
        <f>SUBTOTAL(9,O74:O81)</f>
        <v>0</v>
      </c>
      <c r="P73" s="606">
        <f>(M73/N73)*100-100</f>
        <v>0</v>
      </c>
    </row>
    <row r="74" spans="1:16" ht="12" customHeight="1">
      <c r="A74" s="73"/>
      <c r="B74" s="74"/>
      <c r="C74" s="75"/>
      <c r="D74" s="76" t="s">
        <v>1071</v>
      </c>
      <c r="E74" s="639">
        <v>14500000</v>
      </c>
      <c r="F74" s="638" t="s">
        <v>1072</v>
      </c>
      <c r="G74" s="638">
        <v>1</v>
      </c>
      <c r="H74" s="638" t="s">
        <v>1073</v>
      </c>
      <c r="I74" s="638" t="s">
        <v>1072</v>
      </c>
      <c r="J74" s="638">
        <v>7</v>
      </c>
      <c r="K74" s="640" t="s">
        <v>1074</v>
      </c>
      <c r="L74" s="641" t="s">
        <v>1075</v>
      </c>
      <c r="M74" s="84">
        <f t="shared" ref="M74:M81" si="5">ROUNDDOWN(IF($G74&lt;=0,$E74,IF($J74&lt;=0,$E74*$G74,$E74*$G74*$J74)),-3)</f>
        <v>101500000</v>
      </c>
      <c r="N74" s="84">
        <v>174000000</v>
      </c>
      <c r="O74" s="84">
        <f t="shared" ref="O74:O81" si="6">M74-N74</f>
        <v>-72500000</v>
      </c>
      <c r="P74" s="620"/>
    </row>
    <row r="75" spans="1:16" ht="12" customHeight="1">
      <c r="A75" s="73"/>
      <c r="B75" s="74"/>
      <c r="C75" s="75"/>
      <c r="D75" s="76" t="s">
        <v>1076</v>
      </c>
      <c r="E75" s="639">
        <v>6857143</v>
      </c>
      <c r="F75" s="638" t="s">
        <v>1072</v>
      </c>
      <c r="G75" s="638">
        <v>1</v>
      </c>
      <c r="H75" s="638" t="s">
        <v>1073</v>
      </c>
      <c r="I75" s="638" t="s">
        <v>1072</v>
      </c>
      <c r="J75" s="638">
        <v>7</v>
      </c>
      <c r="K75" s="640" t="s">
        <v>1077</v>
      </c>
      <c r="L75" s="641" t="s">
        <v>1075</v>
      </c>
      <c r="M75" s="84">
        <f t="shared" si="5"/>
        <v>48000000</v>
      </c>
      <c r="N75" s="84">
        <v>48000000</v>
      </c>
      <c r="O75" s="84">
        <f t="shared" si="6"/>
        <v>0</v>
      </c>
      <c r="P75" s="620"/>
    </row>
    <row r="76" spans="1:16" ht="12" customHeight="1">
      <c r="A76" s="73"/>
      <c r="B76" s="74"/>
      <c r="C76" s="75"/>
      <c r="D76" s="76" t="s">
        <v>1078</v>
      </c>
      <c r="E76" s="639">
        <v>1937500</v>
      </c>
      <c r="F76" s="638" t="s">
        <v>1072</v>
      </c>
      <c r="G76" s="638">
        <v>1</v>
      </c>
      <c r="H76" s="638" t="s">
        <v>1073</v>
      </c>
      <c r="I76" s="638" t="s">
        <v>1072</v>
      </c>
      <c r="J76" s="638">
        <v>16</v>
      </c>
      <c r="K76" s="640" t="s">
        <v>1079</v>
      </c>
      <c r="L76" s="641" t="s">
        <v>1075</v>
      </c>
      <c r="M76" s="84">
        <f t="shared" si="5"/>
        <v>31000000</v>
      </c>
      <c r="N76" s="84">
        <v>70400000</v>
      </c>
      <c r="O76" s="84">
        <f t="shared" si="6"/>
        <v>-39400000</v>
      </c>
      <c r="P76" s="620"/>
    </row>
    <row r="77" spans="1:16" ht="12" customHeight="1">
      <c r="A77" s="73"/>
      <c r="B77" s="74"/>
      <c r="C77" s="75"/>
      <c r="D77" s="76" t="s">
        <v>1080</v>
      </c>
      <c r="E77" s="639">
        <v>3416700</v>
      </c>
      <c r="F77" s="638" t="s">
        <v>1072</v>
      </c>
      <c r="G77" s="638">
        <v>1</v>
      </c>
      <c r="H77" s="638" t="s">
        <v>1073</v>
      </c>
      <c r="I77" s="638" t="s">
        <v>1072</v>
      </c>
      <c r="J77" s="638">
        <v>12</v>
      </c>
      <c r="K77" s="640" t="s">
        <v>1077</v>
      </c>
      <c r="L77" s="641" t="s">
        <v>1075</v>
      </c>
      <c r="M77" s="84">
        <f t="shared" si="5"/>
        <v>41000000</v>
      </c>
      <c r="N77" s="84">
        <v>33000000</v>
      </c>
      <c r="O77" s="84">
        <f t="shared" si="6"/>
        <v>8000000</v>
      </c>
      <c r="P77" s="620"/>
    </row>
    <row r="78" spans="1:16" ht="12" customHeight="1">
      <c r="A78" s="73"/>
      <c r="B78" s="74"/>
      <c r="C78" s="75"/>
      <c r="D78" s="76" t="s">
        <v>1081</v>
      </c>
      <c r="E78" s="639">
        <v>6000000</v>
      </c>
      <c r="F78" s="638" t="s">
        <v>1072</v>
      </c>
      <c r="G78" s="638">
        <v>1</v>
      </c>
      <c r="H78" s="638" t="s">
        <v>1073</v>
      </c>
      <c r="I78" s="638" t="s">
        <v>1072</v>
      </c>
      <c r="J78" s="638">
        <v>12</v>
      </c>
      <c r="K78" s="640" t="s">
        <v>1077</v>
      </c>
      <c r="L78" s="641" t="s">
        <v>1075</v>
      </c>
      <c r="M78" s="84">
        <f t="shared" si="5"/>
        <v>72000000</v>
      </c>
      <c r="N78" s="84">
        <v>72000000</v>
      </c>
      <c r="O78" s="84">
        <f t="shared" si="6"/>
        <v>0</v>
      </c>
      <c r="P78" s="620"/>
    </row>
    <row r="79" spans="1:16" ht="12" customHeight="1">
      <c r="A79" s="73"/>
      <c r="B79" s="74"/>
      <c r="C79" s="75"/>
      <c r="D79" s="76" t="s">
        <v>1082</v>
      </c>
      <c r="E79" s="639">
        <v>3987500</v>
      </c>
      <c r="F79" s="638" t="s">
        <v>1072</v>
      </c>
      <c r="G79" s="638">
        <v>1</v>
      </c>
      <c r="H79" s="638" t="s">
        <v>1073</v>
      </c>
      <c r="I79" s="638" t="s">
        <v>1072</v>
      </c>
      <c r="J79" s="638">
        <v>8</v>
      </c>
      <c r="K79" s="642" t="s">
        <v>1077</v>
      </c>
      <c r="L79" s="641" t="s">
        <v>1075</v>
      </c>
      <c r="M79" s="84">
        <f t="shared" si="5"/>
        <v>31900000</v>
      </c>
      <c r="N79" s="84">
        <v>0</v>
      </c>
      <c r="O79" s="84">
        <f t="shared" si="6"/>
        <v>31900000</v>
      </c>
      <c r="P79" s="620"/>
    </row>
    <row r="80" spans="1:16" ht="12" customHeight="1">
      <c r="A80" s="73"/>
      <c r="B80" s="74"/>
      <c r="C80" s="75"/>
      <c r="D80" s="76" t="s">
        <v>1083</v>
      </c>
      <c r="E80" s="639">
        <v>3250000</v>
      </c>
      <c r="F80" s="638" t="s">
        <v>1072</v>
      </c>
      <c r="G80" s="638">
        <v>1</v>
      </c>
      <c r="H80" s="638" t="s">
        <v>1073</v>
      </c>
      <c r="I80" s="638" t="s">
        <v>1072</v>
      </c>
      <c r="J80" s="638">
        <v>12</v>
      </c>
      <c r="K80" s="642" t="s">
        <v>1077</v>
      </c>
      <c r="L80" s="641" t="s">
        <v>1075</v>
      </c>
      <c r="M80" s="84">
        <f t="shared" si="5"/>
        <v>39000000</v>
      </c>
      <c r="N80" s="84">
        <v>27000000</v>
      </c>
      <c r="O80" s="84">
        <f t="shared" si="6"/>
        <v>12000000</v>
      </c>
      <c r="P80" s="620"/>
    </row>
    <row r="81" spans="1:16" ht="12" customHeight="1">
      <c r="A81" s="73"/>
      <c r="B81" s="74"/>
      <c r="C81" s="616"/>
      <c r="D81" s="76" t="s">
        <v>1084</v>
      </c>
      <c r="E81" s="639">
        <v>15000000</v>
      </c>
      <c r="F81" s="638"/>
      <c r="G81" s="638">
        <v>1</v>
      </c>
      <c r="H81" s="638" t="s">
        <v>1073</v>
      </c>
      <c r="I81" s="638" t="s">
        <v>1072</v>
      </c>
      <c r="J81" s="638">
        <v>4</v>
      </c>
      <c r="K81" s="642" t="s">
        <v>1077</v>
      </c>
      <c r="L81" s="641" t="s">
        <v>1075</v>
      </c>
      <c r="M81" s="84">
        <f t="shared" si="5"/>
        <v>60000000</v>
      </c>
      <c r="N81" s="84"/>
      <c r="O81" s="84">
        <f t="shared" si="6"/>
        <v>60000000</v>
      </c>
      <c r="P81" s="620"/>
    </row>
    <row r="82" spans="1:16" ht="12" customHeight="1">
      <c r="A82" s="73">
        <v>0</v>
      </c>
      <c r="B82" s="614" t="s">
        <v>271</v>
      </c>
      <c r="C82" s="615"/>
      <c r="D82" s="608"/>
      <c r="E82" s="602"/>
      <c r="F82" s="603"/>
      <c r="G82" s="603"/>
      <c r="H82" s="603"/>
      <c r="I82" s="604"/>
      <c r="J82" s="604"/>
      <c r="K82" s="603"/>
      <c r="L82" s="603"/>
      <c r="M82" s="612">
        <f>SUBTOTAL(9,M83:M83)</f>
        <v>139900000</v>
      </c>
      <c r="N82" s="612">
        <f>SUBTOTAL(9,N83:N83)</f>
        <v>139900000</v>
      </c>
      <c r="O82" s="612">
        <f>SUBTOTAL(9,O83:O83)</f>
        <v>0</v>
      </c>
      <c r="P82" s="606">
        <f>(M82/N82)*100-100</f>
        <v>0</v>
      </c>
    </row>
    <row r="83" spans="1:16" ht="12" customHeight="1">
      <c r="A83" s="73"/>
      <c r="B83" s="74"/>
      <c r="C83" s="616"/>
      <c r="D83" s="76" t="s">
        <v>2764</v>
      </c>
      <c r="E83" s="639">
        <v>23317000</v>
      </c>
      <c r="F83" s="638" t="s">
        <v>1206</v>
      </c>
      <c r="G83" s="643">
        <v>6</v>
      </c>
      <c r="H83" s="644" t="s">
        <v>1207</v>
      </c>
      <c r="I83" s="638" t="s">
        <v>1208</v>
      </c>
      <c r="J83" s="638">
        <v>1</v>
      </c>
      <c r="K83" s="638" t="s">
        <v>1209</v>
      </c>
      <c r="L83" s="641" t="s">
        <v>1210</v>
      </c>
      <c r="M83" s="84">
        <f>ROUNDDOWN(IF($G83&lt;=0,$E83,IF($J83&lt;=0,$E83*$G83,$E83*$G83*$J83)),-5)</f>
        <v>139900000</v>
      </c>
      <c r="N83" s="84">
        <v>139900000</v>
      </c>
      <c r="O83" s="618">
        <f>M83-N83</f>
        <v>0</v>
      </c>
      <c r="P83" s="620"/>
    </row>
    <row r="84" spans="1:16" ht="12" customHeight="1">
      <c r="A84" s="73">
        <v>0</v>
      </c>
      <c r="B84" s="614" t="s">
        <v>2098</v>
      </c>
      <c r="C84" s="615"/>
      <c r="D84" s="608"/>
      <c r="E84" s="602"/>
      <c r="F84" s="603"/>
      <c r="G84" s="603"/>
      <c r="H84" s="603"/>
      <c r="I84" s="604"/>
      <c r="J84" s="604"/>
      <c r="K84" s="603"/>
      <c r="L84" s="603"/>
      <c r="M84" s="612">
        <f>SUBTOTAL(9,M85:M85)</f>
        <v>560000000</v>
      </c>
      <c r="N84" s="612">
        <f>SUBTOTAL(9,N85:N85)</f>
        <v>300000000</v>
      </c>
      <c r="O84" s="612">
        <f>SUBTOTAL(9,O85:O85)</f>
        <v>260000000</v>
      </c>
      <c r="P84" s="606">
        <f>(M84/N84)*100-100</f>
        <v>86.666666666666657</v>
      </c>
    </row>
    <row r="85" spans="1:16" ht="12" customHeight="1">
      <c r="A85" s="73"/>
      <c r="B85" s="74"/>
      <c r="C85" s="616"/>
      <c r="D85" s="76" t="s">
        <v>2099</v>
      </c>
      <c r="E85" s="639">
        <v>46666666.700000003</v>
      </c>
      <c r="F85" s="638" t="s">
        <v>440</v>
      </c>
      <c r="G85" s="643">
        <v>12</v>
      </c>
      <c r="H85" s="644" t="s">
        <v>2100</v>
      </c>
      <c r="I85" s="638" t="s">
        <v>440</v>
      </c>
      <c r="J85" s="638">
        <v>1</v>
      </c>
      <c r="K85" s="638" t="s">
        <v>433</v>
      </c>
      <c r="L85" s="641" t="s">
        <v>1075</v>
      </c>
      <c r="M85" s="84">
        <f>ROUNDDOWN(IF($G85&lt;=0,$E85,IF($J85&lt;=0,$E85*$G85,$E85*$G85*$J85)),-3)</f>
        <v>560000000</v>
      </c>
      <c r="N85" s="84">
        <v>300000000</v>
      </c>
      <c r="O85" s="618">
        <f>M85-N85</f>
        <v>260000000</v>
      </c>
      <c r="P85" s="620"/>
    </row>
    <row r="86" spans="1:16" ht="12" customHeight="1">
      <c r="A86" s="645" t="s">
        <v>2576</v>
      </c>
      <c r="B86" s="614"/>
      <c r="C86" s="615"/>
      <c r="D86" s="646"/>
      <c r="E86" s="647"/>
      <c r="F86" s="648"/>
      <c r="G86" s="649"/>
      <c r="H86" s="650"/>
      <c r="I86" s="648"/>
      <c r="J86" s="648"/>
      <c r="K86" s="648"/>
      <c r="L86" s="648"/>
      <c r="M86" s="605">
        <f>SUBTOTAL(9,M87:M101)</f>
        <v>5902202000</v>
      </c>
      <c r="N86" s="605">
        <f>SUBTOTAL(9,N87:N101)</f>
        <v>5819342000</v>
      </c>
      <c r="O86" s="605">
        <f>SUBTOTAL(9,O87:O101)</f>
        <v>82860000</v>
      </c>
      <c r="P86" s="651">
        <f>(M86/N86)*100-100</f>
        <v>1.423872320960001</v>
      </c>
    </row>
    <row r="87" spans="1:16" ht="12" customHeight="1">
      <c r="A87" s="73">
        <v>0</v>
      </c>
      <c r="B87" s="652" t="s">
        <v>1155</v>
      </c>
      <c r="C87" s="653"/>
      <c r="D87" s="654"/>
      <c r="E87" s="655"/>
      <c r="F87" s="656"/>
      <c r="G87" s="656"/>
      <c r="H87" s="656"/>
      <c r="I87" s="601"/>
      <c r="J87" s="601"/>
      <c r="K87" s="656"/>
      <c r="L87" s="656"/>
      <c r="M87" s="657">
        <f>SUBTOTAL(9,M88:M98)</f>
        <v>5394270000</v>
      </c>
      <c r="N87" s="657">
        <f>SUBTOTAL(9,N88:N98)</f>
        <v>5311410000</v>
      </c>
      <c r="O87" s="657">
        <f>SUBTOTAL(9,O88:O98)</f>
        <v>82860000</v>
      </c>
      <c r="P87" s="658">
        <f>(M87/N87)*100-100</f>
        <v>1.5600377300942796</v>
      </c>
    </row>
    <row r="88" spans="1:16" ht="12" customHeight="1">
      <c r="A88" s="73"/>
      <c r="B88" s="74"/>
      <c r="C88" s="616"/>
      <c r="D88" s="76" t="s">
        <v>1156</v>
      </c>
      <c r="E88" s="77"/>
      <c r="F88" s="78"/>
      <c r="G88" s="79"/>
      <c r="H88" s="80"/>
      <c r="I88" s="80"/>
      <c r="J88" s="81"/>
      <c r="K88" s="82"/>
      <c r="L88" s="83"/>
      <c r="M88" s="621">
        <f>SUBTOTAL(9,M89:M91)</f>
        <v>2679461000</v>
      </c>
      <c r="N88" s="621">
        <f>SUBTOTAL(9,N89:N91)</f>
        <v>2506601000</v>
      </c>
      <c r="O88" s="659">
        <f>SUBTOTAL(9,O89:O91)</f>
        <v>172860000</v>
      </c>
      <c r="P88" s="620"/>
    </row>
    <row r="89" spans="1:16" ht="12" customHeight="1">
      <c r="A89" s="73"/>
      <c r="B89" s="74"/>
      <c r="C89" s="616"/>
      <c r="D89" s="76" t="s">
        <v>1157</v>
      </c>
      <c r="E89" s="639">
        <v>8600</v>
      </c>
      <c r="F89" s="78" t="s">
        <v>3</v>
      </c>
      <c r="G89" s="660">
        <v>20764</v>
      </c>
      <c r="H89" s="80" t="s">
        <v>6</v>
      </c>
      <c r="I89" s="78" t="s">
        <v>3</v>
      </c>
      <c r="J89" s="81">
        <v>12</v>
      </c>
      <c r="K89" s="82" t="s">
        <v>7</v>
      </c>
      <c r="L89" s="83" t="s">
        <v>5</v>
      </c>
      <c r="M89" s="84">
        <f>ROUNDDOWN(IF($G89&lt;=0,$E89,IF($J89&lt;=0,$E89*$G89,$E89*$G89*$J89)),-3)</f>
        <v>2142844000</v>
      </c>
      <c r="N89" s="84">
        <v>1969984000</v>
      </c>
      <c r="O89" s="84">
        <f t="shared" ref="O89:O98" si="7">M89-N89</f>
        <v>172860000</v>
      </c>
      <c r="P89" s="620"/>
    </row>
    <row r="90" spans="1:16" ht="12" customHeight="1">
      <c r="A90" s="73"/>
      <c r="B90" s="74"/>
      <c r="C90" s="616"/>
      <c r="D90" s="76" t="s">
        <v>1158</v>
      </c>
      <c r="E90" s="639">
        <v>11110</v>
      </c>
      <c r="F90" s="78" t="s">
        <v>3</v>
      </c>
      <c r="G90" s="661">
        <v>1864.82</v>
      </c>
      <c r="H90" s="80" t="s">
        <v>6</v>
      </c>
      <c r="I90" s="78" t="s">
        <v>3</v>
      </c>
      <c r="J90" s="81">
        <v>12</v>
      </c>
      <c r="K90" s="82" t="s">
        <v>7</v>
      </c>
      <c r="L90" s="83" t="s">
        <v>5</v>
      </c>
      <c r="M90" s="84">
        <f>ROUNDDOWN(IF($G90&lt;=0,$E90,IF($J90&lt;=0,$E90*$G90,$E90*$G90*$J90)),-3)</f>
        <v>248617000</v>
      </c>
      <c r="N90" s="84">
        <v>248617000</v>
      </c>
      <c r="O90" s="84">
        <f t="shared" si="7"/>
        <v>0</v>
      </c>
      <c r="P90" s="620"/>
    </row>
    <row r="91" spans="1:16" ht="12" customHeight="1">
      <c r="A91" s="73"/>
      <c r="B91" s="74"/>
      <c r="C91" s="616"/>
      <c r="D91" s="76" t="s">
        <v>1159</v>
      </c>
      <c r="E91" s="639">
        <v>24000000</v>
      </c>
      <c r="F91" s="78" t="s">
        <v>3</v>
      </c>
      <c r="G91" s="661">
        <v>1</v>
      </c>
      <c r="H91" s="80"/>
      <c r="I91" s="78" t="s">
        <v>3</v>
      </c>
      <c r="J91" s="81">
        <v>12</v>
      </c>
      <c r="K91" s="82" t="s">
        <v>7</v>
      </c>
      <c r="L91" s="83" t="s">
        <v>5</v>
      </c>
      <c r="M91" s="84">
        <f>ROUNDDOWN(IF($G91&lt;=0,$E91,IF($J91&lt;=0,$E91*$G91,$E91*$G91*$J91)),-3)</f>
        <v>288000000</v>
      </c>
      <c r="N91" s="84">
        <v>288000000</v>
      </c>
      <c r="O91" s="84">
        <f t="shared" si="7"/>
        <v>0</v>
      </c>
      <c r="P91" s="620"/>
    </row>
    <row r="92" spans="1:16" ht="12" customHeight="1">
      <c r="A92" s="73"/>
      <c r="B92" s="74"/>
      <c r="C92" s="616"/>
      <c r="D92" s="76" t="s">
        <v>1160</v>
      </c>
      <c r="E92" s="639"/>
      <c r="F92" s="78"/>
      <c r="G92" s="661"/>
      <c r="H92" s="80"/>
      <c r="I92" s="80"/>
      <c r="J92" s="81"/>
      <c r="K92" s="82"/>
      <c r="L92" s="83"/>
      <c r="M92" s="621">
        <f>SUBTOTAL(9,M93:M95)</f>
        <v>2387209000</v>
      </c>
      <c r="N92" s="621">
        <f>SUBTOTAL(9,N93:N95)</f>
        <v>2477209000</v>
      </c>
      <c r="O92" s="621">
        <f>SUBTOTAL(9,O93:O95)</f>
        <v>-90000000</v>
      </c>
      <c r="P92" s="620"/>
    </row>
    <row r="93" spans="1:16" ht="12" customHeight="1">
      <c r="A93" s="73"/>
      <c r="B93" s="74"/>
      <c r="C93" s="616"/>
      <c r="D93" s="76" t="s">
        <v>1161</v>
      </c>
      <c r="E93" s="639">
        <v>6000</v>
      </c>
      <c r="F93" s="78" t="s">
        <v>3</v>
      </c>
      <c r="G93" s="660">
        <v>30731</v>
      </c>
      <c r="H93" s="80" t="s">
        <v>6</v>
      </c>
      <c r="I93" s="78" t="s">
        <v>3</v>
      </c>
      <c r="J93" s="81">
        <v>12</v>
      </c>
      <c r="K93" s="82" t="s">
        <v>7</v>
      </c>
      <c r="L93" s="83" t="s">
        <v>5</v>
      </c>
      <c r="M93" s="84">
        <f>ROUNDDOWN(IF($G93&lt;=0,$E93,IF($J93&lt;=0,$E93*$G93,$E93*$G93*$J93)),-3)</f>
        <v>2212632000</v>
      </c>
      <c r="N93" s="84">
        <v>2302632000</v>
      </c>
      <c r="O93" s="84">
        <f t="shared" si="7"/>
        <v>-90000000</v>
      </c>
      <c r="P93" s="620"/>
    </row>
    <row r="94" spans="1:16" ht="12" customHeight="1">
      <c r="A94" s="73"/>
      <c r="B94" s="74"/>
      <c r="C94" s="616"/>
      <c r="D94" s="76" t="s">
        <v>1158</v>
      </c>
      <c r="E94" s="639">
        <v>4852</v>
      </c>
      <c r="F94" s="78" t="s">
        <v>3</v>
      </c>
      <c r="G94" s="661">
        <v>1864.82</v>
      </c>
      <c r="H94" s="80" t="s">
        <v>6</v>
      </c>
      <c r="I94" s="78" t="s">
        <v>3</v>
      </c>
      <c r="J94" s="81">
        <v>12</v>
      </c>
      <c r="K94" s="82" t="s">
        <v>7</v>
      </c>
      <c r="L94" s="83" t="s">
        <v>5</v>
      </c>
      <c r="M94" s="84">
        <f>ROUNDDOWN(IF($G94&lt;=0,$E94,IF($J94&lt;=0,$E94*$G94,$E94*$G94*$J94)),-3)</f>
        <v>108577000</v>
      </c>
      <c r="N94" s="84">
        <v>108577000</v>
      </c>
      <c r="O94" s="84">
        <f t="shared" si="7"/>
        <v>0</v>
      </c>
      <c r="P94" s="620"/>
    </row>
    <row r="95" spans="1:16" ht="12" customHeight="1">
      <c r="A95" s="73"/>
      <c r="B95" s="74"/>
      <c r="C95" s="616"/>
      <c r="D95" s="76" t="s">
        <v>1159</v>
      </c>
      <c r="E95" s="639">
        <v>5500000</v>
      </c>
      <c r="F95" s="78" t="s">
        <v>3</v>
      </c>
      <c r="G95" s="661">
        <v>1</v>
      </c>
      <c r="H95" s="80"/>
      <c r="I95" s="78" t="s">
        <v>3</v>
      </c>
      <c r="J95" s="81">
        <v>12</v>
      </c>
      <c r="K95" s="82" t="s">
        <v>7</v>
      </c>
      <c r="L95" s="83" t="s">
        <v>5</v>
      </c>
      <c r="M95" s="84">
        <f>ROUNDDOWN(IF($G95&lt;=0,$E95,IF($J95&lt;=0,$E95*$G95,$E95*$G95*$J95)),-3)</f>
        <v>66000000</v>
      </c>
      <c r="N95" s="84">
        <v>66000000</v>
      </c>
      <c r="O95" s="84">
        <f t="shared" si="7"/>
        <v>0</v>
      </c>
      <c r="P95" s="620"/>
    </row>
    <row r="96" spans="1:16" ht="12" customHeight="1">
      <c r="A96" s="73"/>
      <c r="B96" s="74"/>
      <c r="C96" s="616"/>
      <c r="D96" s="76" t="s">
        <v>1162</v>
      </c>
      <c r="E96" s="639"/>
      <c r="F96" s="78"/>
      <c r="G96" s="661"/>
      <c r="H96" s="80"/>
      <c r="I96" s="80"/>
      <c r="J96" s="81"/>
      <c r="K96" s="82"/>
      <c r="L96" s="83"/>
      <c r="M96" s="621">
        <f>SUBTOTAL(9,M97:M98)</f>
        <v>327600000</v>
      </c>
      <c r="N96" s="621">
        <f>SUBTOTAL(9,N97:N98)</f>
        <v>327600000</v>
      </c>
      <c r="O96" s="84">
        <f t="shared" si="7"/>
        <v>0</v>
      </c>
      <c r="P96" s="620"/>
    </row>
    <row r="97" spans="1:16" ht="12" customHeight="1">
      <c r="A97" s="73"/>
      <c r="B97" s="74"/>
      <c r="C97" s="616"/>
      <c r="D97" s="76" t="s">
        <v>1163</v>
      </c>
      <c r="E97" s="639">
        <v>110000</v>
      </c>
      <c r="F97" s="78" t="s">
        <v>3</v>
      </c>
      <c r="G97" s="662">
        <v>180</v>
      </c>
      <c r="H97" s="80" t="s">
        <v>8</v>
      </c>
      <c r="I97" s="80" t="s">
        <v>3</v>
      </c>
      <c r="J97" s="81">
        <v>12</v>
      </c>
      <c r="K97" s="82" t="s">
        <v>7</v>
      </c>
      <c r="L97" s="83" t="s">
        <v>5</v>
      </c>
      <c r="M97" s="84">
        <f>ROUNDDOWN(IF($G97&lt;=0,$E97,IF($J97&lt;=0,$E97*$G97,$E97*$G97*$J97)),-3)</f>
        <v>237600000</v>
      </c>
      <c r="N97" s="84">
        <v>237600000</v>
      </c>
      <c r="O97" s="84">
        <f t="shared" si="7"/>
        <v>0</v>
      </c>
      <c r="P97" s="620"/>
    </row>
    <row r="98" spans="1:16" ht="12" customHeight="1">
      <c r="A98" s="73"/>
      <c r="B98" s="74"/>
      <c r="C98" s="616"/>
      <c r="D98" s="76" t="s">
        <v>1164</v>
      </c>
      <c r="E98" s="639">
        <v>15000</v>
      </c>
      <c r="F98" s="78" t="s">
        <v>3</v>
      </c>
      <c r="G98" s="662">
        <v>500</v>
      </c>
      <c r="H98" s="80" t="s">
        <v>8</v>
      </c>
      <c r="I98" s="80" t="s">
        <v>3</v>
      </c>
      <c r="J98" s="81">
        <v>12</v>
      </c>
      <c r="K98" s="82" t="s">
        <v>7</v>
      </c>
      <c r="L98" s="83" t="s">
        <v>5</v>
      </c>
      <c r="M98" s="84">
        <f>ROUNDDOWN(IF($G98&lt;=0,$E98,IF($J98&lt;=0,$E98*$G98,$E98*$G98*$J98)),-3)</f>
        <v>90000000</v>
      </c>
      <c r="N98" s="84">
        <v>90000000</v>
      </c>
      <c r="O98" s="85">
        <f t="shared" si="7"/>
        <v>0</v>
      </c>
      <c r="P98" s="620"/>
    </row>
    <row r="99" spans="1:16" ht="12" customHeight="1">
      <c r="A99" s="73">
        <v>0</v>
      </c>
      <c r="B99" s="633" t="s">
        <v>1165</v>
      </c>
      <c r="C99" s="615"/>
      <c r="D99" s="608"/>
      <c r="E99" s="602"/>
      <c r="F99" s="603"/>
      <c r="G99" s="603"/>
      <c r="H99" s="603"/>
      <c r="I99" s="604"/>
      <c r="J99" s="604"/>
      <c r="K99" s="603"/>
      <c r="L99" s="603"/>
      <c r="M99" s="605">
        <f>SUBTOTAL(9,M100:M101)</f>
        <v>507932000</v>
      </c>
      <c r="N99" s="605">
        <f>SUBTOTAL(9,N100:N101)</f>
        <v>507932000</v>
      </c>
      <c r="O99" s="605">
        <f>SUBTOTAL(9,O100:O101)</f>
        <v>0</v>
      </c>
      <c r="P99" s="606">
        <f>(M99/N99)*100-100</f>
        <v>0</v>
      </c>
    </row>
    <row r="100" spans="1:16" ht="12" customHeight="1">
      <c r="A100" s="73"/>
      <c r="B100" s="74"/>
      <c r="C100" s="75"/>
      <c r="D100" s="76" t="s">
        <v>1166</v>
      </c>
      <c r="E100" s="77">
        <v>1912000</v>
      </c>
      <c r="F100" s="78" t="s">
        <v>3</v>
      </c>
      <c r="G100" s="79">
        <v>365</v>
      </c>
      <c r="H100" s="80" t="s">
        <v>1167</v>
      </c>
      <c r="I100" s="80" t="s">
        <v>3</v>
      </c>
      <c r="J100" s="626">
        <v>0.126</v>
      </c>
      <c r="K100" s="82" t="s">
        <v>1168</v>
      </c>
      <c r="L100" s="83" t="s">
        <v>5</v>
      </c>
      <c r="M100" s="84">
        <f>ROUNDDOWN(IF($G100&lt;=0,$E100,IF($J100&lt;=0,$E100*$G100,$E100*$G100*$J100)),-3)</f>
        <v>87932000</v>
      </c>
      <c r="N100" s="84">
        <v>87932000</v>
      </c>
      <c r="O100" s="84">
        <f>M100-N100</f>
        <v>0</v>
      </c>
      <c r="P100" s="620"/>
    </row>
    <row r="101" spans="1:16" ht="12" customHeight="1">
      <c r="A101" s="73"/>
      <c r="B101" s="74"/>
      <c r="C101" s="75"/>
      <c r="D101" s="76" t="s">
        <v>1169</v>
      </c>
      <c r="E101" s="77">
        <v>35000000</v>
      </c>
      <c r="F101" s="78" t="s">
        <v>3</v>
      </c>
      <c r="G101" s="79">
        <v>12</v>
      </c>
      <c r="H101" s="80" t="s">
        <v>1170</v>
      </c>
      <c r="I101" s="80" t="s">
        <v>3</v>
      </c>
      <c r="J101" s="81">
        <v>1</v>
      </c>
      <c r="K101" s="82" t="s">
        <v>1168</v>
      </c>
      <c r="L101" s="83"/>
      <c r="M101" s="84">
        <f>ROUNDDOWN(IF($G101&lt;=0,$E101,IF($J101&lt;=0,$E101*$G101,$E101*$G101*$J101)),-3)</f>
        <v>420000000</v>
      </c>
      <c r="N101" s="84">
        <v>420000000</v>
      </c>
      <c r="O101" s="84">
        <f>M101-N101</f>
        <v>0</v>
      </c>
      <c r="P101" s="620"/>
    </row>
    <row r="102" spans="1:16" ht="12" customHeight="1">
      <c r="A102" s="609" t="s">
        <v>276</v>
      </c>
      <c r="B102" s="663"/>
      <c r="C102" s="615"/>
      <c r="D102" s="608"/>
      <c r="E102" s="602"/>
      <c r="F102" s="603"/>
      <c r="G102" s="603"/>
      <c r="H102" s="603"/>
      <c r="I102" s="604"/>
      <c r="J102" s="604"/>
      <c r="K102" s="603"/>
      <c r="L102" s="603"/>
      <c r="M102" s="612">
        <f>SUBTOTAL(9,M103:M104)</f>
        <v>1106909000</v>
      </c>
      <c r="N102" s="612">
        <f>SUBTOTAL(9,N103:N104)</f>
        <v>1106909000</v>
      </c>
      <c r="O102" s="612">
        <f>SUBTOTAL(9,O103:O104)</f>
        <v>0</v>
      </c>
      <c r="P102" s="606">
        <f>(M102/N102)*100-100</f>
        <v>0</v>
      </c>
    </row>
    <row r="103" spans="1:16" ht="12" customHeight="1">
      <c r="A103" s="73">
        <v>0</v>
      </c>
      <c r="B103" s="633" t="s">
        <v>277</v>
      </c>
      <c r="C103" s="615"/>
      <c r="D103" s="608"/>
      <c r="E103" s="602"/>
      <c r="F103" s="603"/>
      <c r="G103" s="603"/>
      <c r="H103" s="603"/>
      <c r="I103" s="604"/>
      <c r="J103" s="604"/>
      <c r="K103" s="603"/>
      <c r="L103" s="603"/>
      <c r="M103" s="612">
        <f>SUBTOTAL(9,M104:M104)</f>
        <v>1106909000</v>
      </c>
      <c r="N103" s="612">
        <f>SUBTOTAL(9,N104:N104)</f>
        <v>1106909000</v>
      </c>
      <c r="O103" s="612">
        <f>SUBTOTAL(9,O104:O104)</f>
        <v>0</v>
      </c>
      <c r="P103" s="606">
        <f>(M103/N103)*100-100</f>
        <v>0</v>
      </c>
    </row>
    <row r="104" spans="1:16" ht="12" customHeight="1">
      <c r="A104" s="73"/>
      <c r="B104" s="74"/>
      <c r="C104" s="616"/>
      <c r="D104" s="664" t="s">
        <v>278</v>
      </c>
      <c r="E104" s="77">
        <v>1106909000</v>
      </c>
      <c r="F104" s="78" t="s">
        <v>3</v>
      </c>
      <c r="G104" s="79">
        <v>1</v>
      </c>
      <c r="H104" s="80" t="s">
        <v>274</v>
      </c>
      <c r="I104" s="80"/>
      <c r="J104" s="81"/>
      <c r="K104" s="82"/>
      <c r="L104" s="83" t="s">
        <v>5</v>
      </c>
      <c r="M104" s="84">
        <f>ROUNDDOWN(IF($G104&lt;=0,$E104,IF($J104&lt;=0,$E104*$G104,$E104*$G104*$J104)),-3)</f>
        <v>1106909000</v>
      </c>
      <c r="N104" s="84">
        <v>1106909000</v>
      </c>
      <c r="O104" s="605">
        <f>M104-N104</f>
        <v>0</v>
      </c>
      <c r="P104" s="620"/>
    </row>
    <row r="105" spans="1:16" ht="12" customHeight="1">
      <c r="A105" s="1138" t="s">
        <v>873</v>
      </c>
      <c r="B105" s="1139"/>
      <c r="C105" s="1140"/>
      <c r="D105" s="608"/>
      <c r="E105" s="602"/>
      <c r="F105" s="603"/>
      <c r="G105" s="603"/>
      <c r="H105" s="603"/>
      <c r="I105" s="604"/>
      <c r="J105" s="604"/>
      <c r="K105" s="603"/>
      <c r="L105" s="603"/>
      <c r="M105" s="605">
        <f>SUBTOTAL(9,M106:M113)</f>
        <v>51810000000</v>
      </c>
      <c r="N105" s="605">
        <f>SUBTOTAL(9,N106:N113)</f>
        <v>62277236000</v>
      </c>
      <c r="O105" s="605">
        <f>SUBTOTAL(9,O106:O113)</f>
        <v>-10467236000</v>
      </c>
      <c r="P105" s="606">
        <f>(M105/N105)*100-100</f>
        <v>-16.807483235126227</v>
      </c>
    </row>
    <row r="106" spans="1:16" ht="12" customHeight="1">
      <c r="A106" s="609" t="s">
        <v>279</v>
      </c>
      <c r="B106" s="665"/>
      <c r="C106" s="615"/>
      <c r="D106" s="608"/>
      <c r="E106" s="602"/>
      <c r="F106" s="603"/>
      <c r="G106" s="603"/>
      <c r="H106" s="603"/>
      <c r="I106" s="604"/>
      <c r="J106" s="604"/>
      <c r="K106" s="603"/>
      <c r="L106" s="603"/>
      <c r="M106" s="605">
        <f>SUBTOTAL(9,M107)</f>
        <v>310000000</v>
      </c>
      <c r="N106" s="605">
        <f>SUBTOTAL(9,N107)</f>
        <v>289000000</v>
      </c>
      <c r="O106" s="605">
        <f>SUBTOTAL(9,O107:O107)</f>
        <v>21000000</v>
      </c>
      <c r="P106" s="606">
        <f>(M106/N106)*100-100</f>
        <v>7.2664359861591663</v>
      </c>
    </row>
    <row r="107" spans="1:16" ht="12" customHeight="1">
      <c r="A107" s="73"/>
      <c r="B107" s="74"/>
      <c r="C107" s="616"/>
      <c r="D107" s="76" t="s">
        <v>280</v>
      </c>
      <c r="E107" s="77">
        <v>310000000</v>
      </c>
      <c r="F107" s="78" t="s">
        <v>3</v>
      </c>
      <c r="G107" s="79">
        <v>1</v>
      </c>
      <c r="H107" s="80" t="s">
        <v>4</v>
      </c>
      <c r="I107" s="80"/>
      <c r="J107" s="81"/>
      <c r="K107" s="82"/>
      <c r="L107" s="83" t="s">
        <v>281</v>
      </c>
      <c r="M107" s="84">
        <f>ROUNDDOWN(IF($G107&lt;=0,$E107,IF($J107&lt;=0,$E107*$G107,$E107*$G107*$J107)),-3)</f>
        <v>310000000</v>
      </c>
      <c r="N107" s="84">
        <v>289000000</v>
      </c>
      <c r="O107" s="605">
        <f>M107-N107</f>
        <v>21000000</v>
      </c>
      <c r="P107" s="666"/>
    </row>
    <row r="108" spans="1:16" ht="12" customHeight="1">
      <c r="A108" s="609" t="s">
        <v>282</v>
      </c>
      <c r="B108" s="665"/>
      <c r="C108" s="615"/>
      <c r="D108" s="608"/>
      <c r="E108" s="602"/>
      <c r="F108" s="603"/>
      <c r="G108" s="603"/>
      <c r="H108" s="603"/>
      <c r="I108" s="604"/>
      <c r="J108" s="604"/>
      <c r="K108" s="603"/>
      <c r="L108" s="603"/>
      <c r="M108" s="605">
        <f>SUBTOTAL(9,M109:M110)</f>
        <v>50000000000</v>
      </c>
      <c r="N108" s="605">
        <f>SUBTOTAL(9,N109:N110)</f>
        <v>60555000000</v>
      </c>
      <c r="O108" s="605">
        <f>SUBTOTAL(9,O109:O110)</f>
        <v>-10555000000</v>
      </c>
      <c r="P108" s="606">
        <f>(M108/N108)*100-100</f>
        <v>-17.430435141606807</v>
      </c>
    </row>
    <row r="109" spans="1:16" ht="12" customHeight="1">
      <c r="A109" s="73"/>
      <c r="B109" s="74"/>
      <c r="C109" s="75"/>
      <c r="D109" s="76" t="s">
        <v>283</v>
      </c>
      <c r="E109" s="77">
        <v>50000000000</v>
      </c>
      <c r="F109" s="78" t="s">
        <v>3</v>
      </c>
      <c r="G109" s="79">
        <v>1</v>
      </c>
      <c r="H109" s="80" t="s">
        <v>16</v>
      </c>
      <c r="I109" s="80"/>
      <c r="J109" s="81"/>
      <c r="K109" s="82"/>
      <c r="L109" s="83" t="s">
        <v>5</v>
      </c>
      <c r="M109" s="84">
        <f>ROUNDDOWN(IF($G109&lt;=0,$E109,IF($J109&lt;=0,$E109*$G109,$E109*$G109*$J109)),-3)</f>
        <v>50000000000</v>
      </c>
      <c r="N109" s="618">
        <v>55555000000</v>
      </c>
      <c r="O109" s="605">
        <f>M109-N109</f>
        <v>-5555000000</v>
      </c>
      <c r="P109" s="619"/>
    </row>
    <row r="110" spans="1:16" ht="12" customHeight="1">
      <c r="A110" s="73"/>
      <c r="B110" s="74"/>
      <c r="C110" s="75"/>
      <c r="D110" s="76" t="s">
        <v>3268</v>
      </c>
      <c r="E110" s="77"/>
      <c r="F110" s="78" t="s">
        <v>3</v>
      </c>
      <c r="G110" s="79">
        <v>1</v>
      </c>
      <c r="H110" s="80" t="s">
        <v>16</v>
      </c>
      <c r="I110" s="80"/>
      <c r="J110" s="81"/>
      <c r="K110" s="82"/>
      <c r="L110" s="83" t="s">
        <v>5</v>
      </c>
      <c r="M110" s="84">
        <v>0</v>
      </c>
      <c r="N110" s="84">
        <v>5000000000</v>
      </c>
      <c r="O110" s="85">
        <f>M110-N110</f>
        <v>-5000000000</v>
      </c>
      <c r="P110" s="86"/>
    </row>
    <row r="111" spans="1:16" ht="12" customHeight="1">
      <c r="A111" s="609" t="s">
        <v>890</v>
      </c>
      <c r="B111" s="665"/>
      <c r="C111" s="615"/>
      <c r="D111" s="608"/>
      <c r="E111" s="602"/>
      <c r="F111" s="603"/>
      <c r="G111" s="603"/>
      <c r="H111" s="603"/>
      <c r="I111" s="604"/>
      <c r="J111" s="604"/>
      <c r="K111" s="603"/>
      <c r="L111" s="603"/>
      <c r="M111" s="605">
        <f>SUBTOTAL(9,M112:M113)</f>
        <v>1500000000</v>
      </c>
      <c r="N111" s="605">
        <f>SUBTOTAL(9,N112:N113)</f>
        <v>1433236000</v>
      </c>
      <c r="O111" s="605">
        <f>SUBTOTAL(9,O112:O113)</f>
        <v>66764000</v>
      </c>
      <c r="P111" s="606">
        <f>(M111/N111)*100-100</f>
        <v>4.6582698173922523</v>
      </c>
    </row>
    <row r="112" spans="1:16" ht="12" customHeight="1">
      <c r="A112" s="73"/>
      <c r="B112" s="667" t="s">
        <v>285</v>
      </c>
      <c r="C112" s="653"/>
      <c r="D112" s="608"/>
      <c r="E112" s="602"/>
      <c r="F112" s="603"/>
      <c r="G112" s="603"/>
      <c r="H112" s="603"/>
      <c r="I112" s="604"/>
      <c r="J112" s="604"/>
      <c r="K112" s="603"/>
      <c r="L112" s="603"/>
      <c r="M112" s="612">
        <f>SUBTOTAL(9,M113:M113)</f>
        <v>1500000000</v>
      </c>
      <c r="N112" s="612">
        <f>SUBTOTAL(9,N113:N113)</f>
        <v>1433236000</v>
      </c>
      <c r="O112" s="612">
        <f>SUBTOTAL(9,O113:O113)</f>
        <v>66764000</v>
      </c>
      <c r="P112" s="613"/>
    </row>
    <row r="113" spans="1:16" ht="12" customHeight="1">
      <c r="A113" s="73"/>
      <c r="B113" s="74"/>
      <c r="C113" s="622"/>
      <c r="D113" s="646" t="s">
        <v>286</v>
      </c>
      <c r="E113" s="77">
        <v>1500000000</v>
      </c>
      <c r="F113" s="668" t="s">
        <v>3</v>
      </c>
      <c r="G113" s="669">
        <v>1</v>
      </c>
      <c r="H113" s="670" t="s">
        <v>284</v>
      </c>
      <c r="I113" s="670"/>
      <c r="J113" s="671"/>
      <c r="K113" s="672"/>
      <c r="L113" s="673" t="s">
        <v>281</v>
      </c>
      <c r="M113" s="84">
        <f>ROUNDDOWN(IF($G113&lt;=0,$E113,IF($J113&lt;=0,$E113*$G113,$E113*$G113*$J113)),-3)</f>
        <v>1500000000</v>
      </c>
      <c r="N113" s="605">
        <v>1433236000</v>
      </c>
      <c r="O113" s="605">
        <f>M113-N113</f>
        <v>66764000</v>
      </c>
      <c r="P113" s="606"/>
    </row>
    <row r="114" spans="1:16" ht="12" customHeight="1">
      <c r="A114" s="609" t="s">
        <v>287</v>
      </c>
      <c r="B114" s="663"/>
      <c r="C114" s="615"/>
      <c r="D114" s="608"/>
      <c r="E114" s="602"/>
      <c r="F114" s="603"/>
      <c r="G114" s="603"/>
      <c r="H114" s="603"/>
      <c r="I114" s="604"/>
      <c r="J114" s="604"/>
      <c r="K114" s="603"/>
      <c r="L114" s="603"/>
      <c r="M114" s="605">
        <f>SUBTOTAL(9,M115:M116)</f>
        <v>4300000000</v>
      </c>
      <c r="N114" s="605">
        <f>SUBTOTAL(9,N115:N116)</f>
        <v>6363314529</v>
      </c>
      <c r="O114" s="605">
        <f>SUBTOTAL(9,O115:O116)</f>
        <v>-2063314529</v>
      </c>
      <c r="P114" s="606">
        <f>(M114/N114)*100-100</f>
        <v>-32.425153897339271</v>
      </c>
    </row>
    <row r="115" spans="1:16" ht="12" customHeight="1">
      <c r="A115" s="674"/>
      <c r="B115" s="665" t="s">
        <v>288</v>
      </c>
      <c r="C115" s="615"/>
      <c r="D115" s="608"/>
      <c r="E115" s="602"/>
      <c r="F115" s="603"/>
      <c r="G115" s="603"/>
      <c r="H115" s="603"/>
      <c r="I115" s="604"/>
      <c r="J115" s="604"/>
      <c r="K115" s="603"/>
      <c r="L115" s="603"/>
      <c r="M115" s="605">
        <f>SUBTOTAL(9,M116:M116)</f>
        <v>4300000000</v>
      </c>
      <c r="N115" s="605">
        <f>SUBTOTAL(9,N116:N116)</f>
        <v>6363314529</v>
      </c>
      <c r="O115" s="605">
        <f>SUBTOTAL(9,O116:O116)</f>
        <v>-2063314529</v>
      </c>
      <c r="P115" s="606"/>
    </row>
    <row r="116" spans="1:16" ht="18" customHeight="1" thickBot="1">
      <c r="A116" s="675"/>
      <c r="B116" s="676"/>
      <c r="C116" s="677"/>
      <c r="D116" s="678" t="s">
        <v>289</v>
      </c>
      <c r="E116" s="679">
        <v>4300000000</v>
      </c>
      <c r="F116" s="680" t="s">
        <v>3</v>
      </c>
      <c r="G116" s="681">
        <v>1</v>
      </c>
      <c r="H116" s="682" t="s">
        <v>16</v>
      </c>
      <c r="I116" s="682"/>
      <c r="J116" s="683"/>
      <c r="K116" s="684"/>
      <c r="L116" s="685" t="s">
        <v>5</v>
      </c>
      <c r="M116" s="686">
        <v>4300000000</v>
      </c>
      <c r="N116" s="686">
        <v>6363314529</v>
      </c>
      <c r="O116" s="686">
        <f>M116-N116</f>
        <v>-2063314529</v>
      </c>
      <c r="P116" s="687"/>
    </row>
    <row r="117" spans="1:16" ht="11.25" customHeight="1" thickBot="1">
      <c r="A117" s="688"/>
      <c r="B117" s="689"/>
      <c r="C117" s="690"/>
      <c r="D117" s="691"/>
      <c r="E117" s="692"/>
      <c r="F117" s="693"/>
      <c r="G117" s="694"/>
      <c r="H117" s="695"/>
      <c r="I117" s="695"/>
      <c r="J117" s="696"/>
      <c r="K117" s="689"/>
      <c r="L117" s="697"/>
      <c r="M117" s="698"/>
      <c r="N117" s="698"/>
      <c r="O117" s="698"/>
      <c r="P117" s="699"/>
    </row>
    <row r="118" spans="1:16" ht="12" customHeight="1" thickBot="1">
      <c r="A118" s="688"/>
      <c r="B118" s="689"/>
      <c r="C118" s="690"/>
      <c r="D118" s="691"/>
      <c r="E118" s="692"/>
      <c r="F118" s="693"/>
      <c r="G118" s="694"/>
      <c r="H118" s="695"/>
      <c r="I118" s="695"/>
      <c r="J118" s="696"/>
      <c r="K118" s="689"/>
      <c r="L118" s="697"/>
      <c r="M118" s="698"/>
      <c r="N118" s="698"/>
      <c r="O118" s="698"/>
      <c r="P118" s="699"/>
    </row>
    <row r="119" spans="1:16" ht="12" customHeight="1">
      <c r="A119" s="1129" t="s">
        <v>884</v>
      </c>
      <c r="B119" s="1130"/>
      <c r="C119" s="1131"/>
      <c r="D119" s="700"/>
      <c r="E119" s="701"/>
      <c r="F119" s="702"/>
      <c r="G119" s="702"/>
      <c r="H119" s="702"/>
      <c r="I119" s="700"/>
      <c r="J119" s="700"/>
      <c r="K119" s="702"/>
      <c r="L119" s="702"/>
      <c r="M119" s="703">
        <f>SUBTOTAL(9,M120:M224)</f>
        <v>69957026000</v>
      </c>
      <c r="N119" s="703">
        <f>SUBTOTAL(9,N120:N236)</f>
        <v>74096258360</v>
      </c>
      <c r="O119" s="703">
        <f>SUBTOTAL(9,O120:O236)</f>
        <v>-4139232360</v>
      </c>
      <c r="P119" s="704">
        <f>(M119/N119)*100-100</f>
        <v>-5.5862906597649697</v>
      </c>
    </row>
    <row r="120" spans="1:16" ht="12" customHeight="1">
      <c r="A120" s="705" t="s">
        <v>866</v>
      </c>
      <c r="B120" s="706"/>
      <c r="C120" s="707"/>
      <c r="D120" s="608"/>
      <c r="E120" s="602"/>
      <c r="F120" s="603"/>
      <c r="G120" s="603"/>
      <c r="H120" s="603"/>
      <c r="I120" s="604"/>
      <c r="J120" s="604"/>
      <c r="K120" s="603"/>
      <c r="L120" s="603"/>
      <c r="M120" s="605">
        <f>SUBTOTAL(9,M121:M224)</f>
        <v>69957026000</v>
      </c>
      <c r="N120" s="605">
        <f>SUBTOTAL(9,N121:N224)</f>
        <v>71305176360</v>
      </c>
      <c r="O120" s="605">
        <f>SUBTOTAL(9,O121:O224)</f>
        <v>-1348150360</v>
      </c>
      <c r="P120" s="606">
        <f>(M120/N120)*100-100</f>
        <v>-1.8906767065459178</v>
      </c>
    </row>
    <row r="121" spans="1:16" ht="12" customHeight="1">
      <c r="A121" s="705" t="s">
        <v>867</v>
      </c>
      <c r="B121" s="708"/>
      <c r="C121" s="709"/>
      <c r="D121" s="604"/>
      <c r="E121" s="602"/>
      <c r="F121" s="603"/>
      <c r="G121" s="603"/>
      <c r="H121" s="603"/>
      <c r="I121" s="604"/>
      <c r="J121" s="604"/>
      <c r="K121" s="603"/>
      <c r="L121" s="603"/>
      <c r="M121" s="605">
        <f>SUBTOTAL(9,M122:M142)</f>
        <v>9455956000</v>
      </c>
      <c r="N121" s="605">
        <f>SUBTOTAL(9,N122:N142)</f>
        <v>8990563860</v>
      </c>
      <c r="O121" s="605">
        <f>SUBTOTAL(9,O122:O142)</f>
        <v>465392140</v>
      </c>
      <c r="P121" s="606">
        <f>(M121/N121)*100-100</f>
        <v>5.1764510796767667</v>
      </c>
    </row>
    <row r="122" spans="1:16" ht="12" customHeight="1">
      <c r="A122" s="710">
        <v>0</v>
      </c>
      <c r="B122" s="653" t="s">
        <v>217</v>
      </c>
      <c r="C122" s="653"/>
      <c r="D122" s="604"/>
      <c r="E122" s="602"/>
      <c r="F122" s="603"/>
      <c r="G122" s="603"/>
      <c r="H122" s="603"/>
      <c r="I122" s="604"/>
      <c r="J122" s="604"/>
      <c r="K122" s="603"/>
      <c r="L122" s="603"/>
      <c r="M122" s="605">
        <f>SUBTOTAL(9,M123:M124)</f>
        <v>1073472000</v>
      </c>
      <c r="N122" s="605">
        <f>SUBTOTAL(9,N123:N124)</f>
        <v>1011659000</v>
      </c>
      <c r="O122" s="605">
        <f>SUBTOTAL(9,O123:O124)</f>
        <v>61813000</v>
      </c>
      <c r="P122" s="606">
        <f>(M122/N122)*100-100</f>
        <v>6.1100627780704713</v>
      </c>
    </row>
    <row r="123" spans="1:16" ht="12" customHeight="1">
      <c r="A123" s="710"/>
      <c r="B123" s="711"/>
      <c r="C123" s="712" t="s">
        <v>521</v>
      </c>
      <c r="D123" s="713" t="s">
        <v>292</v>
      </c>
      <c r="E123" s="714">
        <v>750222000</v>
      </c>
      <c r="F123" s="715" t="s">
        <v>3</v>
      </c>
      <c r="G123" s="716"/>
      <c r="H123" s="717" t="s">
        <v>284</v>
      </c>
      <c r="I123" s="717"/>
      <c r="J123" s="718"/>
      <c r="K123" s="719"/>
      <c r="L123" s="720" t="s">
        <v>5</v>
      </c>
      <c r="M123" s="85">
        <f>ROUNDDOWN(IF($G123&lt;=0,$E123,IF($J123&lt;=0,$E123*$G123,$E123*$G123*$J123)),-3)</f>
        <v>750222000</v>
      </c>
      <c r="N123" s="85">
        <v>736144000</v>
      </c>
      <c r="O123" s="605">
        <f>M123-N123</f>
        <v>14078000</v>
      </c>
      <c r="P123" s="721"/>
    </row>
    <row r="124" spans="1:16" ht="12" customHeight="1">
      <c r="A124" s="710"/>
      <c r="B124" s="711"/>
      <c r="C124" s="712" t="s">
        <v>2834</v>
      </c>
      <c r="D124" s="713" t="s">
        <v>292</v>
      </c>
      <c r="E124" s="714">
        <v>323250000</v>
      </c>
      <c r="F124" s="715" t="s">
        <v>3</v>
      </c>
      <c r="G124" s="716"/>
      <c r="H124" s="717" t="s">
        <v>284</v>
      </c>
      <c r="I124" s="717"/>
      <c r="J124" s="718"/>
      <c r="K124" s="719"/>
      <c r="L124" s="720" t="s">
        <v>5</v>
      </c>
      <c r="M124" s="85">
        <f>ROUNDDOWN(IF($G124&lt;=0,$E124,IF($J124&lt;=0,$E124*$G124,$E124*$G124*$J124)),-3)</f>
        <v>323250000</v>
      </c>
      <c r="N124" s="85">
        <v>275515000</v>
      </c>
      <c r="O124" s="605">
        <f>M124-N124</f>
        <v>47735000</v>
      </c>
      <c r="P124" s="721"/>
    </row>
    <row r="125" spans="1:16" ht="12" customHeight="1">
      <c r="A125" s="710"/>
      <c r="B125" s="615" t="s">
        <v>187</v>
      </c>
      <c r="C125" s="615"/>
      <c r="D125" s="604"/>
      <c r="E125" s="602"/>
      <c r="F125" s="603"/>
      <c r="G125" s="603"/>
      <c r="H125" s="603"/>
      <c r="I125" s="604"/>
      <c r="J125" s="604"/>
      <c r="K125" s="603"/>
      <c r="L125" s="603"/>
      <c r="M125" s="605">
        <f>SUBTOTAL(9,M126:M126)</f>
        <v>2888000000</v>
      </c>
      <c r="N125" s="605">
        <f>SUBTOTAL(9,N126:N126)</f>
        <v>2955692860</v>
      </c>
      <c r="O125" s="605">
        <f>SUBTOTAL(9,O126:O126)</f>
        <v>-67692860</v>
      </c>
      <c r="P125" s="606">
        <f>(M125/N125)*100-100</f>
        <v>-2.2902535278986988</v>
      </c>
    </row>
    <row r="126" spans="1:16" ht="12" customHeight="1">
      <c r="A126" s="710"/>
      <c r="B126" s="711"/>
      <c r="C126" s="653"/>
      <c r="D126" s="713" t="s">
        <v>292</v>
      </c>
      <c r="E126" s="714">
        <v>2888000000</v>
      </c>
      <c r="F126" s="715" t="s">
        <v>3</v>
      </c>
      <c r="G126" s="716"/>
      <c r="H126" s="717" t="s">
        <v>284</v>
      </c>
      <c r="I126" s="717"/>
      <c r="J126" s="718"/>
      <c r="K126" s="719"/>
      <c r="L126" s="720" t="s">
        <v>5</v>
      </c>
      <c r="M126" s="84">
        <f>ROUNDDOWN(IF($G126&lt;=0,$E126,IF($J126&lt;=0,$E126*$G126,$E126*$G126*$J126)),0)</f>
        <v>2888000000</v>
      </c>
      <c r="N126" s="85">
        <v>2955692860</v>
      </c>
      <c r="O126" s="605">
        <f t="shared" ref="O126:O135" si="8">M126-N126</f>
        <v>-67692860</v>
      </c>
      <c r="P126" s="721"/>
    </row>
    <row r="127" spans="1:16" ht="12" customHeight="1">
      <c r="A127" s="710">
        <v>0</v>
      </c>
      <c r="B127" s="615" t="s">
        <v>516</v>
      </c>
      <c r="C127" s="615"/>
      <c r="D127" s="604"/>
      <c r="E127" s="602"/>
      <c r="F127" s="603"/>
      <c r="G127" s="603"/>
      <c r="H127" s="603"/>
      <c r="I127" s="604"/>
      <c r="J127" s="604"/>
      <c r="K127" s="603"/>
      <c r="L127" s="603"/>
      <c r="M127" s="605">
        <f>SUBTOTAL(9,M128:M135)</f>
        <v>3120884000</v>
      </c>
      <c r="N127" s="605">
        <f>SUBTOTAL(9,N128:N135)</f>
        <v>3120884000</v>
      </c>
      <c r="O127" s="605">
        <f t="shared" si="8"/>
        <v>0</v>
      </c>
      <c r="P127" s="606">
        <f>(M127/N127)*100-100</f>
        <v>0</v>
      </c>
    </row>
    <row r="128" spans="1:16" ht="12" customHeight="1">
      <c r="A128" s="710"/>
      <c r="B128" s="711"/>
      <c r="C128" s="722"/>
      <c r="D128" s="723" t="s">
        <v>307</v>
      </c>
      <c r="E128" s="724"/>
      <c r="F128" s="725"/>
      <c r="G128" s="726"/>
      <c r="H128" s="727"/>
      <c r="I128" s="727"/>
      <c r="J128" s="728"/>
      <c r="K128" s="729"/>
      <c r="L128" s="730"/>
      <c r="M128" s="618">
        <f>SUBTOTAL(9,M129:M133)</f>
        <v>3108884000</v>
      </c>
      <c r="N128" s="618">
        <f>SUBTOTAL(9,N129:N133)</f>
        <v>3108884000</v>
      </c>
      <c r="O128" s="618">
        <f t="shared" si="8"/>
        <v>0</v>
      </c>
      <c r="P128" s="620"/>
    </row>
    <row r="129" spans="1:16" ht="12" customHeight="1">
      <c r="A129" s="710"/>
      <c r="B129" s="711"/>
      <c r="C129" s="75"/>
      <c r="D129" s="76" t="s">
        <v>3389</v>
      </c>
      <c r="E129" s="731">
        <f>7948*1150*365*67%*80%</f>
        <v>1788188728</v>
      </c>
      <c r="F129" s="78" t="s">
        <v>3</v>
      </c>
      <c r="G129" s="79">
        <v>1</v>
      </c>
      <c r="H129" s="80" t="s">
        <v>16</v>
      </c>
      <c r="I129" s="80"/>
      <c r="J129" s="81"/>
      <c r="K129" s="82"/>
      <c r="L129" s="83" t="s">
        <v>5</v>
      </c>
      <c r="M129" s="84">
        <f>ROUNDDOWN(IF($G129&lt;=0,$E129,IF($J129&lt;=0,$E129*$G129,$E129*$G129*$J129)),-3)</f>
        <v>1788188000</v>
      </c>
      <c r="N129" s="84">
        <v>1788188000</v>
      </c>
      <c r="O129" s="84">
        <f t="shared" si="8"/>
        <v>0</v>
      </c>
      <c r="P129" s="620"/>
    </row>
    <row r="130" spans="1:16" ht="12" customHeight="1">
      <c r="A130" s="710"/>
      <c r="B130" s="711"/>
      <c r="C130" s="75"/>
      <c r="D130" s="76" t="s">
        <v>3390</v>
      </c>
      <c r="E130" s="731">
        <f>7948*250*365*67%*115%</f>
        <v>558808977.5</v>
      </c>
      <c r="F130" s="78" t="s">
        <v>3</v>
      </c>
      <c r="G130" s="79">
        <v>1</v>
      </c>
      <c r="H130" s="80" t="s">
        <v>16</v>
      </c>
      <c r="I130" s="80"/>
      <c r="J130" s="81"/>
      <c r="K130" s="82"/>
      <c r="L130" s="83" t="s">
        <v>5</v>
      </c>
      <c r="M130" s="84">
        <f>ROUNDDOWN(IF($G130&lt;=0,$E130,IF($J130&lt;=0,$E130*$G130,$E130*$G130*$J130)),-3)</f>
        <v>558808000</v>
      </c>
      <c r="N130" s="84">
        <v>558808000</v>
      </c>
      <c r="O130" s="84">
        <f t="shared" si="8"/>
        <v>0</v>
      </c>
      <c r="P130" s="620"/>
    </row>
    <row r="131" spans="1:16" ht="12" customHeight="1">
      <c r="A131" s="710"/>
      <c r="B131" s="711"/>
      <c r="C131" s="75"/>
      <c r="D131" s="76" t="s">
        <v>308</v>
      </c>
      <c r="E131" s="731">
        <f>600*4000*365*83.4%</f>
        <v>730584000.00000012</v>
      </c>
      <c r="F131" s="78" t="s">
        <v>3</v>
      </c>
      <c r="G131" s="79">
        <v>1</v>
      </c>
      <c r="H131" s="80" t="s">
        <v>16</v>
      </c>
      <c r="I131" s="80"/>
      <c r="J131" s="81"/>
      <c r="K131" s="82"/>
      <c r="L131" s="83" t="s">
        <v>5</v>
      </c>
      <c r="M131" s="84">
        <f>ROUNDDOWN(IF($G131&lt;=0,$E131,IF($J131&lt;=0,$E131*$G131,$E131*$G131*$J131)),-3)</f>
        <v>730584000</v>
      </c>
      <c r="N131" s="84">
        <v>732984000</v>
      </c>
      <c r="O131" s="84">
        <f t="shared" si="8"/>
        <v>-2400000</v>
      </c>
      <c r="P131" s="620"/>
    </row>
    <row r="132" spans="1:16" ht="12" customHeight="1">
      <c r="A132" s="710"/>
      <c r="B132" s="711"/>
      <c r="C132" s="75"/>
      <c r="D132" s="76" t="s">
        <v>309</v>
      </c>
      <c r="E132" s="77">
        <v>15000000</v>
      </c>
      <c r="F132" s="78" t="s">
        <v>3</v>
      </c>
      <c r="G132" s="79">
        <v>1</v>
      </c>
      <c r="H132" s="80" t="s">
        <v>16</v>
      </c>
      <c r="I132" s="80"/>
      <c r="J132" s="81"/>
      <c r="K132" s="82"/>
      <c r="L132" s="83" t="s">
        <v>5</v>
      </c>
      <c r="M132" s="84">
        <f>ROUNDDOWN(IF($G132&lt;=0,$E132,IF($J132&lt;=0,$E132*$G132,$E132*$G132*$J132)),-3)</f>
        <v>15000000</v>
      </c>
      <c r="N132" s="84">
        <v>15000000</v>
      </c>
      <c r="O132" s="84">
        <f t="shared" si="8"/>
        <v>0</v>
      </c>
      <c r="P132" s="620"/>
    </row>
    <row r="133" spans="1:16" ht="12" customHeight="1">
      <c r="A133" s="710"/>
      <c r="B133" s="711"/>
      <c r="C133" s="75"/>
      <c r="D133" s="76" t="s">
        <v>310</v>
      </c>
      <c r="E133" s="77">
        <v>16304000</v>
      </c>
      <c r="F133" s="78" t="s">
        <v>3</v>
      </c>
      <c r="G133" s="79">
        <v>1</v>
      </c>
      <c r="H133" s="80" t="s">
        <v>16</v>
      </c>
      <c r="I133" s="80"/>
      <c r="J133" s="81"/>
      <c r="K133" s="82"/>
      <c r="L133" s="83" t="s">
        <v>5</v>
      </c>
      <c r="M133" s="84">
        <f>ROUNDDOWN(IF($G133&lt;=0,$E133,IF($J133&lt;=0,$E133*$G133,$E133*$G133*$J133)),-3)</f>
        <v>16304000</v>
      </c>
      <c r="N133" s="84">
        <v>13904000</v>
      </c>
      <c r="O133" s="84">
        <f t="shared" si="8"/>
        <v>2400000</v>
      </c>
      <c r="P133" s="620"/>
    </row>
    <row r="134" spans="1:16" ht="12" customHeight="1">
      <c r="A134" s="710"/>
      <c r="B134" s="711"/>
      <c r="C134" s="75"/>
      <c r="D134" s="76" t="s">
        <v>311</v>
      </c>
      <c r="E134" s="77"/>
      <c r="F134" s="78"/>
      <c r="G134" s="79"/>
      <c r="H134" s="80"/>
      <c r="I134" s="80"/>
      <c r="J134" s="81"/>
      <c r="K134" s="82"/>
      <c r="L134" s="83"/>
      <c r="M134" s="84">
        <f>SUBTOTAL(9,M135:M135)</f>
        <v>12000000</v>
      </c>
      <c r="N134" s="84">
        <f>SUBTOTAL(9,N135:N135)</f>
        <v>12000000</v>
      </c>
      <c r="O134" s="84">
        <f t="shared" si="8"/>
        <v>0</v>
      </c>
      <c r="P134" s="620"/>
    </row>
    <row r="135" spans="1:16" ht="12" customHeight="1">
      <c r="A135" s="710"/>
      <c r="B135" s="711"/>
      <c r="C135" s="75"/>
      <c r="D135" s="76" t="s">
        <v>312</v>
      </c>
      <c r="E135" s="77">
        <v>1000000</v>
      </c>
      <c r="F135" s="78" t="s">
        <v>3</v>
      </c>
      <c r="G135" s="79">
        <v>12</v>
      </c>
      <c r="H135" s="80" t="s">
        <v>313</v>
      </c>
      <c r="I135" s="80" t="s">
        <v>3</v>
      </c>
      <c r="J135" s="81">
        <v>1</v>
      </c>
      <c r="K135" s="82" t="s">
        <v>314</v>
      </c>
      <c r="L135" s="83" t="s">
        <v>5</v>
      </c>
      <c r="M135" s="84">
        <f>ROUNDDOWN(IF($G135&lt;=0,$E135,IF($J135&lt;=0,$E135*$G135,$E135*$G135*$J135)),-3)</f>
        <v>12000000</v>
      </c>
      <c r="N135" s="84">
        <v>12000000</v>
      </c>
      <c r="O135" s="84">
        <f t="shared" si="8"/>
        <v>0</v>
      </c>
      <c r="P135" s="620"/>
    </row>
    <row r="136" spans="1:16" ht="12" customHeight="1">
      <c r="A136" s="710">
        <v>0</v>
      </c>
      <c r="B136" s="615" t="s">
        <v>315</v>
      </c>
      <c r="C136" s="615"/>
      <c r="D136" s="604"/>
      <c r="E136" s="602"/>
      <c r="F136" s="603"/>
      <c r="G136" s="603"/>
      <c r="H136" s="603"/>
      <c r="I136" s="604"/>
      <c r="J136" s="604"/>
      <c r="K136" s="603"/>
      <c r="L136" s="603"/>
      <c r="M136" s="605">
        <f>SUBTOTAL(9,M137:M140)</f>
        <v>903600000</v>
      </c>
      <c r="N136" s="605">
        <f>SUBTOTAL(9,N137:N140)</f>
        <v>1502328000</v>
      </c>
      <c r="O136" s="605">
        <f>SUBTOTAL(9,O137:O140)</f>
        <v>-598728000</v>
      </c>
      <c r="P136" s="606">
        <f>(M136/N136)*100-100</f>
        <v>-39.853347604517786</v>
      </c>
    </row>
    <row r="137" spans="1:16" ht="12" customHeight="1">
      <c r="A137" s="710"/>
      <c r="B137" s="711"/>
      <c r="C137" s="616"/>
      <c r="D137" s="723" t="s">
        <v>316</v>
      </c>
      <c r="E137" s="732"/>
      <c r="F137" s="733"/>
      <c r="G137" s="733"/>
      <c r="H137" s="733"/>
      <c r="I137" s="734"/>
      <c r="J137" s="734"/>
      <c r="K137" s="733"/>
      <c r="L137" s="733"/>
      <c r="M137" s="621">
        <f>SUBTOTAL(9,M138:M139)</f>
        <v>144000000</v>
      </c>
      <c r="N137" s="621">
        <f>SUBTOTAL(9,N138:N139)</f>
        <v>146136000</v>
      </c>
      <c r="O137" s="621">
        <f>SUBTOTAL(9,O138:O139)</f>
        <v>-2136000</v>
      </c>
      <c r="P137" s="620"/>
    </row>
    <row r="138" spans="1:16" ht="12" customHeight="1">
      <c r="A138" s="710"/>
      <c r="B138" s="711"/>
      <c r="C138" s="75"/>
      <c r="D138" s="76" t="s">
        <v>317</v>
      </c>
      <c r="E138" s="77">
        <v>7500000</v>
      </c>
      <c r="F138" s="78" t="s">
        <v>3</v>
      </c>
      <c r="G138" s="79">
        <v>1</v>
      </c>
      <c r="H138" s="80" t="s">
        <v>313</v>
      </c>
      <c r="I138" s="80" t="s">
        <v>3</v>
      </c>
      <c r="J138" s="81">
        <v>12</v>
      </c>
      <c r="K138" s="82" t="s">
        <v>314</v>
      </c>
      <c r="L138" s="83" t="s">
        <v>5</v>
      </c>
      <c r="M138" s="84">
        <f>ROUNDDOWN(IF($G138&lt;=0,$E138,IF($J138&lt;=0,$E138*$G138,$E138*$G138*$J138)),-3)</f>
        <v>90000000</v>
      </c>
      <c r="N138" s="84">
        <v>90000000</v>
      </c>
      <c r="O138" s="84">
        <f>M138-N138</f>
        <v>0</v>
      </c>
      <c r="P138" s="620"/>
    </row>
    <row r="139" spans="1:16" ht="12" customHeight="1">
      <c r="A139" s="710"/>
      <c r="B139" s="711"/>
      <c r="C139" s="75"/>
      <c r="D139" s="76" t="s">
        <v>318</v>
      </c>
      <c r="E139" s="77">
        <v>4500000</v>
      </c>
      <c r="F139" s="78" t="s">
        <v>3</v>
      </c>
      <c r="G139" s="79">
        <v>1</v>
      </c>
      <c r="H139" s="80" t="s">
        <v>313</v>
      </c>
      <c r="I139" s="80" t="s">
        <v>3</v>
      </c>
      <c r="J139" s="81">
        <v>12</v>
      </c>
      <c r="K139" s="82" t="s">
        <v>314</v>
      </c>
      <c r="L139" s="83" t="s">
        <v>5</v>
      </c>
      <c r="M139" s="84">
        <f>ROUNDDOWN(IF($G139&lt;=0,$E139,IF($J139&lt;=0,$E139*$G139,$E139*$G139*$J139)),-3)</f>
        <v>54000000</v>
      </c>
      <c r="N139" s="84">
        <v>56136000</v>
      </c>
      <c r="O139" s="84">
        <f>M139-N139</f>
        <v>-2136000</v>
      </c>
      <c r="P139" s="620"/>
    </row>
    <row r="140" spans="1:16" ht="12" customHeight="1">
      <c r="A140" s="710"/>
      <c r="B140" s="711"/>
      <c r="C140" s="75"/>
      <c r="D140" s="713" t="s">
        <v>292</v>
      </c>
      <c r="E140" s="714">
        <v>759600000</v>
      </c>
      <c r="F140" s="78" t="s">
        <v>3</v>
      </c>
      <c r="G140" s="716">
        <v>1</v>
      </c>
      <c r="H140" s="80" t="s">
        <v>284</v>
      </c>
      <c r="I140" s="80" t="s">
        <v>3</v>
      </c>
      <c r="J140" s="718">
        <v>1</v>
      </c>
      <c r="K140" s="82" t="s">
        <v>314</v>
      </c>
      <c r="L140" s="735" t="s">
        <v>5</v>
      </c>
      <c r="M140" s="85">
        <f>ROUNDDOWN(IF($G140&lt;=0,$E140,IF($J140&lt;=0,$E140*$G140,$E140*$G140*$J140)),-3)</f>
        <v>759600000</v>
      </c>
      <c r="N140" s="85">
        <v>1356192000</v>
      </c>
      <c r="O140" s="84">
        <f>M140-N140</f>
        <v>-596592000</v>
      </c>
      <c r="P140" s="620"/>
    </row>
    <row r="141" spans="1:16" ht="12" customHeight="1">
      <c r="A141" s="710"/>
      <c r="B141" s="622" t="s">
        <v>3236</v>
      </c>
      <c r="C141" s="622"/>
      <c r="D141" s="736"/>
      <c r="E141" s="714"/>
      <c r="F141" s="715"/>
      <c r="G141" s="716"/>
      <c r="H141" s="717"/>
      <c r="I141" s="717"/>
      <c r="J141" s="718"/>
      <c r="K141" s="719"/>
      <c r="L141" s="720"/>
      <c r="M141" s="605">
        <f>SUBTOTAL(9,M142:M142)</f>
        <v>1470000000</v>
      </c>
      <c r="N141" s="605">
        <f>SUBTOTAL(9,N142:N142)</f>
        <v>400000000</v>
      </c>
      <c r="O141" s="605">
        <f>SUBTOTAL(9,O142:O142)</f>
        <v>1070000000</v>
      </c>
      <c r="P141" s="721"/>
    </row>
    <row r="142" spans="1:16" ht="12" customHeight="1">
      <c r="A142" s="710"/>
      <c r="B142" s="711"/>
      <c r="C142" s="653"/>
      <c r="D142" s="713" t="s">
        <v>292</v>
      </c>
      <c r="E142" s="714">
        <v>1470000000</v>
      </c>
      <c r="F142" s="715" t="s">
        <v>3</v>
      </c>
      <c r="G142" s="716">
        <v>1</v>
      </c>
      <c r="H142" s="717" t="s">
        <v>284</v>
      </c>
      <c r="I142" s="717"/>
      <c r="J142" s="718"/>
      <c r="K142" s="719"/>
      <c r="L142" s="720" t="s">
        <v>5</v>
      </c>
      <c r="M142" s="84">
        <f>ROUNDDOWN(IF($G142&lt;=0,$E142,IF($J142&lt;=0,$E142*$G142,$E142*$G142*$J142)),-3)</f>
        <v>1470000000</v>
      </c>
      <c r="N142" s="85">
        <v>400000000</v>
      </c>
      <c r="O142" s="85">
        <f>M142-N142</f>
        <v>1070000000</v>
      </c>
      <c r="P142" s="721"/>
    </row>
    <row r="143" spans="1:16" ht="12" customHeight="1">
      <c r="A143" s="737" t="s">
        <v>868</v>
      </c>
      <c r="B143" s="622"/>
      <c r="C143" s="653"/>
      <c r="D143" s="736"/>
      <c r="E143" s="714"/>
      <c r="F143" s="715"/>
      <c r="G143" s="716"/>
      <c r="H143" s="717"/>
      <c r="I143" s="717"/>
      <c r="J143" s="718"/>
      <c r="K143" s="719"/>
      <c r="L143" s="720"/>
      <c r="M143" s="605">
        <f>SUBTOTAL(9,M144:M147)</f>
        <v>16917000000</v>
      </c>
      <c r="N143" s="605">
        <f>SUBTOTAL(9,N144:N147)</f>
        <v>12406734000</v>
      </c>
      <c r="O143" s="605">
        <f>SUBTOTAL(9,O144:O147)</f>
        <v>4510266000</v>
      </c>
      <c r="P143" s="606">
        <f>(M143/N143)*100-100</f>
        <v>36.353370677569131</v>
      </c>
    </row>
    <row r="144" spans="1:16" ht="12" customHeight="1">
      <c r="A144" s="710"/>
      <c r="B144" s="711"/>
      <c r="C144" s="615" t="s">
        <v>334</v>
      </c>
      <c r="D144" s="604"/>
      <c r="E144" s="602"/>
      <c r="F144" s="603"/>
      <c r="G144" s="603"/>
      <c r="H144" s="603"/>
      <c r="I144" s="604"/>
      <c r="J144" s="604"/>
      <c r="K144" s="603"/>
      <c r="L144" s="603"/>
      <c r="M144" s="605">
        <f>SUBTOTAL(9,M145:M145)</f>
        <v>15920000000</v>
      </c>
      <c r="N144" s="605">
        <f>SUBTOTAL(9,N145:N145)</f>
        <v>11440120000</v>
      </c>
      <c r="O144" s="605">
        <f>SUBTOTAL(9,O145:O145)</f>
        <v>4479880000</v>
      </c>
      <c r="P144" s="606">
        <f>(M144/N144)*100-100</f>
        <v>39.159379447068744</v>
      </c>
    </row>
    <row r="145" spans="1:16" ht="12" customHeight="1">
      <c r="A145" s="710"/>
      <c r="B145" s="711"/>
      <c r="C145" s="653"/>
      <c r="D145" s="713" t="s">
        <v>292</v>
      </c>
      <c r="E145" s="714">
        <v>15920000000</v>
      </c>
      <c r="F145" s="715" t="s">
        <v>3</v>
      </c>
      <c r="G145" s="716">
        <v>1</v>
      </c>
      <c r="H145" s="717" t="s">
        <v>284</v>
      </c>
      <c r="I145" s="717"/>
      <c r="J145" s="718"/>
      <c r="K145" s="719"/>
      <c r="L145" s="720" t="s">
        <v>5</v>
      </c>
      <c r="M145" s="84">
        <f>ROUNDDOWN(IF($G145&lt;=0,$E145,IF($J145&lt;=0,$E145*$G145,$E145*$G145*$J145)),-3)</f>
        <v>15920000000</v>
      </c>
      <c r="N145" s="85">
        <v>11440120000</v>
      </c>
      <c r="O145" s="85">
        <f>M145-N145</f>
        <v>4479880000</v>
      </c>
      <c r="P145" s="721"/>
    </row>
    <row r="146" spans="1:16" ht="12" customHeight="1">
      <c r="A146" s="710">
        <v>0</v>
      </c>
      <c r="B146" s="711">
        <v>0</v>
      </c>
      <c r="C146" s="615" t="s">
        <v>323</v>
      </c>
      <c r="D146" s="604"/>
      <c r="E146" s="602"/>
      <c r="F146" s="603"/>
      <c r="G146" s="603"/>
      <c r="H146" s="603"/>
      <c r="I146" s="604"/>
      <c r="J146" s="604"/>
      <c r="K146" s="603"/>
      <c r="L146" s="603"/>
      <c r="M146" s="605">
        <f>SUBTOTAL(9,M147:M147)</f>
        <v>997000000</v>
      </c>
      <c r="N146" s="605">
        <f>SUBTOTAL(9,N147:N147)</f>
        <v>966614000</v>
      </c>
      <c r="O146" s="605">
        <f>SUBTOTAL(9,O147:O147)</f>
        <v>30386000</v>
      </c>
      <c r="P146" s="606">
        <f>(M146/N146)*100-100</f>
        <v>3.1435505796522705</v>
      </c>
    </row>
    <row r="147" spans="1:16" ht="12" customHeight="1">
      <c r="A147" s="710"/>
      <c r="B147" s="711"/>
      <c r="C147" s="616"/>
      <c r="D147" s="76" t="s">
        <v>292</v>
      </c>
      <c r="E147" s="77">
        <v>997000000</v>
      </c>
      <c r="F147" s="78" t="s">
        <v>3</v>
      </c>
      <c r="G147" s="79">
        <v>1</v>
      </c>
      <c r="H147" s="80" t="s">
        <v>284</v>
      </c>
      <c r="I147" s="80"/>
      <c r="J147" s="81"/>
      <c r="K147" s="82"/>
      <c r="L147" s="83" t="s">
        <v>5</v>
      </c>
      <c r="M147" s="84">
        <f>ROUNDDOWN(IF($G147&lt;=0,$E147,IF($J147&lt;=0,$E147*$G147,$E147*$G147*$J147)),-3)</f>
        <v>997000000</v>
      </c>
      <c r="N147" s="84">
        <v>966614000</v>
      </c>
      <c r="O147" s="85">
        <f>M147-N147</f>
        <v>30386000</v>
      </c>
      <c r="P147" s="620"/>
    </row>
    <row r="148" spans="1:16" ht="12" customHeight="1">
      <c r="A148" s="737" t="s">
        <v>869</v>
      </c>
      <c r="B148" s="738"/>
      <c r="C148" s="615"/>
      <c r="D148" s="648"/>
      <c r="E148" s="739"/>
      <c r="F148" s="668"/>
      <c r="G148" s="669"/>
      <c r="H148" s="670"/>
      <c r="I148" s="670"/>
      <c r="J148" s="671"/>
      <c r="K148" s="672"/>
      <c r="L148" s="673"/>
      <c r="M148" s="605">
        <f>SUBTOTAL(9,M149:M165)</f>
        <v>29454070000</v>
      </c>
      <c r="N148" s="605">
        <f>SUBTOTAL(9,N149:N165)</f>
        <v>29019950703</v>
      </c>
      <c r="O148" s="605">
        <f>SUBTOTAL(9,O149:O165)</f>
        <v>434119297</v>
      </c>
      <c r="P148" s="606">
        <f>(M148/N148)*100-100</f>
        <v>1.4959339574450752</v>
      </c>
    </row>
    <row r="149" spans="1:16" ht="12" customHeight="1">
      <c r="A149" s="710">
        <v>0</v>
      </c>
      <c r="B149" s="653" t="s">
        <v>291</v>
      </c>
      <c r="C149" s="653"/>
      <c r="D149" s="601"/>
      <c r="E149" s="655"/>
      <c r="F149" s="656"/>
      <c r="G149" s="656"/>
      <c r="H149" s="656"/>
      <c r="I149" s="601"/>
      <c r="J149" s="601"/>
      <c r="K149" s="656"/>
      <c r="L149" s="656"/>
      <c r="M149" s="85">
        <f>SUBTOTAL(9,M150:M150)</f>
        <v>900000000</v>
      </c>
      <c r="N149" s="85">
        <f>SUBTOTAL(9,N150:N150)</f>
        <v>715180000</v>
      </c>
      <c r="O149" s="85">
        <f>SUBTOTAL(9,O150:O150)</f>
        <v>184820000</v>
      </c>
      <c r="P149" s="606">
        <f>(M149/N149)*100-100</f>
        <v>25.842445258536316</v>
      </c>
    </row>
    <row r="150" spans="1:16" ht="12" customHeight="1">
      <c r="A150" s="710"/>
      <c r="B150" s="711"/>
      <c r="C150" s="622"/>
      <c r="D150" s="646" t="s">
        <v>292</v>
      </c>
      <c r="E150" s="739">
        <v>900000000</v>
      </c>
      <c r="F150" s="668" t="s">
        <v>3</v>
      </c>
      <c r="G150" s="669">
        <v>1</v>
      </c>
      <c r="H150" s="670" t="s">
        <v>284</v>
      </c>
      <c r="I150" s="670"/>
      <c r="J150" s="671"/>
      <c r="K150" s="672"/>
      <c r="L150" s="673" t="s">
        <v>5</v>
      </c>
      <c r="M150" s="84">
        <f>ROUNDDOWN(IF($G150&lt;=0,$E150,IF($J150&lt;=0,$E150*$G150,$E150*$G150*$J150)),-3)</f>
        <v>900000000</v>
      </c>
      <c r="N150" s="605">
        <v>715180000</v>
      </c>
      <c r="O150" s="85">
        <f>M150-N150</f>
        <v>184820000</v>
      </c>
      <c r="P150" s="740"/>
    </row>
    <row r="151" spans="1:16" ht="12" customHeight="1">
      <c r="A151" s="710"/>
      <c r="B151" s="615" t="s">
        <v>324</v>
      </c>
      <c r="C151" s="616"/>
      <c r="D151" s="638"/>
      <c r="E151" s="77"/>
      <c r="F151" s="78"/>
      <c r="G151" s="79"/>
      <c r="H151" s="80"/>
      <c r="I151" s="80"/>
      <c r="J151" s="81"/>
      <c r="K151" s="82"/>
      <c r="L151" s="83"/>
      <c r="M151" s="605">
        <f>SUBTOTAL(9,M152:M157)</f>
        <v>23150780000</v>
      </c>
      <c r="N151" s="605">
        <f>SUBTOTAL(9,N152:N157)</f>
        <v>22579917000</v>
      </c>
      <c r="O151" s="605">
        <f>SUBTOTAL(9,O152:O157)</f>
        <v>570863000</v>
      </c>
      <c r="P151" s="606">
        <f>(M151/N151)*100-100</f>
        <v>2.5281890983035851</v>
      </c>
    </row>
    <row r="152" spans="1:16" ht="12" customHeight="1">
      <c r="A152" s="710">
        <v>0</v>
      </c>
      <c r="B152" s="711">
        <v>0</v>
      </c>
      <c r="C152" s="615" t="s">
        <v>324</v>
      </c>
      <c r="D152" s="604"/>
      <c r="E152" s="602"/>
      <c r="F152" s="603"/>
      <c r="G152" s="603"/>
      <c r="H152" s="603"/>
      <c r="I152" s="604"/>
      <c r="J152" s="604"/>
      <c r="K152" s="603"/>
      <c r="L152" s="603"/>
      <c r="M152" s="605">
        <f>SUBTOTAL(9,M153:M153)</f>
        <v>21923000000</v>
      </c>
      <c r="N152" s="605">
        <f>SUBTOTAL(9,N153:N153)</f>
        <v>21004425000</v>
      </c>
      <c r="O152" s="605">
        <f>SUBTOTAL(9,O153:O153)</f>
        <v>918575000</v>
      </c>
      <c r="P152" s="606">
        <f>(M152/N152)*100-100</f>
        <v>4.3732451614362162</v>
      </c>
    </row>
    <row r="153" spans="1:16" ht="12" customHeight="1">
      <c r="A153" s="710"/>
      <c r="B153" s="711"/>
      <c r="C153" s="616"/>
      <c r="D153" s="76" t="s">
        <v>292</v>
      </c>
      <c r="E153" s="77">
        <v>21923000000</v>
      </c>
      <c r="F153" s="78" t="s">
        <v>3</v>
      </c>
      <c r="G153" s="79">
        <v>1</v>
      </c>
      <c r="H153" s="80" t="s">
        <v>284</v>
      </c>
      <c r="I153" s="80"/>
      <c r="J153" s="81"/>
      <c r="K153" s="82"/>
      <c r="L153" s="83" t="s">
        <v>5</v>
      </c>
      <c r="M153" s="84">
        <f>ROUNDDOWN(IF($G153&lt;=0,$E153,IF($J153&lt;=0,$E153*$G153,$E153*$G153*$J153)),-3)</f>
        <v>21923000000</v>
      </c>
      <c r="N153" s="84">
        <v>21004425000</v>
      </c>
      <c r="O153" s="85">
        <f>M153-N153</f>
        <v>918575000</v>
      </c>
      <c r="P153" s="620"/>
    </row>
    <row r="154" spans="1:16" ht="12" customHeight="1">
      <c r="A154" s="710">
        <v>0</v>
      </c>
      <c r="B154" s="711">
        <v>0</v>
      </c>
      <c r="C154" s="615" t="s">
        <v>329</v>
      </c>
      <c r="D154" s="604"/>
      <c r="E154" s="602"/>
      <c r="F154" s="603"/>
      <c r="G154" s="603"/>
      <c r="H154" s="603"/>
      <c r="I154" s="604"/>
      <c r="J154" s="604"/>
      <c r="K154" s="603"/>
      <c r="L154" s="603"/>
      <c r="M154" s="605">
        <f>SUBTOTAL(9,M155:M155)</f>
        <v>0</v>
      </c>
      <c r="N154" s="605">
        <f>SUBTOTAL(9,N155:N155)</f>
        <v>106692000</v>
      </c>
      <c r="O154" s="605">
        <f>SUBTOTAL(9,O155:O155)</f>
        <v>-106692000</v>
      </c>
      <c r="P154" s="606">
        <f>(M154/N154)*100-100</f>
        <v>-100</v>
      </c>
    </row>
    <row r="155" spans="1:16" ht="12" customHeight="1">
      <c r="A155" s="710"/>
      <c r="B155" s="711"/>
      <c r="C155" s="616"/>
      <c r="D155" s="76" t="s">
        <v>292</v>
      </c>
      <c r="E155" s="77"/>
      <c r="F155" s="78" t="s">
        <v>3</v>
      </c>
      <c r="G155" s="79"/>
      <c r="H155" s="80" t="s">
        <v>284</v>
      </c>
      <c r="I155" s="80"/>
      <c r="J155" s="81"/>
      <c r="K155" s="82"/>
      <c r="L155" s="83" t="s">
        <v>5</v>
      </c>
      <c r="M155" s="84">
        <f>ROUNDDOWN(IF($G155&lt;=0,$E155,IF($J155&lt;=0,$E155*$G155,$E155*$G155*$J155)),-3)</f>
        <v>0</v>
      </c>
      <c r="N155" s="84">
        <v>106692000</v>
      </c>
      <c r="O155" s="85">
        <f>M155-N155</f>
        <v>-106692000</v>
      </c>
      <c r="P155" s="620"/>
    </row>
    <row r="156" spans="1:16" ht="12" customHeight="1">
      <c r="A156" s="710">
        <v>0</v>
      </c>
      <c r="B156" s="711">
        <v>0</v>
      </c>
      <c r="C156" s="615" t="s">
        <v>330</v>
      </c>
      <c r="D156" s="604"/>
      <c r="E156" s="602"/>
      <c r="F156" s="603"/>
      <c r="G156" s="603"/>
      <c r="H156" s="603"/>
      <c r="I156" s="604"/>
      <c r="J156" s="604"/>
      <c r="K156" s="603"/>
      <c r="L156" s="603"/>
      <c r="M156" s="605">
        <f>SUBTOTAL(9,M157:M157)</f>
        <v>1227780000</v>
      </c>
      <c r="N156" s="605">
        <f>SUBTOTAL(9,N157:N157)</f>
        <v>1468800000</v>
      </c>
      <c r="O156" s="605">
        <f>SUBTOTAL(9,O157:O157)</f>
        <v>-241020000</v>
      </c>
      <c r="P156" s="606">
        <f>(M156/N156)*100-100</f>
        <v>-16.409313725490193</v>
      </c>
    </row>
    <row r="157" spans="1:16" ht="12" customHeight="1">
      <c r="A157" s="710"/>
      <c r="B157" s="711"/>
      <c r="C157" s="616"/>
      <c r="D157" s="76" t="s">
        <v>292</v>
      </c>
      <c r="E157" s="77">
        <v>1227780000</v>
      </c>
      <c r="F157" s="78" t="s">
        <v>3</v>
      </c>
      <c r="G157" s="79"/>
      <c r="H157" s="80" t="s">
        <v>284</v>
      </c>
      <c r="I157" s="80"/>
      <c r="J157" s="81"/>
      <c r="K157" s="82"/>
      <c r="L157" s="83" t="s">
        <v>5</v>
      </c>
      <c r="M157" s="84">
        <f>ROUNDDOWN(IF($G157&lt;=0,$E157,IF($J157&lt;=0,$E157*$G157,$E157*$G157*$J157)),-3)</f>
        <v>1227780000</v>
      </c>
      <c r="N157" s="84">
        <v>1468800000</v>
      </c>
      <c r="O157" s="85">
        <f>M157-N157</f>
        <v>-241020000</v>
      </c>
      <c r="P157" s="620"/>
    </row>
    <row r="158" spans="1:16" ht="12" customHeight="1">
      <c r="A158" s="710">
        <v>0</v>
      </c>
      <c r="B158" s="615" t="s">
        <v>325</v>
      </c>
      <c r="C158" s="615"/>
      <c r="D158" s="604"/>
      <c r="E158" s="602"/>
      <c r="F158" s="603"/>
      <c r="G158" s="603"/>
      <c r="H158" s="603"/>
      <c r="I158" s="604"/>
      <c r="J158" s="604"/>
      <c r="K158" s="603"/>
      <c r="L158" s="603"/>
      <c r="M158" s="605">
        <f>SUBTOTAL(9,M159:M160)</f>
        <v>3605000000</v>
      </c>
      <c r="N158" s="605">
        <f>SUBTOTAL(9,N159:N160)</f>
        <v>4080269800</v>
      </c>
      <c r="O158" s="605">
        <f>SUBTOTAL(9,O159:O160)</f>
        <v>-475269800</v>
      </c>
      <c r="P158" s="606">
        <f>(M158/N158)*100-100</f>
        <v>-11.647999355336751</v>
      </c>
    </row>
    <row r="159" spans="1:16" ht="12" customHeight="1">
      <c r="A159" s="710"/>
      <c r="B159" s="711"/>
      <c r="C159" s="722"/>
      <c r="D159" s="723" t="s">
        <v>326</v>
      </c>
      <c r="E159" s="724">
        <v>2734000000</v>
      </c>
      <c r="F159" s="725" t="s">
        <v>3</v>
      </c>
      <c r="G159" s="726"/>
      <c r="H159" s="727" t="s">
        <v>327</v>
      </c>
      <c r="I159" s="727"/>
      <c r="J159" s="728"/>
      <c r="K159" s="729"/>
      <c r="L159" s="730" t="s">
        <v>5</v>
      </c>
      <c r="M159" s="618">
        <f>ROUNDDOWN(IF($G159&lt;=0,$E159,IF($J159&lt;=0,$E159*$G159,$E159*$G159*$J159)),-3)</f>
        <v>2734000000</v>
      </c>
      <c r="N159" s="618">
        <v>3288469800</v>
      </c>
      <c r="O159" s="85">
        <f>M159-N159</f>
        <v>-554469800</v>
      </c>
      <c r="P159" s="619"/>
    </row>
    <row r="160" spans="1:16" ht="12" customHeight="1">
      <c r="A160" s="710"/>
      <c r="B160" s="711"/>
      <c r="C160" s="75"/>
      <c r="D160" s="76" t="s">
        <v>328</v>
      </c>
      <c r="E160" s="77">
        <v>871000000</v>
      </c>
      <c r="F160" s="78" t="s">
        <v>3</v>
      </c>
      <c r="G160" s="79"/>
      <c r="H160" s="80" t="s">
        <v>327</v>
      </c>
      <c r="I160" s="80"/>
      <c r="J160" s="81"/>
      <c r="K160" s="82"/>
      <c r="L160" s="83" t="s">
        <v>5</v>
      </c>
      <c r="M160" s="84">
        <f>ROUNDDOWN(IF($G160&lt;=0,$E160,IF($J160&lt;=0,$E160*$G160,$E160*$G160*$J160)),-3)</f>
        <v>871000000</v>
      </c>
      <c r="N160" s="84">
        <v>791800000</v>
      </c>
      <c r="O160" s="85">
        <f>M160-N160</f>
        <v>79200000</v>
      </c>
      <c r="P160" s="86"/>
    </row>
    <row r="161" spans="1:16" ht="12" customHeight="1">
      <c r="A161" s="710"/>
      <c r="B161" s="615" t="s">
        <v>860</v>
      </c>
      <c r="C161" s="622"/>
      <c r="D161" s="648"/>
      <c r="E161" s="739"/>
      <c r="F161" s="668"/>
      <c r="G161" s="669"/>
      <c r="H161" s="670"/>
      <c r="I161" s="670"/>
      <c r="J161" s="671"/>
      <c r="K161" s="672"/>
      <c r="L161" s="673"/>
      <c r="M161" s="605">
        <f>SUBTOTAL(9,M162:M165)</f>
        <v>1798290000</v>
      </c>
      <c r="N161" s="605">
        <f>SUBTOTAL(9,N162:N165)</f>
        <v>1644583903</v>
      </c>
      <c r="O161" s="605">
        <f>SUBTOTAL(9,O162:O165)</f>
        <v>153706097</v>
      </c>
      <c r="P161" s="606">
        <f>(M161/N161)*100-100</f>
        <v>9.3461997724539287</v>
      </c>
    </row>
    <row r="162" spans="1:16" ht="12" customHeight="1">
      <c r="A162" s="710">
        <v>0</v>
      </c>
      <c r="B162" s="711">
        <v>0</v>
      </c>
      <c r="C162" s="615" t="s">
        <v>321</v>
      </c>
      <c r="D162" s="604"/>
      <c r="E162" s="602"/>
      <c r="F162" s="603"/>
      <c r="G162" s="603"/>
      <c r="H162" s="603"/>
      <c r="I162" s="604"/>
      <c r="J162" s="604"/>
      <c r="K162" s="603"/>
      <c r="L162" s="603"/>
      <c r="M162" s="605">
        <f>SUBTOTAL(9,M163:M163)</f>
        <v>1370464000</v>
      </c>
      <c r="N162" s="605">
        <f>SUBTOTAL(9,N163:N163)</f>
        <v>1324088000</v>
      </c>
      <c r="O162" s="605">
        <f>SUBTOTAL(9,O163:O163)</f>
        <v>46376000</v>
      </c>
      <c r="P162" s="606">
        <f>(M162/N162)*100-100</f>
        <v>3.5024862395852949</v>
      </c>
    </row>
    <row r="163" spans="1:16" ht="12" customHeight="1">
      <c r="A163" s="710"/>
      <c r="B163" s="711"/>
      <c r="C163" s="616"/>
      <c r="D163" s="76" t="s">
        <v>319</v>
      </c>
      <c r="E163" s="724">
        <v>1370464000</v>
      </c>
      <c r="F163" s="725" t="s">
        <v>3</v>
      </c>
      <c r="G163" s="726"/>
      <c r="H163" s="727" t="s">
        <v>284</v>
      </c>
      <c r="I163" s="727"/>
      <c r="J163" s="728"/>
      <c r="K163" s="729"/>
      <c r="L163" s="730" t="s">
        <v>5</v>
      </c>
      <c r="M163" s="618">
        <f>ROUNDDOWN(IF($G163&lt;=0,$E163,IF($J163&lt;=0,$E163*$G163,$E163*$G163*$J163)),-3)</f>
        <v>1370464000</v>
      </c>
      <c r="N163" s="84">
        <v>1324088000</v>
      </c>
      <c r="O163" s="85">
        <f>M163-N163</f>
        <v>46376000</v>
      </c>
      <c r="P163" s="620"/>
    </row>
    <row r="164" spans="1:16" ht="12" customHeight="1">
      <c r="A164" s="710"/>
      <c r="B164" s="711"/>
      <c r="C164" s="615" t="s">
        <v>322</v>
      </c>
      <c r="D164" s="604"/>
      <c r="E164" s="602"/>
      <c r="F164" s="603"/>
      <c r="G164" s="603"/>
      <c r="H164" s="603"/>
      <c r="I164" s="604"/>
      <c r="J164" s="604"/>
      <c r="K164" s="603"/>
      <c r="L164" s="603"/>
      <c r="M164" s="605">
        <f>SUBTOTAL(9,M165:M165)</f>
        <v>427826000</v>
      </c>
      <c r="N164" s="605">
        <f>SUBTOTAL(9,N165:N165)</f>
        <v>320495903</v>
      </c>
      <c r="O164" s="605">
        <f>SUBTOTAL(9,O165:O165)</f>
        <v>107330097</v>
      </c>
      <c r="P164" s="606">
        <f>(M164/N164)*100-100</f>
        <v>33.488757889051698</v>
      </c>
    </row>
    <row r="165" spans="1:16" ht="12" customHeight="1">
      <c r="A165" s="710"/>
      <c r="B165" s="711"/>
      <c r="C165" s="616"/>
      <c r="D165" s="76" t="s">
        <v>319</v>
      </c>
      <c r="E165" s="77">
        <v>427826000</v>
      </c>
      <c r="F165" s="78" t="s">
        <v>3</v>
      </c>
      <c r="G165" s="79"/>
      <c r="H165" s="80" t="s">
        <v>320</v>
      </c>
      <c r="I165" s="80"/>
      <c r="J165" s="81"/>
      <c r="K165" s="82"/>
      <c r="L165" s="83" t="s">
        <v>5</v>
      </c>
      <c r="M165" s="84">
        <f>ROUNDDOWN(IF($G165&lt;=0,$E165,IF($J165&lt;=0,$E165*$G165,$E165*$G165*$J165)),-3)</f>
        <v>427826000</v>
      </c>
      <c r="N165" s="84">
        <v>320495903</v>
      </c>
      <c r="O165" s="85">
        <f>M165-N165</f>
        <v>107330097</v>
      </c>
      <c r="P165" s="620"/>
    </row>
    <row r="166" spans="1:16" ht="12" customHeight="1">
      <c r="A166" s="737" t="s">
        <v>870</v>
      </c>
      <c r="B166" s="741"/>
      <c r="C166" s="615"/>
      <c r="D166" s="648"/>
      <c r="E166" s="739"/>
      <c r="F166" s="668"/>
      <c r="G166" s="669"/>
      <c r="H166" s="670"/>
      <c r="I166" s="670"/>
      <c r="J166" s="671"/>
      <c r="K166" s="672"/>
      <c r="L166" s="673"/>
      <c r="M166" s="605">
        <f>SUBTOTAL(9,M167:M173)</f>
        <v>4373000000</v>
      </c>
      <c r="N166" s="605">
        <f>SUBTOTAL(9,N167:N173)</f>
        <v>7437129660</v>
      </c>
      <c r="O166" s="605">
        <f>SUBTOTAL(9,O167:O173)</f>
        <v>-3064129660</v>
      </c>
      <c r="P166" s="606">
        <f>(M166/N166)*100-100</f>
        <v>-41.200433501652846</v>
      </c>
    </row>
    <row r="167" spans="1:16" ht="12" customHeight="1">
      <c r="A167" s="710"/>
      <c r="B167" s="742" t="s">
        <v>819</v>
      </c>
      <c r="C167" s="742"/>
      <c r="D167" s="601"/>
      <c r="E167" s="655"/>
      <c r="F167" s="656"/>
      <c r="G167" s="656"/>
      <c r="H167" s="656"/>
      <c r="I167" s="601"/>
      <c r="J167" s="601"/>
      <c r="K167" s="656"/>
      <c r="L167" s="656"/>
      <c r="M167" s="85">
        <f>SUBTOTAL(9,M168:M168)</f>
        <v>1820000000</v>
      </c>
      <c r="N167" s="85">
        <f>SUBTOTAL(9,N168:N168)</f>
        <v>3306903000</v>
      </c>
      <c r="O167" s="85">
        <f>SUBTOTAL(9,O168:O168)</f>
        <v>-1486903000</v>
      </c>
      <c r="P167" s="606">
        <f>(M167/N167)*100-100</f>
        <v>-44.963610967724179</v>
      </c>
    </row>
    <row r="168" spans="1:16" ht="12" customHeight="1">
      <c r="A168" s="743"/>
      <c r="B168" s="711"/>
      <c r="C168" s="616"/>
      <c r="D168" s="76" t="s">
        <v>292</v>
      </c>
      <c r="E168" s="77">
        <v>1820000000</v>
      </c>
      <c r="F168" s="78" t="s">
        <v>3</v>
      </c>
      <c r="G168" s="79"/>
      <c r="H168" s="80" t="s">
        <v>284</v>
      </c>
      <c r="I168" s="80"/>
      <c r="J168" s="81"/>
      <c r="K168" s="82"/>
      <c r="L168" s="83" t="s">
        <v>5</v>
      </c>
      <c r="M168" s="84">
        <f>ROUNDDOWN(IF($G168&lt;=0,$E168,IF($J168&lt;=0,$E168*$G168,$E168*$G168*$J168)),-3)</f>
        <v>1820000000</v>
      </c>
      <c r="N168" s="84">
        <v>3306903000</v>
      </c>
      <c r="O168" s="85">
        <f>M168-N168</f>
        <v>-1486903000</v>
      </c>
      <c r="P168" s="721"/>
    </row>
    <row r="169" spans="1:16" ht="12" customHeight="1">
      <c r="A169" s="743"/>
      <c r="B169" s="622" t="s">
        <v>871</v>
      </c>
      <c r="C169" s="615"/>
      <c r="D169" s="648"/>
      <c r="E169" s="739"/>
      <c r="F169" s="668"/>
      <c r="G169" s="669"/>
      <c r="H169" s="670"/>
      <c r="I169" s="670"/>
      <c r="J169" s="671"/>
      <c r="K169" s="672"/>
      <c r="L169" s="673"/>
      <c r="M169" s="605">
        <f>SUBTOTAL(9,M170:M173)</f>
        <v>2553000000</v>
      </c>
      <c r="N169" s="605">
        <f>SUBTOTAL(9,N170:N173)</f>
        <v>4130226660</v>
      </c>
      <c r="O169" s="605">
        <f>SUBTOTAL(9,O170:O173)</f>
        <v>-1577226660</v>
      </c>
      <c r="P169" s="606">
        <f>(M169/N169)*100-100</f>
        <v>-38.18741172911804</v>
      </c>
    </row>
    <row r="170" spans="1:16" ht="12" customHeight="1">
      <c r="A170" s="710"/>
      <c r="B170" s="711"/>
      <c r="C170" s="653" t="s">
        <v>331</v>
      </c>
      <c r="D170" s="601"/>
      <c r="E170" s="655"/>
      <c r="F170" s="656"/>
      <c r="G170" s="656"/>
      <c r="H170" s="656"/>
      <c r="I170" s="601"/>
      <c r="J170" s="601"/>
      <c r="K170" s="656"/>
      <c r="L170" s="656"/>
      <c r="M170" s="85">
        <f>SUBTOTAL(9,M171:M171)</f>
        <v>2128000000</v>
      </c>
      <c r="N170" s="85">
        <f>SUBTOTAL(9,N171:N171)</f>
        <v>2983959000</v>
      </c>
      <c r="O170" s="85">
        <f>SUBTOTAL(9,O171:O171)</f>
        <v>-855959000</v>
      </c>
      <c r="P170" s="606">
        <f>(M170/N170)*100-100</f>
        <v>-28.685347218242612</v>
      </c>
    </row>
    <row r="171" spans="1:16" ht="12" customHeight="1">
      <c r="A171" s="710"/>
      <c r="B171" s="711"/>
      <c r="C171" s="653"/>
      <c r="D171" s="713" t="s">
        <v>319</v>
      </c>
      <c r="E171" s="714">
        <v>2128000000</v>
      </c>
      <c r="F171" s="715" t="s">
        <v>3</v>
      </c>
      <c r="G171" s="716"/>
      <c r="H171" s="717" t="s">
        <v>320</v>
      </c>
      <c r="I171" s="717"/>
      <c r="J171" s="718"/>
      <c r="K171" s="719"/>
      <c r="L171" s="720" t="s">
        <v>5</v>
      </c>
      <c r="M171" s="85">
        <f>ROUNDDOWN(IF($G171&lt;=0,$E171,IF($J171&lt;=0,$E171*$G171,$E171*$G171*$J171)),-3)</f>
        <v>2128000000</v>
      </c>
      <c r="N171" s="85">
        <v>2983959000</v>
      </c>
      <c r="O171" s="85">
        <f>M171-N171</f>
        <v>-855959000</v>
      </c>
      <c r="P171" s="721"/>
    </row>
    <row r="172" spans="1:16" ht="12" customHeight="1">
      <c r="A172" s="710"/>
      <c r="B172" s="711"/>
      <c r="C172" s="615" t="s">
        <v>332</v>
      </c>
      <c r="D172" s="604"/>
      <c r="E172" s="602"/>
      <c r="F172" s="603"/>
      <c r="G172" s="603"/>
      <c r="H172" s="603"/>
      <c r="I172" s="604"/>
      <c r="J172" s="604"/>
      <c r="K172" s="603"/>
      <c r="L172" s="603"/>
      <c r="M172" s="605">
        <f>SUBTOTAL(9,M173:M173)</f>
        <v>425000000</v>
      </c>
      <c r="N172" s="605">
        <f>SUBTOTAL(9,N173:N173)</f>
        <v>1146267660</v>
      </c>
      <c r="O172" s="605">
        <f>SUBTOTAL(9,O173:O173)</f>
        <v>-721267660</v>
      </c>
      <c r="P172" s="613"/>
    </row>
    <row r="173" spans="1:16" ht="12" customHeight="1">
      <c r="A173" s="710"/>
      <c r="B173" s="711"/>
      <c r="C173" s="616"/>
      <c r="D173" s="76" t="s">
        <v>319</v>
      </c>
      <c r="E173" s="77">
        <v>425000000</v>
      </c>
      <c r="F173" s="78" t="s">
        <v>3</v>
      </c>
      <c r="G173" s="79"/>
      <c r="H173" s="80" t="s">
        <v>320</v>
      </c>
      <c r="I173" s="80"/>
      <c r="J173" s="81"/>
      <c r="K173" s="82"/>
      <c r="L173" s="83" t="s">
        <v>5</v>
      </c>
      <c r="M173" s="84">
        <f>ROUNDDOWN(IF($G173&lt;=0,$E173,IF($J173&lt;=0,$E173*$G173,$E173*$G173*$J173)),-3)</f>
        <v>425000000</v>
      </c>
      <c r="N173" s="84">
        <v>1146267660</v>
      </c>
      <c r="O173" s="85">
        <f>M173-N173</f>
        <v>-721267660</v>
      </c>
      <c r="P173" s="620"/>
    </row>
    <row r="174" spans="1:16" ht="12" customHeight="1">
      <c r="A174" s="737" t="s">
        <v>862</v>
      </c>
      <c r="B174" s="741"/>
      <c r="C174" s="615"/>
      <c r="D174" s="648"/>
      <c r="E174" s="739"/>
      <c r="F174" s="668"/>
      <c r="G174" s="669"/>
      <c r="H174" s="670"/>
      <c r="I174" s="670"/>
      <c r="J174" s="671"/>
      <c r="K174" s="672"/>
      <c r="L174" s="673"/>
      <c r="M174" s="605">
        <f>SUBTOTAL(9,M175:M209)</f>
        <v>9757000000</v>
      </c>
      <c r="N174" s="605">
        <f>SUBTOTAL(9,N175:N209)</f>
        <v>9235883000</v>
      </c>
      <c r="O174" s="605">
        <f>SUBTOTAL(9,O175:O209)</f>
        <v>521117000</v>
      </c>
      <c r="P174" s="606">
        <f>(M174/N174)*100-100</f>
        <v>5.6423083748462233</v>
      </c>
    </row>
    <row r="175" spans="1:16" ht="12" customHeight="1">
      <c r="A175" s="744"/>
      <c r="B175" s="622" t="s">
        <v>872</v>
      </c>
      <c r="C175" s="653"/>
      <c r="D175" s="736"/>
      <c r="E175" s="714"/>
      <c r="F175" s="715"/>
      <c r="G175" s="716"/>
      <c r="H175" s="717"/>
      <c r="I175" s="717"/>
      <c r="J175" s="718"/>
      <c r="K175" s="719"/>
      <c r="L175" s="720"/>
      <c r="M175" s="605">
        <f>SUBTOTAL(9,M176:M207)</f>
        <v>7863000000</v>
      </c>
      <c r="N175" s="605">
        <f>SUBTOTAL(9,N176:N207)</f>
        <v>7426180000</v>
      </c>
      <c r="O175" s="605">
        <f>SUBTOTAL(9,O176:O207)</f>
        <v>436820000</v>
      </c>
      <c r="P175" s="606">
        <f>(M175/N175)*100-100</f>
        <v>5.88216283472795</v>
      </c>
    </row>
    <row r="176" spans="1:16" ht="12" customHeight="1">
      <c r="A176" s="710">
        <v>0</v>
      </c>
      <c r="B176" s="711">
        <v>0</v>
      </c>
      <c r="C176" s="653" t="s">
        <v>814</v>
      </c>
      <c r="D176" s="601"/>
      <c r="E176" s="655"/>
      <c r="F176" s="656"/>
      <c r="G176" s="656"/>
      <c r="H176" s="656"/>
      <c r="I176" s="601"/>
      <c r="J176" s="601"/>
      <c r="K176" s="656"/>
      <c r="L176" s="656"/>
      <c r="M176" s="85">
        <f>SUBTOTAL(9,M177:M205)</f>
        <v>7500000000</v>
      </c>
      <c r="N176" s="85">
        <f>SUBTOTAL(9,N177:N205)</f>
        <v>7031565000</v>
      </c>
      <c r="O176" s="85">
        <f>SUBTOTAL(9,O177:O205)</f>
        <v>468435000</v>
      </c>
      <c r="P176" s="606">
        <f>(M176/N176)*100-100</f>
        <v>6.6618882140746791</v>
      </c>
    </row>
    <row r="177" spans="1:16" ht="12" customHeight="1">
      <c r="A177" s="710"/>
      <c r="B177" s="711"/>
      <c r="C177" s="616"/>
      <c r="D177" s="76" t="s">
        <v>292</v>
      </c>
      <c r="E177" s="77">
        <v>7500000000</v>
      </c>
      <c r="F177" s="78" t="s">
        <v>3</v>
      </c>
      <c r="G177" s="79">
        <v>1</v>
      </c>
      <c r="H177" s="80" t="s">
        <v>284</v>
      </c>
      <c r="I177" s="80"/>
      <c r="J177" s="81"/>
      <c r="K177" s="82"/>
      <c r="L177" s="83" t="s">
        <v>5</v>
      </c>
      <c r="M177" s="618">
        <f>ROUNDDOWN(IF($G177&lt;=0,$E177,IF($J177&lt;=0,$E177*$G177,$E177*$G177*$J177)),-3)</f>
        <v>7500000000</v>
      </c>
      <c r="N177" s="84">
        <v>696227000</v>
      </c>
      <c r="O177" s="618">
        <f>M177-N177</f>
        <v>6803773000</v>
      </c>
      <c r="P177" s="620"/>
    </row>
    <row r="178" spans="1:16" ht="12" customHeight="1">
      <c r="A178" s="710"/>
      <c r="B178" s="711"/>
      <c r="C178" s="616"/>
      <c r="D178" s="76" t="s">
        <v>293</v>
      </c>
      <c r="E178" s="77"/>
      <c r="F178" s="78"/>
      <c r="G178" s="79"/>
      <c r="H178" s="80"/>
      <c r="I178" s="80"/>
      <c r="J178" s="81"/>
      <c r="K178" s="82"/>
      <c r="L178" s="83"/>
      <c r="M178" s="84">
        <f>SUBTOTAL(9,M179:M205)</f>
        <v>0</v>
      </c>
      <c r="N178" s="84">
        <f>SUBTOTAL(9,N179:N205)</f>
        <v>6335338000</v>
      </c>
      <c r="O178" s="84">
        <f>SUBTOTAL(9,O179:O205)</f>
        <v>-6335338000</v>
      </c>
      <c r="P178" s="620"/>
    </row>
    <row r="179" spans="1:16" ht="12" customHeight="1">
      <c r="A179" s="710"/>
      <c r="B179" s="711"/>
      <c r="C179" s="616"/>
      <c r="D179" s="745" t="s">
        <v>294</v>
      </c>
      <c r="E179" s="77"/>
      <c r="F179" s="78"/>
      <c r="G179" s="79"/>
      <c r="H179" s="80"/>
      <c r="I179" s="80"/>
      <c r="J179" s="81"/>
      <c r="K179" s="82"/>
      <c r="L179" s="83"/>
      <c r="M179" s="84">
        <f>SUBTOTAL(9,M180:M183)</f>
        <v>0</v>
      </c>
      <c r="N179" s="84">
        <f>SUBTOTAL(9,N180:N183)</f>
        <v>451188204</v>
      </c>
      <c r="O179" s="84">
        <f>SUBTOTAL(9,O180:O183)</f>
        <v>-451188204</v>
      </c>
      <c r="P179" s="620"/>
    </row>
    <row r="180" spans="1:16" ht="12" customHeight="1">
      <c r="A180" s="710"/>
      <c r="B180" s="711"/>
      <c r="C180" s="616"/>
      <c r="D180" s="745" t="s">
        <v>3394</v>
      </c>
      <c r="E180" s="639">
        <v>3315</v>
      </c>
      <c r="F180" s="638" t="s">
        <v>272</v>
      </c>
      <c r="G180" s="973">
        <v>5512.94</v>
      </c>
      <c r="H180" s="638" t="s">
        <v>3393</v>
      </c>
      <c r="I180" s="638" t="s">
        <v>272</v>
      </c>
      <c r="J180" s="638">
        <v>12</v>
      </c>
      <c r="K180" s="638" t="s">
        <v>3391</v>
      </c>
      <c r="L180" s="641" t="s">
        <v>273</v>
      </c>
      <c r="M180" s="84"/>
      <c r="N180" s="84">
        <v>208297042</v>
      </c>
      <c r="O180" s="84">
        <f>M180-N180</f>
        <v>-208297042</v>
      </c>
      <c r="P180" s="620"/>
    </row>
    <row r="181" spans="1:16" ht="12" customHeight="1">
      <c r="A181" s="710"/>
      <c r="B181" s="711"/>
      <c r="C181" s="616"/>
      <c r="D181" s="745" t="s">
        <v>3396</v>
      </c>
      <c r="E181" s="639">
        <v>6400</v>
      </c>
      <c r="F181" s="638" t="s">
        <v>272</v>
      </c>
      <c r="G181" s="973">
        <v>1643.94</v>
      </c>
      <c r="H181" s="638" t="s">
        <v>3393</v>
      </c>
      <c r="I181" s="638" t="s">
        <v>272</v>
      </c>
      <c r="J181" s="638">
        <v>12</v>
      </c>
      <c r="K181" s="638" t="s">
        <v>3391</v>
      </c>
      <c r="L181" s="641" t="s">
        <v>273</v>
      </c>
      <c r="M181" s="84"/>
      <c r="N181" s="84">
        <v>136520496</v>
      </c>
      <c r="O181" s="84">
        <f>M181-N181</f>
        <v>-136520496</v>
      </c>
      <c r="P181" s="620"/>
    </row>
    <row r="182" spans="1:16" ht="12" customHeight="1">
      <c r="A182" s="710"/>
      <c r="B182" s="711"/>
      <c r="C182" s="616"/>
      <c r="D182" s="745" t="s">
        <v>3395</v>
      </c>
      <c r="E182" s="639">
        <v>17852748</v>
      </c>
      <c r="F182" s="638" t="s">
        <v>272</v>
      </c>
      <c r="G182" s="972">
        <v>0.4</v>
      </c>
      <c r="H182" s="80"/>
      <c r="I182" s="638" t="s">
        <v>272</v>
      </c>
      <c r="J182" s="81">
        <v>12</v>
      </c>
      <c r="K182" s="638" t="s">
        <v>3391</v>
      </c>
      <c r="L182" s="641" t="s">
        <v>273</v>
      </c>
      <c r="M182" s="84"/>
      <c r="N182" s="84">
        <v>85693190</v>
      </c>
      <c r="O182" s="84">
        <f>M182-N182</f>
        <v>-85693190</v>
      </c>
      <c r="P182" s="620"/>
    </row>
    <row r="183" spans="1:16" ht="12" customHeight="1">
      <c r="A183" s="710"/>
      <c r="B183" s="711"/>
      <c r="C183" s="616"/>
      <c r="D183" s="745" t="s">
        <v>3397</v>
      </c>
      <c r="E183" s="639">
        <v>3446246</v>
      </c>
      <c r="F183" s="638" t="s">
        <v>272</v>
      </c>
      <c r="G183" s="972">
        <v>0.5</v>
      </c>
      <c r="H183" s="638"/>
      <c r="I183" s="638" t="s">
        <v>272</v>
      </c>
      <c r="J183" s="638">
        <v>12</v>
      </c>
      <c r="K183" s="638" t="s">
        <v>3391</v>
      </c>
      <c r="L183" s="641" t="s">
        <v>273</v>
      </c>
      <c r="M183" s="84"/>
      <c r="N183" s="84">
        <v>20677476</v>
      </c>
      <c r="O183" s="84">
        <f>M183-N183</f>
        <v>-20677476</v>
      </c>
      <c r="P183" s="620"/>
    </row>
    <row r="184" spans="1:16" ht="12" customHeight="1">
      <c r="A184" s="710"/>
      <c r="B184" s="711"/>
      <c r="C184" s="616"/>
      <c r="D184" s="745" t="s">
        <v>295</v>
      </c>
      <c r="E184" s="77"/>
      <c r="F184" s="78"/>
      <c r="G184" s="79"/>
      <c r="H184" s="80"/>
      <c r="I184" s="80"/>
      <c r="J184" s="81"/>
      <c r="K184" s="82"/>
      <c r="L184" s="83"/>
      <c r="M184" s="84">
        <f>SUBTOTAL(9,M185:M189)</f>
        <v>0</v>
      </c>
      <c r="N184" s="84">
        <f>SUBTOTAL(9,N185:N189)</f>
        <v>1069660800</v>
      </c>
      <c r="O184" s="84">
        <f>SUBTOTAL(9,O185:O189)</f>
        <v>-1069660800</v>
      </c>
      <c r="P184" s="620"/>
    </row>
    <row r="185" spans="1:16" ht="12" customHeight="1">
      <c r="A185" s="710"/>
      <c r="B185" s="711"/>
      <c r="C185" s="616"/>
      <c r="D185" s="745" t="s">
        <v>3398</v>
      </c>
      <c r="E185" s="639">
        <v>6000</v>
      </c>
      <c r="F185" s="638" t="s">
        <v>272</v>
      </c>
      <c r="G185" s="973">
        <v>67516.899999999994</v>
      </c>
      <c r="H185" s="638" t="s">
        <v>3393</v>
      </c>
      <c r="I185" s="638" t="s">
        <v>272</v>
      </c>
      <c r="J185" s="638">
        <v>12</v>
      </c>
      <c r="K185" s="638" t="s">
        <v>3391</v>
      </c>
      <c r="L185" s="641" t="s">
        <v>273</v>
      </c>
      <c r="M185" s="84"/>
      <c r="N185" s="84">
        <v>613476000</v>
      </c>
      <c r="O185" s="84">
        <f>M185-N185</f>
        <v>-613476000</v>
      </c>
      <c r="P185" s="620"/>
    </row>
    <row r="186" spans="1:16" ht="12" customHeight="1">
      <c r="A186" s="710"/>
      <c r="B186" s="711"/>
      <c r="C186" s="616"/>
      <c r="D186" s="745" t="s">
        <v>3399</v>
      </c>
      <c r="E186" s="639">
        <v>6000</v>
      </c>
      <c r="F186" s="638" t="s">
        <v>272</v>
      </c>
      <c r="G186" s="973">
        <v>2046.58</v>
      </c>
      <c r="H186" s="638" t="s">
        <v>3393</v>
      </c>
      <c r="I186" s="638" t="s">
        <v>272</v>
      </c>
      <c r="J186" s="638">
        <v>8</v>
      </c>
      <c r="K186" s="638" t="s">
        <v>131</v>
      </c>
      <c r="L186" s="641" t="s">
        <v>273</v>
      </c>
      <c r="M186" s="84"/>
      <c r="N186" s="84"/>
      <c r="O186" s="84"/>
      <c r="P186" s="620"/>
    </row>
    <row r="187" spans="1:16" ht="12" customHeight="1">
      <c r="A187" s="710"/>
      <c r="B187" s="711"/>
      <c r="C187" s="616"/>
      <c r="D187" s="745" t="s">
        <v>3400</v>
      </c>
      <c r="E187" s="639">
        <v>6000</v>
      </c>
      <c r="F187" s="638" t="s">
        <v>272</v>
      </c>
      <c r="G187" s="973">
        <v>1643.94</v>
      </c>
      <c r="H187" s="638" t="s">
        <v>3393</v>
      </c>
      <c r="I187" s="638" t="s">
        <v>272</v>
      </c>
      <c r="J187" s="638">
        <v>12</v>
      </c>
      <c r="K187" s="638" t="s">
        <v>3391</v>
      </c>
      <c r="L187" s="641" t="s">
        <v>273</v>
      </c>
      <c r="M187" s="84"/>
      <c r="N187" s="84">
        <v>252504000</v>
      </c>
      <c r="O187" s="84">
        <f>M187-N187</f>
        <v>-252504000</v>
      </c>
      <c r="P187" s="620"/>
    </row>
    <row r="188" spans="1:16" ht="12" customHeight="1">
      <c r="A188" s="710"/>
      <c r="B188" s="711"/>
      <c r="C188" s="616"/>
      <c r="D188" s="745" t="s">
        <v>3401</v>
      </c>
      <c r="E188" s="639">
        <v>30276000</v>
      </c>
      <c r="F188" s="638" t="s">
        <v>272</v>
      </c>
      <c r="G188" s="972">
        <v>0.4</v>
      </c>
      <c r="H188" s="638"/>
      <c r="I188" s="638" t="s">
        <v>272</v>
      </c>
      <c r="J188" s="638">
        <v>12</v>
      </c>
      <c r="K188" s="638" t="s">
        <v>3391</v>
      </c>
      <c r="L188" s="641" t="s">
        <v>273</v>
      </c>
      <c r="M188" s="84"/>
      <c r="N188" s="84">
        <v>145324800</v>
      </c>
      <c r="O188" s="84">
        <f>M188-N188</f>
        <v>-145324800</v>
      </c>
      <c r="P188" s="620"/>
    </row>
    <row r="189" spans="1:16" ht="12" customHeight="1">
      <c r="A189" s="710"/>
      <c r="B189" s="711"/>
      <c r="C189" s="616"/>
      <c r="D189" s="745" t="s">
        <v>3402</v>
      </c>
      <c r="E189" s="639">
        <v>9726000</v>
      </c>
      <c r="F189" s="638" t="s">
        <v>272</v>
      </c>
      <c r="G189" s="972">
        <v>0.5</v>
      </c>
      <c r="H189" s="638"/>
      <c r="I189" s="638" t="s">
        <v>272</v>
      </c>
      <c r="J189" s="638">
        <v>12</v>
      </c>
      <c r="K189" s="638" t="s">
        <v>3391</v>
      </c>
      <c r="L189" s="641" t="s">
        <v>273</v>
      </c>
      <c r="M189" s="84"/>
      <c r="N189" s="84">
        <v>58356000</v>
      </c>
      <c r="O189" s="84">
        <f>M189-N189</f>
        <v>-58356000</v>
      </c>
      <c r="P189" s="620"/>
    </row>
    <row r="190" spans="1:16" ht="12" customHeight="1">
      <c r="A190" s="710"/>
      <c r="B190" s="711"/>
      <c r="C190" s="616"/>
      <c r="D190" s="745" t="s">
        <v>296</v>
      </c>
      <c r="E190" s="77"/>
      <c r="F190" s="78"/>
      <c r="G190" s="79"/>
      <c r="H190" s="80"/>
      <c r="I190" s="80"/>
      <c r="J190" s="81"/>
      <c r="K190" s="82"/>
      <c r="L190" s="83"/>
      <c r="M190" s="84">
        <f>SUBTOTAL(9,M191:M193)</f>
        <v>0</v>
      </c>
      <c r="N190" s="84">
        <f>SUBTOTAL(9,N191:N193)</f>
        <v>3579192000</v>
      </c>
      <c r="O190" s="84">
        <f>SUBTOTAL(9,O191:O193)</f>
        <v>-3579192000</v>
      </c>
      <c r="P190" s="620"/>
    </row>
    <row r="191" spans="1:16" ht="12" customHeight="1">
      <c r="A191" s="710"/>
      <c r="B191" s="711"/>
      <c r="C191" s="616"/>
      <c r="D191" s="745" t="s">
        <v>3392</v>
      </c>
      <c r="E191" s="639">
        <v>6000</v>
      </c>
      <c r="F191" s="638" t="s">
        <v>272</v>
      </c>
      <c r="G191" s="973">
        <v>14160</v>
      </c>
      <c r="H191" s="638" t="s">
        <v>3393</v>
      </c>
      <c r="I191" s="638" t="s">
        <v>272</v>
      </c>
      <c r="J191" s="638">
        <v>12</v>
      </c>
      <c r="K191" s="638" t="s">
        <v>3391</v>
      </c>
      <c r="L191" s="641" t="s">
        <v>273</v>
      </c>
      <c r="M191" s="84"/>
      <c r="N191" s="84">
        <v>1019520000</v>
      </c>
      <c r="O191" s="84">
        <f>M191-N191</f>
        <v>-1019520000</v>
      </c>
      <c r="P191" s="620"/>
    </row>
    <row r="192" spans="1:16" ht="12" customHeight="1">
      <c r="A192" s="710"/>
      <c r="B192" s="711"/>
      <c r="C192" s="616"/>
      <c r="D192" s="745" t="s">
        <v>297</v>
      </c>
      <c r="E192" s="639">
        <v>6000</v>
      </c>
      <c r="F192" s="638" t="s">
        <v>272</v>
      </c>
      <c r="G192" s="973">
        <v>19354</v>
      </c>
      <c r="H192" s="638" t="s">
        <v>3393</v>
      </c>
      <c r="I192" s="638" t="s">
        <v>272</v>
      </c>
      <c r="J192" s="638">
        <v>12</v>
      </c>
      <c r="K192" s="638" t="s">
        <v>3391</v>
      </c>
      <c r="L192" s="641" t="s">
        <v>273</v>
      </c>
      <c r="M192" s="84"/>
      <c r="N192" s="84">
        <v>1393488000</v>
      </c>
      <c r="O192" s="84">
        <f>M192-N192</f>
        <v>-1393488000</v>
      </c>
      <c r="P192" s="620"/>
    </row>
    <row r="193" spans="1:16" ht="12" customHeight="1">
      <c r="A193" s="710"/>
      <c r="B193" s="711"/>
      <c r="C193" s="616"/>
      <c r="D193" s="745" t="s">
        <v>298</v>
      </c>
      <c r="E193" s="639">
        <v>6000</v>
      </c>
      <c r="F193" s="638" t="s">
        <v>272</v>
      </c>
      <c r="G193" s="973">
        <v>16197</v>
      </c>
      <c r="H193" s="638" t="s">
        <v>3393</v>
      </c>
      <c r="I193" s="638" t="s">
        <v>272</v>
      </c>
      <c r="J193" s="638">
        <v>12</v>
      </c>
      <c r="K193" s="638" t="s">
        <v>3391</v>
      </c>
      <c r="L193" s="641" t="s">
        <v>273</v>
      </c>
      <c r="M193" s="84"/>
      <c r="N193" s="84">
        <v>1166184000</v>
      </c>
      <c r="O193" s="84">
        <f>M193-N193</f>
        <v>-1166184000</v>
      </c>
      <c r="P193" s="620"/>
    </row>
    <row r="194" spans="1:16" ht="12" customHeight="1">
      <c r="A194" s="710"/>
      <c r="B194" s="711"/>
      <c r="C194" s="616"/>
      <c r="D194" s="745" t="s">
        <v>3403</v>
      </c>
      <c r="E194" s="639">
        <v>30000000</v>
      </c>
      <c r="F194" s="638" t="s">
        <v>272</v>
      </c>
      <c r="G194" s="979">
        <v>1</v>
      </c>
      <c r="H194" s="638"/>
      <c r="I194" s="638" t="s">
        <v>272</v>
      </c>
      <c r="J194" s="638">
        <v>12</v>
      </c>
      <c r="K194" s="638" t="s">
        <v>3391</v>
      </c>
      <c r="L194" s="641" t="s">
        <v>273</v>
      </c>
      <c r="M194" s="84"/>
      <c r="N194" s="84">
        <v>69099000</v>
      </c>
      <c r="O194" s="84">
        <f>M194-N194</f>
        <v>-69099000</v>
      </c>
      <c r="P194" s="620"/>
    </row>
    <row r="195" spans="1:16" ht="12" customHeight="1">
      <c r="A195" s="710"/>
      <c r="B195" s="711"/>
      <c r="C195" s="616"/>
      <c r="D195" s="745" t="s">
        <v>299</v>
      </c>
      <c r="E195" s="639">
        <v>265586416</v>
      </c>
      <c r="F195" s="638" t="s">
        <v>272</v>
      </c>
      <c r="G195" s="974">
        <v>1.4999999999999999E-2</v>
      </c>
      <c r="H195" s="638"/>
      <c r="I195" s="638" t="s">
        <v>272</v>
      </c>
      <c r="J195" s="974"/>
      <c r="K195" s="638"/>
      <c r="L195" s="641" t="s">
        <v>273</v>
      </c>
      <c r="M195" s="84"/>
      <c r="N195" s="84">
        <v>3983796</v>
      </c>
      <c r="O195" s="84">
        <f>M195-N195</f>
        <v>-3983796</v>
      </c>
      <c r="P195" s="620"/>
    </row>
    <row r="196" spans="1:16" ht="12" customHeight="1">
      <c r="A196" s="710"/>
      <c r="B196" s="711"/>
      <c r="C196" s="616"/>
      <c r="D196" s="745" t="s">
        <v>300</v>
      </c>
      <c r="E196" s="639"/>
      <c r="F196" s="638"/>
      <c r="G196" s="638"/>
      <c r="H196" s="638"/>
      <c r="I196" s="638"/>
      <c r="J196" s="638"/>
      <c r="K196" s="638"/>
      <c r="L196" s="641"/>
      <c r="M196" s="84">
        <f>SUBTOTAL(9,M197:M200)</f>
        <v>0</v>
      </c>
      <c r="N196" s="84">
        <f>SUBTOTAL(9,N197:N200)</f>
        <v>267415200</v>
      </c>
      <c r="O196" s="84">
        <f>SUBTOTAL(9,O197:O200)</f>
        <v>-267415200</v>
      </c>
      <c r="P196" s="620"/>
    </row>
    <row r="197" spans="1:16" ht="12" customHeight="1">
      <c r="A197" s="710"/>
      <c r="B197" s="711"/>
      <c r="C197" s="616"/>
      <c r="D197" s="745" t="s">
        <v>3404</v>
      </c>
      <c r="E197" s="639">
        <v>2000</v>
      </c>
      <c r="F197" s="638" t="s">
        <v>272</v>
      </c>
      <c r="G197" s="973">
        <v>67516.899999999994</v>
      </c>
      <c r="H197" s="638" t="s">
        <v>3393</v>
      </c>
      <c r="I197" s="638" t="s">
        <v>272</v>
      </c>
      <c r="J197" s="638">
        <v>12</v>
      </c>
      <c r="K197" s="638" t="s">
        <v>3391</v>
      </c>
      <c r="L197" s="641" t="s">
        <v>273</v>
      </c>
      <c r="M197" s="84"/>
      <c r="N197" s="84">
        <v>153369000</v>
      </c>
      <c r="O197" s="84">
        <f>M197-N197</f>
        <v>-153369000</v>
      </c>
      <c r="P197" s="620"/>
    </row>
    <row r="198" spans="1:16" ht="12" customHeight="1">
      <c r="A198" s="710"/>
      <c r="B198" s="711"/>
      <c r="C198" s="616"/>
      <c r="D198" s="745" t="s">
        <v>3405</v>
      </c>
      <c r="E198" s="639">
        <v>2000</v>
      </c>
      <c r="F198" s="638" t="s">
        <v>272</v>
      </c>
      <c r="G198" s="973">
        <v>2046.58</v>
      </c>
      <c r="H198" s="638" t="s">
        <v>3393</v>
      </c>
      <c r="I198" s="638" t="s">
        <v>272</v>
      </c>
      <c r="J198" s="638">
        <v>12</v>
      </c>
      <c r="K198" s="638" t="s">
        <v>3391</v>
      </c>
      <c r="L198" s="641" t="s">
        <v>273</v>
      </c>
      <c r="M198" s="84"/>
      <c r="N198" s="84">
        <v>63126000</v>
      </c>
      <c r="O198" s="84">
        <f>M198-N198</f>
        <v>-63126000</v>
      </c>
      <c r="P198" s="620"/>
    </row>
    <row r="199" spans="1:16" ht="12" customHeight="1">
      <c r="A199" s="710"/>
      <c r="B199" s="711"/>
      <c r="C199" s="616"/>
      <c r="D199" s="745" t="s">
        <v>3406</v>
      </c>
      <c r="E199" s="639">
        <v>2000</v>
      </c>
      <c r="F199" s="638" t="s">
        <v>272</v>
      </c>
      <c r="G199" s="973">
        <v>1643.94</v>
      </c>
      <c r="H199" s="638" t="s">
        <v>3393</v>
      </c>
      <c r="I199" s="638" t="s">
        <v>272</v>
      </c>
      <c r="J199" s="638">
        <v>12</v>
      </c>
      <c r="K199" s="638" t="s">
        <v>3391</v>
      </c>
      <c r="L199" s="641" t="s">
        <v>273</v>
      </c>
      <c r="M199" s="84"/>
      <c r="N199" s="84">
        <v>36331200</v>
      </c>
      <c r="O199" s="84">
        <f>M199-N199</f>
        <v>-36331200</v>
      </c>
      <c r="P199" s="620"/>
    </row>
    <row r="200" spans="1:16" ht="12" customHeight="1">
      <c r="A200" s="710"/>
      <c r="B200" s="711"/>
      <c r="C200" s="616"/>
      <c r="D200" s="745" t="s">
        <v>3407</v>
      </c>
      <c r="E200" s="639">
        <v>2431500</v>
      </c>
      <c r="F200" s="638" t="s">
        <v>272</v>
      </c>
      <c r="G200" s="972">
        <v>0.5</v>
      </c>
      <c r="H200" s="638" t="s">
        <v>274</v>
      </c>
      <c r="I200" s="638" t="s">
        <v>272</v>
      </c>
      <c r="J200" s="638">
        <v>12</v>
      </c>
      <c r="K200" s="638" t="s">
        <v>3391</v>
      </c>
      <c r="L200" s="641" t="s">
        <v>273</v>
      </c>
      <c r="M200" s="84"/>
      <c r="N200" s="84">
        <v>14589000</v>
      </c>
      <c r="O200" s="84">
        <f>M200-N200</f>
        <v>-14589000</v>
      </c>
      <c r="P200" s="620"/>
    </row>
    <row r="201" spans="1:16" ht="12" customHeight="1">
      <c r="A201" s="710"/>
      <c r="B201" s="711"/>
      <c r="C201" s="616"/>
      <c r="D201" s="745" t="s">
        <v>301</v>
      </c>
      <c r="E201" s="77"/>
      <c r="F201" s="78"/>
      <c r="G201" s="79"/>
      <c r="H201" s="80"/>
      <c r="I201" s="80"/>
      <c r="J201" s="81"/>
      <c r="K201" s="82"/>
      <c r="L201" s="641" t="s">
        <v>273</v>
      </c>
      <c r="M201" s="84">
        <f>SUBTOTAL(9,M202:M205)</f>
        <v>0</v>
      </c>
      <c r="N201" s="84">
        <f>SUBTOTAL(9,N202:N205)</f>
        <v>894799000</v>
      </c>
      <c r="O201" s="84">
        <f>SUBTOTAL(9,O202:O205)</f>
        <v>-894799000</v>
      </c>
      <c r="P201" s="620"/>
    </row>
    <row r="202" spans="1:16" ht="12" customHeight="1">
      <c r="A202" s="710"/>
      <c r="B202" s="711"/>
      <c r="C202" s="616"/>
      <c r="D202" s="745" t="s">
        <v>302</v>
      </c>
      <c r="E202" s="639">
        <v>1500</v>
      </c>
      <c r="F202" s="638" t="s">
        <v>272</v>
      </c>
      <c r="G202" s="973">
        <v>14160</v>
      </c>
      <c r="H202" s="638" t="s">
        <v>3393</v>
      </c>
      <c r="I202" s="638" t="s">
        <v>272</v>
      </c>
      <c r="J202" s="638">
        <v>12</v>
      </c>
      <c r="K202" s="638" t="s">
        <v>3391</v>
      </c>
      <c r="L202" s="641" t="s">
        <v>273</v>
      </c>
      <c r="M202" s="84"/>
      <c r="N202" s="84">
        <v>254880000</v>
      </c>
      <c r="O202" s="84">
        <f>M202-N202</f>
        <v>-254880000</v>
      </c>
      <c r="P202" s="620"/>
    </row>
    <row r="203" spans="1:16" ht="12" customHeight="1">
      <c r="A203" s="710"/>
      <c r="B203" s="711"/>
      <c r="C203" s="616"/>
      <c r="D203" s="745" t="s">
        <v>303</v>
      </c>
      <c r="E203" s="639">
        <v>1500</v>
      </c>
      <c r="F203" s="638" t="s">
        <v>272</v>
      </c>
      <c r="G203" s="973">
        <v>19354</v>
      </c>
      <c r="H203" s="638" t="s">
        <v>3393</v>
      </c>
      <c r="I203" s="638" t="s">
        <v>272</v>
      </c>
      <c r="J203" s="638">
        <v>12</v>
      </c>
      <c r="K203" s="638" t="s">
        <v>3391</v>
      </c>
      <c r="L203" s="641" t="s">
        <v>273</v>
      </c>
      <c r="M203" s="84"/>
      <c r="N203" s="84">
        <v>348372000</v>
      </c>
      <c r="O203" s="84">
        <f>M203-N203</f>
        <v>-348372000</v>
      </c>
      <c r="P203" s="620"/>
    </row>
    <row r="204" spans="1:16" ht="12" customHeight="1">
      <c r="A204" s="710"/>
      <c r="B204" s="711"/>
      <c r="C204" s="616"/>
      <c r="D204" s="745" t="s">
        <v>304</v>
      </c>
      <c r="E204" s="639">
        <v>1500</v>
      </c>
      <c r="F204" s="638" t="s">
        <v>272</v>
      </c>
      <c r="G204" s="973">
        <v>16197</v>
      </c>
      <c r="H204" s="638" t="s">
        <v>3393</v>
      </c>
      <c r="I204" s="638" t="s">
        <v>272</v>
      </c>
      <c r="J204" s="638">
        <v>12</v>
      </c>
      <c r="K204" s="638" t="s">
        <v>131</v>
      </c>
      <c r="L204" s="641" t="s">
        <v>273</v>
      </c>
      <c r="M204" s="84"/>
      <c r="N204" s="84">
        <v>291547000</v>
      </c>
      <c r="O204" s="84">
        <f>M204-N204</f>
        <v>-291547000</v>
      </c>
      <c r="P204" s="620"/>
    </row>
    <row r="205" spans="1:16" ht="12" customHeight="1">
      <c r="A205" s="710"/>
      <c r="B205" s="711"/>
      <c r="C205" s="616"/>
      <c r="D205" s="745" t="s">
        <v>3408</v>
      </c>
      <c r="E205" s="639">
        <v>29640000</v>
      </c>
      <c r="F205" s="638" t="s">
        <v>272</v>
      </c>
      <c r="G205" s="973">
        <v>1</v>
      </c>
      <c r="H205" s="638" t="s">
        <v>3409</v>
      </c>
      <c r="I205" s="638" t="s">
        <v>272</v>
      </c>
      <c r="J205" s="638"/>
      <c r="K205" s="638"/>
      <c r="L205" s="641" t="s">
        <v>273</v>
      </c>
      <c r="M205" s="84"/>
      <c r="N205" s="84"/>
      <c r="O205" s="85">
        <f>M205-N205</f>
        <v>0</v>
      </c>
      <c r="P205" s="620"/>
    </row>
    <row r="206" spans="1:16" ht="12" customHeight="1">
      <c r="A206" s="710"/>
      <c r="B206" s="711"/>
      <c r="C206" s="615" t="s">
        <v>305</v>
      </c>
      <c r="D206" s="604"/>
      <c r="E206" s="602"/>
      <c r="F206" s="603"/>
      <c r="G206" s="603"/>
      <c r="H206" s="603"/>
      <c r="I206" s="604"/>
      <c r="J206" s="604"/>
      <c r="K206" s="603"/>
      <c r="L206" s="603"/>
      <c r="M206" s="605">
        <f>SUBTOTAL(9,M207:M207)</f>
        <v>363000000</v>
      </c>
      <c r="N206" s="605">
        <f>SUBTOTAL(9,N207:N207)</f>
        <v>394615000</v>
      </c>
      <c r="O206" s="605">
        <f>SUBTOTAL(9,O207:O207)</f>
        <v>-31615000</v>
      </c>
      <c r="P206" s="606">
        <f>(M206/N206)*100-100</f>
        <v>-8.0116062491289028</v>
      </c>
    </row>
    <row r="207" spans="1:16" ht="12" customHeight="1">
      <c r="A207" s="710"/>
      <c r="B207" s="711"/>
      <c r="C207" s="616"/>
      <c r="D207" s="76" t="s">
        <v>306</v>
      </c>
      <c r="E207" s="77">
        <v>363000000</v>
      </c>
      <c r="F207" s="78" t="s">
        <v>3</v>
      </c>
      <c r="G207" s="79"/>
      <c r="H207" s="80" t="s">
        <v>284</v>
      </c>
      <c r="I207" s="80"/>
      <c r="J207" s="81"/>
      <c r="K207" s="82"/>
      <c r="L207" s="83" t="s">
        <v>5</v>
      </c>
      <c r="M207" s="84">
        <f>ROUNDDOWN(IF($G207&lt;=0,$E207,IF($J207&lt;=0,$E207*$G207,$E207*$G207*$J207)),-3)</f>
        <v>363000000</v>
      </c>
      <c r="N207" s="84">
        <v>394615000</v>
      </c>
      <c r="O207" s="85">
        <f>M207-N207</f>
        <v>-31615000</v>
      </c>
      <c r="P207" s="620"/>
    </row>
    <row r="208" spans="1:16" ht="12" customHeight="1">
      <c r="A208" s="743"/>
      <c r="B208" s="615" t="s">
        <v>333</v>
      </c>
      <c r="C208" s="615"/>
      <c r="D208" s="604"/>
      <c r="E208" s="602"/>
      <c r="F208" s="603"/>
      <c r="G208" s="603"/>
      <c r="H208" s="603"/>
      <c r="I208" s="604"/>
      <c r="J208" s="604"/>
      <c r="K208" s="603"/>
      <c r="L208" s="603"/>
      <c r="M208" s="605">
        <f>SUBTOTAL(9,M209:M209)</f>
        <v>1894000000</v>
      </c>
      <c r="N208" s="605">
        <f>SUBTOTAL(9,N209:N209)</f>
        <v>1809703000</v>
      </c>
      <c r="O208" s="605">
        <f>SUBTOTAL(9,O209:O209)</f>
        <v>84297000</v>
      </c>
      <c r="P208" s="613"/>
    </row>
    <row r="209" spans="1:16" ht="12" customHeight="1">
      <c r="A209" s="710"/>
      <c r="B209" s="711"/>
      <c r="C209" s="616"/>
      <c r="D209" s="713" t="s">
        <v>319</v>
      </c>
      <c r="E209" s="714">
        <v>1894000000</v>
      </c>
      <c r="F209" s="715" t="s">
        <v>3</v>
      </c>
      <c r="G209" s="716"/>
      <c r="H209" s="717" t="s">
        <v>320</v>
      </c>
      <c r="I209" s="717"/>
      <c r="J209" s="718"/>
      <c r="K209" s="719"/>
      <c r="L209" s="720" t="s">
        <v>5</v>
      </c>
      <c r="M209" s="84">
        <f>ROUNDDOWN(IF($G209&lt;=0,$E209,IF($J209&lt;=0,$E209*$G209,$E209*$G209*$J209)),-3)</f>
        <v>1894000000</v>
      </c>
      <c r="N209" s="85">
        <v>1809703000</v>
      </c>
      <c r="O209" s="85">
        <f>M209-N209</f>
        <v>84297000</v>
      </c>
      <c r="P209" s="721"/>
    </row>
    <row r="210" spans="1:16" ht="12" customHeight="1">
      <c r="A210" s="705" t="s">
        <v>885</v>
      </c>
      <c r="B210" s="672"/>
      <c r="C210" s="615"/>
      <c r="D210" s="736"/>
      <c r="E210" s="714"/>
      <c r="F210" s="715"/>
      <c r="G210" s="716"/>
      <c r="H210" s="717"/>
      <c r="I210" s="717"/>
      <c r="J210" s="718"/>
      <c r="K210" s="719"/>
      <c r="L210" s="720"/>
      <c r="M210" s="605">
        <f>SUBTOTAL(9,M211:M224)</f>
        <v>0</v>
      </c>
      <c r="N210" s="605">
        <f>SUBTOTAL(9,N211:N236)</f>
        <v>7005997137</v>
      </c>
      <c r="O210" s="605">
        <f>SUBTOTAL(9,O211:O236)</f>
        <v>-7005997137</v>
      </c>
      <c r="P210" s="606">
        <f>(M210/N210)*100-100</f>
        <v>-100</v>
      </c>
    </row>
    <row r="211" spans="1:16" ht="12.75" customHeight="1">
      <c r="A211" s="710"/>
      <c r="B211" s="746" t="s">
        <v>3383</v>
      </c>
      <c r="C211" s="153"/>
      <c r="D211" s="604"/>
      <c r="E211" s="602"/>
      <c r="F211" s="603"/>
      <c r="G211" s="603"/>
      <c r="H211" s="603"/>
      <c r="I211" s="604"/>
      <c r="J211" s="604"/>
      <c r="K211" s="603"/>
      <c r="L211" s="603"/>
      <c r="M211" s="605">
        <f>SUBTOTAL(9,M212:M212)</f>
        <v>0</v>
      </c>
      <c r="N211" s="605">
        <f>SUBTOTAL(9,N212:N212)</f>
        <v>1800000000</v>
      </c>
      <c r="O211" s="605">
        <f>SUBTOTAL(9,O212:O212)</f>
        <v>-1800000000</v>
      </c>
      <c r="P211" s="606">
        <f>(M211/N211)*100-100</f>
        <v>-100</v>
      </c>
    </row>
    <row r="212" spans="1:16" ht="12" customHeight="1">
      <c r="A212" s="710"/>
      <c r="B212" s="741"/>
      <c r="C212" s="653"/>
      <c r="D212" s="713" t="s">
        <v>292</v>
      </c>
      <c r="E212" s="714"/>
      <c r="F212" s="715" t="s">
        <v>3</v>
      </c>
      <c r="G212" s="716"/>
      <c r="H212" s="717" t="s">
        <v>284</v>
      </c>
      <c r="I212" s="717"/>
      <c r="J212" s="718"/>
      <c r="K212" s="719"/>
      <c r="L212" s="720" t="s">
        <v>5</v>
      </c>
      <c r="M212" s="84">
        <f>ROUNDDOWN(IF($G212&lt;=0,$E212,IF($J212&lt;=0,$E212*$G212,$E212*$G212*$J212)),-3)</f>
        <v>0</v>
      </c>
      <c r="N212" s="747">
        <v>1800000000</v>
      </c>
      <c r="O212" s="85">
        <f>M212-N212</f>
        <v>-1800000000</v>
      </c>
      <c r="P212" s="721"/>
    </row>
    <row r="213" spans="1:16" ht="12" customHeight="1">
      <c r="A213" s="710"/>
      <c r="B213" s="748" t="s">
        <v>3384</v>
      </c>
      <c r="C213" s="615"/>
      <c r="D213" s="604"/>
      <c r="E213" s="602"/>
      <c r="F213" s="603"/>
      <c r="G213" s="603"/>
      <c r="H213" s="603"/>
      <c r="I213" s="604"/>
      <c r="J213" s="604"/>
      <c r="K213" s="603"/>
      <c r="L213" s="603"/>
      <c r="M213" s="605">
        <f>SUBTOTAL(9,M214:M214)</f>
        <v>0</v>
      </c>
      <c r="N213" s="605">
        <f>SUBTOTAL(9,N214:N214)</f>
        <v>342915137</v>
      </c>
      <c r="O213" s="605">
        <f>SUBTOTAL(9,O214:O214)</f>
        <v>-342915137</v>
      </c>
      <c r="P213" s="606">
        <f>(M213/N213)*100-100</f>
        <v>-100</v>
      </c>
    </row>
    <row r="214" spans="1:16" ht="12" customHeight="1">
      <c r="A214" s="710"/>
      <c r="B214" s="741"/>
      <c r="C214" s="616"/>
      <c r="D214" s="76" t="s">
        <v>319</v>
      </c>
      <c r="E214" s="77"/>
      <c r="F214" s="78" t="s">
        <v>3</v>
      </c>
      <c r="G214" s="79"/>
      <c r="H214" s="80" t="s">
        <v>320</v>
      </c>
      <c r="I214" s="80"/>
      <c r="J214" s="81"/>
      <c r="K214" s="82"/>
      <c r="L214" s="83" t="s">
        <v>5</v>
      </c>
      <c r="M214" s="84">
        <f>ROUNDDOWN(IF($G214&lt;=0,$E214,IF($J214&lt;=0,$E214*$G214,$E214*$G214*$J214)),-3)</f>
        <v>0</v>
      </c>
      <c r="N214" s="84">
        <v>342915137</v>
      </c>
      <c r="O214" s="85">
        <f>M214-N214</f>
        <v>-342915137</v>
      </c>
      <c r="P214" s="620"/>
    </row>
    <row r="215" spans="1:16" ht="12" customHeight="1">
      <c r="A215" s="710"/>
      <c r="B215" s="72" t="s">
        <v>3385</v>
      </c>
      <c r="C215" s="165"/>
      <c r="D215" s="604"/>
      <c r="E215" s="602"/>
      <c r="F215" s="603"/>
      <c r="G215" s="603"/>
      <c r="H215" s="603"/>
      <c r="I215" s="604"/>
      <c r="J215" s="604"/>
      <c r="K215" s="603"/>
      <c r="L215" s="603"/>
      <c r="M215" s="605">
        <f>SUBTOTAL(9,M216:M216)</f>
        <v>0</v>
      </c>
      <c r="N215" s="605">
        <f>SUBTOTAL(9,N216:N216)</f>
        <v>1312000000</v>
      </c>
      <c r="O215" s="605">
        <f>SUBTOTAL(9,O216:O216)</f>
        <v>-1312000000</v>
      </c>
      <c r="P215" s="606">
        <f>(M215/N215)*100-100</f>
        <v>-100</v>
      </c>
    </row>
    <row r="216" spans="1:16" ht="12" customHeight="1">
      <c r="A216" s="710"/>
      <c r="B216" s="741"/>
      <c r="C216" s="653"/>
      <c r="D216" s="713" t="s">
        <v>292</v>
      </c>
      <c r="E216" s="714"/>
      <c r="F216" s="715" t="s">
        <v>3</v>
      </c>
      <c r="G216" s="716"/>
      <c r="H216" s="717" t="s">
        <v>284</v>
      </c>
      <c r="I216" s="717"/>
      <c r="J216" s="718"/>
      <c r="K216" s="719"/>
      <c r="L216" s="720" t="s">
        <v>5</v>
      </c>
      <c r="M216" s="85"/>
      <c r="N216" s="747">
        <v>1312000000</v>
      </c>
      <c r="O216" s="85">
        <f>M216-N216</f>
        <v>-1312000000</v>
      </c>
      <c r="P216" s="721"/>
    </row>
    <row r="217" spans="1:16" ht="12" customHeight="1">
      <c r="A217" s="710"/>
      <c r="B217" s="746" t="s">
        <v>384</v>
      </c>
      <c r="C217" s="165"/>
      <c r="D217" s="604"/>
      <c r="E217" s="602"/>
      <c r="F217" s="603"/>
      <c r="G217" s="603"/>
      <c r="H217" s="603"/>
      <c r="I217" s="604"/>
      <c r="J217" s="604"/>
      <c r="K217" s="603"/>
      <c r="L217" s="603"/>
      <c r="M217" s="605">
        <f>SUBTOTAL(9,M218:M218)</f>
        <v>0</v>
      </c>
      <c r="N217" s="605">
        <f>SUBTOTAL(9,N218:N218)</f>
        <v>199000000</v>
      </c>
      <c r="O217" s="605">
        <f>SUBTOTAL(9,O218:O218)</f>
        <v>-199000000</v>
      </c>
      <c r="P217" s="606">
        <f>(M217/N217)*100-100</f>
        <v>-100</v>
      </c>
    </row>
    <row r="218" spans="1:16" ht="12" customHeight="1">
      <c r="A218" s="710"/>
      <c r="B218" s="741"/>
      <c r="C218" s="653"/>
      <c r="D218" s="713" t="s">
        <v>292</v>
      </c>
      <c r="E218" s="714"/>
      <c r="F218" s="715" t="s">
        <v>3</v>
      </c>
      <c r="G218" s="716"/>
      <c r="H218" s="717" t="s">
        <v>284</v>
      </c>
      <c r="I218" s="717"/>
      <c r="J218" s="718"/>
      <c r="K218" s="719"/>
      <c r="L218" s="720" t="s">
        <v>5</v>
      </c>
      <c r="M218" s="85"/>
      <c r="N218" s="747">
        <v>199000000</v>
      </c>
      <c r="O218" s="85">
        <f>M218-N218</f>
        <v>-199000000</v>
      </c>
      <c r="P218" s="721"/>
    </row>
    <row r="219" spans="1:16" ht="12" customHeight="1">
      <c r="A219" s="743"/>
      <c r="B219" s="746" t="s">
        <v>3381</v>
      </c>
      <c r="C219" s="165"/>
      <c r="D219" s="604"/>
      <c r="E219" s="602"/>
      <c r="F219" s="603"/>
      <c r="G219" s="603"/>
      <c r="H219" s="603"/>
      <c r="I219" s="604"/>
      <c r="J219" s="604"/>
      <c r="K219" s="603"/>
      <c r="L219" s="603"/>
      <c r="M219" s="605">
        <f>SUBTOTAL(9,M220:M220)</f>
        <v>0</v>
      </c>
      <c r="N219" s="605">
        <f>SUBTOTAL(9,N220:N220)</f>
        <v>246000000</v>
      </c>
      <c r="O219" s="605">
        <f>SUBTOTAL(9,O220:O220)</f>
        <v>-246000000</v>
      </c>
      <c r="P219" s="606">
        <f>(M219/N219)*100-100</f>
        <v>-100</v>
      </c>
    </row>
    <row r="220" spans="1:16" ht="12" customHeight="1">
      <c r="A220" s="710"/>
      <c r="B220" s="741"/>
      <c r="C220" s="653"/>
      <c r="D220" s="713" t="s">
        <v>292</v>
      </c>
      <c r="E220" s="714"/>
      <c r="F220" s="715" t="s">
        <v>3</v>
      </c>
      <c r="G220" s="716"/>
      <c r="H220" s="717" t="s">
        <v>284</v>
      </c>
      <c r="I220" s="717"/>
      <c r="J220" s="718"/>
      <c r="K220" s="719"/>
      <c r="L220" s="720" t="s">
        <v>5</v>
      </c>
      <c r="M220" s="85"/>
      <c r="N220" s="747">
        <v>246000000</v>
      </c>
      <c r="O220" s="85">
        <f>M220-N220</f>
        <v>-246000000</v>
      </c>
      <c r="P220" s="721"/>
    </row>
    <row r="221" spans="1:16" ht="12" customHeight="1">
      <c r="A221" s="710"/>
      <c r="B221" s="746" t="s">
        <v>385</v>
      </c>
      <c r="C221" s="165"/>
      <c r="D221" s="604"/>
      <c r="E221" s="602"/>
      <c r="F221" s="603"/>
      <c r="G221" s="603"/>
      <c r="H221" s="603"/>
      <c r="I221" s="604"/>
      <c r="J221" s="604"/>
      <c r="K221" s="603"/>
      <c r="L221" s="603"/>
      <c r="M221" s="605">
        <f>SUBTOTAL(9,M222:M222)</f>
        <v>0</v>
      </c>
      <c r="N221" s="605">
        <f>SUBTOTAL(9,N222:N222)</f>
        <v>300000000</v>
      </c>
      <c r="O221" s="605">
        <f>SUBTOTAL(9,O222:O222)</f>
        <v>-300000000</v>
      </c>
      <c r="P221" s="606">
        <f>(M221/N221)*100-100</f>
        <v>-100</v>
      </c>
    </row>
    <row r="222" spans="1:16" ht="12" customHeight="1">
      <c r="A222" s="710"/>
      <c r="B222" s="741"/>
      <c r="C222" s="653"/>
      <c r="D222" s="713" t="s">
        <v>292</v>
      </c>
      <c r="E222" s="714"/>
      <c r="F222" s="715" t="s">
        <v>3</v>
      </c>
      <c r="G222" s="716"/>
      <c r="H222" s="717" t="s">
        <v>284</v>
      </c>
      <c r="I222" s="717"/>
      <c r="J222" s="718"/>
      <c r="K222" s="719"/>
      <c r="L222" s="720" t="s">
        <v>5</v>
      </c>
      <c r="M222" s="85"/>
      <c r="N222" s="747">
        <v>300000000</v>
      </c>
      <c r="O222" s="85">
        <f>M222-N222</f>
        <v>-300000000</v>
      </c>
      <c r="P222" s="721"/>
    </row>
    <row r="223" spans="1:16" ht="12" customHeight="1">
      <c r="A223" s="710"/>
      <c r="B223" s="746" t="s">
        <v>3369</v>
      </c>
      <c r="C223" s="165"/>
      <c r="D223" s="604"/>
      <c r="E223" s="602"/>
      <c r="F223" s="603"/>
      <c r="G223" s="603"/>
      <c r="H223" s="603"/>
      <c r="I223" s="604"/>
      <c r="J223" s="604"/>
      <c r="K223" s="603"/>
      <c r="L223" s="603"/>
      <c r="M223" s="605">
        <f>SUBTOTAL(9,M224:M224)</f>
        <v>0</v>
      </c>
      <c r="N223" s="605">
        <f>SUBTOTAL(9,N224:N224)</f>
        <v>15000000</v>
      </c>
      <c r="O223" s="605">
        <f>SUBTOTAL(9,O224:O224)</f>
        <v>-15000000</v>
      </c>
      <c r="P223" s="606">
        <f>(M223/N223)*100-100</f>
        <v>-100</v>
      </c>
    </row>
    <row r="224" spans="1:16" ht="12">
      <c r="A224" s="710"/>
      <c r="B224" s="741"/>
      <c r="C224" s="615"/>
      <c r="D224" s="646" t="s">
        <v>292</v>
      </c>
      <c r="E224" s="739"/>
      <c r="F224" s="668" t="s">
        <v>3</v>
      </c>
      <c r="G224" s="669"/>
      <c r="H224" s="670" t="s">
        <v>284</v>
      </c>
      <c r="I224" s="670"/>
      <c r="J224" s="671"/>
      <c r="K224" s="672"/>
      <c r="L224" s="673" t="s">
        <v>5</v>
      </c>
      <c r="M224" s="605"/>
      <c r="N224" s="749">
        <v>15000000</v>
      </c>
      <c r="O224" s="85">
        <f>M224-N224</f>
        <v>-15000000</v>
      </c>
      <c r="P224" s="740"/>
    </row>
    <row r="225" spans="1:16" ht="12" customHeight="1">
      <c r="A225" s="710"/>
      <c r="B225" s="746" t="s">
        <v>3371</v>
      </c>
      <c r="C225" s="165"/>
      <c r="D225" s="604"/>
      <c r="E225" s="602"/>
      <c r="F225" s="603"/>
      <c r="G225" s="603"/>
      <c r="H225" s="603"/>
      <c r="I225" s="604"/>
      <c r="J225" s="604"/>
      <c r="K225" s="603"/>
      <c r="L225" s="603"/>
      <c r="M225" s="605">
        <f>SUBTOTAL(9,M226:M226)</f>
        <v>0</v>
      </c>
      <c r="N225" s="605">
        <f>SUBTOTAL(9,N226:N226)</f>
        <v>1001600000</v>
      </c>
      <c r="O225" s="605">
        <f>SUBTOTAL(9,O226:O226)</f>
        <v>-1001600000</v>
      </c>
      <c r="P225" s="606">
        <f>(M225/N225)*100-100</f>
        <v>-100</v>
      </c>
    </row>
    <row r="226" spans="1:16" ht="12">
      <c r="A226" s="710"/>
      <c r="B226" s="741"/>
      <c r="C226" s="615"/>
      <c r="D226" s="646" t="s">
        <v>292</v>
      </c>
      <c r="E226" s="739"/>
      <c r="F226" s="668" t="s">
        <v>3</v>
      </c>
      <c r="G226" s="669"/>
      <c r="H226" s="670" t="s">
        <v>284</v>
      </c>
      <c r="I226" s="670"/>
      <c r="J226" s="671"/>
      <c r="K226" s="672"/>
      <c r="L226" s="673" t="s">
        <v>5</v>
      </c>
      <c r="M226" s="605"/>
      <c r="N226" s="749">
        <v>1001600000</v>
      </c>
      <c r="O226" s="85">
        <f>M226-N226</f>
        <v>-1001600000</v>
      </c>
      <c r="P226" s="740"/>
    </row>
    <row r="227" spans="1:16" ht="12" customHeight="1">
      <c r="A227" s="710"/>
      <c r="B227" s="746" t="s">
        <v>3379</v>
      </c>
      <c r="C227" s="165"/>
      <c r="D227" s="604"/>
      <c r="E227" s="602"/>
      <c r="F227" s="603"/>
      <c r="G227" s="603"/>
      <c r="H227" s="603"/>
      <c r="I227" s="604"/>
      <c r="J227" s="604"/>
      <c r="K227" s="603"/>
      <c r="L227" s="603"/>
      <c r="M227" s="605">
        <f>SUBTOTAL(9,M228:M228)</f>
        <v>0</v>
      </c>
      <c r="N227" s="605">
        <f>SUBTOTAL(9,N228:N228)</f>
        <v>38000000</v>
      </c>
      <c r="O227" s="605">
        <f>SUBTOTAL(9,O228:O228)</f>
        <v>-38000000</v>
      </c>
      <c r="P227" s="606">
        <f>(M227/N227)*100-100</f>
        <v>-100</v>
      </c>
    </row>
    <row r="228" spans="1:16" ht="12">
      <c r="A228" s="710"/>
      <c r="B228" s="741"/>
      <c r="C228" s="615"/>
      <c r="D228" s="646" t="s">
        <v>292</v>
      </c>
      <c r="E228" s="739"/>
      <c r="F228" s="668" t="s">
        <v>3</v>
      </c>
      <c r="G228" s="669"/>
      <c r="H228" s="670" t="s">
        <v>284</v>
      </c>
      <c r="I228" s="670"/>
      <c r="J228" s="671"/>
      <c r="K228" s="672"/>
      <c r="L228" s="673" t="s">
        <v>5</v>
      </c>
      <c r="M228" s="605"/>
      <c r="N228" s="749">
        <v>38000000</v>
      </c>
      <c r="O228" s="85">
        <f>M228-N228</f>
        <v>-38000000</v>
      </c>
      <c r="P228" s="740"/>
    </row>
    <row r="229" spans="1:16" ht="12" customHeight="1">
      <c r="A229" s="710"/>
      <c r="B229" s="746" t="s">
        <v>3373</v>
      </c>
      <c r="C229" s="165"/>
      <c r="D229" s="604"/>
      <c r="E229" s="602"/>
      <c r="F229" s="603"/>
      <c r="G229" s="603"/>
      <c r="H229" s="603"/>
      <c r="I229" s="604"/>
      <c r="J229" s="604"/>
      <c r="K229" s="603"/>
      <c r="L229" s="603"/>
      <c r="M229" s="605">
        <f>SUBTOTAL(9,M230:M230)</f>
        <v>0</v>
      </c>
      <c r="N229" s="605">
        <f>SUBTOTAL(9,N230:N230)</f>
        <v>416000000</v>
      </c>
      <c r="O229" s="605">
        <f>SUBTOTAL(9,O230:O230)</f>
        <v>-416000000</v>
      </c>
      <c r="P229" s="606">
        <f>(M229/N229)*100-100</f>
        <v>-100</v>
      </c>
    </row>
    <row r="230" spans="1:16" ht="12" customHeight="1">
      <c r="A230" s="710"/>
      <c r="B230" s="741"/>
      <c r="C230" s="653"/>
      <c r="D230" s="713" t="s">
        <v>292</v>
      </c>
      <c r="E230" s="714"/>
      <c r="F230" s="715" t="s">
        <v>3</v>
      </c>
      <c r="G230" s="716"/>
      <c r="H230" s="717" t="s">
        <v>284</v>
      </c>
      <c r="I230" s="717"/>
      <c r="J230" s="718"/>
      <c r="K230" s="719"/>
      <c r="L230" s="720" t="s">
        <v>5</v>
      </c>
      <c r="M230" s="85"/>
      <c r="N230" s="747">
        <v>416000000</v>
      </c>
      <c r="O230" s="85">
        <f>M230-N230</f>
        <v>-416000000</v>
      </c>
      <c r="P230" s="721"/>
    </row>
    <row r="231" spans="1:16" ht="12" customHeight="1">
      <c r="A231" s="710"/>
      <c r="B231" s="746" t="s">
        <v>3375</v>
      </c>
      <c r="C231" s="165"/>
      <c r="D231" s="604"/>
      <c r="E231" s="602"/>
      <c r="F231" s="603"/>
      <c r="G231" s="603"/>
      <c r="H231" s="603"/>
      <c r="I231" s="604"/>
      <c r="J231" s="604"/>
      <c r="K231" s="603"/>
      <c r="L231" s="603"/>
      <c r="M231" s="605">
        <f>SUBTOTAL(9,M232:M232)</f>
        <v>0</v>
      </c>
      <c r="N231" s="605">
        <f>SUBTOTAL(9,N232:N232)</f>
        <v>672500000</v>
      </c>
      <c r="O231" s="605">
        <f>SUBTOTAL(9,O232:O232)</f>
        <v>-672500000</v>
      </c>
      <c r="P231" s="606">
        <f>(M231/N231)*100-100</f>
        <v>-100</v>
      </c>
    </row>
    <row r="232" spans="1:16" ht="12">
      <c r="A232" s="710"/>
      <c r="B232" s="741"/>
      <c r="C232" s="615"/>
      <c r="D232" s="646" t="s">
        <v>292</v>
      </c>
      <c r="E232" s="739"/>
      <c r="F232" s="668" t="s">
        <v>3</v>
      </c>
      <c r="G232" s="669"/>
      <c r="H232" s="670" t="s">
        <v>284</v>
      </c>
      <c r="I232" s="670"/>
      <c r="J232" s="671"/>
      <c r="K232" s="672"/>
      <c r="L232" s="673" t="s">
        <v>5</v>
      </c>
      <c r="M232" s="605"/>
      <c r="N232" s="749">
        <v>672500000</v>
      </c>
      <c r="O232" s="85">
        <f>M232-N232</f>
        <v>-672500000</v>
      </c>
      <c r="P232" s="740"/>
    </row>
    <row r="233" spans="1:16" ht="12" customHeight="1">
      <c r="A233" s="710"/>
      <c r="B233" s="746" t="s">
        <v>3377</v>
      </c>
      <c r="C233" s="165"/>
      <c r="D233" s="604"/>
      <c r="E233" s="602"/>
      <c r="F233" s="603"/>
      <c r="G233" s="603"/>
      <c r="H233" s="603"/>
      <c r="I233" s="604"/>
      <c r="J233" s="604"/>
      <c r="K233" s="603"/>
      <c r="L233" s="603"/>
      <c r="M233" s="605">
        <f>SUBTOTAL(9,M234:M234)</f>
        <v>0</v>
      </c>
      <c r="N233" s="605">
        <f>SUBTOTAL(9,N234:N234)</f>
        <v>162982000</v>
      </c>
      <c r="O233" s="605">
        <f>SUBTOTAL(9,O234:O234)</f>
        <v>-162982000</v>
      </c>
      <c r="P233" s="606">
        <f>(M233/N233)*100-100</f>
        <v>-100</v>
      </c>
    </row>
    <row r="234" spans="1:16" ht="12">
      <c r="A234" s="710"/>
      <c r="B234" s="741"/>
      <c r="C234" s="615"/>
      <c r="D234" s="646" t="s">
        <v>292</v>
      </c>
      <c r="E234" s="739"/>
      <c r="F234" s="668" t="s">
        <v>3</v>
      </c>
      <c r="G234" s="669"/>
      <c r="H234" s="670" t="s">
        <v>284</v>
      </c>
      <c r="I234" s="670"/>
      <c r="J234" s="671"/>
      <c r="K234" s="672"/>
      <c r="L234" s="673" t="s">
        <v>5</v>
      </c>
      <c r="M234" s="605"/>
      <c r="N234" s="749">
        <v>162982000</v>
      </c>
      <c r="O234" s="85">
        <f>M234-N234</f>
        <v>-162982000</v>
      </c>
      <c r="P234" s="740"/>
    </row>
    <row r="235" spans="1:16" ht="12" customHeight="1">
      <c r="A235" s="710"/>
      <c r="B235" s="746" t="s">
        <v>3386</v>
      </c>
      <c r="C235" s="165"/>
      <c r="D235" s="604"/>
      <c r="E235" s="602"/>
      <c r="F235" s="603"/>
      <c r="G235" s="603"/>
      <c r="H235" s="603"/>
      <c r="I235" s="604"/>
      <c r="J235" s="604"/>
      <c r="K235" s="603"/>
      <c r="L235" s="603"/>
      <c r="M235" s="605">
        <f>SUBTOTAL(9,M236:M236)</f>
        <v>0</v>
      </c>
      <c r="N235" s="605">
        <f>SUBTOTAL(9,N236:N236)</f>
        <v>500000000</v>
      </c>
      <c r="O235" s="605">
        <f>SUBTOTAL(9,O236:O236)</f>
        <v>-500000000</v>
      </c>
      <c r="P235" s="606">
        <f>(M235/N235)*100-100</f>
        <v>-100</v>
      </c>
    </row>
    <row r="236" spans="1:16" ht="12" customHeight="1">
      <c r="A236" s="710"/>
      <c r="B236" s="750"/>
      <c r="C236" s="653"/>
      <c r="D236" s="713" t="s">
        <v>292</v>
      </c>
      <c r="E236" s="714"/>
      <c r="F236" s="715" t="s">
        <v>3</v>
      </c>
      <c r="G236" s="716"/>
      <c r="H236" s="717" t="s">
        <v>284</v>
      </c>
      <c r="I236" s="717"/>
      <c r="J236" s="718"/>
      <c r="K236" s="719"/>
      <c r="L236" s="720" t="s">
        <v>5</v>
      </c>
      <c r="M236" s="85"/>
      <c r="N236" s="747">
        <v>500000000</v>
      </c>
      <c r="O236" s="85">
        <f>M236-N236</f>
        <v>-500000000</v>
      </c>
      <c r="P236" s="721"/>
    </row>
  </sheetData>
  <sheetProtection insertRows="0" deleteRows="0"/>
  <autoFilter ref="A4:P214"/>
  <mergeCells count="6">
    <mergeCell ref="A119:C119"/>
    <mergeCell ref="A5:C5"/>
    <mergeCell ref="A6:C6"/>
    <mergeCell ref="A7:C7"/>
    <mergeCell ref="A8:C8"/>
    <mergeCell ref="A105:C105"/>
  </mergeCells>
  <phoneticPr fontId="1" type="noConversion"/>
  <printOptions horizontalCentered="1"/>
  <pageMargins left="0.25" right="0.25" top="0.75" bottom="0.75" header="0.3" footer="0.3"/>
  <pageSetup paperSize="9" scale="88" firstPageNumber="4" fitToHeight="0" orientation="landscape" useFirstPageNumber="1" r:id="rId1"/>
  <headerFooter>
    <firstFooter>&amp;C- &amp;P -</firstFooter>
  </headerFooter>
  <rowBreaks count="1" manualBreakCount="1">
    <brk id="186" max="16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outlinePr summaryBelow="0"/>
    <pageSetUpPr fitToPage="1"/>
  </sheetPr>
  <dimension ref="A1:BY4646"/>
  <sheetViews>
    <sheetView tabSelected="1" view="pageBreakPreview" zoomScaleNormal="115" zoomScaleSheetLayoutView="100" workbookViewId="0">
      <pane xSplit="4" ySplit="3717" topLeftCell="E3730" activePane="bottomRight" state="frozen"/>
      <selection pane="topRight" activeCell="E1" sqref="E1"/>
      <selection pane="bottomLeft" activeCell="A3718" sqref="A3718"/>
      <selection pane="bottomRight" activeCell="E3816" sqref="E3816"/>
    </sheetView>
  </sheetViews>
  <sheetFormatPr defaultRowHeight="12"/>
  <cols>
    <col min="1" max="3" width="3.75" style="207" customWidth="1"/>
    <col min="4" max="4" width="19.125" style="1005" customWidth="1"/>
    <col min="5" max="5" width="59.125" style="319" customWidth="1"/>
    <col min="6" max="6" width="13" style="14" customWidth="1"/>
    <col min="7" max="7" width="1.75" style="15" customWidth="1"/>
    <col min="8" max="8" width="6.125" style="16" customWidth="1"/>
    <col min="9" max="9" width="3.375" style="15" customWidth="1"/>
    <col min="10" max="10" width="1.875" style="15" customWidth="1"/>
    <col min="11" max="11" width="5.875" style="16" customWidth="1"/>
    <col min="12" max="12" width="4.5" style="15" customWidth="1"/>
    <col min="13" max="13" width="1.625" style="15" customWidth="1"/>
    <col min="14" max="14" width="14" style="558" customWidth="1"/>
    <col min="15" max="15" width="14.25" style="558" customWidth="1"/>
    <col min="16" max="16" width="12.375" style="558" customWidth="1"/>
    <col min="17" max="17" width="11.375" style="375" customWidth="1"/>
    <col min="18" max="51" width="17.5" style="10" hidden="1" customWidth="1"/>
    <col min="52" max="52" width="15" style="11" hidden="1" customWidth="1"/>
    <col min="53" max="53" width="15" style="12" hidden="1" customWidth="1"/>
    <col min="54" max="62" width="15" style="10" hidden="1" customWidth="1"/>
    <col min="63" max="67" width="17.125" style="10" hidden="1" customWidth="1"/>
    <col min="68" max="68" width="10.125" style="10" hidden="1" customWidth="1"/>
    <col min="69" max="69" width="9" style="10" hidden="1" customWidth="1"/>
    <col min="70" max="73" width="0" style="10" hidden="1" customWidth="1"/>
    <col min="74" max="75" width="9.5" style="10" hidden="1" customWidth="1"/>
    <col min="76" max="76" width="10" style="10" hidden="1" customWidth="1"/>
    <col min="77" max="16384" width="9" style="10"/>
  </cols>
  <sheetData>
    <row r="1" spans="1:72" ht="27.75" customHeight="1">
      <c r="A1" s="89" t="s">
        <v>19</v>
      </c>
      <c r="B1" s="89"/>
      <c r="C1" s="89"/>
      <c r="D1" s="1025"/>
      <c r="E1" s="89"/>
      <c r="F1" s="89"/>
      <c r="G1" s="89"/>
      <c r="H1" s="89"/>
      <c r="I1" s="89"/>
      <c r="J1" s="89"/>
      <c r="K1" s="89"/>
      <c r="L1" s="90"/>
      <c r="M1" s="89"/>
      <c r="N1" s="91"/>
      <c r="O1" s="91"/>
      <c r="P1" s="91"/>
      <c r="Q1" s="92"/>
      <c r="R1" s="93" t="s">
        <v>2326</v>
      </c>
      <c r="S1" s="94" t="s">
        <v>2735</v>
      </c>
      <c r="T1" s="94" t="s">
        <v>2736</v>
      </c>
      <c r="U1" s="94" t="s">
        <v>2737</v>
      </c>
      <c r="V1" s="94" t="s">
        <v>2327</v>
      </c>
      <c r="W1" s="94" t="s">
        <v>2328</v>
      </c>
      <c r="X1" s="94" t="s">
        <v>2329</v>
      </c>
      <c r="Y1" s="94" t="s">
        <v>2330</v>
      </c>
      <c r="Z1" s="94" t="s">
        <v>2331</v>
      </c>
      <c r="AA1" s="94" t="s">
        <v>2332</v>
      </c>
      <c r="AB1" s="94" t="s">
        <v>2333</v>
      </c>
      <c r="AC1" s="94" t="s">
        <v>1412</v>
      </c>
      <c r="AD1" s="94" t="s">
        <v>2334</v>
      </c>
      <c r="AE1" s="94" t="s">
        <v>2335</v>
      </c>
      <c r="AF1" s="94" t="s">
        <v>2336</v>
      </c>
      <c r="AG1" s="94" t="s">
        <v>2337</v>
      </c>
      <c r="AH1" s="94" t="s">
        <v>2338</v>
      </c>
      <c r="AI1" s="94" t="s">
        <v>2339</v>
      </c>
      <c r="AJ1" s="94" t="s">
        <v>2340</v>
      </c>
      <c r="AK1" s="94" t="s">
        <v>2341</v>
      </c>
      <c r="AL1" s="94" t="s">
        <v>2342</v>
      </c>
      <c r="AM1" s="94" t="s">
        <v>2343</v>
      </c>
      <c r="AN1" s="94" t="s">
        <v>2344</v>
      </c>
      <c r="AO1" s="94" t="s">
        <v>2345</v>
      </c>
      <c r="AP1" s="94" t="s">
        <v>2346</v>
      </c>
      <c r="AQ1" s="94" t="s">
        <v>2347</v>
      </c>
      <c r="AR1" s="94" t="s">
        <v>2348</v>
      </c>
      <c r="AS1" s="94" t="s">
        <v>2349</v>
      </c>
      <c r="AT1" s="94" t="s">
        <v>2350</v>
      </c>
      <c r="AU1" s="94" t="s">
        <v>2351</v>
      </c>
      <c r="AV1" s="94" t="s">
        <v>2352</v>
      </c>
      <c r="AW1" s="94" t="s">
        <v>2353</v>
      </c>
      <c r="AX1" s="94" t="s">
        <v>2354</v>
      </c>
      <c r="AY1" s="94" t="s">
        <v>2355</v>
      </c>
      <c r="AZ1" s="94" t="s">
        <v>2356</v>
      </c>
      <c r="BA1" s="94" t="s">
        <v>2357</v>
      </c>
      <c r="BB1" s="94" t="s">
        <v>2358</v>
      </c>
      <c r="BC1" s="11"/>
      <c r="BD1" s="12"/>
    </row>
    <row r="2" spans="1:72" ht="27" thickBot="1">
      <c r="A2" s="95"/>
      <c r="B2" s="96"/>
      <c r="C2" s="96"/>
      <c r="D2" s="1026"/>
      <c r="E2" s="98"/>
      <c r="F2" s="99"/>
      <c r="G2" s="97"/>
      <c r="H2" s="15"/>
      <c r="I2" s="97"/>
      <c r="J2" s="97"/>
      <c r="K2" s="97"/>
      <c r="M2" s="97"/>
      <c r="N2" s="100"/>
      <c r="O2" s="100"/>
      <c r="P2" s="100"/>
      <c r="Q2" s="101" t="s">
        <v>0</v>
      </c>
      <c r="R2" s="102" t="s">
        <v>2326</v>
      </c>
      <c r="S2" s="102" t="s">
        <v>2738</v>
      </c>
      <c r="T2" s="102" t="s">
        <v>2739</v>
      </c>
      <c r="U2" s="102" t="s">
        <v>2740</v>
      </c>
      <c r="V2" s="102" t="s">
        <v>2359</v>
      </c>
      <c r="W2" s="102" t="s">
        <v>2360</v>
      </c>
      <c r="X2" s="102" t="s">
        <v>2361</v>
      </c>
      <c r="Y2" s="102" t="s">
        <v>2362</v>
      </c>
      <c r="Z2" s="102" t="s">
        <v>2363</v>
      </c>
      <c r="AA2" s="102" t="s">
        <v>2364</v>
      </c>
      <c r="AB2" s="102" t="s">
        <v>2365</v>
      </c>
      <c r="AC2" s="102" t="s">
        <v>2366</v>
      </c>
      <c r="AD2" s="102" t="s">
        <v>2367</v>
      </c>
      <c r="AE2" s="102" t="s">
        <v>2368</v>
      </c>
      <c r="AF2" s="102" t="s">
        <v>2369</v>
      </c>
      <c r="AG2" s="102" t="s">
        <v>2370</v>
      </c>
      <c r="AH2" s="94" t="s">
        <v>2371</v>
      </c>
      <c r="AI2" s="94" t="s">
        <v>2372</v>
      </c>
      <c r="AJ2" s="102" t="s">
        <v>2373</v>
      </c>
      <c r="AK2" s="102" t="s">
        <v>2374</v>
      </c>
      <c r="AL2" s="102" t="s">
        <v>2375</v>
      </c>
      <c r="AM2" s="102" t="s">
        <v>2376</v>
      </c>
      <c r="AN2" s="102" t="s">
        <v>2377</v>
      </c>
      <c r="AO2" s="102" t="s">
        <v>2378</v>
      </c>
      <c r="AP2" s="102" t="s">
        <v>2379</v>
      </c>
      <c r="AQ2" s="94" t="s">
        <v>2380</v>
      </c>
      <c r="AR2" s="102" t="s">
        <v>2381</v>
      </c>
      <c r="AS2" s="102" t="s">
        <v>2382</v>
      </c>
      <c r="AT2" s="94" t="s">
        <v>2383</v>
      </c>
      <c r="AU2" s="102" t="s">
        <v>2384</v>
      </c>
      <c r="AV2" s="102" t="s">
        <v>2385</v>
      </c>
      <c r="AW2" s="94" t="s">
        <v>2386</v>
      </c>
      <c r="AX2" s="94" t="s">
        <v>2387</v>
      </c>
      <c r="AY2" s="94" t="s">
        <v>2388</v>
      </c>
      <c r="AZ2" s="94" t="s">
        <v>2389</v>
      </c>
      <c r="BA2" s="102" t="s">
        <v>2390</v>
      </c>
      <c r="BB2" s="102" t="s">
        <v>2391</v>
      </c>
      <c r="BC2" s="102" t="s">
        <v>2392</v>
      </c>
      <c r="BD2" s="94" t="s">
        <v>2393</v>
      </c>
      <c r="BE2" s="102" t="s">
        <v>2394</v>
      </c>
      <c r="BF2" s="11" t="s">
        <v>2395</v>
      </c>
      <c r="BG2" s="12" t="s">
        <v>2396</v>
      </c>
      <c r="BH2" s="10" t="s">
        <v>2397</v>
      </c>
      <c r="BI2" s="10" t="s">
        <v>2398</v>
      </c>
      <c r="BJ2" s="10" t="s">
        <v>2399</v>
      </c>
      <c r="BK2" s="10" t="s">
        <v>2400</v>
      </c>
      <c r="BL2" s="10" t="s">
        <v>2401</v>
      </c>
      <c r="BM2" s="10" t="s">
        <v>2402</v>
      </c>
      <c r="BN2" s="10" t="s">
        <v>2403</v>
      </c>
      <c r="BO2" s="10" t="s">
        <v>2404</v>
      </c>
      <c r="BP2" s="10" t="s">
        <v>2405</v>
      </c>
      <c r="BQ2" s="10" t="s">
        <v>2406</v>
      </c>
      <c r="BR2" s="10" t="s">
        <v>2407</v>
      </c>
      <c r="BS2" s="10" t="s">
        <v>2408</v>
      </c>
      <c r="BT2" s="10" t="s">
        <v>2409</v>
      </c>
    </row>
    <row r="3" spans="1:72" s="115" customFormat="1" ht="24" customHeight="1">
      <c r="A3" s="103" t="s">
        <v>20</v>
      </c>
      <c r="B3" s="104" t="s">
        <v>21</v>
      </c>
      <c r="C3" s="105" t="s">
        <v>22</v>
      </c>
      <c r="D3" s="1027" t="s">
        <v>128</v>
      </c>
      <c r="E3" s="106" t="s">
        <v>889</v>
      </c>
      <c r="F3" s="107"/>
      <c r="G3" s="108"/>
      <c r="H3" s="108"/>
      <c r="I3" s="108"/>
      <c r="J3" s="108"/>
      <c r="K3" s="108"/>
      <c r="L3" s="109"/>
      <c r="M3" s="108"/>
      <c r="N3" s="110" t="s">
        <v>905</v>
      </c>
      <c r="O3" s="110" t="s">
        <v>904</v>
      </c>
      <c r="P3" s="110" t="s">
        <v>23</v>
      </c>
      <c r="Q3" s="111" t="s">
        <v>2</v>
      </c>
      <c r="R3" s="102"/>
      <c r="S3" s="102"/>
      <c r="T3" s="112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13"/>
      <c r="BA3" s="114"/>
    </row>
    <row r="4" spans="1:72">
      <c r="A4" s="1143" t="s">
        <v>24</v>
      </c>
      <c r="B4" s="1144"/>
      <c r="C4" s="1144"/>
      <c r="D4" s="1028"/>
      <c r="E4" s="117"/>
      <c r="F4" s="118"/>
      <c r="G4" s="119"/>
      <c r="H4" s="120"/>
      <c r="I4" s="119"/>
      <c r="J4" s="119"/>
      <c r="K4" s="120"/>
      <c r="L4" s="119"/>
      <c r="M4" s="119"/>
      <c r="N4" s="121">
        <f>SUBTOTAL(9, N5:N4646)</f>
        <v>148431014000.1535</v>
      </c>
      <c r="O4" s="121">
        <f>SUBTOTAL(9, O5:O4646)</f>
        <v>164371460889</v>
      </c>
      <c r="P4" s="121">
        <f>SUBTOTAL(9, P5:P4646)</f>
        <v>-16278409888.846506</v>
      </c>
      <c r="Q4" s="122">
        <f t="shared" ref="Q4:Q9" si="0">(N4/O4)*100-100</f>
        <v>-9.6978190755456382</v>
      </c>
      <c r="R4" s="755"/>
      <c r="S4" s="755"/>
      <c r="T4" s="123"/>
      <c r="BP4" s="11"/>
    </row>
    <row r="5" spans="1:72">
      <c r="A5" s="1141" t="s">
        <v>188</v>
      </c>
      <c r="B5" s="1142"/>
      <c r="C5" s="1142"/>
      <c r="D5" s="1029"/>
      <c r="E5" s="124"/>
      <c r="N5" s="18">
        <f>SUBTOTAL(9,N7:N2367)</f>
        <v>78473752000.153503</v>
      </c>
      <c r="O5" s="18">
        <f>SUBTOTAL(9,O7:O2367)</f>
        <v>90354213529</v>
      </c>
      <c r="P5" s="18">
        <f>SUBTOTAL(9,P7:P2367)</f>
        <v>-11880461528.846506</v>
      </c>
      <c r="Q5" s="125">
        <f t="shared" si="0"/>
        <v>-13.148763145432454</v>
      </c>
      <c r="R5" s="755"/>
      <c r="S5" s="755"/>
    </row>
    <row r="6" spans="1:72">
      <c r="A6" s="126" t="s">
        <v>888</v>
      </c>
      <c r="B6" s="127"/>
      <c r="C6" s="127"/>
      <c r="D6" s="1030"/>
      <c r="E6" s="128"/>
      <c r="F6" s="129"/>
      <c r="G6" s="130"/>
      <c r="H6" s="131"/>
      <c r="I6" s="130"/>
      <c r="J6" s="130"/>
      <c r="K6" s="131"/>
      <c r="L6" s="130"/>
      <c r="M6" s="130"/>
      <c r="N6" s="132">
        <f>SUBTOTAL(9,N7:N2357)</f>
        <v>77840752000.153503</v>
      </c>
      <c r="O6" s="132">
        <f>SUBTOTAL(9,O7:O2357)</f>
        <v>89062619993</v>
      </c>
      <c r="P6" s="132">
        <f>SUBTOTAL(9,P7:P2357)</f>
        <v>-11221867992.846506</v>
      </c>
      <c r="Q6" s="133">
        <f t="shared" si="0"/>
        <v>-12.599975156500548</v>
      </c>
      <c r="R6" s="755"/>
      <c r="S6" s="755"/>
    </row>
    <row r="7" spans="1:72">
      <c r="A7" s="1147" t="s">
        <v>189</v>
      </c>
      <c r="B7" s="1148"/>
      <c r="C7" s="1148"/>
      <c r="E7" s="124"/>
      <c r="N7" s="134">
        <f>SUBTOTAL(9,N8:N1541)</f>
        <v>47703354720</v>
      </c>
      <c r="O7" s="134">
        <f>SUBTOTAL(9,O8:O1541)</f>
        <v>59456765000</v>
      </c>
      <c r="P7" s="134">
        <f>SUBTOTAL(9,P8:P1541)</f>
        <v>-11753410280</v>
      </c>
      <c r="Q7" s="133">
        <f t="shared" si="0"/>
        <v>-19.767994911933059</v>
      </c>
      <c r="R7" s="755"/>
      <c r="S7" s="755"/>
    </row>
    <row r="8" spans="1:72" hidden="1">
      <c r="A8" s="135" t="s">
        <v>207</v>
      </c>
      <c r="B8" s="130"/>
      <c r="C8" s="130"/>
      <c r="D8" s="1031"/>
      <c r="E8" s="128"/>
      <c r="F8" s="137"/>
      <c r="G8" s="138"/>
      <c r="H8" s="139"/>
      <c r="I8" s="138"/>
      <c r="J8" s="138"/>
      <c r="K8" s="139"/>
      <c r="L8" s="138"/>
      <c r="M8" s="138"/>
      <c r="N8" s="121">
        <f>SUBTOTAL(9,N9:N186)</f>
        <v>9151854000</v>
      </c>
      <c r="O8" s="121">
        <f>SUBTOTAL(9,O9:O186)</f>
        <v>9772329000</v>
      </c>
      <c r="P8" s="121">
        <f>SUBTOTAL(9,P9:P186)</f>
        <v>-620475000</v>
      </c>
      <c r="Q8" s="122">
        <f t="shared" si="0"/>
        <v>-6.3493052679663151</v>
      </c>
      <c r="R8" s="755"/>
      <c r="S8" s="755"/>
    </row>
    <row r="9" spans="1:72" hidden="1">
      <c r="A9" s="140"/>
      <c r="B9" s="141" t="s">
        <v>194</v>
      </c>
      <c r="C9" s="141"/>
      <c r="D9" s="1028"/>
      <c r="E9" s="117"/>
      <c r="F9" s="118"/>
      <c r="G9" s="119"/>
      <c r="H9" s="120"/>
      <c r="I9" s="119"/>
      <c r="J9" s="119"/>
      <c r="K9" s="120"/>
      <c r="L9" s="119"/>
      <c r="M9" s="119"/>
      <c r="N9" s="121">
        <f>SUBTOTAL(9,N10:N58)</f>
        <v>1401000000</v>
      </c>
      <c r="O9" s="121">
        <f>SUBTOTAL(9,O10:O58)</f>
        <v>1574613000</v>
      </c>
      <c r="P9" s="121">
        <f>SUBTOTAL(9,P10:P58)</f>
        <v>-173613000</v>
      </c>
      <c r="Q9" s="122">
        <f t="shared" si="0"/>
        <v>-11.025756805005415</v>
      </c>
      <c r="R9" s="755"/>
      <c r="S9" s="755"/>
    </row>
    <row r="10" spans="1:72" hidden="1">
      <c r="A10" s="140"/>
      <c r="B10" s="142"/>
      <c r="C10" s="60"/>
      <c r="D10" s="1004" t="s">
        <v>123</v>
      </c>
      <c r="E10" s="13"/>
      <c r="F10" s="143"/>
      <c r="K10" s="47"/>
      <c r="N10" s="144">
        <f>SUBTOTAL(9,N11)</f>
        <v>15000000</v>
      </c>
      <c r="O10" s="144">
        <f>SUBTOTAL(9,O11)</f>
        <v>15000000</v>
      </c>
      <c r="P10" s="144">
        <f>SUBTOTAL(9,P11)</f>
        <v>0</v>
      </c>
      <c r="Q10" s="145"/>
      <c r="R10" s="755"/>
      <c r="S10" s="755"/>
    </row>
    <row r="11" spans="1:72" hidden="1">
      <c r="A11" s="140"/>
      <c r="B11" s="142"/>
      <c r="C11" s="60"/>
      <c r="D11" s="1004"/>
      <c r="E11" s="13" t="s">
        <v>1678</v>
      </c>
      <c r="F11" s="143">
        <v>5000000</v>
      </c>
      <c r="G11" s="15" t="s">
        <v>3</v>
      </c>
      <c r="H11" s="16">
        <v>3</v>
      </c>
      <c r="I11" s="15" t="s">
        <v>1679</v>
      </c>
      <c r="J11" s="15" t="s">
        <v>3</v>
      </c>
      <c r="K11" s="47">
        <v>1</v>
      </c>
      <c r="L11" s="15" t="s">
        <v>25</v>
      </c>
      <c r="M11" s="15" t="s">
        <v>5</v>
      </c>
      <c r="N11" s="146">
        <f>F11*H11*K11</f>
        <v>15000000</v>
      </c>
      <c r="O11" s="17">
        <v>15000000</v>
      </c>
      <c r="P11" s="147">
        <f xml:space="preserve"> N11-O11</f>
        <v>0</v>
      </c>
      <c r="Q11" s="148"/>
      <c r="R11" s="755"/>
      <c r="S11" s="755"/>
    </row>
    <row r="12" spans="1:72" hidden="1">
      <c r="A12" s="140"/>
      <c r="B12" s="142"/>
      <c r="C12" s="60"/>
      <c r="D12" s="1004"/>
      <c r="E12" s="13"/>
      <c r="F12" s="143"/>
      <c r="K12" s="47"/>
      <c r="N12" s="146"/>
      <c r="O12" s="17"/>
      <c r="P12" s="17"/>
      <c r="Q12" s="148"/>
      <c r="R12" s="755"/>
      <c r="S12" s="755"/>
    </row>
    <row r="13" spans="1:72" hidden="1">
      <c r="A13" s="140"/>
      <c r="B13" s="142"/>
      <c r="C13" s="149"/>
      <c r="D13" s="1004" t="s">
        <v>397</v>
      </c>
      <c r="E13" s="13"/>
      <c r="F13" s="143"/>
      <c r="H13" s="150"/>
      <c r="N13" s="144">
        <f>SUBTOTAL(9,N14:N14)</f>
        <v>1200000</v>
      </c>
      <c r="O13" s="144">
        <f>SUBTOTAL(9,O14:O14)</f>
        <v>1200000</v>
      </c>
      <c r="P13" s="144">
        <f>SUBTOTAL(9,P14:P14)</f>
        <v>0</v>
      </c>
      <c r="Q13" s="145"/>
      <c r="R13" s="755"/>
      <c r="S13" s="755"/>
    </row>
    <row r="14" spans="1:72" hidden="1">
      <c r="A14" s="140"/>
      <c r="B14" s="142"/>
      <c r="C14" s="149"/>
      <c r="D14" s="1004"/>
      <c r="E14" s="13" t="s">
        <v>1680</v>
      </c>
      <c r="F14" s="143">
        <v>100000</v>
      </c>
      <c r="G14" s="15" t="s">
        <v>3</v>
      </c>
      <c r="H14" s="16">
        <v>1</v>
      </c>
      <c r="I14" s="15" t="s">
        <v>25</v>
      </c>
      <c r="J14" s="15" t="s">
        <v>3</v>
      </c>
      <c r="K14" s="16">
        <v>12</v>
      </c>
      <c r="L14" s="15" t="s">
        <v>12</v>
      </c>
      <c r="M14" s="15" t="s">
        <v>5</v>
      </c>
      <c r="N14" s="146">
        <f>F14*H14*K14</f>
        <v>1200000</v>
      </c>
      <c r="O14" s="17">
        <v>1200000</v>
      </c>
      <c r="P14" s="147">
        <f xml:space="preserve"> N14-O14</f>
        <v>0</v>
      </c>
      <c r="Q14" s="148"/>
      <c r="R14" s="755"/>
      <c r="S14" s="755"/>
    </row>
    <row r="15" spans="1:72" hidden="1">
      <c r="A15" s="140"/>
      <c r="B15" s="142"/>
      <c r="C15" s="149"/>
      <c r="D15" s="1004"/>
      <c r="E15" s="13"/>
      <c r="F15" s="143"/>
      <c r="H15" s="150"/>
      <c r="N15" s="146"/>
      <c r="O15" s="17"/>
      <c r="P15" s="17"/>
      <c r="Q15" s="148"/>
      <c r="R15" s="755"/>
      <c r="S15" s="755"/>
    </row>
    <row r="16" spans="1:72" hidden="1">
      <c r="A16" s="140"/>
      <c r="B16" s="142"/>
      <c r="C16" s="149"/>
      <c r="D16" s="1004" t="s">
        <v>416</v>
      </c>
      <c r="E16" s="13"/>
      <c r="F16" s="143"/>
      <c r="H16" s="150"/>
      <c r="N16" s="144">
        <f>SUBTOTAL(9,N17)</f>
        <v>3000000</v>
      </c>
      <c r="O16" s="144">
        <f>SUBTOTAL(9,O17)</f>
        <v>2400000</v>
      </c>
      <c r="P16" s="144">
        <f>SUBTOTAL(9,P17)</f>
        <v>600000</v>
      </c>
      <c r="Q16" s="145"/>
      <c r="R16" s="755"/>
      <c r="S16" s="755"/>
    </row>
    <row r="17" spans="1:19" hidden="1">
      <c r="A17" s="140"/>
      <c r="B17" s="142"/>
      <c r="C17" s="149"/>
      <c r="D17" s="1004"/>
      <c r="E17" s="13" t="s">
        <v>1681</v>
      </c>
      <c r="F17" s="143">
        <v>250000</v>
      </c>
      <c r="G17" s="15" t="s">
        <v>3</v>
      </c>
      <c r="H17" s="16">
        <v>1</v>
      </c>
      <c r="I17" s="15" t="s">
        <v>25</v>
      </c>
      <c r="J17" s="15" t="s">
        <v>3</v>
      </c>
      <c r="K17" s="16">
        <v>12</v>
      </c>
      <c r="L17" s="15" t="s">
        <v>12</v>
      </c>
      <c r="M17" s="15" t="s">
        <v>5</v>
      </c>
      <c r="N17" s="146">
        <f>F17*H17*K17</f>
        <v>3000000</v>
      </c>
      <c r="O17" s="17">
        <v>2400000</v>
      </c>
      <c r="P17" s="147">
        <f xml:space="preserve"> N17-O17</f>
        <v>600000</v>
      </c>
      <c r="Q17" s="148"/>
      <c r="R17" s="755"/>
      <c r="S17" s="755"/>
    </row>
    <row r="18" spans="1:19" hidden="1">
      <c r="A18" s="140"/>
      <c r="B18" s="142"/>
      <c r="C18" s="149"/>
      <c r="D18" s="1004"/>
      <c r="E18" s="13"/>
      <c r="F18" s="143"/>
      <c r="N18" s="146"/>
      <c r="O18" s="17"/>
      <c r="P18" s="17"/>
      <c r="Q18" s="148"/>
      <c r="R18" s="755"/>
      <c r="S18" s="755"/>
    </row>
    <row r="19" spans="1:19" hidden="1">
      <c r="A19" s="140"/>
      <c r="B19" s="142"/>
      <c r="C19" s="149"/>
      <c r="D19" s="1004" t="s">
        <v>436</v>
      </c>
      <c r="E19" s="13"/>
      <c r="F19" s="143"/>
      <c r="H19" s="150"/>
      <c r="N19" s="144">
        <f>SUBTOTAL(9,N20:N21)</f>
        <v>5700000</v>
      </c>
      <c r="O19" s="144">
        <f>SUBTOTAL(9,O20:O21)</f>
        <v>0</v>
      </c>
      <c r="P19" s="144">
        <f>SUBTOTAL(9,P20:P21)</f>
        <v>5700000</v>
      </c>
      <c r="Q19" s="145"/>
      <c r="R19" s="755"/>
      <c r="S19" s="755"/>
    </row>
    <row r="20" spans="1:19" hidden="1">
      <c r="A20" s="140"/>
      <c r="B20" s="142"/>
      <c r="C20" s="149"/>
      <c r="D20" s="1004"/>
      <c r="E20" s="13" t="s">
        <v>1682</v>
      </c>
      <c r="F20" s="143">
        <v>350000</v>
      </c>
      <c r="G20" s="15" t="s">
        <v>3</v>
      </c>
      <c r="H20" s="150">
        <v>1</v>
      </c>
      <c r="I20" s="15" t="s">
        <v>1683</v>
      </c>
      <c r="J20" s="15" t="s">
        <v>3</v>
      </c>
      <c r="K20" s="16">
        <v>12</v>
      </c>
      <c r="L20" s="15" t="s">
        <v>437</v>
      </c>
      <c r="M20" s="15" t="s">
        <v>5</v>
      </c>
      <c r="N20" s="146">
        <f>F20*H20*K20</f>
        <v>4200000</v>
      </c>
      <c r="O20" s="17">
        <v>0</v>
      </c>
      <c r="P20" s="147">
        <f xml:space="preserve"> N20-O20</f>
        <v>4200000</v>
      </c>
      <c r="Q20" s="148"/>
      <c r="R20" s="755"/>
      <c r="S20" s="755"/>
    </row>
    <row r="21" spans="1:19" hidden="1">
      <c r="A21" s="140"/>
      <c r="B21" s="142"/>
      <c r="C21" s="149"/>
      <c r="D21" s="1004"/>
      <c r="E21" s="13" t="s">
        <v>909</v>
      </c>
      <c r="F21" s="143">
        <v>500000</v>
      </c>
      <c r="G21" s="15" t="s">
        <v>3</v>
      </c>
      <c r="H21" s="150">
        <v>1</v>
      </c>
      <c r="I21" s="15" t="s">
        <v>433</v>
      </c>
      <c r="J21" s="15" t="s">
        <v>3</v>
      </c>
      <c r="K21" s="16">
        <v>3</v>
      </c>
      <c r="L21" s="15" t="s">
        <v>432</v>
      </c>
      <c r="M21" s="15" t="s">
        <v>5</v>
      </c>
      <c r="N21" s="146">
        <f>F21*H21*K21</f>
        <v>1500000</v>
      </c>
      <c r="O21" s="17">
        <v>0</v>
      </c>
      <c r="P21" s="147">
        <f xml:space="preserve"> N21-O21</f>
        <v>1500000</v>
      </c>
      <c r="Q21" s="148"/>
      <c r="R21" s="755"/>
      <c r="S21" s="755"/>
    </row>
    <row r="22" spans="1:19" hidden="1">
      <c r="A22" s="140"/>
      <c r="B22" s="142"/>
      <c r="C22" s="149"/>
      <c r="D22" s="1004"/>
      <c r="E22" s="13"/>
      <c r="F22" s="143"/>
      <c r="H22" s="150"/>
      <c r="N22" s="146"/>
      <c r="O22" s="17"/>
      <c r="P22" s="17"/>
      <c r="Q22" s="148"/>
      <c r="R22" s="755"/>
      <c r="S22" s="755"/>
    </row>
    <row r="23" spans="1:19" hidden="1">
      <c r="A23" s="140"/>
      <c r="B23" s="142"/>
      <c r="C23" s="149"/>
      <c r="D23" s="1004" t="s">
        <v>445</v>
      </c>
      <c r="E23" s="13"/>
      <c r="F23" s="143"/>
      <c r="H23" s="150"/>
      <c r="N23" s="144">
        <f>SUBTOTAL(9,N24:N24)</f>
        <v>3000000</v>
      </c>
      <c r="O23" s="144">
        <f>SUBTOTAL(9,O24:O24)</f>
        <v>2583000</v>
      </c>
      <c r="P23" s="144">
        <f>SUBTOTAL(9,P24:P24)</f>
        <v>417000</v>
      </c>
      <c r="Q23" s="145"/>
      <c r="R23" s="755"/>
      <c r="S23" s="755"/>
    </row>
    <row r="24" spans="1:19" hidden="1">
      <c r="A24" s="140"/>
      <c r="B24" s="142"/>
      <c r="C24" s="149"/>
      <c r="D24" s="1004"/>
      <c r="E24" s="13" t="s">
        <v>910</v>
      </c>
      <c r="F24" s="143">
        <v>250000</v>
      </c>
      <c r="G24" s="15" t="s">
        <v>3</v>
      </c>
      <c r="H24" s="16">
        <v>1</v>
      </c>
      <c r="I24" s="15" t="s">
        <v>25</v>
      </c>
      <c r="J24" s="15" t="s">
        <v>3</v>
      </c>
      <c r="K24" s="16">
        <v>12</v>
      </c>
      <c r="L24" s="15" t="s">
        <v>12</v>
      </c>
      <c r="M24" s="15" t="s">
        <v>5</v>
      </c>
      <c r="N24" s="146">
        <f>F24*H24*K24</f>
        <v>3000000</v>
      </c>
      <c r="O24" s="17">
        <v>2583000</v>
      </c>
      <c r="P24" s="147">
        <f xml:space="preserve"> N24-O24</f>
        <v>417000</v>
      </c>
      <c r="Q24" s="148"/>
      <c r="R24" s="755"/>
      <c r="S24" s="755"/>
    </row>
    <row r="25" spans="1:19" hidden="1">
      <c r="A25" s="140"/>
      <c r="B25" s="142"/>
      <c r="C25" s="149"/>
      <c r="D25" s="1004"/>
      <c r="E25" s="13"/>
      <c r="F25" s="143"/>
      <c r="H25" s="150"/>
      <c r="N25" s="146"/>
      <c r="O25" s="17"/>
      <c r="P25" s="17"/>
      <c r="Q25" s="148"/>
      <c r="R25" s="755"/>
      <c r="S25" s="755"/>
    </row>
    <row r="26" spans="1:19" hidden="1">
      <c r="A26" s="140"/>
      <c r="B26" s="142"/>
      <c r="C26" s="60"/>
      <c r="D26" s="1004" t="s">
        <v>398</v>
      </c>
      <c r="E26" s="13"/>
      <c r="F26" s="143"/>
      <c r="K26" s="47"/>
      <c r="N26" s="144">
        <f>SUBTOTAL(9,N27:N29)</f>
        <v>16600000</v>
      </c>
      <c r="O26" s="144">
        <f>SUBTOTAL(9,O27:O29)</f>
        <v>11550000</v>
      </c>
      <c r="P26" s="144">
        <f>SUBTOTAL(9,P27:P29)</f>
        <v>5050000</v>
      </c>
      <c r="Q26" s="145"/>
      <c r="R26" s="755"/>
      <c r="S26" s="755"/>
    </row>
    <row r="27" spans="1:19" hidden="1">
      <c r="A27" s="140"/>
      <c r="B27" s="142"/>
      <c r="C27" s="60"/>
      <c r="D27" s="1004"/>
      <c r="E27" s="13" t="s">
        <v>911</v>
      </c>
      <c r="F27" s="143">
        <v>500000</v>
      </c>
      <c r="G27" s="15" t="s">
        <v>3</v>
      </c>
      <c r="H27" s="16">
        <v>1</v>
      </c>
      <c r="I27" s="15" t="s">
        <v>25</v>
      </c>
      <c r="J27" s="15" t="s">
        <v>3</v>
      </c>
      <c r="K27" s="16">
        <v>12</v>
      </c>
      <c r="L27" s="15" t="s">
        <v>12</v>
      </c>
      <c r="M27" s="15" t="s">
        <v>5</v>
      </c>
      <c r="N27" s="146">
        <f>F27*H27*K27</f>
        <v>6000000</v>
      </c>
      <c r="O27" s="17">
        <v>6000000</v>
      </c>
      <c r="P27" s="147">
        <f xml:space="preserve"> N27-O27</f>
        <v>0</v>
      </c>
      <c r="Q27" s="148"/>
      <c r="R27" s="755"/>
      <c r="S27" s="755"/>
    </row>
    <row r="28" spans="1:19" hidden="1">
      <c r="A28" s="140"/>
      <c r="B28" s="142"/>
      <c r="C28" s="60"/>
      <c r="D28" s="1004"/>
      <c r="E28" s="13" t="s">
        <v>912</v>
      </c>
      <c r="F28" s="143">
        <v>50000</v>
      </c>
      <c r="G28" s="15" t="s">
        <v>3</v>
      </c>
      <c r="H28" s="16">
        <v>1</v>
      </c>
      <c r="I28" s="15" t="s">
        <v>25</v>
      </c>
      <c r="J28" s="15" t="s">
        <v>3</v>
      </c>
      <c r="K28" s="16">
        <v>12</v>
      </c>
      <c r="L28" s="15" t="s">
        <v>12</v>
      </c>
      <c r="M28" s="15" t="s">
        <v>5</v>
      </c>
      <c r="N28" s="146">
        <f>F28*H28*K28</f>
        <v>600000</v>
      </c>
      <c r="O28" s="17">
        <v>550000</v>
      </c>
      <c r="P28" s="147">
        <f xml:space="preserve"> N28-O28</f>
        <v>50000</v>
      </c>
      <c r="Q28" s="148"/>
      <c r="R28" s="755"/>
      <c r="S28" s="755"/>
    </row>
    <row r="29" spans="1:19" hidden="1">
      <c r="A29" s="140"/>
      <c r="B29" s="142"/>
      <c r="C29" s="60"/>
      <c r="D29" s="1004"/>
      <c r="E29" s="13" t="s">
        <v>913</v>
      </c>
      <c r="F29" s="143">
        <v>5000000</v>
      </c>
      <c r="G29" s="15" t="s">
        <v>3</v>
      </c>
      <c r="H29" s="16">
        <v>1</v>
      </c>
      <c r="I29" s="15" t="s">
        <v>433</v>
      </c>
      <c r="J29" s="15" t="s">
        <v>3</v>
      </c>
      <c r="K29" s="16">
        <v>2</v>
      </c>
      <c r="L29" s="15" t="s">
        <v>432</v>
      </c>
      <c r="M29" s="15" t="s">
        <v>5</v>
      </c>
      <c r="N29" s="146">
        <f>F29*H29*K29</f>
        <v>10000000</v>
      </c>
      <c r="O29" s="17">
        <v>5000000</v>
      </c>
      <c r="P29" s="147">
        <f xml:space="preserve"> N29-O29</f>
        <v>5000000</v>
      </c>
      <c r="Q29" s="148"/>
      <c r="R29" s="755"/>
      <c r="S29" s="755"/>
    </row>
    <row r="30" spans="1:19" hidden="1">
      <c r="A30" s="140"/>
      <c r="B30" s="142"/>
      <c r="C30" s="60"/>
      <c r="D30" s="1004"/>
      <c r="E30" s="13"/>
      <c r="F30" s="143"/>
      <c r="K30" s="47"/>
      <c r="N30" s="146"/>
      <c r="O30" s="17"/>
      <c r="P30" s="17"/>
      <c r="Q30" s="148"/>
      <c r="R30" s="755"/>
      <c r="S30" s="755"/>
    </row>
    <row r="31" spans="1:19" hidden="1">
      <c r="A31" s="140"/>
      <c r="B31" s="142"/>
      <c r="C31" s="60"/>
      <c r="D31" s="1004" t="s">
        <v>399</v>
      </c>
      <c r="E31" s="13"/>
      <c r="F31" s="143"/>
      <c r="K31" s="47"/>
      <c r="N31" s="144">
        <f>SUBTOTAL(9,N32:N32)</f>
        <v>3000000</v>
      </c>
      <c r="O31" s="144">
        <f>SUBTOTAL(9,O32:O32)</f>
        <v>3200000</v>
      </c>
      <c r="P31" s="144">
        <f>SUBTOTAL(9,P32:P32)</f>
        <v>-200000</v>
      </c>
      <c r="Q31" s="145"/>
      <c r="R31" s="755"/>
      <c r="S31" s="755"/>
    </row>
    <row r="32" spans="1:19" hidden="1">
      <c r="A32" s="140"/>
      <c r="B32" s="142"/>
      <c r="C32" s="149"/>
      <c r="D32" s="1004"/>
      <c r="E32" s="13" t="s">
        <v>914</v>
      </c>
      <c r="F32" s="143">
        <v>250000</v>
      </c>
      <c r="G32" s="15" t="s">
        <v>3</v>
      </c>
      <c r="H32" s="150">
        <v>1</v>
      </c>
      <c r="I32" s="15" t="s">
        <v>25</v>
      </c>
      <c r="J32" s="15" t="s">
        <v>3</v>
      </c>
      <c r="K32" s="16">
        <v>12</v>
      </c>
      <c r="L32" s="15" t="s">
        <v>12</v>
      </c>
      <c r="M32" s="15" t="s">
        <v>5</v>
      </c>
      <c r="N32" s="146">
        <f>F32*H32*K32</f>
        <v>3000000</v>
      </c>
      <c r="O32" s="17">
        <v>3200000</v>
      </c>
      <c r="P32" s="147">
        <f xml:space="preserve"> N32-O32</f>
        <v>-200000</v>
      </c>
      <c r="Q32" s="148"/>
      <c r="R32" s="755"/>
      <c r="S32" s="755"/>
    </row>
    <row r="33" spans="1:19" hidden="1">
      <c r="A33" s="140"/>
      <c r="B33" s="142"/>
      <c r="C33" s="60"/>
      <c r="D33" s="1004"/>
      <c r="E33" s="13"/>
      <c r="F33" s="143"/>
      <c r="K33" s="47"/>
      <c r="N33" s="146"/>
      <c r="O33" s="17"/>
      <c r="P33" s="17"/>
      <c r="Q33" s="148"/>
      <c r="R33" s="755"/>
      <c r="S33" s="755"/>
    </row>
    <row r="34" spans="1:19" hidden="1">
      <c r="A34" s="140"/>
      <c r="B34" s="142"/>
      <c r="C34" s="149"/>
      <c r="D34" s="1004" t="s">
        <v>915</v>
      </c>
      <c r="E34" s="13"/>
      <c r="F34" s="143"/>
      <c r="H34" s="150"/>
      <c r="N34" s="144">
        <f>SUBTOTAL(9,N35:N43)</f>
        <v>1228000000</v>
      </c>
      <c r="O34" s="144">
        <f>SUBTOTAL(9,O35:O43)</f>
        <v>1421580000</v>
      </c>
      <c r="P34" s="144">
        <f>SUBTOTAL(9,P35:P43)</f>
        <v>-193580000</v>
      </c>
      <c r="Q34" s="145"/>
      <c r="R34" s="755"/>
      <c r="S34" s="755"/>
    </row>
    <row r="35" spans="1:19" hidden="1">
      <c r="A35" s="140"/>
      <c r="B35" s="142"/>
      <c r="C35" s="149"/>
      <c r="D35" s="1004"/>
      <c r="E35" s="13" t="s">
        <v>916</v>
      </c>
      <c r="F35" s="143">
        <v>60000000</v>
      </c>
      <c r="G35" s="15" t="s">
        <v>3</v>
      </c>
      <c r="H35" s="150">
        <v>1</v>
      </c>
      <c r="I35" s="15" t="s">
        <v>16</v>
      </c>
      <c r="J35" s="15" t="s">
        <v>3</v>
      </c>
      <c r="K35" s="150">
        <v>1</v>
      </c>
      <c r="L35" s="15" t="s">
        <v>432</v>
      </c>
      <c r="M35" s="15" t="s">
        <v>5</v>
      </c>
      <c r="N35" s="146">
        <f t="shared" ref="N35:N43" si="1">F35*H35*K35</f>
        <v>60000000</v>
      </c>
      <c r="O35" s="17">
        <v>98100000</v>
      </c>
      <c r="P35" s="147">
        <f t="shared" ref="P35:P43" si="2" xml:space="preserve"> N35-O35</f>
        <v>-38100000</v>
      </c>
      <c r="Q35" s="148"/>
      <c r="R35" s="755"/>
      <c r="S35" s="755"/>
    </row>
    <row r="36" spans="1:19" hidden="1">
      <c r="A36" s="140"/>
      <c r="B36" s="142"/>
      <c r="C36" s="149"/>
      <c r="D36" s="1004"/>
      <c r="E36" s="13" t="s">
        <v>918</v>
      </c>
      <c r="F36" s="143">
        <v>20000000</v>
      </c>
      <c r="G36" s="15" t="s">
        <v>3</v>
      </c>
      <c r="H36" s="150">
        <v>1</v>
      </c>
      <c r="I36" s="15" t="s">
        <v>16</v>
      </c>
      <c r="J36" s="15" t="s">
        <v>3</v>
      </c>
      <c r="K36" s="150">
        <v>2</v>
      </c>
      <c r="L36" s="15" t="s">
        <v>432</v>
      </c>
      <c r="M36" s="15" t="s">
        <v>5</v>
      </c>
      <c r="N36" s="146">
        <f t="shared" si="1"/>
        <v>40000000</v>
      </c>
      <c r="O36" s="17">
        <v>0</v>
      </c>
      <c r="P36" s="147">
        <f t="shared" si="2"/>
        <v>40000000</v>
      </c>
      <c r="Q36" s="148"/>
      <c r="R36" s="755"/>
      <c r="S36" s="755"/>
    </row>
    <row r="37" spans="1:19" hidden="1">
      <c r="A37" s="140"/>
      <c r="B37" s="142"/>
      <c r="C37" s="149"/>
      <c r="D37" s="1004"/>
      <c r="E37" s="13" t="s">
        <v>919</v>
      </c>
      <c r="F37" s="143">
        <v>3500000</v>
      </c>
      <c r="G37" s="15" t="s">
        <v>3</v>
      </c>
      <c r="H37" s="150">
        <v>1</v>
      </c>
      <c r="I37" s="15" t="s">
        <v>16</v>
      </c>
      <c r="J37" s="15" t="s">
        <v>3</v>
      </c>
      <c r="K37" s="150">
        <v>10</v>
      </c>
      <c r="L37" s="15" t="s">
        <v>432</v>
      </c>
      <c r="M37" s="15" t="s">
        <v>5</v>
      </c>
      <c r="N37" s="146">
        <f t="shared" si="1"/>
        <v>35000000</v>
      </c>
      <c r="O37" s="17">
        <v>0</v>
      </c>
      <c r="P37" s="147">
        <f t="shared" si="2"/>
        <v>35000000</v>
      </c>
      <c r="Q37" s="148"/>
      <c r="R37" s="755"/>
      <c r="S37" s="755"/>
    </row>
    <row r="38" spans="1:19" hidden="1">
      <c r="A38" s="140"/>
      <c r="B38" s="142"/>
      <c r="C38" s="149"/>
      <c r="D38" s="1004"/>
      <c r="E38" s="13" t="s">
        <v>920</v>
      </c>
      <c r="F38" s="143">
        <v>220000000</v>
      </c>
      <c r="G38" s="15" t="s">
        <v>3</v>
      </c>
      <c r="H38" s="150">
        <v>1</v>
      </c>
      <c r="I38" s="15" t="s">
        <v>16</v>
      </c>
      <c r="J38" s="15" t="s">
        <v>3</v>
      </c>
      <c r="K38" s="150">
        <v>1</v>
      </c>
      <c r="L38" s="15" t="s">
        <v>432</v>
      </c>
      <c r="M38" s="15" t="s">
        <v>5</v>
      </c>
      <c r="N38" s="146">
        <f t="shared" si="1"/>
        <v>220000000</v>
      </c>
      <c r="O38" s="17">
        <v>288500000</v>
      </c>
      <c r="P38" s="147">
        <f t="shared" si="2"/>
        <v>-68500000</v>
      </c>
      <c r="Q38" s="148"/>
      <c r="R38" s="755"/>
      <c r="S38" s="755"/>
    </row>
    <row r="39" spans="1:19" hidden="1">
      <c r="A39" s="140"/>
      <c r="B39" s="142"/>
      <c r="C39" s="149"/>
      <c r="D39" s="1004"/>
      <c r="E39" s="13" t="s">
        <v>921</v>
      </c>
      <c r="F39" s="143">
        <v>98000000</v>
      </c>
      <c r="G39" s="15" t="s">
        <v>3</v>
      </c>
      <c r="H39" s="150">
        <v>1</v>
      </c>
      <c r="I39" s="15" t="s">
        <v>16</v>
      </c>
      <c r="J39" s="15" t="s">
        <v>3</v>
      </c>
      <c r="K39" s="150">
        <v>1</v>
      </c>
      <c r="L39" s="15" t="s">
        <v>432</v>
      </c>
      <c r="M39" s="15" t="s">
        <v>5</v>
      </c>
      <c r="N39" s="146">
        <f t="shared" si="1"/>
        <v>98000000</v>
      </c>
      <c r="O39" s="17">
        <v>75000000</v>
      </c>
      <c r="P39" s="147">
        <f t="shared" si="2"/>
        <v>23000000</v>
      </c>
      <c r="Q39" s="148"/>
      <c r="R39" s="755"/>
      <c r="S39" s="755"/>
    </row>
    <row r="40" spans="1:19" hidden="1">
      <c r="A40" s="140"/>
      <c r="B40" s="142"/>
      <c r="C40" s="149"/>
      <c r="D40" s="1004"/>
      <c r="E40" s="13" t="s">
        <v>1684</v>
      </c>
      <c r="F40" s="143">
        <v>775000000</v>
      </c>
      <c r="G40" s="15" t="s">
        <v>3</v>
      </c>
      <c r="H40" s="150">
        <v>1</v>
      </c>
      <c r="I40" s="15" t="s">
        <v>433</v>
      </c>
      <c r="J40" s="15" t="s">
        <v>3</v>
      </c>
      <c r="K40" s="150">
        <v>1</v>
      </c>
      <c r="L40" s="15" t="s">
        <v>432</v>
      </c>
      <c r="M40" s="15" t="s">
        <v>5</v>
      </c>
      <c r="N40" s="146">
        <f t="shared" si="1"/>
        <v>775000000</v>
      </c>
      <c r="O40" s="17">
        <v>775000000</v>
      </c>
      <c r="P40" s="147">
        <f t="shared" si="2"/>
        <v>0</v>
      </c>
      <c r="Q40" s="148"/>
      <c r="R40" s="755"/>
      <c r="S40" s="755"/>
    </row>
    <row r="41" spans="1:19" hidden="1">
      <c r="A41" s="140"/>
      <c r="B41" s="142"/>
      <c r="C41" s="149"/>
      <c r="D41" s="1004"/>
      <c r="E41" s="13" t="s">
        <v>3237</v>
      </c>
      <c r="F41" s="143">
        <v>0</v>
      </c>
      <c r="G41" s="15" t="s">
        <v>3</v>
      </c>
      <c r="H41" s="150">
        <v>1</v>
      </c>
      <c r="I41" s="15" t="s">
        <v>118</v>
      </c>
      <c r="J41" s="15" t="s">
        <v>3</v>
      </c>
      <c r="K41" s="150">
        <v>1</v>
      </c>
      <c r="L41" s="15" t="s">
        <v>117</v>
      </c>
      <c r="M41" s="15" t="s">
        <v>5</v>
      </c>
      <c r="N41" s="146">
        <f t="shared" ref="N41" si="3">F41*H41*K41</f>
        <v>0</v>
      </c>
      <c r="O41" s="17">
        <v>32000000</v>
      </c>
      <c r="P41" s="147">
        <f t="shared" ref="P41" si="4" xml:space="preserve"> N41-O41</f>
        <v>-32000000</v>
      </c>
      <c r="Q41" s="148"/>
      <c r="R41" s="755"/>
      <c r="S41" s="755"/>
    </row>
    <row r="42" spans="1:19" hidden="1">
      <c r="A42" s="140"/>
      <c r="B42" s="142"/>
      <c r="C42" s="149"/>
      <c r="D42" s="1004"/>
      <c r="E42" s="13" t="s">
        <v>923</v>
      </c>
      <c r="F42" s="143">
        <v>0</v>
      </c>
      <c r="G42" s="15" t="s">
        <v>3</v>
      </c>
      <c r="H42" s="150"/>
      <c r="I42" s="15" t="s">
        <v>16</v>
      </c>
      <c r="J42" s="15" t="s">
        <v>3</v>
      </c>
      <c r="K42" s="150"/>
      <c r="L42" s="15" t="s">
        <v>432</v>
      </c>
      <c r="M42" s="15" t="s">
        <v>5</v>
      </c>
      <c r="N42" s="146">
        <f t="shared" si="1"/>
        <v>0</v>
      </c>
      <c r="O42" s="17">
        <v>92980000</v>
      </c>
      <c r="P42" s="147">
        <f t="shared" si="2"/>
        <v>-92980000</v>
      </c>
      <c r="Q42" s="148"/>
      <c r="R42" s="755"/>
      <c r="S42" s="755"/>
    </row>
    <row r="43" spans="1:19" hidden="1">
      <c r="A43" s="140"/>
      <c r="B43" s="142"/>
      <c r="C43" s="149"/>
      <c r="D43" s="1004"/>
      <c r="E43" s="13" t="s">
        <v>924</v>
      </c>
      <c r="F43" s="143">
        <v>0</v>
      </c>
      <c r="G43" s="15" t="s">
        <v>3</v>
      </c>
      <c r="H43" s="150"/>
      <c r="I43" s="15" t="s">
        <v>16</v>
      </c>
      <c r="J43" s="15" t="s">
        <v>3</v>
      </c>
      <c r="K43" s="150"/>
      <c r="L43" s="15" t="s">
        <v>432</v>
      </c>
      <c r="M43" s="15" t="s">
        <v>5</v>
      </c>
      <c r="N43" s="146">
        <f t="shared" si="1"/>
        <v>0</v>
      </c>
      <c r="O43" s="17">
        <v>60000000</v>
      </c>
      <c r="P43" s="147">
        <f t="shared" si="2"/>
        <v>-60000000</v>
      </c>
      <c r="Q43" s="148"/>
      <c r="R43" s="755"/>
      <c r="S43" s="755"/>
    </row>
    <row r="44" spans="1:19" hidden="1">
      <c r="A44" s="140"/>
      <c r="B44" s="142"/>
      <c r="C44" s="149"/>
      <c r="D44" s="1004"/>
      <c r="E44" s="13"/>
      <c r="F44" s="143"/>
      <c r="H44" s="150"/>
      <c r="K44" s="150"/>
      <c r="N44" s="146"/>
      <c r="O44" s="17"/>
      <c r="P44" s="17"/>
      <c r="Q44" s="148"/>
      <c r="R44" s="755"/>
      <c r="S44" s="755"/>
    </row>
    <row r="45" spans="1:19" hidden="1">
      <c r="A45" s="140"/>
      <c r="B45" s="142"/>
      <c r="C45" s="60"/>
      <c r="D45" s="1004" t="s">
        <v>401</v>
      </c>
      <c r="E45" s="13"/>
      <c r="F45" s="143"/>
      <c r="N45" s="144">
        <f>SUBTOTAL(9,N46:N47)</f>
        <v>66000000</v>
      </c>
      <c r="O45" s="144">
        <f>SUBTOTAL(9,O46:O47)</f>
        <v>63000000</v>
      </c>
      <c r="P45" s="144">
        <f>SUBTOTAL(9,P46:P47)</f>
        <v>3000000</v>
      </c>
      <c r="Q45" s="145"/>
      <c r="R45" s="755"/>
      <c r="S45" s="755"/>
    </row>
    <row r="46" spans="1:19" hidden="1">
      <c r="A46" s="140"/>
      <c r="B46" s="142"/>
      <c r="C46" s="60"/>
      <c r="D46" s="1004"/>
      <c r="E46" s="13" t="s">
        <v>925</v>
      </c>
      <c r="F46" s="143">
        <v>10000000</v>
      </c>
      <c r="G46" s="15" t="s">
        <v>3</v>
      </c>
      <c r="H46" s="16">
        <v>1</v>
      </c>
      <c r="I46" s="15" t="s">
        <v>16</v>
      </c>
      <c r="J46" s="15" t="s">
        <v>3</v>
      </c>
      <c r="K46" s="47">
        <v>6</v>
      </c>
      <c r="L46" s="15" t="s">
        <v>25</v>
      </c>
      <c r="M46" s="151" t="s">
        <v>5</v>
      </c>
      <c r="N46" s="146">
        <f>F46*H46*K46</f>
        <v>60000000</v>
      </c>
      <c r="O46" s="17">
        <v>60000000</v>
      </c>
      <c r="P46" s="147">
        <f xml:space="preserve"> N46-O46</f>
        <v>0</v>
      </c>
      <c r="Q46" s="148"/>
      <c r="R46" s="755"/>
      <c r="S46" s="755"/>
    </row>
    <row r="47" spans="1:19" hidden="1">
      <c r="A47" s="140"/>
      <c r="B47" s="142"/>
      <c r="C47" s="149"/>
      <c r="D47" s="1004"/>
      <c r="E47" s="13" t="s">
        <v>926</v>
      </c>
      <c r="F47" s="143">
        <v>3000000</v>
      </c>
      <c r="G47" s="15" t="s">
        <v>3</v>
      </c>
      <c r="H47" s="16">
        <v>1</v>
      </c>
      <c r="I47" s="15" t="s">
        <v>16</v>
      </c>
      <c r="J47" s="15" t="s">
        <v>3</v>
      </c>
      <c r="K47" s="47">
        <v>2</v>
      </c>
      <c r="L47" s="15" t="s">
        <v>25</v>
      </c>
      <c r="M47" s="151" t="s">
        <v>5</v>
      </c>
      <c r="N47" s="146">
        <f>F47*H47*K47</f>
        <v>6000000</v>
      </c>
      <c r="O47" s="17">
        <v>3000000</v>
      </c>
      <c r="P47" s="147">
        <f xml:space="preserve"> N47-O47</f>
        <v>3000000</v>
      </c>
      <c r="Q47" s="148"/>
      <c r="R47" s="755"/>
      <c r="S47" s="755"/>
    </row>
    <row r="48" spans="1:19" hidden="1">
      <c r="A48" s="140"/>
      <c r="B48" s="142"/>
      <c r="C48" s="60"/>
      <c r="D48" s="1004"/>
      <c r="E48" s="13"/>
      <c r="F48" s="143"/>
      <c r="K48" s="47"/>
      <c r="N48" s="146"/>
      <c r="O48" s="17"/>
      <c r="P48" s="17"/>
      <c r="Q48" s="148"/>
      <c r="R48" s="755"/>
      <c r="S48" s="755"/>
    </row>
    <row r="49" spans="1:19" hidden="1">
      <c r="A49" s="140"/>
      <c r="B49" s="142"/>
      <c r="C49" s="149"/>
      <c r="D49" s="1004" t="s">
        <v>402</v>
      </c>
      <c r="E49" s="13"/>
      <c r="F49" s="143"/>
      <c r="H49" s="150"/>
      <c r="K49" s="150"/>
      <c r="N49" s="144">
        <f>SUBTOTAL(9,N50)</f>
        <v>42000000</v>
      </c>
      <c r="O49" s="144">
        <f>SUBTOTAL(9,O50)</f>
        <v>37800000</v>
      </c>
      <c r="P49" s="144">
        <f>SUBTOTAL(9,P50)</f>
        <v>4200000</v>
      </c>
      <c r="Q49" s="145"/>
      <c r="R49" s="755"/>
      <c r="S49" s="755"/>
    </row>
    <row r="50" spans="1:19" hidden="1">
      <c r="A50" s="140"/>
      <c r="B50" s="142"/>
      <c r="C50" s="149"/>
      <c r="D50" s="1004"/>
      <c r="E50" s="13" t="s">
        <v>927</v>
      </c>
      <c r="F50" s="143">
        <v>300000</v>
      </c>
      <c r="G50" s="15" t="s">
        <v>3</v>
      </c>
      <c r="H50" s="150">
        <v>7</v>
      </c>
      <c r="I50" s="15" t="s">
        <v>26</v>
      </c>
      <c r="J50" s="15" t="s">
        <v>3</v>
      </c>
      <c r="K50" s="150">
        <v>20</v>
      </c>
      <c r="L50" s="15" t="s">
        <v>25</v>
      </c>
      <c r="M50" s="151" t="s">
        <v>5</v>
      </c>
      <c r="N50" s="146">
        <f>F50*H50*K50</f>
        <v>42000000</v>
      </c>
      <c r="O50" s="17">
        <v>37800000</v>
      </c>
      <c r="P50" s="147">
        <f xml:space="preserve"> N50-O50</f>
        <v>4200000</v>
      </c>
      <c r="Q50" s="148"/>
      <c r="R50" s="755"/>
      <c r="S50" s="755"/>
    </row>
    <row r="51" spans="1:19" hidden="1">
      <c r="A51" s="140"/>
      <c r="B51" s="142"/>
      <c r="C51" s="149"/>
      <c r="D51" s="1004"/>
      <c r="E51" s="13"/>
      <c r="F51" s="143"/>
      <c r="H51" s="150"/>
      <c r="K51" s="150"/>
      <c r="N51" s="146"/>
      <c r="O51" s="17"/>
      <c r="P51" s="17"/>
      <c r="Q51" s="148"/>
      <c r="R51" s="755"/>
      <c r="S51" s="755"/>
    </row>
    <row r="52" spans="1:19" hidden="1">
      <c r="A52" s="140"/>
      <c r="B52" s="142"/>
      <c r="C52" s="149"/>
      <c r="D52" s="1032" t="s">
        <v>403</v>
      </c>
      <c r="E52" s="152"/>
      <c r="F52" s="143"/>
      <c r="H52" s="150"/>
      <c r="K52" s="150"/>
      <c r="N52" s="144">
        <f>SUBTOTAL(9,N53:N54)</f>
        <v>10000000</v>
      </c>
      <c r="O52" s="144">
        <f>SUBTOTAL(9,O53:O54)</f>
        <v>8800000</v>
      </c>
      <c r="P52" s="144">
        <f>SUBTOTAL(9,P53:P54)</f>
        <v>1200000</v>
      </c>
      <c r="Q52" s="145"/>
      <c r="R52" s="755"/>
      <c r="S52" s="755"/>
    </row>
    <row r="53" spans="1:19" hidden="1">
      <c r="A53" s="140"/>
      <c r="B53" s="142"/>
      <c r="C53" s="149"/>
      <c r="D53" s="1004"/>
      <c r="E53" s="13" t="s">
        <v>928</v>
      </c>
      <c r="F53" s="143">
        <v>20000</v>
      </c>
      <c r="G53" s="15" t="s">
        <v>3</v>
      </c>
      <c r="H53" s="16">
        <v>7</v>
      </c>
      <c r="I53" s="15" t="s">
        <v>26</v>
      </c>
      <c r="J53" s="15" t="s">
        <v>3</v>
      </c>
      <c r="K53" s="16">
        <v>20</v>
      </c>
      <c r="L53" s="15" t="s">
        <v>25</v>
      </c>
      <c r="M53" s="151" t="s">
        <v>5</v>
      </c>
      <c r="N53" s="146">
        <f>F53*H53*K53</f>
        <v>2800000</v>
      </c>
      <c r="O53" s="17">
        <v>2800000</v>
      </c>
      <c r="P53" s="147">
        <f xml:space="preserve"> N53-O53</f>
        <v>0</v>
      </c>
      <c r="Q53" s="148"/>
      <c r="R53" s="755"/>
      <c r="S53" s="755"/>
    </row>
    <row r="54" spans="1:19" hidden="1">
      <c r="A54" s="140"/>
      <c r="B54" s="142"/>
      <c r="C54" s="149"/>
      <c r="D54" s="1004"/>
      <c r="E54" s="13" t="s">
        <v>929</v>
      </c>
      <c r="F54" s="143">
        <v>20000</v>
      </c>
      <c r="G54" s="15" t="s">
        <v>3</v>
      </c>
      <c r="H54" s="16">
        <v>30</v>
      </c>
      <c r="I54" s="15" t="s">
        <v>26</v>
      </c>
      <c r="J54" s="15" t="s">
        <v>3</v>
      </c>
      <c r="K54" s="16">
        <v>12</v>
      </c>
      <c r="L54" s="15" t="s">
        <v>12</v>
      </c>
      <c r="M54" s="151" t="s">
        <v>5</v>
      </c>
      <c r="N54" s="146">
        <f>F54*H54*K54</f>
        <v>7200000</v>
      </c>
      <c r="O54" s="17">
        <v>6000000</v>
      </c>
      <c r="P54" s="147">
        <f xml:space="preserve"> N54-O54</f>
        <v>1200000</v>
      </c>
      <c r="Q54" s="148"/>
      <c r="R54" s="755"/>
      <c r="S54" s="755"/>
    </row>
    <row r="55" spans="1:19" hidden="1">
      <c r="A55" s="140"/>
      <c r="B55" s="142"/>
      <c r="C55" s="60"/>
      <c r="D55" s="1004"/>
      <c r="E55" s="13"/>
      <c r="F55" s="143"/>
      <c r="N55" s="146"/>
      <c r="O55" s="17"/>
      <c r="P55" s="17"/>
      <c r="Q55" s="148"/>
      <c r="R55" s="755"/>
      <c r="S55" s="755"/>
    </row>
    <row r="56" spans="1:19" hidden="1">
      <c r="A56" s="140"/>
      <c r="B56" s="142"/>
      <c r="C56" s="60"/>
      <c r="D56" s="1004" t="s">
        <v>414</v>
      </c>
      <c r="E56" s="13"/>
      <c r="F56" s="143"/>
      <c r="K56" s="47"/>
      <c r="N56" s="144">
        <f>SUBTOTAL(9,N57)</f>
        <v>7500000</v>
      </c>
      <c r="O56" s="144">
        <f>SUBTOTAL(9,O57)</f>
        <v>7500000</v>
      </c>
      <c r="P56" s="144">
        <f>SUBTOTAL(9,P57)</f>
        <v>0</v>
      </c>
      <c r="Q56" s="145"/>
      <c r="R56" s="755"/>
      <c r="S56" s="755"/>
    </row>
    <row r="57" spans="1:19" hidden="1">
      <c r="A57" s="140"/>
      <c r="B57" s="142"/>
      <c r="C57" s="60"/>
      <c r="D57" s="1004"/>
      <c r="E57" s="13" t="s">
        <v>528</v>
      </c>
      <c r="F57" s="143">
        <v>7500000</v>
      </c>
      <c r="G57" s="15" t="s">
        <v>3</v>
      </c>
      <c r="H57" s="16">
        <v>1</v>
      </c>
      <c r="I57" s="15" t="s">
        <v>433</v>
      </c>
      <c r="J57" s="15" t="s">
        <v>3</v>
      </c>
      <c r="K57" s="47">
        <v>1</v>
      </c>
      <c r="L57" s="15" t="s">
        <v>25</v>
      </c>
      <c r="M57" s="15" t="s">
        <v>5</v>
      </c>
      <c r="N57" s="146">
        <f>F57*H57*K57</f>
        <v>7500000</v>
      </c>
      <c r="O57" s="17">
        <v>7500000</v>
      </c>
      <c r="P57" s="147">
        <f xml:space="preserve"> N57-O57</f>
        <v>0</v>
      </c>
      <c r="Q57" s="148"/>
      <c r="R57" s="755"/>
      <c r="S57" s="755"/>
    </row>
    <row r="58" spans="1:19" hidden="1">
      <c r="A58" s="140"/>
      <c r="B58" s="142"/>
      <c r="C58" s="149"/>
      <c r="D58" s="1033"/>
      <c r="E58" s="154"/>
      <c r="F58" s="155"/>
      <c r="G58" s="156"/>
      <c r="H58" s="157"/>
      <c r="I58" s="156"/>
      <c r="J58" s="156"/>
      <c r="K58" s="158"/>
      <c r="L58" s="156"/>
      <c r="M58" s="156"/>
      <c r="N58" s="159"/>
      <c r="O58" s="160"/>
      <c r="P58" s="160"/>
      <c r="Q58" s="161"/>
      <c r="R58" s="755"/>
      <c r="S58" s="755"/>
    </row>
    <row r="59" spans="1:19" hidden="1">
      <c r="A59" s="67"/>
      <c r="B59" s="162" t="s">
        <v>205</v>
      </c>
      <c r="C59" s="162"/>
      <c r="D59" s="1034"/>
      <c r="E59" s="117"/>
      <c r="F59" s="118"/>
      <c r="G59" s="119"/>
      <c r="H59" s="120"/>
      <c r="I59" s="119"/>
      <c r="J59" s="119"/>
      <c r="K59" s="120"/>
      <c r="L59" s="119"/>
      <c r="M59" s="119"/>
      <c r="N59" s="121">
        <f>SUBTOTAL(9,N60:N119)</f>
        <v>3660594000</v>
      </c>
      <c r="O59" s="121">
        <f>SUBTOTAL(9,O60:O119)</f>
        <v>3873830000</v>
      </c>
      <c r="P59" s="121">
        <f>SUBTOTAL(9,P60:P119)</f>
        <v>-213236000</v>
      </c>
      <c r="Q59" s="122">
        <f>(N59/O59)*100-100</f>
        <v>-5.5045265280097482</v>
      </c>
      <c r="R59" s="755"/>
      <c r="S59" s="755"/>
    </row>
    <row r="60" spans="1:19" hidden="1">
      <c r="A60" s="67"/>
      <c r="B60" s="28"/>
      <c r="C60" s="28"/>
      <c r="D60" s="1004" t="s">
        <v>397</v>
      </c>
      <c r="E60" s="124"/>
      <c r="N60" s="18">
        <f>SUBTOTAL(9,N61:N61)</f>
        <v>18000000</v>
      </c>
      <c r="O60" s="18">
        <f>SUBTOTAL(9,O61:O61)</f>
        <v>19200000</v>
      </c>
      <c r="P60" s="18">
        <f>SUBTOTAL(9,P61:P61)</f>
        <v>-1200000</v>
      </c>
      <c r="Q60" s="163"/>
      <c r="R60" s="755"/>
      <c r="S60" s="755"/>
    </row>
    <row r="61" spans="1:19" hidden="1">
      <c r="A61" s="67"/>
      <c r="B61" s="28"/>
      <c r="C61" s="28"/>
      <c r="D61" s="1004"/>
      <c r="E61" s="124" t="s">
        <v>930</v>
      </c>
      <c r="F61" s="14">
        <v>1500000</v>
      </c>
      <c r="G61" s="15" t="s">
        <v>3</v>
      </c>
      <c r="H61" s="16">
        <v>1</v>
      </c>
      <c r="I61" s="15" t="s">
        <v>4</v>
      </c>
      <c r="J61" s="15" t="s">
        <v>3</v>
      </c>
      <c r="K61" s="16">
        <v>12</v>
      </c>
      <c r="L61" s="15" t="s">
        <v>1685</v>
      </c>
      <c r="M61" s="15" t="s">
        <v>5</v>
      </c>
      <c r="N61" s="146">
        <f>ROUNDUP(IF(H61&lt;=0,0,IF(K61&lt;=0,0,F61*H61*K61)),-3)</f>
        <v>18000000</v>
      </c>
      <c r="O61" s="17">
        <v>19200000</v>
      </c>
      <c r="P61" s="147">
        <f xml:space="preserve"> N61-O61</f>
        <v>-1200000</v>
      </c>
      <c r="Q61" s="69"/>
      <c r="R61" s="755"/>
      <c r="S61" s="755"/>
    </row>
    <row r="62" spans="1:19" hidden="1">
      <c r="A62" s="67"/>
      <c r="B62" s="28"/>
      <c r="C62" s="28"/>
      <c r="D62" s="1004"/>
      <c r="E62" s="124"/>
      <c r="N62" s="17"/>
      <c r="O62" s="17"/>
      <c r="P62" s="17"/>
      <c r="Q62" s="69"/>
      <c r="R62" s="755"/>
      <c r="S62" s="755"/>
    </row>
    <row r="63" spans="1:19" hidden="1">
      <c r="A63" s="67"/>
      <c r="B63" s="28"/>
      <c r="C63" s="28"/>
      <c r="D63" s="1004" t="s">
        <v>416</v>
      </c>
      <c r="E63" s="124"/>
      <c r="N63" s="18">
        <f>SUBTOTAL(9,N64)</f>
        <v>600000</v>
      </c>
      <c r="O63" s="18">
        <f>SUBTOTAL(9,O64)</f>
        <v>0</v>
      </c>
      <c r="P63" s="18">
        <f>SUBTOTAL(9,P64)</f>
        <v>600000</v>
      </c>
      <c r="Q63" s="163"/>
      <c r="R63" s="755"/>
      <c r="S63" s="755"/>
    </row>
    <row r="64" spans="1:19" hidden="1">
      <c r="A64" s="67"/>
      <c r="B64" s="28"/>
      <c r="C64" s="28"/>
      <c r="D64" s="1004"/>
      <c r="E64" s="124" t="s">
        <v>953</v>
      </c>
      <c r="F64" s="14">
        <v>50000</v>
      </c>
      <c r="G64" s="15" t="s">
        <v>3</v>
      </c>
      <c r="H64" s="16">
        <v>1</v>
      </c>
      <c r="I64" s="15" t="s">
        <v>16</v>
      </c>
      <c r="J64" s="15" t="s">
        <v>3</v>
      </c>
      <c r="K64" s="16">
        <v>12</v>
      </c>
      <c r="L64" s="15" t="s">
        <v>508</v>
      </c>
      <c r="M64" s="15" t="s">
        <v>5</v>
      </c>
      <c r="N64" s="17">
        <f>ROUNDUP(IF(H64&lt;=0,0,IF(K64&lt;=0,0,F64*H64*K64)),-3)</f>
        <v>600000</v>
      </c>
      <c r="O64" s="17">
        <v>0</v>
      </c>
      <c r="P64" s="147">
        <f xml:space="preserve"> N64-O64</f>
        <v>600000</v>
      </c>
      <c r="Q64" s="69"/>
      <c r="R64" s="755"/>
      <c r="S64" s="755"/>
    </row>
    <row r="65" spans="1:19" hidden="1">
      <c r="A65" s="67"/>
      <c r="B65" s="28"/>
      <c r="C65" s="28"/>
      <c r="D65" s="1004"/>
      <c r="E65" s="124"/>
      <c r="N65" s="17"/>
      <c r="O65" s="17"/>
      <c r="P65" s="17"/>
      <c r="Q65" s="69"/>
      <c r="R65" s="755"/>
      <c r="S65" s="755"/>
    </row>
    <row r="66" spans="1:19" hidden="1">
      <c r="A66" s="67"/>
      <c r="B66" s="28"/>
      <c r="C66" s="28"/>
      <c r="D66" s="1004" t="s">
        <v>436</v>
      </c>
      <c r="E66" s="124"/>
      <c r="N66" s="18">
        <f>SUBTOTAL(9,N67:N68)</f>
        <v>43694000</v>
      </c>
      <c r="O66" s="18">
        <f>SUBTOTAL(9,O67:O68)</f>
        <v>41690000</v>
      </c>
      <c r="P66" s="18">
        <f>SUBTOTAL(9,P67:P68)</f>
        <v>2004000</v>
      </c>
      <c r="Q66" s="163"/>
      <c r="R66" s="755"/>
      <c r="S66" s="755"/>
    </row>
    <row r="67" spans="1:19" hidden="1">
      <c r="A67" s="67"/>
      <c r="B67" s="28"/>
      <c r="C67" s="28"/>
      <c r="D67" s="1004"/>
      <c r="E67" s="124" t="s">
        <v>1686</v>
      </c>
      <c r="F67" s="14">
        <v>10000</v>
      </c>
      <c r="G67" s="15" t="s">
        <v>3</v>
      </c>
      <c r="H67" s="16">
        <v>65</v>
      </c>
      <c r="I67" s="15" t="s">
        <v>458</v>
      </c>
      <c r="J67" s="15" t="s">
        <v>3</v>
      </c>
      <c r="K67" s="16">
        <v>50</v>
      </c>
      <c r="L67" s="15" t="s">
        <v>1687</v>
      </c>
      <c r="M67" s="15" t="s">
        <v>5</v>
      </c>
      <c r="N67" s="17">
        <f>ROUNDUP(IF(H67&lt;=0,0,IF(K67&lt;=0,0,F67*H67*K67)),-3)</f>
        <v>32500000</v>
      </c>
      <c r="O67" s="17">
        <v>39290000</v>
      </c>
      <c r="P67" s="147">
        <f xml:space="preserve"> N67-O67</f>
        <v>-6790000</v>
      </c>
      <c r="Q67" s="69"/>
      <c r="R67" s="755"/>
      <c r="S67" s="755"/>
    </row>
    <row r="68" spans="1:19" hidden="1">
      <c r="A68" s="67"/>
      <c r="B68" s="28"/>
      <c r="C68" s="28"/>
      <c r="D68" s="1004"/>
      <c r="E68" s="124" t="s">
        <v>1688</v>
      </c>
      <c r="F68" s="14">
        <v>559700</v>
      </c>
      <c r="G68" s="15" t="s">
        <v>3</v>
      </c>
      <c r="H68" s="16">
        <v>1</v>
      </c>
      <c r="I68" s="15" t="s">
        <v>433</v>
      </c>
      <c r="J68" s="15" t="s">
        <v>3</v>
      </c>
      <c r="K68" s="16">
        <v>20</v>
      </c>
      <c r="L68" s="15" t="s">
        <v>432</v>
      </c>
      <c r="M68" s="15" t="s">
        <v>5</v>
      </c>
      <c r="N68" s="17">
        <f>ROUNDUP(IF(H68&lt;=0,0,IF(K68&lt;=0,0,F68*H68*K68)),-3)</f>
        <v>11194000</v>
      </c>
      <c r="O68" s="17">
        <v>2400000</v>
      </c>
      <c r="P68" s="147">
        <f xml:space="preserve"> N68-O68</f>
        <v>8794000</v>
      </c>
      <c r="Q68" s="69"/>
      <c r="R68" s="755"/>
      <c r="S68" s="755"/>
    </row>
    <row r="69" spans="1:19" hidden="1">
      <c r="A69" s="67"/>
      <c r="B69" s="28"/>
      <c r="C69" s="28"/>
      <c r="D69" s="1004"/>
      <c r="E69" s="124"/>
      <c r="K69" s="164"/>
      <c r="N69" s="17"/>
      <c r="O69" s="17"/>
      <c r="P69" s="17"/>
      <c r="Q69" s="69"/>
      <c r="R69" s="755"/>
      <c r="S69" s="755"/>
    </row>
    <row r="70" spans="1:19" hidden="1">
      <c r="A70" s="67"/>
      <c r="B70" s="28"/>
      <c r="C70" s="28"/>
      <c r="D70" s="1004" t="s">
        <v>445</v>
      </c>
      <c r="E70" s="124"/>
      <c r="K70" s="164"/>
      <c r="N70" s="18">
        <f>SUBTOTAL(9,N71:N72)</f>
        <v>18000000</v>
      </c>
      <c r="O70" s="18">
        <f>SUBTOTAL(9,O71:O72)</f>
        <v>7800000</v>
      </c>
      <c r="P70" s="18">
        <f>SUBTOTAL(9,P71:P72)</f>
        <v>10200000</v>
      </c>
      <c r="Q70" s="163"/>
      <c r="R70" s="755"/>
      <c r="S70" s="755"/>
    </row>
    <row r="71" spans="1:19" hidden="1">
      <c r="A71" s="67"/>
      <c r="B71" s="28"/>
      <c r="C71" s="28"/>
      <c r="D71" s="1004"/>
      <c r="E71" s="124" t="s">
        <v>1689</v>
      </c>
      <c r="F71" s="14">
        <v>1500000</v>
      </c>
      <c r="G71" s="15" t="s">
        <v>3</v>
      </c>
      <c r="H71" s="16">
        <v>1</v>
      </c>
      <c r="I71" s="15" t="s">
        <v>1683</v>
      </c>
      <c r="J71" s="15" t="s">
        <v>3</v>
      </c>
      <c r="K71" s="16">
        <v>12</v>
      </c>
      <c r="L71" s="15" t="s">
        <v>437</v>
      </c>
      <c r="M71" s="15" t="s">
        <v>5</v>
      </c>
      <c r="N71" s="17">
        <f>ROUNDUP(IF(H71&lt;=0,0,IF(K71&lt;=0,0,F71*H71*K71)),-3)</f>
        <v>18000000</v>
      </c>
      <c r="O71" s="17">
        <v>7800000</v>
      </c>
      <c r="P71" s="147">
        <f xml:space="preserve"> N71-O71</f>
        <v>10200000</v>
      </c>
      <c r="Q71" s="69"/>
      <c r="R71" s="755"/>
      <c r="S71" s="755"/>
    </row>
    <row r="72" spans="1:19" hidden="1">
      <c r="A72" s="67"/>
      <c r="B72" s="28"/>
      <c r="C72" s="28"/>
      <c r="D72" s="1004"/>
      <c r="E72" s="124"/>
      <c r="K72" s="164"/>
      <c r="N72" s="17"/>
      <c r="O72" s="17"/>
      <c r="P72" s="17"/>
      <c r="Q72" s="69"/>
      <c r="R72" s="755"/>
      <c r="S72" s="755"/>
    </row>
    <row r="73" spans="1:19" hidden="1">
      <c r="A73" s="67"/>
      <c r="B73" s="28"/>
      <c r="C73" s="28"/>
      <c r="D73" s="1004" t="s">
        <v>398</v>
      </c>
      <c r="E73" s="124"/>
      <c r="N73" s="18">
        <f>SUBTOTAL(9,N74)</f>
        <v>45000000</v>
      </c>
      <c r="O73" s="18">
        <f>SUBTOTAL(9,O74)</f>
        <v>0</v>
      </c>
      <c r="P73" s="18">
        <f>SUBTOTAL(9,P74)</f>
        <v>45000000</v>
      </c>
      <c r="Q73" s="163"/>
      <c r="R73" s="755"/>
      <c r="S73" s="755"/>
    </row>
    <row r="74" spans="1:19" hidden="1">
      <c r="A74" s="67"/>
      <c r="B74" s="28"/>
      <c r="C74" s="28"/>
      <c r="D74" s="1004"/>
      <c r="E74" s="124" t="s">
        <v>952</v>
      </c>
      <c r="F74" s="14">
        <v>4500000</v>
      </c>
      <c r="G74" s="15" t="s">
        <v>3</v>
      </c>
      <c r="H74" s="16">
        <v>1</v>
      </c>
      <c r="I74" s="15" t="s">
        <v>16</v>
      </c>
      <c r="J74" s="15" t="s">
        <v>3</v>
      </c>
      <c r="K74" s="16">
        <v>10</v>
      </c>
      <c r="L74" s="15" t="s">
        <v>432</v>
      </c>
      <c r="M74" s="15" t="s">
        <v>5</v>
      </c>
      <c r="N74" s="17">
        <f>ROUNDUP(IF(H74&lt;=0,0,IF(K74&lt;=0,0,F74*H74*K74)),-3)</f>
        <v>45000000</v>
      </c>
      <c r="O74" s="17">
        <v>0</v>
      </c>
      <c r="P74" s="147">
        <f xml:space="preserve"> N74-O74</f>
        <v>45000000</v>
      </c>
      <c r="Q74" s="69"/>
      <c r="R74" s="755"/>
      <c r="S74" s="755"/>
    </row>
    <row r="75" spans="1:19" hidden="1">
      <c r="A75" s="67"/>
      <c r="B75" s="28"/>
      <c r="C75" s="28"/>
      <c r="D75" s="1004"/>
      <c r="E75" s="124"/>
      <c r="N75" s="17"/>
      <c r="O75" s="17"/>
      <c r="P75" s="17"/>
      <c r="Q75" s="69"/>
      <c r="R75" s="755"/>
      <c r="S75" s="755"/>
    </row>
    <row r="76" spans="1:19" hidden="1">
      <c r="A76" s="67"/>
      <c r="B76" s="28"/>
      <c r="C76" s="28"/>
      <c r="D76" s="1004" t="s">
        <v>399</v>
      </c>
      <c r="E76" s="124"/>
      <c r="K76" s="164"/>
      <c r="N76" s="18">
        <f>SUBTOTAL(9,N77:N77)</f>
        <v>65000000</v>
      </c>
      <c r="O76" s="18">
        <f>SUBTOTAL(9,O77:O77)</f>
        <v>21000000</v>
      </c>
      <c r="P76" s="18">
        <f>SUBTOTAL(9,P77:P77)</f>
        <v>44000000</v>
      </c>
      <c r="Q76" s="163"/>
      <c r="R76" s="755"/>
      <c r="S76" s="755"/>
    </row>
    <row r="77" spans="1:19" hidden="1">
      <c r="A77" s="67"/>
      <c r="B77" s="28"/>
      <c r="C77" s="28"/>
      <c r="D77" s="1004"/>
      <c r="E77" s="124" t="s">
        <v>1690</v>
      </c>
      <c r="F77" s="14">
        <v>5416666</v>
      </c>
      <c r="G77" s="15" t="s">
        <v>3</v>
      </c>
      <c r="H77" s="16">
        <v>1</v>
      </c>
      <c r="I77" s="15" t="s">
        <v>1683</v>
      </c>
      <c r="J77" s="15" t="s">
        <v>3</v>
      </c>
      <c r="K77" s="16">
        <v>12</v>
      </c>
      <c r="L77" s="15" t="s">
        <v>437</v>
      </c>
      <c r="M77" s="15" t="s">
        <v>5</v>
      </c>
      <c r="N77" s="17">
        <f>ROUNDUP(IF(H77&lt;=0,0,IF(K77&lt;=0,0,F77*H77*K77)),-3)</f>
        <v>65000000</v>
      </c>
      <c r="O77" s="17">
        <v>21000000</v>
      </c>
      <c r="P77" s="147">
        <f xml:space="preserve"> N77-O77</f>
        <v>44000000</v>
      </c>
      <c r="Q77" s="69"/>
      <c r="R77" s="755"/>
      <c r="S77" s="755"/>
    </row>
    <row r="78" spans="1:19" hidden="1">
      <c r="A78" s="67"/>
      <c r="B78" s="28"/>
      <c r="C78" s="28"/>
      <c r="D78" s="1004"/>
      <c r="E78" s="124"/>
      <c r="N78" s="17"/>
      <c r="O78" s="17"/>
      <c r="P78" s="17"/>
      <c r="Q78" s="69"/>
      <c r="R78" s="755"/>
      <c r="S78" s="755"/>
    </row>
    <row r="79" spans="1:19" hidden="1">
      <c r="A79" s="67"/>
      <c r="B79" s="28"/>
      <c r="C79" s="28"/>
      <c r="D79" s="1004" t="s">
        <v>417</v>
      </c>
      <c r="E79" s="124"/>
      <c r="N79" s="18">
        <f>SUBTOTAL(9,N80)</f>
        <v>600000</v>
      </c>
      <c r="O79" s="18">
        <f>SUBTOTAL(9,O80)</f>
        <v>0</v>
      </c>
      <c r="P79" s="18">
        <f>SUBTOTAL(9,P80)</f>
        <v>600000</v>
      </c>
      <c r="Q79" s="163"/>
      <c r="R79" s="755"/>
      <c r="S79" s="755"/>
    </row>
    <row r="80" spans="1:19" hidden="1">
      <c r="A80" s="67"/>
      <c r="B80" s="28"/>
      <c r="C80" s="28"/>
      <c r="D80" s="1004"/>
      <c r="E80" s="124" t="s">
        <v>1691</v>
      </c>
      <c r="F80" s="14">
        <v>50000</v>
      </c>
      <c r="G80" s="15" t="s">
        <v>3</v>
      </c>
      <c r="H80" s="16">
        <v>1</v>
      </c>
      <c r="I80" s="15" t="s">
        <v>16</v>
      </c>
      <c r="J80" s="15" t="s">
        <v>3</v>
      </c>
      <c r="K80" s="16">
        <v>12</v>
      </c>
      <c r="L80" s="15" t="s">
        <v>1692</v>
      </c>
      <c r="M80" s="15" t="s">
        <v>5</v>
      </c>
      <c r="N80" s="17">
        <f>ROUNDUP(IF(H80&lt;=0,0,IF(K80&lt;=0,0,F80*H80*K80)),-3)</f>
        <v>600000</v>
      </c>
      <c r="O80" s="17">
        <v>0</v>
      </c>
      <c r="P80" s="147">
        <f xml:space="preserve"> N80-O80</f>
        <v>600000</v>
      </c>
      <c r="Q80" s="69"/>
      <c r="R80" s="755"/>
      <c r="S80" s="755"/>
    </row>
    <row r="81" spans="1:19" hidden="1">
      <c r="A81" s="67"/>
      <c r="B81" s="28"/>
      <c r="C81" s="28"/>
      <c r="D81" s="1004"/>
      <c r="E81" s="124"/>
      <c r="N81" s="17"/>
      <c r="O81" s="17"/>
      <c r="P81" s="17"/>
      <c r="Q81" s="69"/>
      <c r="R81" s="755"/>
      <c r="S81" s="755"/>
    </row>
    <row r="82" spans="1:19" hidden="1">
      <c r="A82" s="67"/>
      <c r="B82" s="28"/>
      <c r="C82" s="28"/>
      <c r="D82" s="1004" t="s">
        <v>400</v>
      </c>
      <c r="E82" s="124"/>
      <c r="N82" s="18">
        <f>SUBTOTAL(9,N83:N84)</f>
        <v>4500000</v>
      </c>
      <c r="O82" s="18">
        <f>SUBTOTAL(9,O83:O84)</f>
        <v>4500000</v>
      </c>
      <c r="P82" s="18">
        <f>SUBTOTAL(9,P83:P84)</f>
        <v>0</v>
      </c>
      <c r="Q82" s="163"/>
      <c r="R82" s="755"/>
      <c r="S82" s="755"/>
    </row>
    <row r="83" spans="1:19" hidden="1">
      <c r="A83" s="67"/>
      <c r="B83" s="28"/>
      <c r="C83" s="28"/>
      <c r="D83" s="1004"/>
      <c r="E83" s="124" t="s">
        <v>932</v>
      </c>
      <c r="F83" s="14">
        <v>50000</v>
      </c>
      <c r="G83" s="15" t="s">
        <v>3</v>
      </c>
      <c r="H83" s="16">
        <v>1</v>
      </c>
      <c r="I83" s="15" t="s">
        <v>1683</v>
      </c>
      <c r="J83" s="15" t="s">
        <v>3</v>
      </c>
      <c r="K83" s="16">
        <v>30</v>
      </c>
      <c r="L83" s="15" t="s">
        <v>1687</v>
      </c>
      <c r="M83" s="15" t="s">
        <v>5</v>
      </c>
      <c r="N83" s="17">
        <f>ROUNDUP(IF(H83&lt;=0,0,IF(K83&lt;=0,0,F83*H83*K83)),-3)</f>
        <v>1500000</v>
      </c>
      <c r="O83" s="17">
        <v>1500000</v>
      </c>
      <c r="P83" s="147">
        <f xml:space="preserve"> N83-O83</f>
        <v>0</v>
      </c>
      <c r="Q83" s="69"/>
      <c r="R83" s="755"/>
      <c r="S83" s="755"/>
    </row>
    <row r="84" spans="1:19" hidden="1">
      <c r="A84" s="67"/>
      <c r="B84" s="28"/>
      <c r="C84" s="28"/>
      <c r="D84" s="1004"/>
      <c r="E84" s="124" t="s">
        <v>933</v>
      </c>
      <c r="F84" s="14">
        <v>3000000</v>
      </c>
      <c r="G84" s="15" t="s">
        <v>3</v>
      </c>
      <c r="H84" s="16">
        <v>1</v>
      </c>
      <c r="I84" s="15" t="s">
        <v>1683</v>
      </c>
      <c r="J84" s="15" t="s">
        <v>3</v>
      </c>
      <c r="K84" s="16">
        <v>1</v>
      </c>
      <c r="L84" s="15" t="s">
        <v>1687</v>
      </c>
      <c r="M84" s="15" t="s">
        <v>5</v>
      </c>
      <c r="N84" s="17">
        <f>ROUNDUP(IF(H84&lt;=0,0,IF(K84&lt;=0,0,F84*H84*K84)),-3)</f>
        <v>3000000</v>
      </c>
      <c r="O84" s="17">
        <v>3000000</v>
      </c>
      <c r="P84" s="147">
        <f xml:space="preserve"> N84-O84</f>
        <v>0</v>
      </c>
      <c r="Q84" s="69"/>
      <c r="R84" s="755"/>
      <c r="S84" s="755"/>
    </row>
    <row r="85" spans="1:19" hidden="1">
      <c r="A85" s="67"/>
      <c r="B85" s="28"/>
      <c r="C85" s="28"/>
      <c r="D85" s="1004"/>
      <c r="E85" s="124"/>
      <c r="N85" s="17"/>
      <c r="O85" s="17"/>
      <c r="P85" s="17"/>
      <c r="Q85" s="69"/>
      <c r="R85" s="755"/>
      <c r="S85" s="755"/>
    </row>
    <row r="86" spans="1:19" hidden="1">
      <c r="A86" s="67"/>
      <c r="B86" s="28"/>
      <c r="C86" s="28"/>
      <c r="D86" s="1004" t="s">
        <v>409</v>
      </c>
      <c r="E86" s="124"/>
      <c r="N86" s="18">
        <f>SUBTOTAL(9,N87:N88)</f>
        <v>1200000</v>
      </c>
      <c r="O86" s="18">
        <f>SUBTOTAL(9,O87:O88)</f>
        <v>50000</v>
      </c>
      <c r="P86" s="18">
        <f>SUBTOTAL(9,P87:P88)</f>
        <v>1150000</v>
      </c>
      <c r="Q86" s="163"/>
      <c r="R86" s="755"/>
      <c r="S86" s="755"/>
    </row>
    <row r="87" spans="1:19" hidden="1">
      <c r="A87" s="67"/>
      <c r="B87" s="28"/>
      <c r="C87" s="28"/>
      <c r="D87" s="1004"/>
      <c r="E87" s="124" t="s">
        <v>934</v>
      </c>
      <c r="F87" s="14">
        <v>1200000</v>
      </c>
      <c r="G87" s="15" t="s">
        <v>3</v>
      </c>
      <c r="H87" s="16">
        <v>1</v>
      </c>
      <c r="I87" s="15" t="s">
        <v>433</v>
      </c>
      <c r="J87" s="15" t="s">
        <v>3</v>
      </c>
      <c r="K87" s="16">
        <v>1</v>
      </c>
      <c r="L87" s="15" t="s">
        <v>433</v>
      </c>
      <c r="M87" s="15" t="s">
        <v>5</v>
      </c>
      <c r="N87" s="17">
        <f>ROUNDUP(IF(H87&lt;=0,0,IF(K87&lt;=0,0,F87*H87*K87)),-3)</f>
        <v>1200000</v>
      </c>
      <c r="O87" s="17">
        <v>50000</v>
      </c>
      <c r="P87" s="147">
        <f xml:space="preserve"> N87-O87</f>
        <v>1150000</v>
      </c>
      <c r="Q87" s="69"/>
      <c r="R87" s="755"/>
      <c r="S87" s="755"/>
    </row>
    <row r="88" spans="1:19" hidden="1">
      <c r="A88" s="67"/>
      <c r="B88" s="28"/>
      <c r="C88" s="28"/>
      <c r="D88" s="1004"/>
      <c r="E88" s="124"/>
      <c r="N88" s="17"/>
      <c r="O88" s="17"/>
      <c r="P88" s="17"/>
      <c r="Q88" s="69"/>
      <c r="R88" s="755"/>
      <c r="S88" s="755"/>
    </row>
    <row r="89" spans="1:19" hidden="1">
      <c r="A89" s="67"/>
      <c r="B89" s="28"/>
      <c r="C89" s="28"/>
      <c r="D89" s="1004" t="s">
        <v>915</v>
      </c>
      <c r="E89" s="124"/>
      <c r="N89" s="18">
        <f>SUBTOTAL(9,N90:N92)</f>
        <v>355000000</v>
      </c>
      <c r="O89" s="18">
        <f>SUBTOTAL(9,O90:O92)</f>
        <v>275000000</v>
      </c>
      <c r="P89" s="18">
        <f>SUBTOTAL(9,P90:P92)</f>
        <v>80000000</v>
      </c>
      <c r="Q89" s="163"/>
      <c r="R89" s="755"/>
      <c r="S89" s="755"/>
    </row>
    <row r="90" spans="1:19" hidden="1">
      <c r="A90" s="67"/>
      <c r="B90" s="28"/>
      <c r="C90" s="28"/>
      <c r="D90" s="1004"/>
      <c r="E90" s="124" t="s">
        <v>935</v>
      </c>
      <c r="F90" s="14">
        <v>25000000</v>
      </c>
      <c r="G90" s="15" t="s">
        <v>3</v>
      </c>
      <c r="H90" s="16">
        <v>1</v>
      </c>
      <c r="I90" s="15" t="s">
        <v>433</v>
      </c>
      <c r="J90" s="15" t="s">
        <v>3</v>
      </c>
      <c r="K90" s="164">
        <v>1</v>
      </c>
      <c r="L90" s="15" t="s">
        <v>432</v>
      </c>
      <c r="M90" s="15" t="s">
        <v>5</v>
      </c>
      <c r="N90" s="17">
        <f>ROUNDUP(IF(H90&lt;=0,0,IF(K90&lt;=0,0,F90*H90*K90)),-3)</f>
        <v>25000000</v>
      </c>
      <c r="O90" s="17">
        <v>230000000</v>
      </c>
      <c r="P90" s="147">
        <f xml:space="preserve"> N90-O90</f>
        <v>-205000000</v>
      </c>
      <c r="Q90" s="69"/>
      <c r="R90" s="755"/>
      <c r="S90" s="755"/>
    </row>
    <row r="91" spans="1:19" hidden="1">
      <c r="A91" s="67"/>
      <c r="B91" s="28"/>
      <c r="C91" s="28"/>
      <c r="D91" s="1004"/>
      <c r="E91" s="124" t="s">
        <v>936</v>
      </c>
      <c r="F91" s="14">
        <v>70000000</v>
      </c>
      <c r="G91" s="15" t="s">
        <v>3</v>
      </c>
      <c r="H91" s="16">
        <v>1</v>
      </c>
      <c r="I91" s="15" t="s">
        <v>16</v>
      </c>
      <c r="J91" s="15" t="s">
        <v>3</v>
      </c>
      <c r="K91" s="164">
        <v>3</v>
      </c>
      <c r="L91" s="15" t="s">
        <v>432</v>
      </c>
      <c r="M91" s="15" t="s">
        <v>5</v>
      </c>
      <c r="N91" s="17">
        <f>ROUNDUP(IF(H91&lt;=0,0,IF(K91&lt;=0,0,F91*H91*K91)),-3)</f>
        <v>210000000</v>
      </c>
      <c r="O91" s="17">
        <v>20000000</v>
      </c>
      <c r="P91" s="147">
        <f xml:space="preserve"> N91-O91</f>
        <v>190000000</v>
      </c>
      <c r="Q91" s="69"/>
      <c r="R91" s="755"/>
      <c r="S91" s="755"/>
    </row>
    <row r="92" spans="1:19" hidden="1">
      <c r="A92" s="67"/>
      <c r="B92" s="28"/>
      <c r="C92" s="28"/>
      <c r="D92" s="1004"/>
      <c r="E92" s="13" t="s">
        <v>937</v>
      </c>
      <c r="F92" s="14">
        <v>30000000</v>
      </c>
      <c r="G92" s="15" t="s">
        <v>3</v>
      </c>
      <c r="H92" s="58">
        <v>1</v>
      </c>
      <c r="I92" s="15" t="s">
        <v>16</v>
      </c>
      <c r="J92" s="15" t="s">
        <v>3</v>
      </c>
      <c r="K92" s="58">
        <v>4</v>
      </c>
      <c r="L92" s="15" t="s">
        <v>938</v>
      </c>
      <c r="M92" s="15" t="s">
        <v>5</v>
      </c>
      <c r="N92" s="17">
        <f>ROUNDUP(IF(H92&lt;=0,0,IF(K92&lt;=0,0,F92*H92*K92)),-3)</f>
        <v>120000000</v>
      </c>
      <c r="O92" s="17">
        <v>25000000</v>
      </c>
      <c r="P92" s="147">
        <f xml:space="preserve"> N92-O92</f>
        <v>95000000</v>
      </c>
      <c r="Q92" s="69"/>
      <c r="R92" s="755"/>
      <c r="S92" s="755"/>
    </row>
    <row r="93" spans="1:19" hidden="1">
      <c r="A93" s="67"/>
      <c r="B93" s="28"/>
      <c r="C93" s="28"/>
      <c r="D93" s="1004"/>
      <c r="E93" s="124"/>
      <c r="N93" s="17"/>
      <c r="O93" s="17"/>
      <c r="P93" s="17"/>
      <c r="Q93" s="69"/>
      <c r="R93" s="755"/>
      <c r="S93" s="755"/>
    </row>
    <row r="94" spans="1:19" hidden="1">
      <c r="A94" s="67"/>
      <c r="B94" s="28"/>
      <c r="C94" s="28"/>
      <c r="D94" s="1004" t="s">
        <v>434</v>
      </c>
      <c r="E94" s="124"/>
      <c r="N94" s="18">
        <f>SUBTOTAL(9,N95)</f>
        <v>10000000</v>
      </c>
      <c r="O94" s="18">
        <f>SUBTOTAL(9,O95)</f>
        <v>0</v>
      </c>
      <c r="P94" s="18">
        <f>SUBTOTAL(9,P95)</f>
        <v>10000000</v>
      </c>
      <c r="Q94" s="163"/>
      <c r="R94" s="755"/>
      <c r="S94" s="755"/>
    </row>
    <row r="95" spans="1:19" hidden="1">
      <c r="A95" s="67"/>
      <c r="B95" s="28"/>
      <c r="C95" s="28"/>
      <c r="D95" s="1004"/>
      <c r="E95" s="124" t="s">
        <v>951</v>
      </c>
      <c r="F95" s="14">
        <v>2000000</v>
      </c>
      <c r="G95" s="15" t="s">
        <v>3</v>
      </c>
      <c r="H95" s="16">
        <v>1</v>
      </c>
      <c r="I95" s="15" t="s">
        <v>16</v>
      </c>
      <c r="J95" s="15" t="s">
        <v>3</v>
      </c>
      <c r="K95" s="16">
        <v>5</v>
      </c>
      <c r="L95" s="15" t="s">
        <v>432</v>
      </c>
      <c r="M95" s="15" t="s">
        <v>5</v>
      </c>
      <c r="N95" s="17">
        <f>ROUNDUP(IF(H95&lt;=0,0,IF(K95&lt;=0,0,F95*H95*K95)),-3)</f>
        <v>10000000</v>
      </c>
      <c r="O95" s="17">
        <v>0</v>
      </c>
      <c r="P95" s="147">
        <f xml:space="preserve"> N95-O95</f>
        <v>10000000</v>
      </c>
      <c r="Q95" s="69"/>
      <c r="R95" s="755"/>
      <c r="S95" s="755"/>
    </row>
    <row r="96" spans="1:19" hidden="1">
      <c r="A96" s="67"/>
      <c r="B96" s="28"/>
      <c r="C96" s="28"/>
      <c r="D96" s="1004"/>
      <c r="E96" s="124"/>
      <c r="N96" s="17"/>
      <c r="O96" s="17"/>
      <c r="P96" s="17"/>
      <c r="Q96" s="69"/>
      <c r="R96" s="755"/>
      <c r="S96" s="755"/>
    </row>
    <row r="97" spans="1:19" hidden="1">
      <c r="A97" s="67"/>
      <c r="B97" s="28"/>
      <c r="C97" s="28"/>
      <c r="D97" s="1004" t="s">
        <v>401</v>
      </c>
      <c r="E97" s="124"/>
      <c r="N97" s="18">
        <f>SUBTOTAL(9,N98:N99)</f>
        <v>80000000</v>
      </c>
      <c r="O97" s="18">
        <f>SUBTOTAL(9,O98:O99)</f>
        <v>77000000</v>
      </c>
      <c r="P97" s="18">
        <f>SUBTOTAL(9,P98:P99)</f>
        <v>3000000</v>
      </c>
      <c r="Q97" s="163"/>
      <c r="R97" s="755"/>
      <c r="S97" s="755"/>
    </row>
    <row r="98" spans="1:19" hidden="1">
      <c r="A98" s="67"/>
      <c r="B98" s="28"/>
      <c r="C98" s="28"/>
      <c r="D98" s="1004"/>
      <c r="E98" s="124" t="s">
        <v>939</v>
      </c>
      <c r="F98" s="14">
        <v>3625000</v>
      </c>
      <c r="G98" s="15" t="s">
        <v>3</v>
      </c>
      <c r="H98" s="16">
        <v>1</v>
      </c>
      <c r="I98" s="15" t="s">
        <v>433</v>
      </c>
      <c r="J98" s="15" t="s">
        <v>3</v>
      </c>
      <c r="K98" s="164">
        <v>20</v>
      </c>
      <c r="L98" s="15" t="s">
        <v>432</v>
      </c>
      <c r="M98" s="15" t="s">
        <v>5</v>
      </c>
      <c r="N98" s="17">
        <f>ROUNDUP(IF(H98&lt;=0,0,IF(K98&lt;=0,0,F98*H98*K98)),-3)</f>
        <v>72500000</v>
      </c>
      <c r="O98" s="17">
        <v>67500000</v>
      </c>
      <c r="P98" s="147">
        <f xml:space="preserve"> N98-O98</f>
        <v>5000000</v>
      </c>
      <c r="Q98" s="69"/>
      <c r="R98" s="755"/>
      <c r="S98" s="755"/>
    </row>
    <row r="99" spans="1:19" hidden="1">
      <c r="A99" s="67"/>
      <c r="B99" s="28"/>
      <c r="C99" s="28"/>
      <c r="D99" s="1004"/>
      <c r="E99" s="13" t="s">
        <v>940</v>
      </c>
      <c r="F99" s="14">
        <v>7500000</v>
      </c>
      <c r="G99" s="15" t="s">
        <v>3</v>
      </c>
      <c r="H99" s="16">
        <v>1</v>
      </c>
      <c r="I99" s="15" t="s">
        <v>433</v>
      </c>
      <c r="J99" s="15" t="s">
        <v>3</v>
      </c>
      <c r="K99" s="164">
        <v>1</v>
      </c>
      <c r="L99" s="15" t="s">
        <v>433</v>
      </c>
      <c r="M99" s="15" t="s">
        <v>5</v>
      </c>
      <c r="N99" s="17">
        <f>ROUNDUP(IF(H99&lt;=0,0,IF(K99&lt;=0,0,F99*H99*K99)),-3)</f>
        <v>7500000</v>
      </c>
      <c r="O99" s="17">
        <v>9500000</v>
      </c>
      <c r="P99" s="147">
        <f xml:space="preserve"> N99-O99</f>
        <v>-2000000</v>
      </c>
      <c r="Q99" s="69"/>
      <c r="R99" s="755"/>
      <c r="S99" s="755"/>
    </row>
    <row r="100" spans="1:19" hidden="1">
      <c r="A100" s="67"/>
      <c r="B100" s="28"/>
      <c r="C100" s="28"/>
      <c r="D100" s="1004"/>
      <c r="E100" s="124"/>
      <c r="N100" s="17"/>
      <c r="O100" s="17"/>
      <c r="P100" s="17"/>
      <c r="Q100" s="69"/>
      <c r="R100" s="755"/>
      <c r="S100" s="755"/>
    </row>
    <row r="101" spans="1:19" hidden="1">
      <c r="A101" s="67"/>
      <c r="B101" s="28"/>
      <c r="C101" s="28"/>
      <c r="D101" s="1004" t="s">
        <v>402</v>
      </c>
      <c r="E101" s="124"/>
      <c r="N101" s="18">
        <f>SUBTOTAL(9,N102:N102)</f>
        <v>18500000</v>
      </c>
      <c r="O101" s="18">
        <f>SUBTOTAL(9,O102:O102)</f>
        <v>3000000</v>
      </c>
      <c r="P101" s="18">
        <f>SUBTOTAL(9,P102:P102)</f>
        <v>15500000</v>
      </c>
      <c r="Q101" s="163"/>
      <c r="R101" s="755"/>
      <c r="S101" s="755"/>
    </row>
    <row r="102" spans="1:19" hidden="1">
      <c r="A102" s="67"/>
      <c r="B102" s="28"/>
      <c r="C102" s="28"/>
      <c r="D102" s="1004"/>
      <c r="E102" s="124" t="s">
        <v>941</v>
      </c>
      <c r="F102" s="14">
        <v>200000</v>
      </c>
      <c r="G102" s="15" t="s">
        <v>3</v>
      </c>
      <c r="H102" s="16">
        <v>5</v>
      </c>
      <c r="I102" s="15" t="s">
        <v>458</v>
      </c>
      <c r="J102" s="15" t="s">
        <v>3</v>
      </c>
      <c r="K102" s="16">
        <v>18.5</v>
      </c>
      <c r="L102" s="15" t="s">
        <v>25</v>
      </c>
      <c r="M102" s="15" t="s">
        <v>5</v>
      </c>
      <c r="N102" s="17">
        <f>ROUNDUP(IF(H102&lt;=0,0,IF(K102&lt;=0,0,F102*H102*K102)),-3)</f>
        <v>18500000</v>
      </c>
      <c r="O102" s="17">
        <v>3000000</v>
      </c>
      <c r="P102" s="147">
        <f xml:space="preserve"> N102-O102</f>
        <v>15500000</v>
      </c>
      <c r="Q102" s="69"/>
      <c r="R102" s="755"/>
      <c r="S102" s="755"/>
    </row>
    <row r="103" spans="1:19" hidden="1">
      <c r="A103" s="67"/>
      <c r="B103" s="28"/>
      <c r="C103" s="28"/>
      <c r="D103" s="1004"/>
      <c r="E103" s="124"/>
      <c r="K103" s="164"/>
      <c r="N103" s="17"/>
      <c r="O103" s="17"/>
      <c r="P103" s="17"/>
      <c r="Q103" s="69"/>
      <c r="R103" s="755"/>
      <c r="S103" s="755"/>
    </row>
    <row r="104" spans="1:19" hidden="1">
      <c r="A104" s="67"/>
      <c r="B104" s="28"/>
      <c r="C104" s="28"/>
      <c r="D104" s="1004" t="s">
        <v>403</v>
      </c>
      <c r="E104" s="124"/>
      <c r="N104" s="18">
        <f>SUBTOTAL(9,N105:N106)</f>
        <v>7500000</v>
      </c>
      <c r="O104" s="18">
        <f>SUBTOTAL(9,O105:O106)</f>
        <v>6000000</v>
      </c>
      <c r="P104" s="18">
        <f>SUBTOTAL(9,P105:P106)</f>
        <v>1500000</v>
      </c>
      <c r="Q104" s="163"/>
      <c r="R104" s="755"/>
      <c r="S104" s="755"/>
    </row>
    <row r="105" spans="1:19" hidden="1">
      <c r="A105" s="67"/>
      <c r="B105" s="28"/>
      <c r="C105" s="28"/>
      <c r="D105" s="1004"/>
      <c r="E105" s="124" t="s">
        <v>942</v>
      </c>
      <c r="F105" s="14">
        <v>10000</v>
      </c>
      <c r="G105" s="15" t="s">
        <v>3</v>
      </c>
      <c r="H105" s="16">
        <v>20</v>
      </c>
      <c r="I105" s="15" t="s">
        <v>9</v>
      </c>
      <c r="J105" s="15" t="s">
        <v>3</v>
      </c>
      <c r="K105" s="16">
        <v>20</v>
      </c>
      <c r="L105" s="15" t="s">
        <v>432</v>
      </c>
      <c r="M105" s="15" t="s">
        <v>5</v>
      </c>
      <c r="N105" s="146">
        <f>ROUNDUP(IF(H105&lt;=0,0,IF(K105&lt;=0,0,F105*H105*K105)),-3)</f>
        <v>4000000</v>
      </c>
      <c r="O105" s="17">
        <v>3000000</v>
      </c>
      <c r="P105" s="147">
        <f xml:space="preserve"> N105-O105</f>
        <v>1000000</v>
      </c>
      <c r="Q105" s="69"/>
      <c r="R105" s="755"/>
      <c r="S105" s="755"/>
    </row>
    <row r="106" spans="1:19" hidden="1">
      <c r="A106" s="67"/>
      <c r="B106" s="28"/>
      <c r="C106" s="28"/>
      <c r="D106" s="1004"/>
      <c r="E106" s="124" t="s">
        <v>943</v>
      </c>
      <c r="F106" s="14">
        <v>10000</v>
      </c>
      <c r="G106" s="15" t="s">
        <v>3</v>
      </c>
      <c r="H106" s="16">
        <v>10</v>
      </c>
      <c r="I106" s="15" t="s">
        <v>9</v>
      </c>
      <c r="J106" s="15" t="s">
        <v>3</v>
      </c>
      <c r="K106" s="16">
        <v>35</v>
      </c>
      <c r="L106" s="15" t="s">
        <v>432</v>
      </c>
      <c r="M106" s="15" t="s">
        <v>5</v>
      </c>
      <c r="N106" s="146">
        <f>ROUNDUP(IF(H106&lt;=0,0,IF(K106&lt;=0,0,F106*H106*K106)),-3)</f>
        <v>3500000</v>
      </c>
      <c r="O106" s="17">
        <v>3000000</v>
      </c>
      <c r="P106" s="147">
        <f xml:space="preserve"> N106-O106</f>
        <v>500000</v>
      </c>
      <c r="Q106" s="69"/>
      <c r="R106" s="755"/>
      <c r="S106" s="755"/>
    </row>
    <row r="107" spans="1:19" hidden="1">
      <c r="A107" s="67"/>
      <c r="B107" s="28"/>
      <c r="C107" s="28"/>
      <c r="D107" s="1004"/>
      <c r="E107" s="124"/>
      <c r="N107" s="146"/>
      <c r="O107" s="17"/>
      <c r="P107" s="17"/>
      <c r="Q107" s="69"/>
      <c r="R107" s="755"/>
      <c r="S107" s="755"/>
    </row>
    <row r="108" spans="1:19" hidden="1">
      <c r="A108" s="67"/>
      <c r="B108" s="28"/>
      <c r="C108" s="28"/>
      <c r="D108" s="1004" t="s">
        <v>414</v>
      </c>
      <c r="E108" s="124"/>
      <c r="N108" s="18">
        <f>SUBTOTAL(9,N109:N110)</f>
        <v>30000000</v>
      </c>
      <c r="O108" s="18">
        <f>SUBTOTAL(9,O109:O110)</f>
        <v>30000000</v>
      </c>
      <c r="P108" s="18">
        <f>SUBTOTAL(9,P109:P110)</f>
        <v>0</v>
      </c>
      <c r="Q108" s="163"/>
      <c r="R108" s="755"/>
      <c r="S108" s="755"/>
    </row>
    <row r="109" spans="1:19" hidden="1">
      <c r="A109" s="67"/>
      <c r="B109" s="28"/>
      <c r="C109" s="28"/>
      <c r="D109" s="1004"/>
      <c r="E109" s="124" t="s">
        <v>944</v>
      </c>
      <c r="F109" s="14">
        <v>30000000</v>
      </c>
      <c r="G109" s="15" t="s">
        <v>3</v>
      </c>
      <c r="H109" s="16">
        <v>1</v>
      </c>
      <c r="I109" s="15" t="s">
        <v>433</v>
      </c>
      <c r="J109" s="15" t="s">
        <v>3</v>
      </c>
      <c r="K109" s="164">
        <v>1</v>
      </c>
      <c r="L109" s="15" t="s">
        <v>433</v>
      </c>
      <c r="M109" s="15" t="s">
        <v>5</v>
      </c>
      <c r="N109" s="17">
        <f>ROUNDUP(IF(H109&lt;=0,0,IF(K109&lt;=0,0,F109*H109*K109)),-3)</f>
        <v>30000000</v>
      </c>
      <c r="O109" s="17">
        <v>30000000</v>
      </c>
      <c r="P109" s="147">
        <f xml:space="preserve"> N109-O109</f>
        <v>0</v>
      </c>
      <c r="Q109" s="69"/>
      <c r="R109" s="755"/>
      <c r="S109" s="755"/>
    </row>
    <row r="110" spans="1:19" hidden="1">
      <c r="A110" s="67"/>
      <c r="B110" s="28"/>
      <c r="C110" s="28"/>
      <c r="D110" s="1004"/>
      <c r="E110" s="124"/>
      <c r="N110" s="146"/>
      <c r="O110" s="17"/>
      <c r="P110" s="17"/>
      <c r="Q110" s="69"/>
      <c r="R110" s="755"/>
      <c r="S110" s="755"/>
    </row>
    <row r="111" spans="1:19" hidden="1">
      <c r="A111" s="67"/>
      <c r="B111" s="28"/>
      <c r="C111" s="28"/>
      <c r="D111" s="1004" t="s">
        <v>413</v>
      </c>
      <c r="E111" s="124"/>
      <c r="N111" s="18">
        <f>SUBTOTAL(9,N112:N115)</f>
        <v>2955000000</v>
      </c>
      <c r="O111" s="18">
        <f>SUBTOTAL(9,O112:O115)</f>
        <v>3380590000</v>
      </c>
      <c r="P111" s="18">
        <f>SUBTOTAL(9,P112:P115)</f>
        <v>-425590000</v>
      </c>
      <c r="Q111" s="163"/>
      <c r="R111" s="755"/>
      <c r="S111" s="755"/>
    </row>
    <row r="112" spans="1:19" hidden="1">
      <c r="A112" s="67"/>
      <c r="B112" s="28"/>
      <c r="C112" s="28"/>
      <c r="D112" s="1004"/>
      <c r="E112" s="124" t="s">
        <v>946</v>
      </c>
      <c r="F112" s="14">
        <v>28000000</v>
      </c>
      <c r="G112" s="15" t="s">
        <v>3</v>
      </c>
      <c r="H112" s="16">
        <v>1</v>
      </c>
      <c r="I112" s="15" t="s">
        <v>433</v>
      </c>
      <c r="J112" s="15" t="s">
        <v>3</v>
      </c>
      <c r="K112" s="16">
        <v>35</v>
      </c>
      <c r="L112" s="15" t="s">
        <v>947</v>
      </c>
      <c r="M112" s="15" t="s">
        <v>5</v>
      </c>
      <c r="N112" s="17">
        <f>ROUNDUP(IF(H112&lt;=0,0,IF(K112&lt;=0,0,F112*H112*K112)),-3)</f>
        <v>980000000</v>
      </c>
      <c r="O112" s="17">
        <v>875000000</v>
      </c>
      <c r="P112" s="147">
        <f xml:space="preserve"> N112-O112</f>
        <v>105000000</v>
      </c>
      <c r="Q112" s="69"/>
      <c r="R112" s="755"/>
      <c r="S112" s="755"/>
    </row>
    <row r="113" spans="1:19" hidden="1">
      <c r="A113" s="67"/>
      <c r="B113" s="28"/>
      <c r="C113" s="28"/>
      <c r="D113" s="1004"/>
      <c r="E113" s="13" t="s">
        <v>948</v>
      </c>
      <c r="F113" s="14">
        <v>100000000</v>
      </c>
      <c r="G113" s="15" t="s">
        <v>3</v>
      </c>
      <c r="H113" s="58">
        <v>1</v>
      </c>
      <c r="I113" s="15" t="s">
        <v>16</v>
      </c>
      <c r="J113" s="15" t="s">
        <v>3</v>
      </c>
      <c r="K113" s="58">
        <v>10</v>
      </c>
      <c r="L113" s="15" t="s">
        <v>947</v>
      </c>
      <c r="M113" s="15" t="s">
        <v>5</v>
      </c>
      <c r="N113" s="17">
        <f>ROUNDUP(IF(H113&lt;=0,0,IF(K113&lt;=0,0,F113*H113*K113)),-3)</f>
        <v>1000000000</v>
      </c>
      <c r="O113" s="17">
        <v>910000000</v>
      </c>
      <c r="P113" s="147">
        <f xml:space="preserve"> N113-O113</f>
        <v>90000000</v>
      </c>
      <c r="Q113" s="69"/>
      <c r="R113" s="755"/>
      <c r="S113" s="755"/>
    </row>
    <row r="114" spans="1:19" hidden="1">
      <c r="A114" s="67"/>
      <c r="B114" s="28"/>
      <c r="C114" s="28"/>
      <c r="D114" s="1004"/>
      <c r="E114" s="13" t="s">
        <v>949</v>
      </c>
      <c r="F114" s="14">
        <v>60000000</v>
      </c>
      <c r="G114" s="15" t="s">
        <v>3</v>
      </c>
      <c r="H114" s="58">
        <v>1</v>
      </c>
      <c r="I114" s="15" t="s">
        <v>16</v>
      </c>
      <c r="J114" s="15" t="s">
        <v>3</v>
      </c>
      <c r="K114" s="16">
        <v>15</v>
      </c>
      <c r="L114" s="15" t="s">
        <v>947</v>
      </c>
      <c r="M114" s="15" t="s">
        <v>5</v>
      </c>
      <c r="N114" s="17">
        <f>ROUNDUP(IF(H114&lt;=0,0,IF(K114&lt;=0,0,F114*H114*K114)),-3)</f>
        <v>900000000</v>
      </c>
      <c r="O114" s="17">
        <v>1520590000</v>
      </c>
      <c r="P114" s="147">
        <f xml:space="preserve"> N114-O114</f>
        <v>-620590000</v>
      </c>
      <c r="Q114" s="69"/>
      <c r="R114" s="755"/>
      <c r="S114" s="755"/>
    </row>
    <row r="115" spans="1:19" hidden="1">
      <c r="A115" s="67"/>
      <c r="B115" s="28"/>
      <c r="C115" s="28"/>
      <c r="D115" s="1004"/>
      <c r="E115" s="124" t="s">
        <v>950</v>
      </c>
      <c r="F115" s="14">
        <v>25000000</v>
      </c>
      <c r="G115" s="15" t="s">
        <v>3</v>
      </c>
      <c r="H115" s="16">
        <v>1</v>
      </c>
      <c r="I115" s="15" t="s">
        <v>16</v>
      </c>
      <c r="J115" s="15" t="s">
        <v>3</v>
      </c>
      <c r="K115" s="164">
        <v>3</v>
      </c>
      <c r="L115" s="15" t="s">
        <v>432</v>
      </c>
      <c r="M115" s="15" t="s">
        <v>5</v>
      </c>
      <c r="N115" s="17">
        <f>ROUNDUP(IF(H115&lt;=0,0,IF(K115&lt;=0,0,F115*H115*K115)),-3)</f>
        <v>75000000</v>
      </c>
      <c r="O115" s="17">
        <v>75000000</v>
      </c>
      <c r="P115" s="147">
        <f xml:space="preserve"> N115-O115</f>
        <v>0</v>
      </c>
      <c r="Q115" s="69"/>
      <c r="R115" s="755"/>
      <c r="S115" s="755"/>
    </row>
    <row r="116" spans="1:19" hidden="1">
      <c r="A116" s="67"/>
      <c r="B116" s="28"/>
      <c r="C116" s="28"/>
      <c r="D116" s="1004"/>
      <c r="E116" s="124"/>
      <c r="N116" s="17"/>
      <c r="O116" s="17"/>
      <c r="P116" s="17"/>
      <c r="Q116" s="69"/>
      <c r="R116" s="755"/>
      <c r="S116" s="755"/>
    </row>
    <row r="117" spans="1:19" hidden="1">
      <c r="A117" s="67"/>
      <c r="B117" s="28"/>
      <c r="C117" s="28"/>
      <c r="D117" s="1004" t="s">
        <v>126</v>
      </c>
      <c r="E117" s="124"/>
      <c r="F117" s="47"/>
      <c r="N117" s="18">
        <f>SUBTOTAL(9,N118)</f>
        <v>8000000</v>
      </c>
      <c r="O117" s="18">
        <f>SUBTOTAL(9,O118)</f>
        <v>8000000</v>
      </c>
      <c r="P117" s="18">
        <f>SUBTOTAL(9,P118)</f>
        <v>0</v>
      </c>
      <c r="Q117" s="163"/>
      <c r="R117" s="755"/>
      <c r="S117" s="755"/>
    </row>
    <row r="118" spans="1:19" hidden="1">
      <c r="A118" s="67"/>
      <c r="B118" s="28"/>
      <c r="C118" s="28"/>
      <c r="D118" s="1004"/>
      <c r="E118" s="124" t="s">
        <v>945</v>
      </c>
      <c r="F118" s="14">
        <v>8000000</v>
      </c>
      <c r="G118" s="15" t="s">
        <v>3</v>
      </c>
      <c r="H118" s="16">
        <v>1</v>
      </c>
      <c r="I118" s="15" t="s">
        <v>16</v>
      </c>
      <c r="J118" s="15" t="s">
        <v>3</v>
      </c>
      <c r="K118" s="16">
        <v>1</v>
      </c>
      <c r="L118" s="15" t="s">
        <v>16</v>
      </c>
      <c r="M118" s="15" t="s">
        <v>5</v>
      </c>
      <c r="N118" s="17">
        <f>ROUNDUP(IF(H118&lt;=0,0,IF(K118&lt;=0,0,F118*H118*K118)),-3)</f>
        <v>8000000</v>
      </c>
      <c r="O118" s="17">
        <v>8000000</v>
      </c>
      <c r="P118" s="147">
        <f xml:space="preserve"> N118-O118</f>
        <v>0</v>
      </c>
      <c r="Q118" s="69"/>
      <c r="R118" s="755"/>
      <c r="S118" s="755"/>
    </row>
    <row r="119" spans="1:19" hidden="1">
      <c r="A119" s="67"/>
      <c r="B119" s="28"/>
      <c r="C119" s="28"/>
      <c r="D119" s="1004"/>
      <c r="E119" s="124"/>
      <c r="N119" s="17"/>
      <c r="O119" s="17"/>
      <c r="P119" s="17"/>
      <c r="Q119" s="69"/>
      <c r="R119" s="755"/>
      <c r="S119" s="755"/>
    </row>
    <row r="120" spans="1:19" hidden="1">
      <c r="A120" s="140"/>
      <c r="B120" s="141" t="s">
        <v>420</v>
      </c>
      <c r="C120" s="141"/>
      <c r="D120" s="1028"/>
      <c r="E120" s="117"/>
      <c r="F120" s="118"/>
      <c r="G120" s="119"/>
      <c r="H120" s="120"/>
      <c r="I120" s="119"/>
      <c r="J120" s="119"/>
      <c r="K120" s="120"/>
      <c r="L120" s="119"/>
      <c r="M120" s="119"/>
      <c r="N120" s="121">
        <f>SUBTOTAL(9,N121:N186)</f>
        <v>4090260000</v>
      </c>
      <c r="O120" s="121">
        <f>SUBTOTAL(9,O121:O186)</f>
        <v>4323886000</v>
      </c>
      <c r="P120" s="121">
        <f>SUBTOTAL(9,P121:P186)</f>
        <v>-233626000</v>
      </c>
      <c r="Q120" s="122">
        <f>(N120/O120)*100-100</f>
        <v>-5.4031489266830732</v>
      </c>
      <c r="R120" s="755"/>
      <c r="S120" s="755"/>
    </row>
    <row r="121" spans="1:19" hidden="1">
      <c r="A121" s="140"/>
      <c r="B121" s="142"/>
      <c r="C121" s="141" t="s">
        <v>450</v>
      </c>
      <c r="D121" s="1035"/>
      <c r="E121" s="117"/>
      <c r="F121" s="118"/>
      <c r="G121" s="119"/>
      <c r="H121" s="120"/>
      <c r="I121" s="119"/>
      <c r="J121" s="119"/>
      <c r="K121" s="120"/>
      <c r="L121" s="119"/>
      <c r="M121" s="119"/>
      <c r="N121" s="121">
        <f>SUBTOTAL(9,N122:N132)</f>
        <v>3182600000</v>
      </c>
      <c r="O121" s="121">
        <f>SUBTOTAL(9,O122:O132)</f>
        <v>3462600000</v>
      </c>
      <c r="P121" s="121">
        <f>SUBTOTAL(9,P122:P132)</f>
        <v>-280000000</v>
      </c>
      <c r="Q121" s="122">
        <f>(N121/O121)*100-100</f>
        <v>-8.0864090567781375</v>
      </c>
      <c r="R121" s="755"/>
      <c r="S121" s="755"/>
    </row>
    <row r="122" spans="1:19" hidden="1">
      <c r="A122" s="140"/>
      <c r="B122" s="142"/>
      <c r="C122" s="149"/>
      <c r="D122" s="1004" t="s">
        <v>412</v>
      </c>
      <c r="E122" s="124"/>
      <c r="N122" s="18">
        <f>SUBTOTAL(9,N123:N123)</f>
        <v>3160000000</v>
      </c>
      <c r="O122" s="18">
        <f>SUBTOTAL(9,O123:O123)</f>
        <v>3440000000</v>
      </c>
      <c r="P122" s="18">
        <f>SUBTOTAL(9,P123:P123)</f>
        <v>-280000000</v>
      </c>
      <c r="Q122" s="163"/>
      <c r="R122" s="755"/>
      <c r="S122" s="755"/>
    </row>
    <row r="123" spans="1:19" hidden="1">
      <c r="A123" s="140"/>
      <c r="B123" s="142"/>
      <c r="C123" s="149"/>
      <c r="D123" s="1004"/>
      <c r="E123" s="13" t="s">
        <v>954</v>
      </c>
      <c r="F123" s="14">
        <v>3160000000</v>
      </c>
      <c r="G123" s="15" t="s">
        <v>3</v>
      </c>
      <c r="H123" s="58">
        <v>1</v>
      </c>
      <c r="I123" s="15" t="s">
        <v>16</v>
      </c>
      <c r="J123" s="15" t="s">
        <v>3</v>
      </c>
      <c r="K123" s="58">
        <v>1</v>
      </c>
      <c r="L123" s="15" t="s">
        <v>16</v>
      </c>
      <c r="M123" s="15" t="s">
        <v>5</v>
      </c>
      <c r="N123" s="17">
        <f>ROUNDUP(IF(H123&lt;=0,0,IF(K123&lt;=0,0,F123*H123*K123)),-3)</f>
        <v>3160000000</v>
      </c>
      <c r="O123" s="17">
        <v>3440000000</v>
      </c>
      <c r="P123" s="147">
        <f xml:space="preserve"> N123-O123</f>
        <v>-280000000</v>
      </c>
      <c r="Q123" s="69"/>
      <c r="R123" s="755"/>
      <c r="S123" s="755"/>
    </row>
    <row r="124" spans="1:19" hidden="1">
      <c r="A124" s="140"/>
      <c r="B124" s="142"/>
      <c r="C124" s="149"/>
      <c r="D124" s="1004"/>
      <c r="E124" s="124"/>
      <c r="K124" s="164"/>
      <c r="N124" s="166"/>
      <c r="O124" s="17"/>
      <c r="P124" s="17"/>
      <c r="Q124" s="69"/>
      <c r="R124" s="755"/>
      <c r="S124" s="755"/>
    </row>
    <row r="125" spans="1:19" hidden="1">
      <c r="A125" s="140"/>
      <c r="B125" s="142"/>
      <c r="C125" s="149"/>
      <c r="D125" s="1004" t="s">
        <v>401</v>
      </c>
      <c r="E125" s="124"/>
      <c r="N125" s="18">
        <f>SUBTOTAL(9,N126:N126)</f>
        <v>16000000</v>
      </c>
      <c r="O125" s="18">
        <f>SUBTOTAL(9,O126:O126)</f>
        <v>20000000</v>
      </c>
      <c r="P125" s="18">
        <f>SUBTOTAL(9,P126:P126)</f>
        <v>-4000000</v>
      </c>
      <c r="Q125" s="163"/>
      <c r="R125" s="755"/>
      <c r="S125" s="755"/>
    </row>
    <row r="126" spans="1:19" hidden="1">
      <c r="A126" s="140"/>
      <c r="B126" s="142"/>
      <c r="C126" s="149"/>
      <c r="D126" s="1004"/>
      <c r="E126" s="13" t="s">
        <v>1693</v>
      </c>
      <c r="F126" s="14">
        <v>16000000</v>
      </c>
      <c r="G126" s="15" t="s">
        <v>3</v>
      </c>
      <c r="H126" s="16">
        <v>1</v>
      </c>
      <c r="I126" s="15" t="s">
        <v>1683</v>
      </c>
      <c r="J126" s="15" t="s">
        <v>3</v>
      </c>
      <c r="K126" s="164">
        <v>1</v>
      </c>
      <c r="L126" s="15" t="s">
        <v>433</v>
      </c>
      <c r="M126" s="15" t="s">
        <v>5</v>
      </c>
      <c r="N126" s="17">
        <f>ROUNDUP(IF(H126&lt;=0,0,IF(K126&lt;=0,0,F126*H126*K126)),-3)</f>
        <v>16000000</v>
      </c>
      <c r="O126" s="17">
        <v>20000000</v>
      </c>
      <c r="P126" s="147">
        <f xml:space="preserve"> N126-O126</f>
        <v>-4000000</v>
      </c>
      <c r="Q126" s="69"/>
      <c r="R126" s="755"/>
      <c r="S126" s="755"/>
    </row>
    <row r="127" spans="1:19" hidden="1">
      <c r="A127" s="140"/>
      <c r="B127" s="142"/>
      <c r="C127" s="149"/>
      <c r="D127" s="1004"/>
      <c r="E127" s="13"/>
      <c r="K127" s="164"/>
      <c r="N127" s="17"/>
      <c r="O127" s="17"/>
      <c r="P127" s="17"/>
      <c r="Q127" s="69"/>
      <c r="R127" s="755"/>
      <c r="S127" s="755"/>
    </row>
    <row r="128" spans="1:19" hidden="1">
      <c r="A128" s="140"/>
      <c r="B128" s="142"/>
      <c r="C128" s="149"/>
      <c r="D128" s="1004" t="s">
        <v>402</v>
      </c>
      <c r="E128" s="124"/>
      <c r="N128" s="18">
        <f>SUBTOTAL(9,N129:N129)</f>
        <v>6000000</v>
      </c>
      <c r="O128" s="18">
        <f>SUBTOTAL(9,O129:O129)</f>
        <v>2000000</v>
      </c>
      <c r="P128" s="18">
        <f>SUBTOTAL(9,P129:P129)</f>
        <v>4000000</v>
      </c>
      <c r="Q128" s="163"/>
      <c r="R128" s="755"/>
      <c r="S128" s="755"/>
    </row>
    <row r="129" spans="1:54" hidden="1">
      <c r="A129" s="140"/>
      <c r="B129" s="142"/>
      <c r="C129" s="149"/>
      <c r="D129" s="1004"/>
      <c r="E129" s="124" t="s">
        <v>1694</v>
      </c>
      <c r="F129" s="14">
        <v>6000000</v>
      </c>
      <c r="G129" s="15" t="s">
        <v>3</v>
      </c>
      <c r="H129" s="16">
        <v>1</v>
      </c>
      <c r="I129" s="15" t="s">
        <v>433</v>
      </c>
      <c r="J129" s="15" t="s">
        <v>3</v>
      </c>
      <c r="K129" s="16">
        <v>1</v>
      </c>
      <c r="L129" s="15" t="s">
        <v>433</v>
      </c>
      <c r="M129" s="15" t="s">
        <v>5</v>
      </c>
      <c r="N129" s="17">
        <f>ROUNDUP(IF(H129&lt;=0,0,IF(K129&lt;=0,0,F129*H129*K129)),-3)</f>
        <v>6000000</v>
      </c>
      <c r="O129" s="17">
        <v>2000000</v>
      </c>
      <c r="P129" s="147">
        <f xml:space="preserve"> N129-O129</f>
        <v>4000000</v>
      </c>
      <c r="Q129" s="69"/>
      <c r="R129" s="755"/>
      <c r="S129" s="755"/>
    </row>
    <row r="130" spans="1:54" hidden="1">
      <c r="A130" s="140"/>
      <c r="B130" s="142"/>
      <c r="C130" s="149"/>
      <c r="D130" s="1004"/>
      <c r="E130" s="124"/>
      <c r="N130" s="17"/>
      <c r="O130" s="17"/>
      <c r="P130" s="17"/>
      <c r="Q130" s="69"/>
      <c r="R130" s="755"/>
      <c r="S130" s="755"/>
    </row>
    <row r="131" spans="1:54" hidden="1">
      <c r="A131" s="140"/>
      <c r="B131" s="142"/>
      <c r="C131" s="149"/>
      <c r="D131" s="1004" t="s">
        <v>403</v>
      </c>
      <c r="E131" s="124"/>
      <c r="N131" s="18">
        <f>SUBTOTAL(9,N132:N132)</f>
        <v>600000</v>
      </c>
      <c r="O131" s="18">
        <f>SUBTOTAL(9,O132:O132)</f>
        <v>600000</v>
      </c>
      <c r="P131" s="18">
        <f>SUBTOTAL(9,P132:P132)</f>
        <v>0</v>
      </c>
      <c r="Q131" s="163"/>
      <c r="R131" s="755"/>
      <c r="S131" s="755"/>
    </row>
    <row r="132" spans="1:54" hidden="1">
      <c r="A132" s="140"/>
      <c r="B132" s="142"/>
      <c r="C132" s="149"/>
      <c r="D132" s="1004"/>
      <c r="E132" s="124" t="s">
        <v>955</v>
      </c>
      <c r="F132" s="14">
        <v>600000</v>
      </c>
      <c r="G132" s="15" t="s">
        <v>3</v>
      </c>
      <c r="H132" s="16">
        <v>1</v>
      </c>
      <c r="I132" s="15" t="s">
        <v>4</v>
      </c>
      <c r="J132" s="15" t="s">
        <v>3</v>
      </c>
      <c r="K132" s="16">
        <v>1</v>
      </c>
      <c r="L132" s="15" t="s">
        <v>1683</v>
      </c>
      <c r="M132" s="15" t="s">
        <v>5</v>
      </c>
      <c r="N132" s="146">
        <f>ROUNDUP(IF(H132&lt;=0,0,IF(K132&lt;=0,0,F132*H132*K132)),-3)</f>
        <v>600000</v>
      </c>
      <c r="O132" s="146">
        <v>600000</v>
      </c>
      <c r="P132" s="147">
        <f xml:space="preserve"> N132-O132</f>
        <v>0</v>
      </c>
      <c r="Q132" s="69"/>
      <c r="R132" s="755"/>
      <c r="S132" s="755"/>
    </row>
    <row r="133" spans="1:54" hidden="1">
      <c r="A133" s="140"/>
      <c r="B133" s="142"/>
      <c r="C133" s="149"/>
      <c r="D133" s="1036"/>
      <c r="E133" s="124"/>
      <c r="F133" s="167"/>
      <c r="G133" s="168"/>
      <c r="H133" s="169"/>
      <c r="I133" s="168"/>
      <c r="J133" s="168"/>
      <c r="K133" s="169"/>
      <c r="L133" s="168"/>
      <c r="M133" s="168"/>
      <c r="N133" s="170"/>
      <c r="O133" s="171"/>
      <c r="P133" s="17"/>
      <c r="Q133" s="69"/>
      <c r="R133" s="755"/>
      <c r="S133" s="755"/>
    </row>
    <row r="134" spans="1:54" hidden="1">
      <c r="A134" s="140"/>
      <c r="B134" s="142"/>
      <c r="C134" s="141" t="s">
        <v>1695</v>
      </c>
      <c r="D134" s="1035"/>
      <c r="E134" s="117"/>
      <c r="F134" s="118"/>
      <c r="G134" s="119"/>
      <c r="H134" s="120"/>
      <c r="I134" s="119"/>
      <c r="J134" s="119"/>
      <c r="K134" s="120"/>
      <c r="L134" s="119"/>
      <c r="M134" s="119"/>
      <c r="N134" s="121">
        <f>SUBTOTAL(9,N135:N186)</f>
        <v>907660000</v>
      </c>
      <c r="O134" s="121">
        <f>SUBTOTAL(9,O135:O186)</f>
        <v>861286000</v>
      </c>
      <c r="P134" s="121">
        <f>SUBTOTAL(9,P135:P186)</f>
        <v>46374000</v>
      </c>
      <c r="Q134" s="122">
        <f>(N134/O134)*100-100</f>
        <v>5.3842742132114125</v>
      </c>
      <c r="R134" s="755"/>
      <c r="S134" s="755"/>
    </row>
    <row r="135" spans="1:54" hidden="1">
      <c r="A135" s="140"/>
      <c r="B135" s="142"/>
      <c r="C135" s="172"/>
      <c r="D135" s="1004" t="s">
        <v>416</v>
      </c>
      <c r="E135" s="124"/>
      <c r="N135" s="173">
        <f>SUBTOTAL(9,N136)</f>
        <v>600000</v>
      </c>
      <c r="O135" s="173">
        <f>SUBTOTAL(9,O136)</f>
        <v>600000</v>
      </c>
      <c r="P135" s="173">
        <f>SUBTOTAL(9,P136)</f>
        <v>0</v>
      </c>
      <c r="Q135" s="174"/>
      <c r="R135" s="755"/>
      <c r="S135" s="755"/>
      <c r="AZ135" s="10"/>
      <c r="BA135" s="11"/>
      <c r="BB135" s="12"/>
    </row>
    <row r="136" spans="1:54" hidden="1">
      <c r="A136" s="140"/>
      <c r="B136" s="142"/>
      <c r="C136" s="172"/>
      <c r="D136" s="1004"/>
      <c r="E136" s="124" t="s">
        <v>956</v>
      </c>
      <c r="F136" s="14">
        <v>50000</v>
      </c>
      <c r="G136" s="15" t="s">
        <v>3</v>
      </c>
      <c r="H136" s="16">
        <v>1</v>
      </c>
      <c r="I136" s="15" t="s">
        <v>1683</v>
      </c>
      <c r="J136" s="15" t="s">
        <v>3</v>
      </c>
      <c r="K136" s="16">
        <v>12</v>
      </c>
      <c r="L136" s="15" t="s">
        <v>1696</v>
      </c>
      <c r="M136" s="15" t="s">
        <v>5</v>
      </c>
      <c r="N136" s="17">
        <f>ROUNDUP(IF(F136&lt;=0,0,IF(K136&lt;=0,0,F136*H136*K136)),-3)</f>
        <v>600000</v>
      </c>
      <c r="O136" s="17">
        <v>600000</v>
      </c>
      <c r="P136" s="147">
        <f xml:space="preserve"> N136-O136</f>
        <v>0</v>
      </c>
      <c r="Q136" s="175"/>
      <c r="R136" s="755"/>
      <c r="S136" s="755"/>
      <c r="AZ136" s="10"/>
      <c r="BA136" s="11"/>
      <c r="BB136" s="12"/>
    </row>
    <row r="137" spans="1:54" hidden="1">
      <c r="A137" s="140"/>
      <c r="B137" s="142"/>
      <c r="C137" s="172"/>
      <c r="D137" s="1004"/>
      <c r="E137" s="124"/>
      <c r="N137" s="17"/>
      <c r="O137" s="17"/>
      <c r="P137" s="17"/>
      <c r="Q137" s="175"/>
      <c r="R137" s="755"/>
      <c r="S137" s="755"/>
      <c r="AZ137" s="10"/>
      <c r="BA137" s="11"/>
      <c r="BB137" s="12"/>
    </row>
    <row r="138" spans="1:54" hidden="1">
      <c r="A138" s="140"/>
      <c r="B138" s="142"/>
      <c r="C138" s="149"/>
      <c r="D138" s="1004" t="s">
        <v>436</v>
      </c>
      <c r="E138" s="124"/>
      <c r="N138" s="18">
        <f>SUBTOTAL(9,N139:N142)</f>
        <v>3500000</v>
      </c>
      <c r="O138" s="18">
        <f>SUBTOTAL(9,O139:O142)</f>
        <v>1996000</v>
      </c>
      <c r="P138" s="18">
        <f>SUBTOTAL(9,P139:P142)</f>
        <v>1504000</v>
      </c>
      <c r="Q138" s="163"/>
      <c r="R138" s="755"/>
      <c r="S138" s="755"/>
    </row>
    <row r="139" spans="1:54" hidden="1">
      <c r="A139" s="140"/>
      <c r="B139" s="142"/>
      <c r="C139" s="149"/>
      <c r="D139" s="1004"/>
      <c r="E139" s="124" t="s">
        <v>957</v>
      </c>
      <c r="F139" s="14">
        <v>1000000</v>
      </c>
      <c r="G139" s="15" t="s">
        <v>3</v>
      </c>
      <c r="H139" s="16">
        <v>1</v>
      </c>
      <c r="I139" s="15" t="s">
        <v>433</v>
      </c>
      <c r="J139" s="15" t="s">
        <v>3</v>
      </c>
      <c r="K139" s="16">
        <v>1</v>
      </c>
      <c r="L139" s="15" t="s">
        <v>1687</v>
      </c>
      <c r="M139" s="15" t="s">
        <v>5</v>
      </c>
      <c r="N139" s="17">
        <f>ROUNDUP(IF(H139&lt;=0,0,IF(K139&lt;=0,0,F139*H139*K139)),-3)</f>
        <v>1000000</v>
      </c>
      <c r="O139" s="17">
        <v>0</v>
      </c>
      <c r="P139" s="147">
        <f xml:space="preserve"> N139-O139</f>
        <v>1000000</v>
      </c>
      <c r="Q139" s="69"/>
      <c r="R139" s="755"/>
      <c r="S139" s="755"/>
    </row>
    <row r="140" spans="1:54" hidden="1">
      <c r="A140" s="140"/>
      <c r="B140" s="142"/>
      <c r="C140" s="149"/>
      <c r="D140" s="1004"/>
      <c r="E140" s="124" t="s">
        <v>1697</v>
      </c>
      <c r="F140" s="14">
        <v>0</v>
      </c>
      <c r="G140" s="15" t="s">
        <v>3</v>
      </c>
      <c r="I140" s="15" t="s">
        <v>433</v>
      </c>
      <c r="J140" s="15" t="s">
        <v>3</v>
      </c>
      <c r="L140" s="15" t="s">
        <v>1687</v>
      </c>
      <c r="M140" s="15" t="s">
        <v>5</v>
      </c>
      <c r="N140" s="17">
        <f>ROUNDUP(IF(H140&lt;=0,0,IF(K140&lt;=0,0,F140*H140*K140)),-3)</f>
        <v>0</v>
      </c>
      <c r="O140" s="17">
        <v>0</v>
      </c>
      <c r="P140" s="147">
        <f xml:space="preserve"> N140-O140</f>
        <v>0</v>
      </c>
      <c r="Q140" s="69"/>
      <c r="R140" s="755"/>
      <c r="S140" s="755"/>
    </row>
    <row r="141" spans="1:54" hidden="1">
      <c r="A141" s="140"/>
      <c r="B141" s="142"/>
      <c r="C141" s="149"/>
      <c r="D141" s="1004"/>
      <c r="E141" s="124" t="s">
        <v>1698</v>
      </c>
      <c r="F141" s="14">
        <v>0</v>
      </c>
      <c r="G141" s="15" t="s">
        <v>3</v>
      </c>
      <c r="I141" s="15" t="s">
        <v>433</v>
      </c>
      <c r="J141" s="15" t="s">
        <v>3</v>
      </c>
      <c r="L141" s="15" t="s">
        <v>432</v>
      </c>
      <c r="M141" s="15" t="s">
        <v>5</v>
      </c>
      <c r="N141" s="17">
        <f>ROUNDUP(IF(H141&lt;=0,0,IF(K141&lt;=0,0,F141*H141*K141)),-3)</f>
        <v>0</v>
      </c>
      <c r="O141" s="17">
        <v>0</v>
      </c>
      <c r="P141" s="147">
        <f xml:space="preserve"> N141-O141</f>
        <v>0</v>
      </c>
      <c r="Q141" s="69"/>
      <c r="R141" s="755"/>
      <c r="S141" s="755"/>
    </row>
    <row r="142" spans="1:54" hidden="1">
      <c r="A142" s="140"/>
      <c r="B142" s="142"/>
      <c r="C142" s="149"/>
      <c r="D142" s="1004"/>
      <c r="E142" s="124" t="s">
        <v>1699</v>
      </c>
      <c r="F142" s="14">
        <v>208333</v>
      </c>
      <c r="G142" s="15" t="s">
        <v>3</v>
      </c>
      <c r="H142" s="16">
        <v>1</v>
      </c>
      <c r="I142" s="15" t="s">
        <v>1683</v>
      </c>
      <c r="J142" s="15" t="s">
        <v>3</v>
      </c>
      <c r="K142" s="16">
        <v>12</v>
      </c>
      <c r="L142" s="15" t="s">
        <v>437</v>
      </c>
      <c r="M142" s="15" t="s">
        <v>5</v>
      </c>
      <c r="N142" s="17">
        <f>ROUNDUP(IF(H142&lt;=0,0,IF(K142&lt;=0,0,F142*H142*K142)),-3)</f>
        <v>2500000</v>
      </c>
      <c r="O142" s="17">
        <v>1996000</v>
      </c>
      <c r="P142" s="147">
        <f xml:space="preserve"> N142-O142</f>
        <v>504000</v>
      </c>
      <c r="Q142" s="69"/>
      <c r="R142" s="755"/>
      <c r="S142" s="755"/>
    </row>
    <row r="143" spans="1:54" hidden="1">
      <c r="A143" s="140"/>
      <c r="B143" s="142"/>
      <c r="C143" s="149"/>
      <c r="D143" s="1004"/>
      <c r="E143" s="124"/>
      <c r="N143" s="17"/>
      <c r="O143" s="146"/>
      <c r="P143" s="17"/>
      <c r="Q143" s="69"/>
      <c r="R143" s="755"/>
      <c r="S143" s="755"/>
    </row>
    <row r="144" spans="1:54" hidden="1">
      <c r="A144" s="140"/>
      <c r="B144" s="142"/>
      <c r="C144" s="149"/>
      <c r="D144" s="1004" t="s">
        <v>445</v>
      </c>
      <c r="E144" s="124"/>
      <c r="N144" s="18">
        <f>SUBTOTAL(9,N145)</f>
        <v>1500000</v>
      </c>
      <c r="O144" s="18">
        <f>SUBTOTAL(9,O145)</f>
        <v>1500000</v>
      </c>
      <c r="P144" s="18">
        <f>SUBTOTAL(9,P145)</f>
        <v>0</v>
      </c>
      <c r="Q144" s="163"/>
      <c r="R144" s="755"/>
      <c r="S144" s="755"/>
      <c r="AZ144" s="10"/>
      <c r="BA144" s="11"/>
      <c r="BB144" s="12"/>
    </row>
    <row r="145" spans="1:54" hidden="1">
      <c r="A145" s="140"/>
      <c r="B145" s="142"/>
      <c r="C145" s="149"/>
      <c r="D145" s="1004"/>
      <c r="E145" s="124" t="s">
        <v>1700</v>
      </c>
      <c r="F145" s="14">
        <v>125000</v>
      </c>
      <c r="G145" s="15" t="s">
        <v>3</v>
      </c>
      <c r="H145" s="16">
        <v>1</v>
      </c>
      <c r="I145" s="15" t="s">
        <v>1683</v>
      </c>
      <c r="J145" s="15" t="s">
        <v>3</v>
      </c>
      <c r="K145" s="16">
        <v>12</v>
      </c>
      <c r="L145" s="15" t="s">
        <v>437</v>
      </c>
      <c r="M145" s="15" t="s">
        <v>5</v>
      </c>
      <c r="N145" s="17">
        <f>ROUNDUP(IF(H145&lt;=0,0,IF(K145&lt;=0,0,F145*H145*K145)),-3)</f>
        <v>1500000</v>
      </c>
      <c r="O145" s="17">
        <v>1500000</v>
      </c>
      <c r="P145" s="147">
        <f xml:space="preserve"> N145-O145</f>
        <v>0</v>
      </c>
      <c r="Q145" s="69"/>
      <c r="R145" s="755"/>
      <c r="S145" s="755"/>
      <c r="AZ145" s="10"/>
      <c r="BA145" s="11"/>
      <c r="BB145" s="12"/>
    </row>
    <row r="146" spans="1:54" hidden="1">
      <c r="A146" s="140"/>
      <c r="B146" s="142"/>
      <c r="C146" s="149"/>
      <c r="D146" s="1004"/>
      <c r="E146" s="124"/>
      <c r="N146" s="17"/>
      <c r="O146" s="17"/>
      <c r="P146" s="17"/>
      <c r="Q146" s="69"/>
      <c r="R146" s="755"/>
      <c r="S146" s="755"/>
      <c r="AZ146" s="10"/>
      <c r="BA146" s="11"/>
      <c r="BB146" s="12"/>
    </row>
    <row r="147" spans="1:54" hidden="1">
      <c r="A147" s="140"/>
      <c r="B147" s="142"/>
      <c r="C147" s="149"/>
      <c r="D147" s="1004" t="s">
        <v>398</v>
      </c>
      <c r="E147" s="124"/>
      <c r="N147" s="18">
        <f>SUBTOTAL(9,N148:N148)</f>
        <v>1000000</v>
      </c>
      <c r="O147" s="18">
        <f>SUBTOTAL(9,O148:O148)</f>
        <v>1000000</v>
      </c>
      <c r="P147" s="18">
        <f>SUBTOTAL(9,P148:P148)</f>
        <v>0</v>
      </c>
      <c r="Q147" s="163"/>
      <c r="R147" s="755"/>
      <c r="S147" s="755"/>
    </row>
    <row r="148" spans="1:54" hidden="1">
      <c r="A148" s="140"/>
      <c r="B148" s="142"/>
      <c r="C148" s="149"/>
      <c r="D148" s="1004"/>
      <c r="E148" s="124" t="s">
        <v>958</v>
      </c>
      <c r="F148" s="14">
        <v>500000</v>
      </c>
      <c r="G148" s="15" t="s">
        <v>3</v>
      </c>
      <c r="H148" s="16">
        <v>1</v>
      </c>
      <c r="I148" s="15" t="s">
        <v>1683</v>
      </c>
      <c r="J148" s="15" t="s">
        <v>3</v>
      </c>
      <c r="K148" s="16">
        <v>2</v>
      </c>
      <c r="L148" s="15" t="s">
        <v>1687</v>
      </c>
      <c r="M148" s="15" t="s">
        <v>5</v>
      </c>
      <c r="N148" s="17">
        <f>ROUNDUP(IF(H148&lt;=0,0,IF(K148&lt;=0,0,F148*H148*K148)),-3)</f>
        <v>1000000</v>
      </c>
      <c r="O148" s="17">
        <v>1000000</v>
      </c>
      <c r="P148" s="147">
        <f xml:space="preserve"> N148-O148</f>
        <v>0</v>
      </c>
      <c r="Q148" s="69"/>
      <c r="R148" s="755"/>
      <c r="S148" s="755"/>
      <c r="AZ148" s="10"/>
      <c r="BA148" s="11"/>
      <c r="BB148" s="12"/>
    </row>
    <row r="149" spans="1:54" hidden="1">
      <c r="A149" s="140"/>
      <c r="B149" s="142"/>
      <c r="C149" s="149"/>
      <c r="D149" s="1004"/>
      <c r="E149" s="124"/>
      <c r="N149" s="17"/>
      <c r="O149" s="146"/>
      <c r="P149" s="17"/>
      <c r="Q149" s="69"/>
      <c r="R149" s="755"/>
      <c r="S149" s="755"/>
    </row>
    <row r="150" spans="1:54" hidden="1">
      <c r="A150" s="140"/>
      <c r="B150" s="142"/>
      <c r="C150" s="149"/>
      <c r="D150" s="1004" t="s">
        <v>412</v>
      </c>
      <c r="E150" s="124"/>
      <c r="N150" s="18">
        <f>SUBTOTAL(9,N151:N158)</f>
        <v>554500000</v>
      </c>
      <c r="O150" s="18">
        <f>SUBTOTAL(9,O151:O158)</f>
        <v>749720000</v>
      </c>
      <c r="P150" s="18">
        <f>SUBTOTAL(9,P151:P158)</f>
        <v>-195220000</v>
      </c>
      <c r="Q150" s="163"/>
      <c r="R150" s="755"/>
      <c r="S150" s="755"/>
    </row>
    <row r="151" spans="1:54" hidden="1">
      <c r="A151" s="140"/>
      <c r="B151" s="142"/>
      <c r="C151" s="149"/>
      <c r="D151" s="1004"/>
      <c r="E151" s="124" t="s">
        <v>959</v>
      </c>
      <c r="F151" s="14">
        <v>80000000</v>
      </c>
      <c r="G151" s="15" t="s">
        <v>3</v>
      </c>
      <c r="H151" s="16">
        <v>1</v>
      </c>
      <c r="I151" s="15" t="s">
        <v>1683</v>
      </c>
      <c r="J151" s="15" t="s">
        <v>3</v>
      </c>
      <c r="K151" s="16">
        <v>2</v>
      </c>
      <c r="L151" s="15" t="s">
        <v>1687</v>
      </c>
      <c r="M151" s="15" t="s">
        <v>5</v>
      </c>
      <c r="N151" s="17">
        <f t="shared" ref="N151:N158" si="5">ROUNDUP(IF(H151&lt;=0,0,IF(K151&lt;=0,0,F151*H151*K151)),-3)</f>
        <v>160000000</v>
      </c>
      <c r="O151" s="17">
        <v>180000000</v>
      </c>
      <c r="P151" s="147">
        <f t="shared" ref="P151:P158" si="6" xml:space="preserve"> N151-O151</f>
        <v>-20000000</v>
      </c>
      <c r="Q151" s="69"/>
      <c r="R151" s="755"/>
      <c r="S151" s="755"/>
    </row>
    <row r="152" spans="1:54" hidden="1">
      <c r="A152" s="140"/>
      <c r="B152" s="142"/>
      <c r="C152" s="149"/>
      <c r="D152" s="1004"/>
      <c r="E152" s="124" t="s">
        <v>960</v>
      </c>
      <c r="F152" s="14">
        <v>14500000</v>
      </c>
      <c r="G152" s="15" t="s">
        <v>442</v>
      </c>
      <c r="H152" s="16">
        <v>1</v>
      </c>
      <c r="I152" s="15" t="s">
        <v>1683</v>
      </c>
      <c r="J152" s="15" t="s">
        <v>3</v>
      </c>
      <c r="K152" s="16">
        <v>15</v>
      </c>
      <c r="L152" s="15" t="s">
        <v>1687</v>
      </c>
      <c r="M152" s="15" t="s">
        <v>5</v>
      </c>
      <c r="N152" s="17">
        <f t="shared" si="5"/>
        <v>217500000</v>
      </c>
      <c r="O152" s="17">
        <v>280720000</v>
      </c>
      <c r="P152" s="147">
        <f t="shared" si="6"/>
        <v>-63220000</v>
      </c>
      <c r="Q152" s="69"/>
      <c r="R152" s="755"/>
      <c r="S152" s="755"/>
    </row>
    <row r="153" spans="1:54" hidden="1">
      <c r="A153" s="140"/>
      <c r="B153" s="142"/>
      <c r="C153" s="149"/>
      <c r="D153" s="1004"/>
      <c r="E153" s="124" t="s">
        <v>961</v>
      </c>
      <c r="F153" s="14">
        <v>3920000</v>
      </c>
      <c r="G153" s="15" t="s">
        <v>3</v>
      </c>
      <c r="H153" s="16">
        <v>1</v>
      </c>
      <c r="I153" s="15" t="s">
        <v>1683</v>
      </c>
      <c r="J153" s="15" t="s">
        <v>3</v>
      </c>
      <c r="K153" s="16">
        <v>25</v>
      </c>
      <c r="L153" s="15" t="s">
        <v>1687</v>
      </c>
      <c r="M153" s="15" t="s">
        <v>5</v>
      </c>
      <c r="N153" s="17">
        <f t="shared" si="5"/>
        <v>98000000</v>
      </c>
      <c r="O153" s="17">
        <v>110000000</v>
      </c>
      <c r="P153" s="147">
        <f t="shared" si="6"/>
        <v>-12000000</v>
      </c>
      <c r="Q153" s="69"/>
      <c r="R153" s="755"/>
      <c r="S153" s="755"/>
    </row>
    <row r="154" spans="1:54" hidden="1">
      <c r="A154" s="140"/>
      <c r="B154" s="142"/>
      <c r="C154" s="149"/>
      <c r="D154" s="1004"/>
      <c r="E154" s="124" t="s">
        <v>962</v>
      </c>
      <c r="F154" s="14">
        <v>0</v>
      </c>
      <c r="G154" s="15" t="s">
        <v>3</v>
      </c>
      <c r="I154" s="15" t="s">
        <v>433</v>
      </c>
      <c r="J154" s="15" t="s">
        <v>3</v>
      </c>
      <c r="L154" s="15" t="s">
        <v>1687</v>
      </c>
      <c r="M154" s="15" t="s">
        <v>5</v>
      </c>
      <c r="N154" s="17">
        <f t="shared" si="5"/>
        <v>0</v>
      </c>
      <c r="O154" s="17">
        <v>99000000</v>
      </c>
      <c r="P154" s="147">
        <f t="shared" si="6"/>
        <v>-99000000</v>
      </c>
      <c r="Q154" s="69"/>
      <c r="R154" s="755"/>
      <c r="S154" s="755"/>
    </row>
    <row r="155" spans="1:54" hidden="1">
      <c r="A155" s="140"/>
      <c r="B155" s="142"/>
      <c r="C155" s="149"/>
      <c r="D155" s="1004"/>
      <c r="E155" s="124" t="s">
        <v>1701</v>
      </c>
      <c r="F155" s="14">
        <v>40000000</v>
      </c>
      <c r="G155" s="15" t="s">
        <v>3</v>
      </c>
      <c r="H155" s="16">
        <v>1</v>
      </c>
      <c r="I155" s="15" t="s">
        <v>433</v>
      </c>
      <c r="J155" s="15" t="s">
        <v>3</v>
      </c>
      <c r="K155" s="16">
        <v>1</v>
      </c>
      <c r="L155" s="15" t="s">
        <v>432</v>
      </c>
      <c r="M155" s="15" t="s">
        <v>5</v>
      </c>
      <c r="N155" s="17">
        <f t="shared" si="5"/>
        <v>40000000</v>
      </c>
      <c r="O155" s="17">
        <v>0</v>
      </c>
      <c r="P155" s="147">
        <f t="shared" si="6"/>
        <v>40000000</v>
      </c>
      <c r="Q155" s="69"/>
      <c r="R155" s="755"/>
      <c r="S155" s="755"/>
    </row>
    <row r="156" spans="1:54" hidden="1">
      <c r="A156" s="140"/>
      <c r="B156" s="142"/>
      <c r="C156" s="149"/>
      <c r="D156" s="1004"/>
      <c r="E156" s="124" t="s">
        <v>963</v>
      </c>
      <c r="F156" s="14">
        <v>15000000</v>
      </c>
      <c r="G156" s="15" t="s">
        <v>3</v>
      </c>
      <c r="H156" s="16">
        <v>1</v>
      </c>
      <c r="I156" s="15" t="s">
        <v>433</v>
      </c>
      <c r="J156" s="15" t="s">
        <v>3</v>
      </c>
      <c r="K156" s="16">
        <v>2</v>
      </c>
      <c r="L156" s="15" t="s">
        <v>432</v>
      </c>
      <c r="M156" s="15" t="s">
        <v>5</v>
      </c>
      <c r="N156" s="17">
        <f t="shared" si="5"/>
        <v>30000000</v>
      </c>
      <c r="O156" s="17">
        <v>0</v>
      </c>
      <c r="P156" s="147">
        <f t="shared" si="6"/>
        <v>30000000</v>
      </c>
      <c r="Q156" s="69"/>
      <c r="R156" s="755"/>
      <c r="S156" s="755"/>
    </row>
    <row r="157" spans="1:54" hidden="1">
      <c r="A157" s="140"/>
      <c r="B157" s="142"/>
      <c r="C157" s="149"/>
      <c r="D157" s="1004"/>
      <c r="E157" s="124" t="s">
        <v>964</v>
      </c>
      <c r="F157" s="14">
        <v>300000</v>
      </c>
      <c r="G157" s="15" t="s">
        <v>3</v>
      </c>
      <c r="H157" s="16">
        <v>3</v>
      </c>
      <c r="I157" s="15" t="s">
        <v>433</v>
      </c>
      <c r="J157" s="15" t="s">
        <v>3</v>
      </c>
      <c r="K157" s="16">
        <v>10</v>
      </c>
      <c r="L157" s="15" t="s">
        <v>432</v>
      </c>
      <c r="M157" s="15" t="s">
        <v>5</v>
      </c>
      <c r="N157" s="17">
        <f t="shared" si="5"/>
        <v>9000000</v>
      </c>
      <c r="O157" s="17">
        <v>0</v>
      </c>
      <c r="P157" s="147">
        <f t="shared" si="6"/>
        <v>9000000</v>
      </c>
      <c r="Q157" s="69"/>
      <c r="R157" s="755"/>
      <c r="S157" s="755"/>
    </row>
    <row r="158" spans="1:54" hidden="1">
      <c r="A158" s="140"/>
      <c r="B158" s="142"/>
      <c r="C158" s="149"/>
      <c r="D158" s="1004"/>
      <c r="E158" s="124" t="s">
        <v>965</v>
      </c>
      <c r="F158" s="14">
        <v>0</v>
      </c>
      <c r="G158" s="15" t="s">
        <v>3</v>
      </c>
      <c r="I158" s="15" t="s">
        <v>433</v>
      </c>
      <c r="J158" s="15" t="s">
        <v>3</v>
      </c>
      <c r="L158" s="15" t="s">
        <v>432</v>
      </c>
      <c r="M158" s="15" t="s">
        <v>5</v>
      </c>
      <c r="N158" s="17">
        <f t="shared" si="5"/>
        <v>0</v>
      </c>
      <c r="O158" s="17">
        <v>80000000</v>
      </c>
      <c r="P158" s="147">
        <f t="shared" si="6"/>
        <v>-80000000</v>
      </c>
      <c r="Q158" s="69"/>
      <c r="R158" s="755"/>
      <c r="S158" s="755"/>
    </row>
    <row r="159" spans="1:54" hidden="1">
      <c r="A159" s="140"/>
      <c r="B159" s="142"/>
      <c r="C159" s="149"/>
      <c r="D159" s="1004"/>
      <c r="E159" s="124"/>
      <c r="N159" s="17"/>
      <c r="O159" s="17"/>
      <c r="P159" s="17"/>
      <c r="Q159" s="69"/>
      <c r="R159" s="755"/>
      <c r="S159" s="755"/>
    </row>
    <row r="160" spans="1:54" hidden="1">
      <c r="A160" s="140"/>
      <c r="B160" s="142"/>
      <c r="C160" s="149"/>
      <c r="D160" s="1004" t="s">
        <v>434</v>
      </c>
      <c r="E160" s="124"/>
      <c r="N160" s="18">
        <f>SUBTOTAL(9,N161:N162)</f>
        <v>170000000</v>
      </c>
      <c r="O160" s="18">
        <f>SUBTOTAL(9,O161:O162)</f>
        <v>0</v>
      </c>
      <c r="P160" s="18">
        <f>SUBTOTAL(9,P161:P162)</f>
        <v>170000000</v>
      </c>
      <c r="Q160" s="163"/>
      <c r="R160" s="755"/>
      <c r="S160" s="755"/>
    </row>
    <row r="161" spans="1:19" hidden="1">
      <c r="A161" s="140"/>
      <c r="B161" s="142"/>
      <c r="C161" s="149"/>
      <c r="D161" s="1004"/>
      <c r="E161" s="124" t="s">
        <v>966</v>
      </c>
      <c r="F161" s="14">
        <v>2000000</v>
      </c>
      <c r="G161" s="15" t="s">
        <v>3</v>
      </c>
      <c r="H161" s="16">
        <v>1</v>
      </c>
      <c r="I161" s="15" t="s">
        <v>433</v>
      </c>
      <c r="J161" s="15" t="s">
        <v>3</v>
      </c>
      <c r="K161" s="16">
        <v>5</v>
      </c>
      <c r="L161" s="15" t="s">
        <v>432</v>
      </c>
      <c r="N161" s="17">
        <f>ROUNDUP(IF(H161&lt;=0,0,IF(K161&lt;=0,0,F161*H161*K161)),-3)</f>
        <v>10000000</v>
      </c>
      <c r="O161" s="17">
        <v>0</v>
      </c>
      <c r="P161" s="147">
        <f xml:space="preserve"> N161-O161</f>
        <v>10000000</v>
      </c>
      <c r="Q161" s="69"/>
      <c r="R161" s="755"/>
      <c r="S161" s="755"/>
    </row>
    <row r="162" spans="1:19" hidden="1">
      <c r="A162" s="140"/>
      <c r="B162" s="142"/>
      <c r="C162" s="149"/>
      <c r="D162" s="1004"/>
      <c r="E162" s="124" t="s">
        <v>967</v>
      </c>
      <c r="F162" s="14">
        <v>20000000</v>
      </c>
      <c r="G162" s="15" t="s">
        <v>3</v>
      </c>
      <c r="H162" s="16">
        <v>1</v>
      </c>
      <c r="I162" s="15" t="s">
        <v>433</v>
      </c>
      <c r="J162" s="15" t="s">
        <v>3</v>
      </c>
      <c r="K162" s="16">
        <v>8</v>
      </c>
      <c r="L162" s="15" t="s">
        <v>432</v>
      </c>
      <c r="N162" s="17">
        <f>ROUNDUP(IF(H162&lt;=0,0,IF(K162&lt;=0,0,F162*H162*K162)),-3)</f>
        <v>160000000</v>
      </c>
      <c r="O162" s="17">
        <v>0</v>
      </c>
      <c r="P162" s="147">
        <f xml:space="preserve"> N162-O162</f>
        <v>160000000</v>
      </c>
      <c r="Q162" s="69"/>
      <c r="R162" s="755"/>
      <c r="S162" s="755"/>
    </row>
    <row r="163" spans="1:19" hidden="1">
      <c r="A163" s="140"/>
      <c r="B163" s="142"/>
      <c r="C163" s="149"/>
      <c r="D163" s="1004"/>
      <c r="E163" s="124"/>
      <c r="N163" s="17"/>
      <c r="O163" s="17"/>
      <c r="P163" s="17"/>
      <c r="Q163" s="69"/>
      <c r="R163" s="755"/>
      <c r="S163" s="755"/>
    </row>
    <row r="164" spans="1:19" hidden="1">
      <c r="A164" s="140"/>
      <c r="B164" s="142"/>
      <c r="C164" s="149"/>
      <c r="D164" s="1004" t="s">
        <v>401</v>
      </c>
      <c r="E164" s="124"/>
      <c r="N164" s="18">
        <f>SUBTOTAL(9,N165:N171)</f>
        <v>168000000</v>
      </c>
      <c r="O164" s="18">
        <f>SUBTOTAL(9,O165:O171)</f>
        <v>96200000</v>
      </c>
      <c r="P164" s="18">
        <f>SUBTOTAL(9,P165:P171)</f>
        <v>71800000</v>
      </c>
      <c r="Q164" s="163"/>
      <c r="R164" s="755"/>
      <c r="S164" s="755"/>
    </row>
    <row r="165" spans="1:19" hidden="1">
      <c r="A165" s="140"/>
      <c r="B165" s="142"/>
      <c r="C165" s="149"/>
      <c r="D165" s="1004"/>
      <c r="E165" s="124" t="s">
        <v>968</v>
      </c>
      <c r="F165" s="14">
        <v>5000000</v>
      </c>
      <c r="G165" s="15" t="s">
        <v>3</v>
      </c>
      <c r="H165" s="16">
        <v>1</v>
      </c>
      <c r="I165" s="15" t="s">
        <v>433</v>
      </c>
      <c r="J165" s="15" t="s">
        <v>3</v>
      </c>
      <c r="K165" s="16">
        <v>2</v>
      </c>
      <c r="L165" s="15" t="s">
        <v>432</v>
      </c>
      <c r="M165" s="15" t="s">
        <v>5</v>
      </c>
      <c r="N165" s="17">
        <f t="shared" ref="N165:N171" si="7">ROUNDUP(IF(H165&lt;=0,0,IF(K165&lt;=0,0,F165*H165*K165)),-3)</f>
        <v>10000000</v>
      </c>
      <c r="O165" s="17">
        <v>18200000</v>
      </c>
      <c r="P165" s="147">
        <f t="shared" ref="P165:P171" si="8" xml:space="preserve"> N165-O165</f>
        <v>-8200000</v>
      </c>
      <c r="Q165" s="69"/>
      <c r="R165" s="755"/>
      <c r="S165" s="755"/>
    </row>
    <row r="166" spans="1:19" hidden="1">
      <c r="A166" s="140"/>
      <c r="B166" s="142"/>
      <c r="C166" s="149"/>
      <c r="D166" s="1004"/>
      <c r="E166" s="124" t="s">
        <v>969</v>
      </c>
      <c r="F166" s="14">
        <v>5000000</v>
      </c>
      <c r="G166" s="15" t="s">
        <v>3</v>
      </c>
      <c r="H166" s="16">
        <v>1</v>
      </c>
      <c r="I166" s="15" t="s">
        <v>433</v>
      </c>
      <c r="J166" s="15" t="s">
        <v>3</v>
      </c>
      <c r="K166" s="16">
        <v>2</v>
      </c>
      <c r="L166" s="15" t="s">
        <v>432</v>
      </c>
      <c r="M166" s="15" t="s">
        <v>5</v>
      </c>
      <c r="N166" s="17">
        <f t="shared" si="7"/>
        <v>10000000</v>
      </c>
      <c r="O166" s="17">
        <v>10000000</v>
      </c>
      <c r="P166" s="147">
        <f t="shared" si="8"/>
        <v>0</v>
      </c>
      <c r="Q166" s="69"/>
      <c r="R166" s="755"/>
      <c r="S166" s="755"/>
    </row>
    <row r="167" spans="1:19" hidden="1">
      <c r="A167" s="140"/>
      <c r="B167" s="142"/>
      <c r="C167" s="149"/>
      <c r="D167" s="1004"/>
      <c r="E167" s="124" t="s">
        <v>970</v>
      </c>
      <c r="F167" s="14">
        <v>5000000</v>
      </c>
      <c r="G167" s="15" t="s">
        <v>3</v>
      </c>
      <c r="H167" s="16">
        <v>1</v>
      </c>
      <c r="I167" s="15" t="s">
        <v>433</v>
      </c>
      <c r="J167" s="15" t="s">
        <v>3</v>
      </c>
      <c r="K167" s="16">
        <v>2</v>
      </c>
      <c r="L167" s="15" t="s">
        <v>432</v>
      </c>
      <c r="M167" s="15" t="s">
        <v>5</v>
      </c>
      <c r="N167" s="17">
        <f t="shared" si="7"/>
        <v>10000000</v>
      </c>
      <c r="O167" s="17">
        <v>20000000</v>
      </c>
      <c r="P167" s="147">
        <f t="shared" si="8"/>
        <v>-10000000</v>
      </c>
      <c r="Q167" s="69"/>
      <c r="R167" s="755"/>
      <c r="S167" s="755"/>
    </row>
    <row r="168" spans="1:19" hidden="1">
      <c r="A168" s="140"/>
      <c r="B168" s="142"/>
      <c r="C168" s="149"/>
      <c r="D168" s="1004"/>
      <c r="E168" s="124" t="s">
        <v>971</v>
      </c>
      <c r="F168" s="14">
        <v>6000000</v>
      </c>
      <c r="G168" s="15" t="s">
        <v>3</v>
      </c>
      <c r="H168" s="16">
        <v>1</v>
      </c>
      <c r="I168" s="15" t="s">
        <v>433</v>
      </c>
      <c r="J168" s="15" t="s">
        <v>3</v>
      </c>
      <c r="K168" s="16">
        <v>3</v>
      </c>
      <c r="L168" s="15" t="s">
        <v>432</v>
      </c>
      <c r="N168" s="17">
        <f t="shared" si="7"/>
        <v>18000000</v>
      </c>
      <c r="O168" s="17">
        <v>40000000</v>
      </c>
      <c r="P168" s="147">
        <f t="shared" si="8"/>
        <v>-22000000</v>
      </c>
      <c r="Q168" s="69"/>
      <c r="R168" s="755"/>
      <c r="S168" s="755"/>
    </row>
    <row r="169" spans="1:19" hidden="1">
      <c r="A169" s="140"/>
      <c r="B169" s="142"/>
      <c r="C169" s="149"/>
      <c r="D169" s="1004"/>
      <c r="E169" s="124" t="s">
        <v>972</v>
      </c>
      <c r="F169" s="14">
        <v>5000000</v>
      </c>
      <c r="G169" s="15" t="s">
        <v>3</v>
      </c>
      <c r="H169" s="16">
        <v>1</v>
      </c>
      <c r="I169" s="15" t="s">
        <v>433</v>
      </c>
      <c r="J169" s="15" t="s">
        <v>3</v>
      </c>
      <c r="K169" s="16">
        <v>8</v>
      </c>
      <c r="L169" s="15" t="s">
        <v>432</v>
      </c>
      <c r="N169" s="17">
        <f t="shared" si="7"/>
        <v>40000000</v>
      </c>
      <c r="O169" s="17">
        <v>0</v>
      </c>
      <c r="P169" s="147">
        <f t="shared" si="8"/>
        <v>40000000</v>
      </c>
      <c r="Q169" s="69"/>
      <c r="R169" s="755"/>
      <c r="S169" s="755"/>
    </row>
    <row r="170" spans="1:19" hidden="1">
      <c r="A170" s="140"/>
      <c r="B170" s="142"/>
      <c r="C170" s="149"/>
      <c r="D170" s="1004"/>
      <c r="E170" s="124" t="s">
        <v>973</v>
      </c>
      <c r="F170" s="14">
        <v>400000</v>
      </c>
      <c r="G170" s="15" t="s">
        <v>3</v>
      </c>
      <c r="H170" s="16">
        <v>1</v>
      </c>
      <c r="I170" s="15" t="s">
        <v>433</v>
      </c>
      <c r="J170" s="15" t="s">
        <v>3</v>
      </c>
      <c r="K170" s="16">
        <v>100</v>
      </c>
      <c r="L170" s="15" t="s">
        <v>432</v>
      </c>
      <c r="N170" s="17">
        <f t="shared" si="7"/>
        <v>40000000</v>
      </c>
      <c r="O170" s="17">
        <v>0</v>
      </c>
      <c r="P170" s="147">
        <f t="shared" si="8"/>
        <v>40000000</v>
      </c>
      <c r="Q170" s="69"/>
      <c r="R170" s="755"/>
      <c r="S170" s="755"/>
    </row>
    <row r="171" spans="1:19" hidden="1">
      <c r="A171" s="140"/>
      <c r="B171" s="142"/>
      <c r="C171" s="149"/>
      <c r="D171" s="1004"/>
      <c r="E171" s="124" t="s">
        <v>974</v>
      </c>
      <c r="F171" s="14">
        <v>10000000</v>
      </c>
      <c r="G171" s="15" t="s">
        <v>3</v>
      </c>
      <c r="H171" s="16">
        <v>1</v>
      </c>
      <c r="I171" s="15" t="s">
        <v>433</v>
      </c>
      <c r="J171" s="15" t="s">
        <v>3</v>
      </c>
      <c r="K171" s="16">
        <v>4</v>
      </c>
      <c r="L171" s="15" t="s">
        <v>432</v>
      </c>
      <c r="M171" s="15" t="s">
        <v>5</v>
      </c>
      <c r="N171" s="17">
        <f t="shared" si="7"/>
        <v>40000000</v>
      </c>
      <c r="O171" s="17">
        <v>8000000</v>
      </c>
      <c r="P171" s="147">
        <f t="shared" si="8"/>
        <v>32000000</v>
      </c>
      <c r="Q171" s="69"/>
      <c r="R171" s="755"/>
      <c r="S171" s="755"/>
    </row>
    <row r="172" spans="1:19" hidden="1">
      <c r="A172" s="140"/>
      <c r="B172" s="142"/>
      <c r="C172" s="149"/>
      <c r="D172" s="1004"/>
      <c r="E172" s="124"/>
      <c r="N172" s="17"/>
      <c r="O172" s="17"/>
      <c r="P172" s="17"/>
      <c r="Q172" s="69"/>
      <c r="R172" s="755"/>
      <c r="S172" s="755"/>
    </row>
    <row r="173" spans="1:19" hidden="1">
      <c r="A173" s="140"/>
      <c r="B173" s="142"/>
      <c r="C173" s="149"/>
      <c r="D173" s="1004" t="s">
        <v>402</v>
      </c>
      <c r="E173" s="124"/>
      <c r="N173" s="18">
        <f>SUBTOTAL(9,N174:N178)</f>
        <v>6160000</v>
      </c>
      <c r="O173" s="18">
        <f>SUBTOTAL(9,O174:O178)</f>
        <v>7720000</v>
      </c>
      <c r="P173" s="18">
        <f>SUBTOTAL(9,P174:P178)</f>
        <v>-1560000</v>
      </c>
      <c r="Q173" s="163"/>
      <c r="R173" s="755"/>
      <c r="S173" s="755"/>
    </row>
    <row r="174" spans="1:19" hidden="1">
      <c r="A174" s="140"/>
      <c r="B174" s="142"/>
      <c r="C174" s="149"/>
      <c r="D174" s="1004"/>
      <c r="E174" s="124" t="s">
        <v>975</v>
      </c>
      <c r="F174" s="14">
        <v>160000</v>
      </c>
      <c r="G174" s="15" t="s">
        <v>3</v>
      </c>
      <c r="H174" s="16">
        <v>7</v>
      </c>
      <c r="I174" s="15" t="s">
        <v>458</v>
      </c>
      <c r="J174" s="15" t="s">
        <v>3</v>
      </c>
      <c r="K174" s="16">
        <v>1</v>
      </c>
      <c r="L174" s="15" t="s">
        <v>432</v>
      </c>
      <c r="M174" s="15" t="s">
        <v>5</v>
      </c>
      <c r="N174" s="17">
        <f>ROUNDUP(IF(H174&lt;=0,0,IF(K174&lt;=0,0,F174*H174*K174)),-3)</f>
        <v>1120000</v>
      </c>
      <c r="O174" s="17">
        <v>2800000</v>
      </c>
      <c r="P174" s="147">
        <f xml:space="preserve"> N174-O174</f>
        <v>-1680000</v>
      </c>
      <c r="Q174" s="69"/>
      <c r="R174" s="755"/>
      <c r="S174" s="755"/>
    </row>
    <row r="175" spans="1:19" hidden="1">
      <c r="A175" s="140"/>
      <c r="B175" s="142"/>
      <c r="C175" s="149"/>
      <c r="D175" s="1004"/>
      <c r="E175" s="124" t="s">
        <v>976</v>
      </c>
      <c r="F175" s="14">
        <v>160000</v>
      </c>
      <c r="G175" s="15" t="s">
        <v>3</v>
      </c>
      <c r="H175" s="16">
        <v>7</v>
      </c>
      <c r="I175" s="15" t="s">
        <v>458</v>
      </c>
      <c r="J175" s="15" t="s">
        <v>3</v>
      </c>
      <c r="K175" s="16">
        <v>1</v>
      </c>
      <c r="L175" s="15" t="s">
        <v>432</v>
      </c>
      <c r="M175" s="15" t="s">
        <v>5</v>
      </c>
      <c r="N175" s="17">
        <f>ROUNDUP(IF(H175&lt;=0,0,IF(K175&lt;=0,0,F175*H175*K175)),-3)</f>
        <v>1120000</v>
      </c>
      <c r="O175" s="17">
        <v>1000000</v>
      </c>
      <c r="P175" s="147">
        <f xml:space="preserve"> N175-O175</f>
        <v>120000</v>
      </c>
      <c r="Q175" s="69"/>
      <c r="R175" s="755"/>
      <c r="S175" s="755"/>
    </row>
    <row r="176" spans="1:19" hidden="1">
      <c r="A176" s="140"/>
      <c r="B176" s="142"/>
      <c r="C176" s="149"/>
      <c r="D176" s="1004"/>
      <c r="E176" s="124" t="s">
        <v>977</v>
      </c>
      <c r="F176" s="14">
        <v>160000</v>
      </c>
      <c r="G176" s="15" t="s">
        <v>3</v>
      </c>
      <c r="H176" s="16">
        <v>7</v>
      </c>
      <c r="I176" s="15" t="s">
        <v>458</v>
      </c>
      <c r="J176" s="15" t="s">
        <v>3</v>
      </c>
      <c r="K176" s="16">
        <v>1</v>
      </c>
      <c r="L176" s="15" t="s">
        <v>432</v>
      </c>
      <c r="M176" s="15" t="s">
        <v>5</v>
      </c>
      <c r="N176" s="17">
        <f>ROUNDUP(IF(H176&lt;=0,0,IF(K176&lt;=0,0,F176*H176*K176)),-3)</f>
        <v>1120000</v>
      </c>
      <c r="O176" s="17">
        <v>1400000</v>
      </c>
      <c r="P176" s="147">
        <f xml:space="preserve"> N176-O176</f>
        <v>-280000</v>
      </c>
      <c r="Q176" s="69"/>
      <c r="R176" s="755"/>
      <c r="S176" s="755"/>
    </row>
    <row r="177" spans="1:19" hidden="1">
      <c r="A177" s="140"/>
      <c r="B177" s="142"/>
      <c r="C177" s="149"/>
      <c r="D177" s="1004"/>
      <c r="E177" s="124" t="s">
        <v>978</v>
      </c>
      <c r="F177" s="14">
        <v>200000</v>
      </c>
      <c r="G177" s="15" t="s">
        <v>3</v>
      </c>
      <c r="H177" s="16">
        <v>7</v>
      </c>
      <c r="I177" s="15" t="s">
        <v>458</v>
      </c>
      <c r="J177" s="15" t="s">
        <v>3</v>
      </c>
      <c r="K177" s="16">
        <v>2</v>
      </c>
      <c r="L177" s="15" t="s">
        <v>432</v>
      </c>
      <c r="M177" s="15" t="s">
        <v>5</v>
      </c>
      <c r="N177" s="17">
        <f>ROUNDUP(IF(H177&lt;=0,0,IF(K177&lt;=0,0,F177*H177*K177)),-3)</f>
        <v>2800000</v>
      </c>
      <c r="O177" s="17">
        <v>1400000</v>
      </c>
      <c r="P177" s="147">
        <f xml:space="preserve"> N177-O177</f>
        <v>1400000</v>
      </c>
      <c r="Q177" s="69"/>
      <c r="R177" s="755"/>
      <c r="S177" s="755"/>
    </row>
    <row r="178" spans="1:19" hidden="1">
      <c r="A178" s="140"/>
      <c r="B178" s="142"/>
      <c r="C178" s="149"/>
      <c r="D178" s="1004"/>
      <c r="E178" s="124" t="s">
        <v>979</v>
      </c>
      <c r="F178" s="14">
        <v>0</v>
      </c>
      <c r="G178" s="15" t="s">
        <v>3</v>
      </c>
      <c r="I178" s="15" t="s">
        <v>458</v>
      </c>
      <c r="J178" s="15" t="s">
        <v>3</v>
      </c>
      <c r="L178" s="15" t="s">
        <v>432</v>
      </c>
      <c r="M178" s="15" t="s">
        <v>5</v>
      </c>
      <c r="N178" s="17">
        <f>ROUNDUP(IF(H178&lt;=0,0,IF(K178&lt;=0,0,F178*H178*K178)),-3)</f>
        <v>0</v>
      </c>
      <c r="O178" s="17">
        <v>1120000</v>
      </c>
      <c r="P178" s="147">
        <f xml:space="preserve"> N178-O178</f>
        <v>-1120000</v>
      </c>
      <c r="Q178" s="69"/>
      <c r="R178" s="755"/>
      <c r="S178" s="755"/>
    </row>
    <row r="179" spans="1:19" hidden="1">
      <c r="A179" s="140"/>
      <c r="B179" s="142"/>
      <c r="C179" s="149"/>
      <c r="D179" s="1004"/>
      <c r="E179" s="124"/>
      <c r="N179" s="17"/>
      <c r="O179" s="17"/>
      <c r="P179" s="17"/>
      <c r="Q179" s="69"/>
      <c r="R179" s="755"/>
      <c r="S179" s="755"/>
    </row>
    <row r="180" spans="1:19" hidden="1">
      <c r="A180" s="140"/>
      <c r="B180" s="142"/>
      <c r="C180" s="149"/>
      <c r="D180" s="1004" t="s">
        <v>403</v>
      </c>
      <c r="E180" s="124"/>
      <c r="N180" s="18">
        <f>SUBTOTAL(9,N181:N185)</f>
        <v>2400000</v>
      </c>
      <c r="O180" s="18">
        <f>SUBTOTAL(9,O181:O185)</f>
        <v>2550000</v>
      </c>
      <c r="P180" s="18">
        <f>SUBTOTAL(9,P181:P185)</f>
        <v>-150000</v>
      </c>
      <c r="Q180" s="163"/>
      <c r="R180" s="755"/>
      <c r="S180" s="755"/>
    </row>
    <row r="181" spans="1:19" hidden="1">
      <c r="A181" s="140"/>
      <c r="B181" s="142"/>
      <c r="C181" s="149"/>
      <c r="D181" s="1004"/>
      <c r="E181" s="124" t="s">
        <v>980</v>
      </c>
      <c r="F181" s="14">
        <v>20000</v>
      </c>
      <c r="G181" s="15" t="s">
        <v>3</v>
      </c>
      <c r="H181" s="16">
        <v>10</v>
      </c>
      <c r="I181" s="15" t="s">
        <v>458</v>
      </c>
      <c r="J181" s="15" t="s">
        <v>3</v>
      </c>
      <c r="K181" s="16">
        <v>2</v>
      </c>
      <c r="L181" s="15" t="s">
        <v>432</v>
      </c>
      <c r="M181" s="15" t="s">
        <v>5</v>
      </c>
      <c r="N181" s="17">
        <f>ROUNDUP(IF(H181&lt;=0,0,IF(K181&lt;=0,0,F181*H181*K181)),-3)</f>
        <v>400000</v>
      </c>
      <c r="O181" s="17">
        <v>400000</v>
      </c>
      <c r="P181" s="147">
        <f xml:space="preserve"> N181-O181</f>
        <v>0</v>
      </c>
      <c r="Q181" s="69"/>
      <c r="R181" s="755"/>
      <c r="S181" s="755"/>
    </row>
    <row r="182" spans="1:19" hidden="1">
      <c r="A182" s="140"/>
      <c r="B182" s="142"/>
      <c r="C182" s="149"/>
      <c r="D182" s="1004"/>
      <c r="E182" s="124" t="s">
        <v>981</v>
      </c>
      <c r="F182" s="14">
        <v>20000</v>
      </c>
      <c r="G182" s="15" t="s">
        <v>3</v>
      </c>
      <c r="H182" s="16">
        <v>10</v>
      </c>
      <c r="I182" s="15" t="s">
        <v>458</v>
      </c>
      <c r="J182" s="15" t="s">
        <v>3</v>
      </c>
      <c r="K182" s="16">
        <v>1</v>
      </c>
      <c r="L182" s="15" t="s">
        <v>432</v>
      </c>
      <c r="M182" s="15" t="s">
        <v>5</v>
      </c>
      <c r="N182" s="17">
        <f>ROUNDUP(IF(H182&lt;=0,0,IF(K182&lt;=0,0,F182*H182*K182)),-3)</f>
        <v>200000</v>
      </c>
      <c r="O182" s="17">
        <v>250000</v>
      </c>
      <c r="P182" s="147">
        <f xml:space="preserve"> N182-O182</f>
        <v>-50000</v>
      </c>
      <c r="Q182" s="69"/>
      <c r="R182" s="755"/>
      <c r="S182" s="755"/>
    </row>
    <row r="183" spans="1:19" hidden="1">
      <c r="A183" s="140"/>
      <c r="B183" s="142"/>
      <c r="C183" s="149"/>
      <c r="D183" s="1004"/>
      <c r="E183" s="124" t="s">
        <v>1702</v>
      </c>
      <c r="F183" s="14">
        <v>20000</v>
      </c>
      <c r="G183" s="15" t="s">
        <v>3</v>
      </c>
      <c r="H183" s="16">
        <v>10</v>
      </c>
      <c r="I183" s="15" t="s">
        <v>1703</v>
      </c>
      <c r="J183" s="15" t="s">
        <v>3</v>
      </c>
      <c r="K183" s="16">
        <v>1</v>
      </c>
      <c r="L183" s="15" t="s">
        <v>1704</v>
      </c>
      <c r="M183" s="15" t="s">
        <v>5</v>
      </c>
      <c r="N183" s="17">
        <f>ROUNDUP(IF(H183&lt;=0,0,IF(K183&lt;=0,0,F183*H183*K183)),-3)</f>
        <v>200000</v>
      </c>
      <c r="O183" s="17">
        <v>400000</v>
      </c>
      <c r="P183" s="147">
        <f xml:space="preserve"> N183-O183</f>
        <v>-200000</v>
      </c>
      <c r="Q183" s="69"/>
      <c r="R183" s="755"/>
      <c r="S183" s="755"/>
    </row>
    <row r="184" spans="1:19" hidden="1">
      <c r="A184" s="140"/>
      <c r="B184" s="142"/>
      <c r="C184" s="149"/>
      <c r="D184" s="1004"/>
      <c r="E184" s="124" t="s">
        <v>1705</v>
      </c>
      <c r="F184" s="14">
        <v>20000</v>
      </c>
      <c r="G184" s="15" t="s">
        <v>3</v>
      </c>
      <c r="H184" s="16">
        <v>40</v>
      </c>
      <c r="I184" s="15" t="s">
        <v>1703</v>
      </c>
      <c r="J184" s="15" t="s">
        <v>3</v>
      </c>
      <c r="K184" s="16">
        <v>2</v>
      </c>
      <c r="L184" s="15" t="s">
        <v>1704</v>
      </c>
      <c r="M184" s="15" t="s">
        <v>5</v>
      </c>
      <c r="N184" s="17">
        <f>ROUNDUP(IF(H184&lt;=0,0,IF(K184&lt;=0,0,F184*H184*K184)),-3)</f>
        <v>1600000</v>
      </c>
      <c r="O184" s="17">
        <v>1100000</v>
      </c>
      <c r="P184" s="147">
        <f xml:space="preserve"> N184-O184</f>
        <v>500000</v>
      </c>
      <c r="Q184" s="69"/>
      <c r="R184" s="755"/>
      <c r="S184" s="755"/>
    </row>
    <row r="185" spans="1:19" hidden="1">
      <c r="A185" s="140"/>
      <c r="B185" s="142"/>
      <c r="C185" s="149"/>
      <c r="D185" s="1004"/>
      <c r="E185" s="124" t="s">
        <v>1706</v>
      </c>
      <c r="F185" s="14">
        <v>0</v>
      </c>
      <c r="G185" s="15" t="s">
        <v>3</v>
      </c>
      <c r="I185" s="15" t="s">
        <v>1703</v>
      </c>
      <c r="J185" s="15" t="s">
        <v>3</v>
      </c>
      <c r="L185" s="15" t="s">
        <v>1704</v>
      </c>
      <c r="M185" s="15" t="s">
        <v>5</v>
      </c>
      <c r="N185" s="17">
        <f>ROUNDUP(IF(H185&lt;=0,0,IF(K185&lt;=0,0,F185*H185*K185)),-3)</f>
        <v>0</v>
      </c>
      <c r="O185" s="17">
        <v>400000</v>
      </c>
      <c r="P185" s="147">
        <f xml:space="preserve"> N185-O185</f>
        <v>-400000</v>
      </c>
      <c r="Q185" s="69"/>
      <c r="R185" s="755"/>
      <c r="S185" s="755"/>
    </row>
    <row r="186" spans="1:19" hidden="1">
      <c r="A186" s="140"/>
      <c r="B186" s="142"/>
      <c r="C186" s="149"/>
      <c r="D186" s="1037"/>
      <c r="E186" s="176"/>
      <c r="F186" s="177"/>
      <c r="G186" s="178"/>
      <c r="H186" s="179"/>
      <c r="I186" s="178"/>
      <c r="J186" s="178"/>
      <c r="K186" s="179"/>
      <c r="L186" s="178"/>
      <c r="M186" s="178"/>
      <c r="N186" s="180"/>
      <c r="O186" s="17"/>
      <c r="P186" s="17"/>
      <c r="Q186" s="69"/>
      <c r="R186" s="755"/>
      <c r="S186" s="755"/>
    </row>
    <row r="187" spans="1:19" hidden="1">
      <c r="A187" s="135" t="s">
        <v>210</v>
      </c>
      <c r="B187" s="138"/>
      <c r="C187" s="138"/>
      <c r="D187" s="1038"/>
      <c r="E187" s="181"/>
      <c r="F187" s="137"/>
      <c r="G187" s="138"/>
      <c r="H187" s="139"/>
      <c r="I187" s="138"/>
      <c r="J187" s="138"/>
      <c r="K187" s="139"/>
      <c r="L187" s="138"/>
      <c r="M187" s="138"/>
      <c r="N187" s="173">
        <f>SUBTOTAL(9,N188:N557)</f>
        <v>9779460000</v>
      </c>
      <c r="O187" s="173">
        <f>SUBTOTAL(9,O188:O557)</f>
        <v>18776874000</v>
      </c>
      <c r="P187" s="173">
        <f>SUBTOTAL(9,P188:P557)</f>
        <v>-8997414000</v>
      </c>
      <c r="Q187" s="122">
        <f>(N187/O187)*100-100</f>
        <v>-47.917528764372598</v>
      </c>
      <c r="R187" s="755"/>
      <c r="S187" s="755"/>
    </row>
    <row r="188" spans="1:19" hidden="1">
      <c r="A188" s="67"/>
      <c r="B188" s="182" t="s">
        <v>987</v>
      </c>
      <c r="C188" s="182"/>
      <c r="D188" s="1039"/>
      <c r="E188" s="128"/>
      <c r="F188" s="129"/>
      <c r="G188" s="130"/>
      <c r="H188" s="131"/>
      <c r="I188" s="130"/>
      <c r="J188" s="130"/>
      <c r="K188" s="131"/>
      <c r="L188" s="130"/>
      <c r="M188" s="130"/>
      <c r="N188" s="132">
        <f>SUBTOTAL(9,N189:N263)</f>
        <v>2126860000</v>
      </c>
      <c r="O188" s="132">
        <f>SUBTOTAL(9,O189:O263)</f>
        <v>2495629000</v>
      </c>
      <c r="P188" s="132">
        <f>SUBTOTAL(9,P189:P263)</f>
        <v>-368769000</v>
      </c>
      <c r="Q188" s="122">
        <f>(N188/O188)*100-100</f>
        <v>-14.776595399396314</v>
      </c>
      <c r="R188" s="755"/>
      <c r="S188" s="755"/>
    </row>
    <row r="189" spans="1:19" hidden="1">
      <c r="A189" s="67"/>
      <c r="B189" s="28"/>
      <c r="C189" s="183"/>
      <c r="D189" s="1038" t="s">
        <v>122</v>
      </c>
      <c r="E189" s="181"/>
      <c r="F189" s="137"/>
      <c r="G189" s="138"/>
      <c r="H189" s="139"/>
      <c r="I189" s="138"/>
      <c r="J189" s="138"/>
      <c r="K189" s="139"/>
      <c r="L189" s="138"/>
      <c r="M189" s="138"/>
      <c r="N189" s="184">
        <f>SUBTOTAL(9,N190:N191)</f>
        <v>1800000</v>
      </c>
      <c r="O189" s="184">
        <f>SUBTOTAL(9,O190:O191)</f>
        <v>2400000</v>
      </c>
      <c r="P189" s="184">
        <f>SUBTOTAL(9,P190:P191)</f>
        <v>-600000</v>
      </c>
      <c r="Q189" s="185"/>
      <c r="R189" s="755"/>
      <c r="S189" s="755"/>
    </row>
    <row r="190" spans="1:19" hidden="1">
      <c r="A190" s="67"/>
      <c r="B190" s="28"/>
      <c r="C190" s="183"/>
      <c r="E190" s="87" t="s">
        <v>1707</v>
      </c>
      <c r="F190" s="186">
        <v>200000</v>
      </c>
      <c r="G190" s="87" t="s">
        <v>3</v>
      </c>
      <c r="H190" s="87">
        <v>3</v>
      </c>
      <c r="I190" s="87" t="s">
        <v>25</v>
      </c>
      <c r="J190" s="87" t="s">
        <v>3</v>
      </c>
      <c r="K190" s="87">
        <v>3</v>
      </c>
      <c r="L190" s="187" t="s">
        <v>458</v>
      </c>
      <c r="M190" s="87" t="s">
        <v>5</v>
      </c>
      <c r="N190" s="188">
        <f>ROUNDUP(IF(H190&lt;=0,0,IF(K190&lt;=0,0,F190*H190*K190)),-3)</f>
        <v>1800000</v>
      </c>
      <c r="O190" s="188">
        <v>2400000</v>
      </c>
      <c r="P190" s="147">
        <f xml:space="preserve"> N190-O190</f>
        <v>-600000</v>
      </c>
      <c r="Q190" s="189"/>
      <c r="R190" s="755"/>
      <c r="S190" s="755"/>
    </row>
    <row r="191" spans="1:19" hidden="1">
      <c r="A191" s="67"/>
      <c r="B191" s="28"/>
      <c r="C191" s="183"/>
      <c r="E191" s="124"/>
      <c r="N191" s="17"/>
      <c r="O191" s="17"/>
      <c r="P191" s="190"/>
      <c r="Q191" s="189"/>
      <c r="R191" s="755"/>
      <c r="S191" s="755"/>
    </row>
    <row r="192" spans="1:19" hidden="1">
      <c r="A192" s="67"/>
      <c r="B192" s="28"/>
      <c r="C192" s="183"/>
      <c r="D192" s="1005" t="s">
        <v>410</v>
      </c>
      <c r="E192" s="124"/>
      <c r="N192" s="18">
        <f>SUBTOTAL(9,N193:N194)</f>
        <v>60000000</v>
      </c>
      <c r="O192" s="18">
        <f>SUBTOTAL(9,O193:O194)</f>
        <v>57600000</v>
      </c>
      <c r="P192" s="18">
        <f>SUBTOTAL(9,P193:P194)</f>
        <v>2400000</v>
      </c>
      <c r="Q192" s="191"/>
      <c r="R192" s="755"/>
      <c r="S192" s="755"/>
    </row>
    <row r="193" spans="1:57" hidden="1">
      <c r="A193" s="67"/>
      <c r="B193" s="28"/>
      <c r="C193" s="183"/>
      <c r="E193" s="87" t="s">
        <v>1708</v>
      </c>
      <c r="F193" s="186">
        <v>5000000</v>
      </c>
      <c r="G193" s="87" t="s">
        <v>1709</v>
      </c>
      <c r="H193" s="87">
        <v>12</v>
      </c>
      <c r="I193" s="87" t="s">
        <v>1696</v>
      </c>
      <c r="J193" s="87" t="s">
        <v>1709</v>
      </c>
      <c r="K193" s="87">
        <v>1</v>
      </c>
      <c r="L193" s="187" t="s">
        <v>16</v>
      </c>
      <c r="M193" s="87" t="s">
        <v>5</v>
      </c>
      <c r="N193" s="188">
        <f>ROUNDUP(IF(H193&lt;=0,0,IF(K193&lt;=0,0,F193*H193*K193)),-3)</f>
        <v>60000000</v>
      </c>
      <c r="O193" s="188">
        <v>57600000</v>
      </c>
      <c r="P193" s="147">
        <f xml:space="preserve"> N193-O193</f>
        <v>2400000</v>
      </c>
      <c r="Q193" s="189"/>
      <c r="R193" s="755"/>
      <c r="S193" s="755"/>
    </row>
    <row r="194" spans="1:57" hidden="1">
      <c r="A194" s="67"/>
      <c r="B194" s="28"/>
      <c r="C194" s="183"/>
      <c r="E194" s="124"/>
      <c r="N194" s="17"/>
      <c r="O194" s="17"/>
      <c r="P194" s="190"/>
      <c r="Q194" s="189"/>
      <c r="R194" s="755"/>
      <c r="S194" s="755"/>
    </row>
    <row r="195" spans="1:57" hidden="1">
      <c r="A195" s="140"/>
      <c r="B195" s="142"/>
      <c r="C195" s="142"/>
      <c r="D195" s="1004" t="s">
        <v>436</v>
      </c>
      <c r="E195" s="124"/>
      <c r="N195" s="18">
        <f>SUBTOTAL(9,N196:N197)</f>
        <v>4200000</v>
      </c>
      <c r="O195" s="18">
        <f>SUBTOTAL(9,O196:O197)</f>
        <v>4800000</v>
      </c>
      <c r="P195" s="18">
        <f>SUBTOTAL(9,P196:P197)</f>
        <v>-600000</v>
      </c>
      <c r="Q195" s="191"/>
      <c r="R195" s="755"/>
      <c r="S195" s="755"/>
      <c r="BB195" s="124"/>
      <c r="BC195" s="124"/>
      <c r="BD195" s="124"/>
      <c r="BE195" s="124"/>
    </row>
    <row r="196" spans="1:57" hidden="1">
      <c r="A196" s="140"/>
      <c r="B196" s="142"/>
      <c r="C196" s="142"/>
      <c r="D196" s="1004"/>
      <c r="E196" s="87" t="s">
        <v>1710</v>
      </c>
      <c r="F196" s="186">
        <v>350000</v>
      </c>
      <c r="G196" s="87" t="s">
        <v>1709</v>
      </c>
      <c r="H196" s="87">
        <v>12</v>
      </c>
      <c r="I196" s="87" t="s">
        <v>437</v>
      </c>
      <c r="J196" s="87" t="s">
        <v>3</v>
      </c>
      <c r="K196" s="87">
        <v>1</v>
      </c>
      <c r="L196" s="187" t="s">
        <v>1683</v>
      </c>
      <c r="M196" s="87" t="s">
        <v>1711</v>
      </c>
      <c r="N196" s="188">
        <f>ROUNDUP(IF(H196&lt;=0,0,IF(K196&lt;=0,0,F196*H196*K196)),-3)</f>
        <v>4200000</v>
      </c>
      <c r="O196" s="188">
        <v>4200000</v>
      </c>
      <c r="P196" s="147">
        <f xml:space="preserve"> N196-O196</f>
        <v>0</v>
      </c>
      <c r="Q196" s="189"/>
      <c r="R196" s="755"/>
      <c r="S196" s="755"/>
    </row>
    <row r="197" spans="1:57" hidden="1">
      <c r="A197" s="140"/>
      <c r="B197" s="142"/>
      <c r="C197" s="142"/>
      <c r="E197" s="87" t="s">
        <v>1952</v>
      </c>
      <c r="F197" s="186">
        <v>0</v>
      </c>
      <c r="G197" s="87" t="s">
        <v>1709</v>
      </c>
      <c r="H197" s="87"/>
      <c r="I197" s="87" t="s">
        <v>437</v>
      </c>
      <c r="J197" s="87" t="s">
        <v>3</v>
      </c>
      <c r="K197" s="87"/>
      <c r="L197" s="187" t="s">
        <v>1683</v>
      </c>
      <c r="M197" s="87" t="s">
        <v>1711</v>
      </c>
      <c r="N197" s="188">
        <f>ROUNDUP(IF(H197&lt;=0,0,IF(K197&lt;=0,0,F197*H197*K197)),-3)</f>
        <v>0</v>
      </c>
      <c r="O197" s="188">
        <v>600000</v>
      </c>
      <c r="P197" s="147">
        <f xml:space="preserve"> N197-O197</f>
        <v>-600000</v>
      </c>
      <c r="Q197" s="189"/>
      <c r="R197" s="755"/>
      <c r="S197" s="755"/>
    </row>
    <row r="198" spans="1:57" hidden="1">
      <c r="A198" s="140"/>
      <c r="B198" s="142"/>
      <c r="C198" s="142"/>
      <c r="E198" s="124"/>
      <c r="N198" s="17"/>
      <c r="O198" s="17"/>
      <c r="P198" s="190"/>
      <c r="Q198" s="189"/>
      <c r="R198" s="755"/>
      <c r="S198" s="755"/>
    </row>
    <row r="199" spans="1:57" hidden="1">
      <c r="A199" s="67"/>
      <c r="B199" s="68"/>
      <c r="C199" s="68"/>
      <c r="D199" s="1011" t="s">
        <v>445</v>
      </c>
      <c r="E199" s="124"/>
      <c r="N199" s="18">
        <f>SUBTOTAL(9,N200:N203)</f>
        <v>8700000</v>
      </c>
      <c r="O199" s="18">
        <f>SUBTOTAL(9,O200:O203)</f>
        <v>10000000</v>
      </c>
      <c r="P199" s="18">
        <f>SUBTOTAL(9,P200:P203)</f>
        <v>-1300000</v>
      </c>
      <c r="Q199" s="191"/>
      <c r="R199" s="755"/>
      <c r="S199" s="755"/>
    </row>
    <row r="200" spans="1:57" hidden="1">
      <c r="A200" s="67"/>
      <c r="B200" s="68"/>
      <c r="C200" s="68"/>
      <c r="D200" s="1011"/>
      <c r="E200" s="87" t="s">
        <v>1712</v>
      </c>
      <c r="F200" s="186">
        <v>50000</v>
      </c>
      <c r="G200" s="87" t="s">
        <v>3</v>
      </c>
      <c r="H200" s="87">
        <v>4</v>
      </c>
      <c r="I200" s="87" t="s">
        <v>25</v>
      </c>
      <c r="J200" s="87" t="s">
        <v>3</v>
      </c>
      <c r="K200" s="87">
        <v>1</v>
      </c>
      <c r="L200" s="187" t="s">
        <v>16</v>
      </c>
      <c r="M200" s="87" t="s">
        <v>5</v>
      </c>
      <c r="N200" s="188">
        <f>ROUNDUP(IF(H200&lt;=0,0,IF(K200&lt;=0,0,F200*H200*K200)),-3)</f>
        <v>200000</v>
      </c>
      <c r="O200" s="188">
        <v>0</v>
      </c>
      <c r="P200" s="147">
        <f xml:space="preserve"> N200-O200</f>
        <v>200000</v>
      </c>
      <c r="Q200" s="189"/>
      <c r="R200" s="755"/>
      <c r="S200" s="755"/>
    </row>
    <row r="201" spans="1:57" hidden="1">
      <c r="A201" s="67"/>
      <c r="B201" s="68"/>
      <c r="C201" s="68"/>
      <c r="D201" s="1011"/>
      <c r="E201" s="87" t="s">
        <v>1713</v>
      </c>
      <c r="F201" s="186">
        <v>250000</v>
      </c>
      <c r="G201" s="87" t="s">
        <v>3</v>
      </c>
      <c r="H201" s="87">
        <v>6</v>
      </c>
      <c r="I201" s="87" t="s">
        <v>1696</v>
      </c>
      <c r="J201" s="87" t="s">
        <v>3</v>
      </c>
      <c r="K201" s="87">
        <v>1</v>
      </c>
      <c r="L201" s="187" t="s">
        <v>1683</v>
      </c>
      <c r="M201" s="87" t="s">
        <v>5</v>
      </c>
      <c r="N201" s="188">
        <f>ROUNDUP(IF(H201&lt;=0,0,IF(K201&lt;=0,0,F201*H201*K201)),-3)</f>
        <v>1500000</v>
      </c>
      <c r="O201" s="188">
        <v>0</v>
      </c>
      <c r="P201" s="147">
        <f xml:space="preserve"> N201-O201</f>
        <v>1500000</v>
      </c>
      <c r="Q201" s="189"/>
      <c r="R201" s="755"/>
      <c r="S201" s="755"/>
    </row>
    <row r="202" spans="1:57" hidden="1">
      <c r="A202" s="67"/>
      <c r="B202" s="68"/>
      <c r="C202" s="68"/>
      <c r="D202" s="1011"/>
      <c r="E202" s="87" t="s">
        <v>1714</v>
      </c>
      <c r="F202" s="186">
        <v>700000</v>
      </c>
      <c r="G202" s="87" t="s">
        <v>3</v>
      </c>
      <c r="H202" s="87">
        <v>10</v>
      </c>
      <c r="I202" s="87" t="s">
        <v>1696</v>
      </c>
      <c r="J202" s="87" t="s">
        <v>3</v>
      </c>
      <c r="K202" s="87">
        <v>1</v>
      </c>
      <c r="L202" s="187" t="s">
        <v>16</v>
      </c>
      <c r="M202" s="87" t="s">
        <v>5</v>
      </c>
      <c r="N202" s="188">
        <f>ROUNDUP(IF(H202&lt;=0,0,IF(K202&lt;=0,0,F202*H202*K202)),-3)</f>
        <v>7000000</v>
      </c>
      <c r="O202" s="188">
        <v>10000000</v>
      </c>
      <c r="P202" s="147">
        <f xml:space="preserve"> N202-O202</f>
        <v>-3000000</v>
      </c>
      <c r="Q202" s="189"/>
      <c r="R202" s="755"/>
      <c r="S202" s="755"/>
    </row>
    <row r="203" spans="1:57" hidden="1">
      <c r="A203" s="67"/>
      <c r="B203" s="68"/>
      <c r="C203" s="68"/>
      <c r="D203" s="1011"/>
      <c r="E203" s="124"/>
      <c r="N203" s="17"/>
      <c r="O203" s="17"/>
      <c r="P203" s="190"/>
      <c r="Q203" s="189"/>
      <c r="R203" s="755"/>
      <c r="S203" s="755"/>
    </row>
    <row r="204" spans="1:57" hidden="1">
      <c r="A204" s="67"/>
      <c r="B204" s="28"/>
      <c r="C204" s="183"/>
      <c r="D204" s="1005" t="s">
        <v>398</v>
      </c>
      <c r="E204" s="124"/>
      <c r="N204" s="18">
        <f>SUBTOTAL(9,N205:N206)</f>
        <v>800000</v>
      </c>
      <c r="O204" s="18">
        <f>SUBTOTAL(9,O205:O206)</f>
        <v>2000000</v>
      </c>
      <c r="P204" s="18">
        <f>SUBTOTAL(9,P205:P206)</f>
        <v>-1200000</v>
      </c>
      <c r="Q204" s="191"/>
      <c r="R204" s="755"/>
      <c r="S204" s="755"/>
    </row>
    <row r="205" spans="1:57" hidden="1">
      <c r="A205" s="67"/>
      <c r="B205" s="28"/>
      <c r="C205" s="183"/>
      <c r="E205" s="87" t="s">
        <v>1715</v>
      </c>
      <c r="F205" s="186">
        <v>80000</v>
      </c>
      <c r="G205" s="87" t="s">
        <v>3</v>
      </c>
      <c r="H205" s="87">
        <v>10</v>
      </c>
      <c r="I205" s="87" t="s">
        <v>437</v>
      </c>
      <c r="J205" s="87" t="s">
        <v>3</v>
      </c>
      <c r="K205" s="87">
        <v>1</v>
      </c>
      <c r="L205" s="187" t="s">
        <v>1683</v>
      </c>
      <c r="M205" s="87" t="s">
        <v>5</v>
      </c>
      <c r="N205" s="188">
        <f>ROUNDUP(IF(H205&lt;=0,0,IF(K205&lt;=0,0,F205*H205*K205)),-3)</f>
        <v>800000</v>
      </c>
      <c r="O205" s="188">
        <v>2000000</v>
      </c>
      <c r="P205" s="147">
        <f xml:space="preserve"> N205-O205</f>
        <v>-1200000</v>
      </c>
      <c r="Q205" s="189"/>
      <c r="R205" s="755"/>
      <c r="S205" s="755"/>
    </row>
    <row r="206" spans="1:57" hidden="1">
      <c r="A206" s="67"/>
      <c r="B206" s="28"/>
      <c r="C206" s="183"/>
      <c r="E206" s="87"/>
      <c r="F206" s="186"/>
      <c r="G206" s="87"/>
      <c r="H206" s="87"/>
      <c r="I206" s="87"/>
      <c r="J206" s="87"/>
      <c r="K206" s="87"/>
      <c r="L206" s="187"/>
      <c r="M206" s="87"/>
      <c r="N206" s="188"/>
      <c r="O206" s="17"/>
      <c r="P206" s="190"/>
      <c r="Q206" s="189"/>
      <c r="R206" s="755"/>
      <c r="S206" s="755"/>
    </row>
    <row r="207" spans="1:57" hidden="1">
      <c r="A207" s="67"/>
      <c r="B207" s="68"/>
      <c r="C207" s="68"/>
      <c r="D207" s="1011" t="s">
        <v>399</v>
      </c>
      <c r="E207" s="87"/>
      <c r="F207" s="186"/>
      <c r="G207" s="87"/>
      <c r="H207" s="87"/>
      <c r="I207" s="87"/>
      <c r="J207" s="87"/>
      <c r="K207" s="87"/>
      <c r="L207" s="187"/>
      <c r="M207" s="87"/>
      <c r="N207" s="192">
        <f xml:space="preserve"> SUBTOTAL(9,N208:N210)</f>
        <v>21000000</v>
      </c>
      <c r="O207" s="192">
        <f xml:space="preserve"> SUBTOTAL(9,O208:O210)</f>
        <v>0</v>
      </c>
      <c r="P207" s="192">
        <f xml:space="preserve"> SUBTOTAL(9,P208:P210)</f>
        <v>21000000</v>
      </c>
      <c r="Q207" s="191"/>
      <c r="R207" s="755"/>
      <c r="S207" s="755"/>
    </row>
    <row r="208" spans="1:57" hidden="1">
      <c r="A208" s="67"/>
      <c r="B208" s="68"/>
      <c r="C208" s="68"/>
      <c r="D208" s="1011"/>
      <c r="E208" s="87" t="s">
        <v>1716</v>
      </c>
      <c r="F208" s="186">
        <v>5500000</v>
      </c>
      <c r="G208" s="87" t="s">
        <v>3</v>
      </c>
      <c r="H208" s="87">
        <v>2</v>
      </c>
      <c r="I208" s="87" t="s">
        <v>1687</v>
      </c>
      <c r="J208" s="87" t="s">
        <v>3</v>
      </c>
      <c r="K208" s="87">
        <v>1</v>
      </c>
      <c r="L208" s="187" t="s">
        <v>16</v>
      </c>
      <c r="M208" s="87" t="s">
        <v>5</v>
      </c>
      <c r="N208" s="188">
        <f>ROUNDUP(IF(H208&lt;=0,0,IF(K208&lt;=0,0,F208*H208*K208)),-3)</f>
        <v>11000000</v>
      </c>
      <c r="O208" s="188">
        <v>0</v>
      </c>
      <c r="P208" s="147">
        <f xml:space="preserve"> N208-O208</f>
        <v>11000000</v>
      </c>
      <c r="Q208" s="189"/>
      <c r="R208" s="755"/>
      <c r="S208" s="755"/>
    </row>
    <row r="209" spans="1:19" hidden="1">
      <c r="A209" s="67"/>
      <c r="B209" s="68"/>
      <c r="C209" s="68"/>
      <c r="D209" s="1011"/>
      <c r="E209" s="87" t="s">
        <v>1717</v>
      </c>
      <c r="F209" s="186">
        <v>2000000</v>
      </c>
      <c r="G209" s="87" t="s">
        <v>3</v>
      </c>
      <c r="H209" s="87">
        <v>5</v>
      </c>
      <c r="I209" s="87" t="s">
        <v>1687</v>
      </c>
      <c r="J209" s="87" t="s">
        <v>3</v>
      </c>
      <c r="K209" s="87">
        <v>1</v>
      </c>
      <c r="L209" s="187" t="s">
        <v>1683</v>
      </c>
      <c r="M209" s="87" t="s">
        <v>5</v>
      </c>
      <c r="N209" s="188">
        <f>ROUNDUP(IF(H209&lt;=0,0,IF(K209&lt;=0,0,F209*H209*K209)),-3)</f>
        <v>10000000</v>
      </c>
      <c r="O209" s="188">
        <v>0</v>
      </c>
      <c r="P209" s="147">
        <f xml:space="preserve"> N209-O209</f>
        <v>10000000</v>
      </c>
      <c r="Q209" s="189"/>
      <c r="R209" s="755"/>
      <c r="S209" s="755"/>
    </row>
    <row r="210" spans="1:19" hidden="1">
      <c r="A210" s="67"/>
      <c r="B210" s="68"/>
      <c r="C210" s="68"/>
      <c r="D210" s="1011"/>
      <c r="E210" s="124"/>
      <c r="N210" s="17"/>
      <c r="O210" s="17"/>
      <c r="P210" s="190"/>
      <c r="Q210" s="189"/>
      <c r="R210" s="755"/>
      <c r="S210" s="755"/>
    </row>
    <row r="211" spans="1:19" hidden="1">
      <c r="A211" s="67"/>
      <c r="B211" s="68"/>
      <c r="C211" s="68"/>
      <c r="D211" s="1011" t="s">
        <v>417</v>
      </c>
      <c r="E211" s="87"/>
      <c r="F211" s="186"/>
      <c r="G211" s="87"/>
      <c r="H211" s="87"/>
      <c r="I211" s="87"/>
      <c r="J211" s="87"/>
      <c r="K211" s="87"/>
      <c r="L211" s="187"/>
      <c r="M211" s="87"/>
      <c r="N211" s="192">
        <f xml:space="preserve"> SUBTOTAL(9,N212:N213)</f>
        <v>0</v>
      </c>
      <c r="O211" s="192">
        <f xml:space="preserve"> SUBTOTAL(9,O212:O213)</f>
        <v>50000000</v>
      </c>
      <c r="P211" s="192">
        <f xml:space="preserve"> SUBTOTAL(9,P212:P213)</f>
        <v>-50000000</v>
      </c>
      <c r="Q211" s="191"/>
      <c r="R211" s="755"/>
      <c r="S211" s="755"/>
    </row>
    <row r="212" spans="1:19" hidden="1">
      <c r="A212" s="67"/>
      <c r="B212" s="68"/>
      <c r="C212" s="68"/>
      <c r="D212" s="1011"/>
      <c r="E212" s="87" t="s">
        <v>1953</v>
      </c>
      <c r="F212" s="186"/>
      <c r="G212" s="87" t="s">
        <v>3</v>
      </c>
      <c r="H212" s="87"/>
      <c r="I212" s="87" t="s">
        <v>25</v>
      </c>
      <c r="J212" s="87" t="s">
        <v>3</v>
      </c>
      <c r="K212" s="87"/>
      <c r="L212" s="187" t="s">
        <v>16</v>
      </c>
      <c r="M212" s="87" t="s">
        <v>5</v>
      </c>
      <c r="N212" s="188">
        <f>ROUNDUP(IF(H212&lt;=0,0,IF(K212&lt;=0,0,F212*H212*K212)),-3)</f>
        <v>0</v>
      </c>
      <c r="O212" s="188">
        <v>50000000</v>
      </c>
      <c r="P212" s="147">
        <f xml:space="preserve"> N212-O212</f>
        <v>-50000000</v>
      </c>
      <c r="Q212" s="189"/>
      <c r="R212" s="755"/>
      <c r="S212" s="755"/>
    </row>
    <row r="213" spans="1:19" hidden="1">
      <c r="A213" s="67"/>
      <c r="B213" s="68"/>
      <c r="C213" s="68"/>
      <c r="D213" s="1011"/>
      <c r="E213" s="87"/>
      <c r="F213" s="186"/>
      <c r="G213" s="87"/>
      <c r="H213" s="87"/>
      <c r="I213" s="87"/>
      <c r="J213" s="87"/>
      <c r="K213" s="87"/>
      <c r="L213" s="187"/>
      <c r="M213" s="87"/>
      <c r="N213" s="188"/>
      <c r="O213" s="17"/>
      <c r="P213" s="190"/>
      <c r="Q213" s="189"/>
      <c r="R213" s="755"/>
      <c r="S213" s="755"/>
    </row>
    <row r="214" spans="1:19" hidden="1">
      <c r="A214" s="67"/>
      <c r="B214" s="28"/>
      <c r="C214" s="183"/>
      <c r="D214" s="1005" t="s">
        <v>412</v>
      </c>
      <c r="E214" s="124"/>
      <c r="N214" s="18">
        <f>SUBTOTAL(9,N215:N225)</f>
        <v>1701690000</v>
      </c>
      <c r="O214" s="18">
        <f>SUBTOTAL(9,O215:O225)</f>
        <v>1560500000</v>
      </c>
      <c r="P214" s="18">
        <f>SUBTOTAL(9,P215:P225)</f>
        <v>141190000</v>
      </c>
      <c r="Q214" s="191"/>
      <c r="R214" s="755"/>
      <c r="S214" s="755"/>
    </row>
    <row r="215" spans="1:19" hidden="1">
      <c r="A215" s="67"/>
      <c r="B215" s="28"/>
      <c r="C215" s="183"/>
      <c r="E215" s="87" t="s">
        <v>1718</v>
      </c>
      <c r="F215" s="186">
        <v>10000</v>
      </c>
      <c r="G215" s="87" t="s">
        <v>3</v>
      </c>
      <c r="H215" s="87">
        <v>7000</v>
      </c>
      <c r="I215" s="87" t="s">
        <v>1719</v>
      </c>
      <c r="J215" s="87" t="s">
        <v>3</v>
      </c>
      <c r="K215" s="87">
        <v>1</v>
      </c>
      <c r="L215" s="187" t="s">
        <v>16</v>
      </c>
      <c r="M215" s="87" t="s">
        <v>5</v>
      </c>
      <c r="N215" s="188">
        <f t="shared" ref="N215:N225" si="9">ROUNDUP(IF(H215&lt;=0,0,IF(K215&lt;=0,0,F215*H215*K215)),-3)</f>
        <v>70000000</v>
      </c>
      <c r="O215" s="188">
        <v>50000000</v>
      </c>
      <c r="P215" s="147">
        <f t="shared" ref="P215:P225" si="10" xml:space="preserve"> N215-O215</f>
        <v>20000000</v>
      </c>
      <c r="Q215" s="189"/>
      <c r="R215" s="755"/>
      <c r="S215" s="755"/>
    </row>
    <row r="216" spans="1:19" hidden="1">
      <c r="A216" s="67"/>
      <c r="B216" s="28"/>
      <c r="C216" s="183"/>
      <c r="E216" s="87" t="s">
        <v>1720</v>
      </c>
      <c r="F216" s="186">
        <v>4000000</v>
      </c>
      <c r="G216" s="87" t="s">
        <v>3</v>
      </c>
      <c r="H216" s="87">
        <v>10</v>
      </c>
      <c r="I216" s="87" t="s">
        <v>12</v>
      </c>
      <c r="J216" s="87" t="s">
        <v>3</v>
      </c>
      <c r="K216" s="87">
        <v>1</v>
      </c>
      <c r="L216" s="187" t="s">
        <v>16</v>
      </c>
      <c r="M216" s="87" t="s">
        <v>5</v>
      </c>
      <c r="N216" s="188">
        <f t="shared" si="9"/>
        <v>40000000</v>
      </c>
      <c r="O216" s="188">
        <v>44000000</v>
      </c>
      <c r="P216" s="147">
        <f t="shared" si="10"/>
        <v>-4000000</v>
      </c>
      <c r="Q216" s="189"/>
      <c r="R216" s="755"/>
      <c r="S216" s="755"/>
    </row>
    <row r="217" spans="1:19" hidden="1">
      <c r="A217" s="67"/>
      <c r="B217" s="28"/>
      <c r="C217" s="183"/>
      <c r="E217" s="87" t="s">
        <v>1721</v>
      </c>
      <c r="F217" s="186">
        <v>2089000</v>
      </c>
      <c r="G217" s="87" t="s">
        <v>3</v>
      </c>
      <c r="H217" s="87">
        <v>45</v>
      </c>
      <c r="I217" s="87" t="s">
        <v>1722</v>
      </c>
      <c r="J217" s="87" t="s">
        <v>3</v>
      </c>
      <c r="K217" s="87">
        <v>2</v>
      </c>
      <c r="L217" s="187" t="s">
        <v>1719</v>
      </c>
      <c r="M217" s="87" t="s">
        <v>5</v>
      </c>
      <c r="N217" s="188">
        <f t="shared" si="9"/>
        <v>188010000</v>
      </c>
      <c r="O217" s="188">
        <v>0</v>
      </c>
      <c r="P217" s="147">
        <f t="shared" si="10"/>
        <v>188010000</v>
      </c>
      <c r="Q217" s="189"/>
      <c r="R217" s="755"/>
      <c r="S217" s="755"/>
    </row>
    <row r="218" spans="1:19" hidden="1">
      <c r="A218" s="67"/>
      <c r="B218" s="28"/>
      <c r="C218" s="183"/>
      <c r="E218" s="87" t="s">
        <v>1723</v>
      </c>
      <c r="F218" s="186">
        <v>1031080000</v>
      </c>
      <c r="G218" s="87" t="s">
        <v>3</v>
      </c>
      <c r="H218" s="87">
        <v>1</v>
      </c>
      <c r="I218" s="87" t="s">
        <v>25</v>
      </c>
      <c r="J218" s="87" t="s">
        <v>3</v>
      </c>
      <c r="K218" s="87">
        <v>1</v>
      </c>
      <c r="L218" s="187" t="s">
        <v>1683</v>
      </c>
      <c r="M218" s="87" t="s">
        <v>5</v>
      </c>
      <c r="N218" s="188">
        <f t="shared" si="9"/>
        <v>1031080000</v>
      </c>
      <c r="O218" s="193">
        <v>1173100000</v>
      </c>
      <c r="P218" s="147">
        <f t="shared" si="10"/>
        <v>-142020000</v>
      </c>
      <c r="Q218" s="189"/>
      <c r="R218" s="755"/>
      <c r="S218" s="755"/>
    </row>
    <row r="219" spans="1:19" hidden="1">
      <c r="A219" s="67"/>
      <c r="B219" s="28"/>
      <c r="C219" s="183"/>
      <c r="E219" s="87" t="s">
        <v>1724</v>
      </c>
      <c r="F219" s="186">
        <v>6000000</v>
      </c>
      <c r="G219" s="87" t="s">
        <v>3</v>
      </c>
      <c r="H219" s="87">
        <v>10</v>
      </c>
      <c r="I219" s="87" t="s">
        <v>1696</v>
      </c>
      <c r="J219" s="87" t="s">
        <v>3</v>
      </c>
      <c r="K219" s="87">
        <v>1</v>
      </c>
      <c r="L219" s="187" t="s">
        <v>16</v>
      </c>
      <c r="M219" s="87" t="s">
        <v>5</v>
      </c>
      <c r="N219" s="188">
        <f t="shared" si="9"/>
        <v>60000000</v>
      </c>
      <c r="O219" s="188">
        <v>0</v>
      </c>
      <c r="P219" s="147">
        <f t="shared" si="10"/>
        <v>60000000</v>
      </c>
      <c r="Q219" s="189"/>
      <c r="R219" s="755"/>
      <c r="S219" s="755"/>
    </row>
    <row r="220" spans="1:19" hidden="1">
      <c r="A220" s="67"/>
      <c r="B220" s="28"/>
      <c r="C220" s="183"/>
      <c r="E220" s="87" t="s">
        <v>1725</v>
      </c>
      <c r="F220" s="186">
        <v>15000000</v>
      </c>
      <c r="G220" s="87" t="s">
        <v>3</v>
      </c>
      <c r="H220" s="87">
        <v>8</v>
      </c>
      <c r="I220" s="87" t="s">
        <v>1687</v>
      </c>
      <c r="J220" s="87" t="s">
        <v>3</v>
      </c>
      <c r="K220" s="87">
        <v>1</v>
      </c>
      <c r="L220" s="187" t="s">
        <v>1683</v>
      </c>
      <c r="M220" s="87" t="s">
        <v>5</v>
      </c>
      <c r="N220" s="188">
        <f t="shared" si="9"/>
        <v>120000000</v>
      </c>
      <c r="O220" s="188">
        <v>120000000</v>
      </c>
      <c r="P220" s="147">
        <f t="shared" si="10"/>
        <v>0</v>
      </c>
      <c r="Q220" s="189"/>
      <c r="R220" s="755"/>
      <c r="S220" s="755"/>
    </row>
    <row r="221" spans="1:19" hidden="1">
      <c r="A221" s="67"/>
      <c r="B221" s="28"/>
      <c r="C221" s="183"/>
      <c r="D221" s="1004"/>
      <c r="E221" s="87" t="s">
        <v>1726</v>
      </c>
      <c r="F221" s="186">
        <v>9590000</v>
      </c>
      <c r="G221" s="87" t="s">
        <v>3</v>
      </c>
      <c r="H221" s="87">
        <v>10</v>
      </c>
      <c r="I221" s="87" t="s">
        <v>1696</v>
      </c>
      <c r="J221" s="87" t="s">
        <v>3</v>
      </c>
      <c r="K221" s="87">
        <v>1</v>
      </c>
      <c r="L221" s="187" t="s">
        <v>1683</v>
      </c>
      <c r="M221" s="87" t="s">
        <v>5</v>
      </c>
      <c r="N221" s="188">
        <f t="shared" si="9"/>
        <v>95900000</v>
      </c>
      <c r="O221" s="193">
        <v>81500000</v>
      </c>
      <c r="P221" s="147">
        <f t="shared" si="10"/>
        <v>14400000</v>
      </c>
      <c r="Q221" s="189"/>
      <c r="R221" s="755"/>
      <c r="S221" s="755"/>
    </row>
    <row r="222" spans="1:19" hidden="1">
      <c r="A222" s="67"/>
      <c r="B222" s="28"/>
      <c r="C222" s="183"/>
      <c r="D222" s="1004"/>
      <c r="E222" s="87" t="s">
        <v>1727</v>
      </c>
      <c r="F222" s="186">
        <v>450000</v>
      </c>
      <c r="G222" s="87" t="s">
        <v>3</v>
      </c>
      <c r="H222" s="87">
        <v>4</v>
      </c>
      <c r="I222" s="87" t="s">
        <v>1687</v>
      </c>
      <c r="J222" s="87" t="s">
        <v>3</v>
      </c>
      <c r="K222" s="87">
        <v>10</v>
      </c>
      <c r="L222" s="187" t="s">
        <v>437</v>
      </c>
      <c r="M222" s="87" t="s">
        <v>5</v>
      </c>
      <c r="N222" s="188">
        <f t="shared" si="9"/>
        <v>18000000</v>
      </c>
      <c r="O222" s="193">
        <v>40000000</v>
      </c>
      <c r="P222" s="147">
        <f t="shared" si="10"/>
        <v>-22000000</v>
      </c>
      <c r="Q222" s="189"/>
      <c r="R222" s="755"/>
      <c r="S222" s="755"/>
    </row>
    <row r="223" spans="1:19" hidden="1">
      <c r="A223" s="67"/>
      <c r="B223" s="28"/>
      <c r="C223" s="28"/>
      <c r="D223" s="1004"/>
      <c r="E223" s="87" t="s">
        <v>988</v>
      </c>
      <c r="F223" s="186">
        <v>60000000</v>
      </c>
      <c r="G223" s="87" t="s">
        <v>3</v>
      </c>
      <c r="H223" s="87">
        <v>1</v>
      </c>
      <c r="I223" s="87" t="s">
        <v>432</v>
      </c>
      <c r="J223" s="87" t="s">
        <v>3</v>
      </c>
      <c r="K223" s="87">
        <v>1</v>
      </c>
      <c r="L223" s="187" t="s">
        <v>16</v>
      </c>
      <c r="M223" s="87" t="s">
        <v>5</v>
      </c>
      <c r="N223" s="188">
        <f t="shared" si="9"/>
        <v>60000000</v>
      </c>
      <c r="O223" s="193">
        <v>50000000</v>
      </c>
      <c r="P223" s="147">
        <f t="shared" si="10"/>
        <v>10000000</v>
      </c>
      <c r="Q223" s="189"/>
      <c r="R223" s="755"/>
      <c r="S223" s="755"/>
    </row>
    <row r="224" spans="1:19" hidden="1">
      <c r="A224" s="67"/>
      <c r="B224" s="28"/>
      <c r="C224" s="28"/>
      <c r="D224" s="1004"/>
      <c r="E224" s="87" t="s">
        <v>1728</v>
      </c>
      <c r="F224" s="186">
        <v>15000000</v>
      </c>
      <c r="G224" s="87" t="s">
        <v>3</v>
      </c>
      <c r="H224" s="87">
        <v>1</v>
      </c>
      <c r="I224" s="87" t="s">
        <v>432</v>
      </c>
      <c r="J224" s="87" t="s">
        <v>3</v>
      </c>
      <c r="K224" s="87">
        <v>1</v>
      </c>
      <c r="L224" s="187" t="s">
        <v>16</v>
      </c>
      <c r="M224" s="87" t="s">
        <v>5</v>
      </c>
      <c r="N224" s="188">
        <f t="shared" si="9"/>
        <v>15000000</v>
      </c>
      <c r="O224" s="193">
        <v>0</v>
      </c>
      <c r="P224" s="147">
        <f t="shared" si="10"/>
        <v>15000000</v>
      </c>
      <c r="Q224" s="189"/>
      <c r="R224" s="755"/>
      <c r="S224" s="755"/>
    </row>
    <row r="225" spans="1:19" hidden="1">
      <c r="A225" s="67"/>
      <c r="B225" s="28"/>
      <c r="C225" s="28"/>
      <c r="D225" s="1004"/>
      <c r="E225" s="87" t="s">
        <v>989</v>
      </c>
      <c r="F225" s="186">
        <v>740000</v>
      </c>
      <c r="G225" s="87" t="s">
        <v>3</v>
      </c>
      <c r="H225" s="87">
        <v>5</v>
      </c>
      <c r="I225" s="87" t="s">
        <v>432</v>
      </c>
      <c r="J225" s="87" t="s">
        <v>3</v>
      </c>
      <c r="K225" s="87">
        <v>1</v>
      </c>
      <c r="L225" s="187" t="s">
        <v>433</v>
      </c>
      <c r="M225" s="87" t="s">
        <v>5</v>
      </c>
      <c r="N225" s="188">
        <f t="shared" si="9"/>
        <v>3700000</v>
      </c>
      <c r="O225" s="193">
        <v>1900000</v>
      </c>
      <c r="P225" s="147">
        <f t="shared" si="10"/>
        <v>1800000</v>
      </c>
      <c r="Q225" s="189"/>
      <c r="R225" s="755"/>
      <c r="S225" s="755"/>
    </row>
    <row r="226" spans="1:19" hidden="1">
      <c r="A226" s="67"/>
      <c r="B226" s="28"/>
      <c r="C226" s="28"/>
      <c r="D226" s="1004"/>
      <c r="E226" s="87"/>
      <c r="F226" s="186"/>
      <c r="G226" s="87"/>
      <c r="H226" s="87"/>
      <c r="I226" s="87"/>
      <c r="J226" s="87"/>
      <c r="K226" s="87"/>
      <c r="L226" s="187"/>
      <c r="M226" s="87"/>
      <c r="N226" s="188"/>
      <c r="O226" s="17"/>
      <c r="P226" s="190"/>
      <c r="Q226" s="189"/>
      <c r="R226" s="755"/>
      <c r="S226" s="755"/>
    </row>
    <row r="227" spans="1:19" hidden="1">
      <c r="A227" s="67"/>
      <c r="B227" s="68"/>
      <c r="C227" s="68"/>
      <c r="E227" s="124"/>
      <c r="N227" s="17"/>
      <c r="O227" s="17"/>
      <c r="P227" s="190"/>
      <c r="Q227" s="189"/>
      <c r="R227" s="755"/>
      <c r="S227" s="755"/>
    </row>
    <row r="228" spans="1:19" hidden="1">
      <c r="A228" s="140"/>
      <c r="B228" s="142"/>
      <c r="C228" s="142"/>
      <c r="D228" s="1004" t="s">
        <v>434</v>
      </c>
      <c r="E228" s="124"/>
      <c r="N228" s="18">
        <f>SUBTOTAL(9,N229:N233)</f>
        <v>18790000</v>
      </c>
      <c r="O228" s="18">
        <f>SUBTOTAL(9,O229:O233)</f>
        <v>131369000</v>
      </c>
      <c r="P228" s="18">
        <f>SUBTOTAL(9,P229:P233)</f>
        <v>-112579000</v>
      </c>
      <c r="Q228" s="191"/>
      <c r="R228" s="755"/>
      <c r="S228" s="755"/>
    </row>
    <row r="229" spans="1:19" hidden="1">
      <c r="A229" s="140"/>
      <c r="B229" s="142"/>
      <c r="C229" s="142"/>
      <c r="D229" s="1004"/>
      <c r="E229" s="87" t="s">
        <v>990</v>
      </c>
      <c r="F229" s="186">
        <v>1000000</v>
      </c>
      <c r="G229" s="87" t="s">
        <v>3</v>
      </c>
      <c r="H229" s="87">
        <v>10</v>
      </c>
      <c r="I229" s="87" t="s">
        <v>12</v>
      </c>
      <c r="J229" s="87" t="s">
        <v>3</v>
      </c>
      <c r="K229" s="87">
        <v>1</v>
      </c>
      <c r="L229" s="187" t="s">
        <v>16</v>
      </c>
      <c r="M229" s="87" t="s">
        <v>5</v>
      </c>
      <c r="N229" s="188">
        <f>ROUNDUP(IF(H229&lt;=0,0,IF(K229&lt;=0,0,F229*H229*K229)),-3)</f>
        <v>10000000</v>
      </c>
      <c r="O229" s="188">
        <v>10000000</v>
      </c>
      <c r="P229" s="147">
        <f xml:space="preserve"> N229-O229</f>
        <v>0</v>
      </c>
      <c r="Q229" s="189"/>
      <c r="R229" s="755"/>
      <c r="S229" s="755"/>
    </row>
    <row r="230" spans="1:19" hidden="1">
      <c r="A230" s="140"/>
      <c r="B230" s="142"/>
      <c r="C230" s="142"/>
      <c r="D230" s="1004"/>
      <c r="E230" s="87" t="s">
        <v>991</v>
      </c>
      <c r="F230" s="186">
        <v>190000</v>
      </c>
      <c r="G230" s="87" t="s">
        <v>3</v>
      </c>
      <c r="H230" s="87">
        <v>1</v>
      </c>
      <c r="I230" s="87" t="s">
        <v>432</v>
      </c>
      <c r="J230" s="87" t="s">
        <v>3</v>
      </c>
      <c r="K230" s="87">
        <v>1</v>
      </c>
      <c r="L230" s="187" t="s">
        <v>432</v>
      </c>
      <c r="M230" s="87" t="s">
        <v>5</v>
      </c>
      <c r="N230" s="188">
        <f>ROUNDUP(IF(H230&lt;=0,0,IF(K230&lt;=0,0,F230*H230*K230)),-3)</f>
        <v>190000</v>
      </c>
      <c r="O230" s="188">
        <v>169000</v>
      </c>
      <c r="P230" s="147">
        <f xml:space="preserve"> N230-O230</f>
        <v>21000</v>
      </c>
      <c r="Q230" s="189"/>
      <c r="R230" s="755"/>
      <c r="S230" s="755"/>
    </row>
    <row r="231" spans="1:19" hidden="1">
      <c r="A231" s="140"/>
      <c r="B231" s="142"/>
      <c r="C231" s="142"/>
      <c r="D231" s="1004"/>
      <c r="E231" s="87" t="s">
        <v>992</v>
      </c>
      <c r="F231" s="186">
        <v>900000</v>
      </c>
      <c r="G231" s="87" t="s">
        <v>3</v>
      </c>
      <c r="H231" s="87">
        <v>4</v>
      </c>
      <c r="I231" s="87" t="s">
        <v>25</v>
      </c>
      <c r="J231" s="87" t="s">
        <v>3</v>
      </c>
      <c r="K231" s="87">
        <v>1</v>
      </c>
      <c r="L231" s="187" t="s">
        <v>16</v>
      </c>
      <c r="M231" s="87" t="s">
        <v>5</v>
      </c>
      <c r="N231" s="188">
        <f>ROUNDUP(IF(H231&lt;=0,0,IF(K231&lt;=0,0,F231*H231*K231)),-3)</f>
        <v>3600000</v>
      </c>
      <c r="O231" s="188">
        <v>120000000</v>
      </c>
      <c r="P231" s="147">
        <f xml:space="preserve"> N231-O231</f>
        <v>-116400000</v>
      </c>
      <c r="Q231" s="189"/>
      <c r="R231" s="755"/>
      <c r="S231" s="755"/>
    </row>
    <row r="232" spans="1:19" hidden="1">
      <c r="A232" s="140"/>
      <c r="B232" s="142"/>
      <c r="C232" s="142"/>
      <c r="D232" s="1004"/>
      <c r="E232" s="87" t="s">
        <v>993</v>
      </c>
      <c r="F232" s="186">
        <v>200000</v>
      </c>
      <c r="G232" s="87" t="s">
        <v>3</v>
      </c>
      <c r="H232" s="87">
        <v>10</v>
      </c>
      <c r="I232" s="87" t="s">
        <v>437</v>
      </c>
      <c r="J232" s="87" t="s">
        <v>3</v>
      </c>
      <c r="K232" s="87">
        <v>1</v>
      </c>
      <c r="L232" s="187" t="s">
        <v>16</v>
      </c>
      <c r="M232" s="87" t="s">
        <v>5</v>
      </c>
      <c r="N232" s="188">
        <f>ROUNDUP(IF(H232&lt;=0,0,IF(K232&lt;=0,0,F232*H232*K232)),-3)</f>
        <v>2000000</v>
      </c>
      <c r="O232" s="188">
        <v>800000</v>
      </c>
      <c r="P232" s="147">
        <f xml:space="preserve"> N232-O232</f>
        <v>1200000</v>
      </c>
      <c r="Q232" s="189"/>
      <c r="R232" s="755"/>
      <c r="S232" s="755"/>
    </row>
    <row r="233" spans="1:19" hidden="1">
      <c r="A233" s="140"/>
      <c r="B233" s="142"/>
      <c r="C233" s="142"/>
      <c r="D233" s="1004"/>
      <c r="E233" s="87" t="s">
        <v>994</v>
      </c>
      <c r="F233" s="186">
        <v>600000</v>
      </c>
      <c r="G233" s="87" t="s">
        <v>3</v>
      </c>
      <c r="H233" s="87">
        <v>5</v>
      </c>
      <c r="I233" s="87" t="s">
        <v>432</v>
      </c>
      <c r="J233" s="87" t="s">
        <v>3</v>
      </c>
      <c r="K233" s="87">
        <v>1</v>
      </c>
      <c r="L233" s="187" t="s">
        <v>433</v>
      </c>
      <c r="M233" s="87" t="s">
        <v>5</v>
      </c>
      <c r="N233" s="188">
        <f>ROUNDUP(IF(H233&lt;=0,0,IF(K233&lt;=0,0,F233*H233*K233)),-3)</f>
        <v>3000000</v>
      </c>
      <c r="O233" s="188">
        <v>400000</v>
      </c>
      <c r="P233" s="147">
        <f xml:space="preserve"> N233-O233</f>
        <v>2600000</v>
      </c>
      <c r="Q233" s="189"/>
      <c r="R233" s="755"/>
      <c r="S233" s="755"/>
    </row>
    <row r="234" spans="1:19" hidden="1">
      <c r="A234" s="140"/>
      <c r="B234" s="142"/>
      <c r="C234" s="142"/>
      <c r="E234" s="124"/>
      <c r="N234" s="17"/>
      <c r="O234" s="17"/>
      <c r="P234" s="190"/>
      <c r="Q234" s="189"/>
      <c r="R234" s="755"/>
      <c r="S234" s="755"/>
    </row>
    <row r="235" spans="1:19" hidden="1">
      <c r="A235" s="67"/>
      <c r="B235" s="28"/>
      <c r="C235" s="183"/>
      <c r="D235" s="1005" t="s">
        <v>401</v>
      </c>
      <c r="E235" s="124"/>
      <c r="N235" s="18">
        <f>SUBTOTAL(9,N236:N240)</f>
        <v>71850000</v>
      </c>
      <c r="O235" s="18">
        <f>SUBTOTAL(9,O236:O240)</f>
        <v>44000000</v>
      </c>
      <c r="P235" s="18">
        <f>SUBTOTAL(9,P236:P240)</f>
        <v>27850000</v>
      </c>
      <c r="Q235" s="191"/>
      <c r="R235" s="755"/>
      <c r="S235" s="755"/>
    </row>
    <row r="236" spans="1:19" hidden="1">
      <c r="A236" s="67"/>
      <c r="B236" s="28"/>
      <c r="C236" s="183"/>
      <c r="E236" s="87" t="s">
        <v>995</v>
      </c>
      <c r="F236" s="186">
        <v>2500000</v>
      </c>
      <c r="G236" s="87" t="s">
        <v>3</v>
      </c>
      <c r="H236" s="87">
        <v>4</v>
      </c>
      <c r="I236" s="87" t="s">
        <v>432</v>
      </c>
      <c r="J236" s="87" t="s">
        <v>3</v>
      </c>
      <c r="K236" s="87">
        <v>1</v>
      </c>
      <c r="L236" s="187" t="s">
        <v>16</v>
      </c>
      <c r="M236" s="87" t="s">
        <v>5</v>
      </c>
      <c r="N236" s="188">
        <f>ROUNDUP(IF(H236&lt;=0,0,IF(K236&lt;=0,0,F236*H236*K236)),-3)</f>
        <v>10000000</v>
      </c>
      <c r="O236" s="188">
        <v>20000000</v>
      </c>
      <c r="P236" s="147">
        <f xml:space="preserve"> N236-O236</f>
        <v>-10000000</v>
      </c>
      <c r="Q236" s="189"/>
      <c r="R236" s="755"/>
      <c r="S236" s="755"/>
    </row>
    <row r="237" spans="1:19" hidden="1">
      <c r="A237" s="67"/>
      <c r="B237" s="28"/>
      <c r="C237" s="183"/>
      <c r="E237" s="87" t="s">
        <v>996</v>
      </c>
      <c r="F237" s="186">
        <v>3185000</v>
      </c>
      <c r="G237" s="87" t="s">
        <v>3</v>
      </c>
      <c r="H237" s="87">
        <v>10</v>
      </c>
      <c r="I237" s="87" t="s">
        <v>437</v>
      </c>
      <c r="J237" s="87" t="s">
        <v>3</v>
      </c>
      <c r="K237" s="87">
        <v>1</v>
      </c>
      <c r="L237" s="187" t="s">
        <v>16</v>
      </c>
      <c r="M237" s="87" t="s">
        <v>5</v>
      </c>
      <c r="N237" s="188">
        <f>ROUNDUP(IF(H237&lt;=0,0,IF(K237&lt;=0,0,F237*H237*K237)),-3)</f>
        <v>31850000</v>
      </c>
      <c r="O237" s="188">
        <v>11000000</v>
      </c>
      <c r="P237" s="147">
        <f xml:space="preserve"> N237-O237</f>
        <v>20850000</v>
      </c>
      <c r="Q237" s="189"/>
      <c r="R237" s="755"/>
      <c r="S237" s="755"/>
    </row>
    <row r="238" spans="1:19" hidden="1">
      <c r="A238" s="67"/>
      <c r="B238" s="28"/>
      <c r="C238" s="183"/>
      <c r="E238" s="87" t="s">
        <v>997</v>
      </c>
      <c r="F238" s="186">
        <v>10000000</v>
      </c>
      <c r="G238" s="87" t="s">
        <v>3</v>
      </c>
      <c r="H238" s="87">
        <v>1</v>
      </c>
      <c r="I238" s="87" t="s">
        <v>25</v>
      </c>
      <c r="J238" s="87" t="s">
        <v>3</v>
      </c>
      <c r="K238" s="87">
        <v>1</v>
      </c>
      <c r="L238" s="187" t="s">
        <v>16</v>
      </c>
      <c r="M238" s="87" t="s">
        <v>5</v>
      </c>
      <c r="N238" s="188">
        <f>ROUNDUP(IF(H238&lt;=0,0,IF(K238&lt;=0,0,F238*H238*K238)),-3)</f>
        <v>10000000</v>
      </c>
      <c r="O238" s="188">
        <v>10000000</v>
      </c>
      <c r="P238" s="147">
        <f xml:space="preserve"> N238-O238</f>
        <v>0</v>
      </c>
      <c r="Q238" s="189"/>
      <c r="R238" s="755"/>
      <c r="S238" s="755"/>
    </row>
    <row r="239" spans="1:19" hidden="1">
      <c r="A239" s="67"/>
      <c r="B239" s="28"/>
      <c r="C239" s="183"/>
      <c r="E239" s="87" t="s">
        <v>998</v>
      </c>
      <c r="F239" s="186">
        <v>2000000</v>
      </c>
      <c r="G239" s="87" t="s">
        <v>3</v>
      </c>
      <c r="H239" s="87">
        <v>10</v>
      </c>
      <c r="I239" s="87" t="s">
        <v>437</v>
      </c>
      <c r="J239" s="87" t="s">
        <v>3</v>
      </c>
      <c r="K239" s="87">
        <v>1</v>
      </c>
      <c r="L239" s="187" t="s">
        <v>433</v>
      </c>
      <c r="M239" s="87" t="s">
        <v>5</v>
      </c>
      <c r="N239" s="188">
        <f>ROUNDUP(IF(H239&lt;=0,0,IF(K239&lt;=0,0,F239*H239*K239)),-3)</f>
        <v>20000000</v>
      </c>
      <c r="O239" s="188">
        <v>3000000</v>
      </c>
      <c r="P239" s="147">
        <f xml:space="preserve"> N239-O239</f>
        <v>17000000</v>
      </c>
      <c r="Q239" s="189"/>
      <c r="R239" s="755"/>
      <c r="S239" s="755"/>
    </row>
    <row r="240" spans="1:19" hidden="1">
      <c r="A240" s="67"/>
      <c r="B240" s="28"/>
      <c r="C240" s="183"/>
      <c r="E240" s="124"/>
      <c r="N240" s="17"/>
      <c r="O240" s="17"/>
      <c r="P240" s="190"/>
      <c r="Q240" s="189"/>
      <c r="R240" s="755"/>
      <c r="S240" s="755"/>
    </row>
    <row r="241" spans="1:19" hidden="1">
      <c r="A241" s="140"/>
      <c r="B241" s="142"/>
      <c r="C241" s="142"/>
      <c r="D241" s="1005" t="s">
        <v>402</v>
      </c>
      <c r="E241" s="87"/>
      <c r="F241" s="186"/>
      <c r="G241" s="87"/>
      <c r="H241" s="87"/>
      <c r="I241" s="87"/>
      <c r="J241" s="87"/>
      <c r="K241" s="87"/>
      <c r="L241" s="187"/>
      <c r="M241" s="87"/>
      <c r="N241" s="18">
        <f>SUBTOTAL(9,N242:N248)</f>
        <v>158200000</v>
      </c>
      <c r="O241" s="18">
        <f>SUBTOTAL(9,O242:O248)</f>
        <v>216960000</v>
      </c>
      <c r="P241" s="18">
        <f>SUBTOTAL(9,P242:P248)</f>
        <v>-58760000</v>
      </c>
      <c r="Q241" s="191"/>
      <c r="R241" s="755"/>
      <c r="S241" s="755"/>
    </row>
    <row r="242" spans="1:19" hidden="1">
      <c r="A242" s="140"/>
      <c r="B242" s="142"/>
      <c r="C242" s="142"/>
      <c r="D242" s="1040"/>
      <c r="E242" s="87" t="s">
        <v>999</v>
      </c>
      <c r="F242" s="186">
        <v>130000</v>
      </c>
      <c r="G242" s="87" t="s">
        <v>3</v>
      </c>
      <c r="H242" s="87">
        <v>100</v>
      </c>
      <c r="I242" s="87" t="s">
        <v>458</v>
      </c>
      <c r="J242" s="87" t="s">
        <v>3</v>
      </c>
      <c r="K242" s="87">
        <v>10</v>
      </c>
      <c r="L242" s="187" t="s">
        <v>437</v>
      </c>
      <c r="M242" s="87" t="s">
        <v>5</v>
      </c>
      <c r="N242" s="188">
        <f t="shared" ref="N242:N248" si="11">ROUNDUP(IF(H242&lt;=0,0,IF(K242&lt;=0,0,F242*H242*K242)),-3)</f>
        <v>130000000</v>
      </c>
      <c r="O242" s="188">
        <v>156000000</v>
      </c>
      <c r="P242" s="147">
        <f t="shared" ref="P242:P248" si="12" xml:space="preserve"> N242-O242</f>
        <v>-26000000</v>
      </c>
      <c r="Q242" s="189"/>
      <c r="R242" s="755"/>
      <c r="S242" s="755"/>
    </row>
    <row r="243" spans="1:19" hidden="1">
      <c r="A243" s="140"/>
      <c r="B243" s="142"/>
      <c r="C243" s="142"/>
      <c r="D243" s="1040"/>
      <c r="E243" s="87" t="s">
        <v>1000</v>
      </c>
      <c r="F243" s="186">
        <v>130000</v>
      </c>
      <c r="G243" s="87" t="s">
        <v>3</v>
      </c>
      <c r="H243" s="87">
        <v>7</v>
      </c>
      <c r="I243" s="87" t="s">
        <v>26</v>
      </c>
      <c r="J243" s="87" t="s">
        <v>3</v>
      </c>
      <c r="K243" s="87">
        <v>1</v>
      </c>
      <c r="L243" s="187" t="s">
        <v>25</v>
      </c>
      <c r="M243" s="87" t="s">
        <v>5</v>
      </c>
      <c r="N243" s="188">
        <f t="shared" si="11"/>
        <v>910000</v>
      </c>
      <c r="O243" s="193">
        <v>910000</v>
      </c>
      <c r="P243" s="147">
        <f t="shared" si="12"/>
        <v>0</v>
      </c>
      <c r="Q243" s="189"/>
      <c r="R243" s="755"/>
      <c r="S243" s="755"/>
    </row>
    <row r="244" spans="1:19" hidden="1">
      <c r="A244" s="140"/>
      <c r="B244" s="142"/>
      <c r="C244" s="142"/>
      <c r="D244" s="1040"/>
      <c r="E244" s="87" t="s">
        <v>1001</v>
      </c>
      <c r="F244" s="186">
        <v>130000</v>
      </c>
      <c r="G244" s="87" t="s">
        <v>3</v>
      </c>
      <c r="H244" s="87">
        <v>10</v>
      </c>
      <c r="I244" s="87" t="s">
        <v>1002</v>
      </c>
      <c r="J244" s="87" t="s">
        <v>3</v>
      </c>
      <c r="K244" s="87">
        <v>12</v>
      </c>
      <c r="L244" s="187" t="s">
        <v>437</v>
      </c>
      <c r="M244" s="87" t="s">
        <v>5</v>
      </c>
      <c r="N244" s="188">
        <f t="shared" si="11"/>
        <v>15600000</v>
      </c>
      <c r="O244" s="193">
        <v>15600000</v>
      </c>
      <c r="P244" s="147">
        <f t="shared" si="12"/>
        <v>0</v>
      </c>
      <c r="Q244" s="189"/>
      <c r="R244" s="755"/>
      <c r="S244" s="755"/>
    </row>
    <row r="245" spans="1:19" hidden="1">
      <c r="A245" s="140"/>
      <c r="B245" s="142"/>
      <c r="C245" s="142"/>
      <c r="D245" s="1004"/>
      <c r="E245" s="87" t="s">
        <v>1003</v>
      </c>
      <c r="F245" s="186">
        <v>160000</v>
      </c>
      <c r="G245" s="87" t="s">
        <v>3</v>
      </c>
      <c r="H245" s="87">
        <v>4</v>
      </c>
      <c r="I245" s="87" t="s">
        <v>25</v>
      </c>
      <c r="J245" s="87" t="s">
        <v>3</v>
      </c>
      <c r="K245" s="87">
        <v>8</v>
      </c>
      <c r="L245" s="187" t="s">
        <v>458</v>
      </c>
      <c r="M245" s="87" t="s">
        <v>5</v>
      </c>
      <c r="N245" s="188">
        <f t="shared" si="11"/>
        <v>5120000</v>
      </c>
      <c r="O245" s="188">
        <v>31000000</v>
      </c>
      <c r="P245" s="147">
        <f t="shared" si="12"/>
        <v>-25880000</v>
      </c>
      <c r="Q245" s="189"/>
      <c r="R245" s="755"/>
      <c r="S245" s="755"/>
    </row>
    <row r="246" spans="1:19" hidden="1">
      <c r="A246" s="140"/>
      <c r="B246" s="142"/>
      <c r="C246" s="142"/>
      <c r="E246" s="87" t="s">
        <v>1004</v>
      </c>
      <c r="F246" s="186">
        <v>190000</v>
      </c>
      <c r="G246" s="87" t="s">
        <v>3</v>
      </c>
      <c r="H246" s="87">
        <v>5</v>
      </c>
      <c r="I246" s="87" t="s">
        <v>1002</v>
      </c>
      <c r="J246" s="87" t="s">
        <v>3</v>
      </c>
      <c r="K246" s="87">
        <v>5</v>
      </c>
      <c r="L246" s="187" t="s">
        <v>432</v>
      </c>
      <c r="M246" s="87" t="s">
        <v>5</v>
      </c>
      <c r="N246" s="188">
        <f t="shared" si="11"/>
        <v>4750000</v>
      </c>
      <c r="O246" s="193">
        <v>12540000</v>
      </c>
      <c r="P246" s="147">
        <f t="shared" si="12"/>
        <v>-7790000</v>
      </c>
      <c r="Q246" s="189"/>
      <c r="R246" s="755"/>
      <c r="S246" s="755"/>
    </row>
    <row r="247" spans="1:19" hidden="1">
      <c r="A247" s="140"/>
      <c r="B247" s="142"/>
      <c r="C247" s="142"/>
      <c r="E247" s="87" t="s">
        <v>1729</v>
      </c>
      <c r="F247" s="186">
        <v>130000</v>
      </c>
      <c r="G247" s="87" t="s">
        <v>3</v>
      </c>
      <c r="H247" s="87">
        <v>7</v>
      </c>
      <c r="I247" s="87" t="s">
        <v>1002</v>
      </c>
      <c r="J247" s="87" t="s">
        <v>3</v>
      </c>
      <c r="K247" s="87">
        <v>1</v>
      </c>
      <c r="L247" s="187" t="s">
        <v>432</v>
      </c>
      <c r="M247" s="87" t="s">
        <v>5</v>
      </c>
      <c r="N247" s="188">
        <f t="shared" si="11"/>
        <v>910000</v>
      </c>
      <c r="O247" s="193">
        <v>0</v>
      </c>
      <c r="P247" s="147">
        <f t="shared" si="12"/>
        <v>910000</v>
      </c>
      <c r="Q247" s="189"/>
      <c r="R247" s="755"/>
      <c r="S247" s="755"/>
    </row>
    <row r="248" spans="1:19" hidden="1">
      <c r="A248" s="140"/>
      <c r="B248" s="142"/>
      <c r="C248" s="142"/>
      <c r="E248" s="87" t="s">
        <v>1005</v>
      </c>
      <c r="F248" s="186">
        <v>130000</v>
      </c>
      <c r="G248" s="87" t="s">
        <v>3</v>
      </c>
      <c r="H248" s="87">
        <v>7</v>
      </c>
      <c r="I248" s="87" t="s">
        <v>1002</v>
      </c>
      <c r="J248" s="87" t="s">
        <v>3</v>
      </c>
      <c r="K248" s="87">
        <v>1</v>
      </c>
      <c r="L248" s="187" t="s">
        <v>432</v>
      </c>
      <c r="M248" s="87" t="s">
        <v>5</v>
      </c>
      <c r="N248" s="188">
        <f t="shared" si="11"/>
        <v>910000</v>
      </c>
      <c r="O248" s="193">
        <v>910000</v>
      </c>
      <c r="P248" s="147">
        <f t="shared" si="12"/>
        <v>0</v>
      </c>
      <c r="Q248" s="189"/>
      <c r="R248" s="755"/>
      <c r="S248" s="755"/>
    </row>
    <row r="249" spans="1:19" hidden="1">
      <c r="A249" s="140"/>
      <c r="B249" s="142"/>
      <c r="C249" s="142"/>
      <c r="E249" s="124"/>
      <c r="N249" s="17"/>
      <c r="O249" s="17"/>
      <c r="P249" s="190"/>
      <c r="Q249" s="189"/>
      <c r="R249" s="755"/>
      <c r="S249" s="755"/>
    </row>
    <row r="250" spans="1:19" hidden="1">
      <c r="A250" s="140"/>
      <c r="B250" s="142"/>
      <c r="C250" s="142"/>
      <c r="D250" s="1004" t="s">
        <v>403</v>
      </c>
      <c r="E250" s="124"/>
      <c r="N250" s="18">
        <f>SUBTOTAL(9,N251:N256)</f>
        <v>19830000</v>
      </c>
      <c r="O250" s="18">
        <f>SUBTOTAL(9,O251:O256)</f>
        <v>16000000</v>
      </c>
      <c r="P250" s="18">
        <f>SUBTOTAL(9,P251:P256)</f>
        <v>3830000</v>
      </c>
      <c r="Q250" s="191"/>
      <c r="R250" s="755"/>
      <c r="S250" s="755"/>
    </row>
    <row r="251" spans="1:19" hidden="1">
      <c r="A251" s="140"/>
      <c r="B251" s="142"/>
      <c r="C251" s="142"/>
      <c r="D251" s="1004"/>
      <c r="E251" s="87" t="s">
        <v>1006</v>
      </c>
      <c r="F251" s="186">
        <v>15000</v>
      </c>
      <c r="G251" s="87" t="s">
        <v>3</v>
      </c>
      <c r="H251" s="87">
        <v>60</v>
      </c>
      <c r="I251" s="87" t="s">
        <v>26</v>
      </c>
      <c r="J251" s="87" t="s">
        <v>3</v>
      </c>
      <c r="K251" s="87">
        <v>12</v>
      </c>
      <c r="L251" s="187" t="s">
        <v>437</v>
      </c>
      <c r="M251" s="87" t="s">
        <v>5</v>
      </c>
      <c r="N251" s="188">
        <f>ROUNDUP(IF(H251&lt;=0,0,IF(K251&lt;=0,0,F251*H251*K251)),-3)</f>
        <v>10800000</v>
      </c>
      <c r="O251" s="188">
        <v>3000000</v>
      </c>
      <c r="P251" s="147">
        <f xml:space="preserve"> N251-O251</f>
        <v>7800000</v>
      </c>
      <c r="Q251" s="189"/>
      <c r="R251" s="755"/>
      <c r="S251" s="755"/>
    </row>
    <row r="252" spans="1:19" hidden="1">
      <c r="A252" s="140"/>
      <c r="B252" s="142"/>
      <c r="C252" s="142"/>
      <c r="D252" s="1004"/>
      <c r="E252" s="87" t="s">
        <v>1007</v>
      </c>
      <c r="F252" s="186">
        <v>15000</v>
      </c>
      <c r="G252" s="87" t="s">
        <v>3</v>
      </c>
      <c r="H252" s="87">
        <v>10</v>
      </c>
      <c r="I252" s="87" t="s">
        <v>458</v>
      </c>
      <c r="J252" s="87" t="s">
        <v>3</v>
      </c>
      <c r="K252" s="87">
        <v>15</v>
      </c>
      <c r="L252" s="187" t="s">
        <v>432</v>
      </c>
      <c r="M252" s="87" t="s">
        <v>5</v>
      </c>
      <c r="N252" s="188">
        <f>ROUNDUP(IF(H252&lt;=0,0,IF(K252&lt;=0,0,F252*H252*K252)),-3)</f>
        <v>2250000</v>
      </c>
      <c r="O252" s="193">
        <v>5400000</v>
      </c>
      <c r="P252" s="147">
        <f xml:space="preserve"> N252-O252</f>
        <v>-3150000</v>
      </c>
      <c r="Q252" s="189"/>
      <c r="R252" s="755"/>
      <c r="S252" s="755"/>
    </row>
    <row r="253" spans="1:19" hidden="1">
      <c r="A253" s="140"/>
      <c r="B253" s="142"/>
      <c r="C253" s="142"/>
      <c r="D253" s="1004"/>
      <c r="E253" s="87" t="s">
        <v>1008</v>
      </c>
      <c r="F253" s="186">
        <v>20000</v>
      </c>
      <c r="G253" s="87" t="s">
        <v>3</v>
      </c>
      <c r="H253" s="87">
        <v>15</v>
      </c>
      <c r="I253" s="87" t="s">
        <v>1002</v>
      </c>
      <c r="J253" s="87" t="s">
        <v>3</v>
      </c>
      <c r="K253" s="87">
        <v>12</v>
      </c>
      <c r="L253" s="187" t="s">
        <v>437</v>
      </c>
      <c r="M253" s="87" t="s">
        <v>5</v>
      </c>
      <c r="N253" s="188">
        <f>ROUNDUP(IF(H253&lt;=0,0,IF(K253&lt;=0,0,F253*H253*K253)),-3)</f>
        <v>3600000</v>
      </c>
      <c r="O253" s="193">
        <v>3600000</v>
      </c>
      <c r="P253" s="147">
        <f xml:space="preserve"> N253-O253</f>
        <v>0</v>
      </c>
      <c r="Q253" s="189"/>
      <c r="R253" s="755"/>
      <c r="S253" s="755"/>
    </row>
    <row r="254" spans="1:19" hidden="1">
      <c r="A254" s="67"/>
      <c r="B254" s="28"/>
      <c r="C254" s="183"/>
      <c r="D254" s="1004"/>
      <c r="E254" s="87" t="s">
        <v>1009</v>
      </c>
      <c r="F254" s="186">
        <v>16000</v>
      </c>
      <c r="G254" s="87" t="s">
        <v>3</v>
      </c>
      <c r="H254" s="87">
        <v>8</v>
      </c>
      <c r="I254" s="87" t="s">
        <v>25</v>
      </c>
      <c r="J254" s="87" t="s">
        <v>3</v>
      </c>
      <c r="K254" s="87">
        <v>10</v>
      </c>
      <c r="L254" s="187" t="s">
        <v>458</v>
      </c>
      <c r="M254" s="87" t="s">
        <v>5</v>
      </c>
      <c r="N254" s="188">
        <f>ROUNDUP(IF(H254&lt;=0,0,IF(K254&lt;=0,0,F254*H254*K254)),-3)</f>
        <v>1280000</v>
      </c>
      <c r="O254" s="188">
        <v>3200000</v>
      </c>
      <c r="P254" s="147">
        <f xml:space="preserve"> N254-O254</f>
        <v>-1920000</v>
      </c>
      <c r="Q254" s="189"/>
      <c r="R254" s="755"/>
      <c r="S254" s="755"/>
    </row>
    <row r="255" spans="1:19" hidden="1">
      <c r="A255" s="67"/>
      <c r="B255" s="28"/>
      <c r="C255" s="183"/>
      <c r="D255" s="1004"/>
      <c r="E255" s="87" t="s">
        <v>1010</v>
      </c>
      <c r="F255" s="186">
        <v>19000</v>
      </c>
      <c r="G255" s="87" t="s">
        <v>3</v>
      </c>
      <c r="H255" s="87">
        <v>10</v>
      </c>
      <c r="I255" s="87" t="s">
        <v>432</v>
      </c>
      <c r="J255" s="87" t="s">
        <v>3</v>
      </c>
      <c r="K255" s="87">
        <v>10</v>
      </c>
      <c r="L255" s="187" t="s">
        <v>1002</v>
      </c>
      <c r="M255" s="87" t="s">
        <v>5</v>
      </c>
      <c r="N255" s="188">
        <f>ROUNDUP(IF(H255&lt;=0,0,IF(K255&lt;=0,0,F255*H255*K255)),-3)</f>
        <v>1900000</v>
      </c>
      <c r="O255" s="193">
        <v>800000</v>
      </c>
      <c r="P255" s="147">
        <f xml:space="preserve"> N255-O255</f>
        <v>1100000</v>
      </c>
      <c r="Q255" s="189"/>
      <c r="R255" s="755"/>
      <c r="S255" s="755"/>
    </row>
    <row r="256" spans="1:19" hidden="1">
      <c r="A256" s="67"/>
      <c r="B256" s="28"/>
      <c r="C256" s="183"/>
      <c r="D256" s="1004"/>
      <c r="E256" s="87"/>
      <c r="F256" s="186"/>
      <c r="G256" s="87"/>
      <c r="H256" s="87"/>
      <c r="I256" s="87"/>
      <c r="J256" s="87"/>
      <c r="K256" s="87"/>
      <c r="L256" s="187"/>
      <c r="M256" s="87"/>
      <c r="N256" s="188"/>
      <c r="O256" s="17"/>
      <c r="P256" s="190"/>
      <c r="Q256" s="189"/>
      <c r="R256" s="755"/>
      <c r="S256" s="755"/>
    </row>
    <row r="257" spans="1:57" hidden="1">
      <c r="A257" s="67"/>
      <c r="B257" s="68"/>
      <c r="C257" s="68"/>
      <c r="D257" s="1011" t="s">
        <v>125</v>
      </c>
      <c r="E257" s="87"/>
      <c r="F257" s="186"/>
      <c r="G257" s="87"/>
      <c r="H257" s="87"/>
      <c r="I257" s="87"/>
      <c r="J257" s="87"/>
      <c r="K257" s="87"/>
      <c r="L257" s="187"/>
      <c r="M257" s="87"/>
      <c r="N257" s="18">
        <f xml:space="preserve"> SUBTOTAL(9,N258:N258)</f>
        <v>50000000</v>
      </c>
      <c r="O257" s="18">
        <f xml:space="preserve"> SUBTOTAL(9,O258:O258)</f>
        <v>0</v>
      </c>
      <c r="P257" s="18">
        <f xml:space="preserve"> SUBTOTAL(9,P258:P258)</f>
        <v>50000000</v>
      </c>
      <c r="Q257" s="191"/>
      <c r="R257" s="755"/>
      <c r="S257" s="755"/>
    </row>
    <row r="258" spans="1:57" hidden="1">
      <c r="A258" s="67"/>
      <c r="B258" s="68"/>
      <c r="C258" s="68"/>
      <c r="D258" s="1011"/>
      <c r="E258" s="87" t="s">
        <v>1730</v>
      </c>
      <c r="F258" s="186">
        <v>10000000</v>
      </c>
      <c r="G258" s="87" t="s">
        <v>3</v>
      </c>
      <c r="H258" s="87">
        <v>5</v>
      </c>
      <c r="I258" s="87" t="s">
        <v>437</v>
      </c>
      <c r="J258" s="87" t="s">
        <v>3</v>
      </c>
      <c r="K258" s="87">
        <v>1</v>
      </c>
      <c r="L258" s="187" t="s">
        <v>433</v>
      </c>
      <c r="M258" s="87" t="s">
        <v>5</v>
      </c>
      <c r="N258" s="188">
        <f>ROUNDUP(IF(H258&lt;=0,0,IF(K258&lt;=0,0,F258*H258*K258)),-3)</f>
        <v>50000000</v>
      </c>
      <c r="O258" s="188">
        <v>0</v>
      </c>
      <c r="P258" s="147">
        <f xml:space="preserve"> N258-O258</f>
        <v>50000000</v>
      </c>
      <c r="Q258" s="189"/>
      <c r="R258" s="755"/>
      <c r="S258" s="755"/>
    </row>
    <row r="259" spans="1:57" hidden="1">
      <c r="A259" s="67"/>
      <c r="B259" s="68"/>
      <c r="C259" s="68"/>
      <c r="D259" s="1011"/>
      <c r="E259" s="87" t="s">
        <v>3239</v>
      </c>
      <c r="F259" s="186"/>
      <c r="G259" s="87" t="s">
        <v>3</v>
      </c>
      <c r="H259" s="87">
        <v>1</v>
      </c>
      <c r="I259" s="87" t="s">
        <v>3238</v>
      </c>
      <c r="J259" s="87" t="s">
        <v>3</v>
      </c>
      <c r="K259" s="87">
        <v>1</v>
      </c>
      <c r="L259" s="187" t="s">
        <v>118</v>
      </c>
      <c r="M259" s="87" t="s">
        <v>5</v>
      </c>
      <c r="N259" s="188">
        <f>ROUNDUP(IF(H259&lt;=0,0,IF(K259&lt;=0,0,F259*H259*K259)),-3)</f>
        <v>0</v>
      </c>
      <c r="O259" s="188">
        <v>400000000</v>
      </c>
      <c r="P259" s="147">
        <f xml:space="preserve"> N259-O259</f>
        <v>-400000000</v>
      </c>
      <c r="Q259" s="189"/>
      <c r="R259" s="755"/>
      <c r="S259" s="755"/>
    </row>
    <row r="260" spans="1:57" hidden="1">
      <c r="A260" s="67"/>
      <c r="B260" s="68"/>
      <c r="C260" s="68"/>
      <c r="D260" s="1011"/>
      <c r="E260" s="124"/>
      <c r="F260" s="186"/>
      <c r="G260" s="87"/>
      <c r="H260" s="87"/>
      <c r="I260" s="87"/>
      <c r="J260" s="87"/>
      <c r="K260" s="87"/>
      <c r="L260" s="187"/>
      <c r="M260" s="87"/>
      <c r="N260" s="188"/>
      <c r="O260" s="17"/>
      <c r="P260" s="190"/>
      <c r="Q260" s="189"/>
      <c r="R260" s="755"/>
      <c r="S260" s="755"/>
    </row>
    <row r="261" spans="1:57" hidden="1">
      <c r="A261" s="67"/>
      <c r="B261" s="68"/>
      <c r="C261" s="68"/>
      <c r="D261" s="1011" t="s">
        <v>126</v>
      </c>
      <c r="E261" s="124"/>
      <c r="F261" s="186"/>
      <c r="G261" s="87"/>
      <c r="H261" s="87"/>
      <c r="I261" s="87"/>
      <c r="J261" s="87"/>
      <c r="K261" s="87"/>
      <c r="L261" s="187"/>
      <c r="M261" s="87"/>
      <c r="N261" s="18">
        <f xml:space="preserve"> SUBTOTAL(9,N262)</f>
        <v>10000000</v>
      </c>
      <c r="O261" s="18">
        <f xml:space="preserve"> SUBTOTAL(9,O262)</f>
        <v>0</v>
      </c>
      <c r="P261" s="18">
        <f xml:space="preserve"> SUBTOTAL(9,P262)</f>
        <v>10000000</v>
      </c>
      <c r="Q261" s="191"/>
      <c r="R261" s="755"/>
      <c r="S261" s="755"/>
    </row>
    <row r="262" spans="1:57" hidden="1">
      <c r="A262" s="67"/>
      <c r="B262" s="68"/>
      <c r="C262" s="68"/>
      <c r="D262" s="1011"/>
      <c r="E262" s="87" t="s">
        <v>1731</v>
      </c>
      <c r="F262" s="186">
        <v>10000000</v>
      </c>
      <c r="G262" s="87" t="s">
        <v>3</v>
      </c>
      <c r="H262" s="87">
        <v>1</v>
      </c>
      <c r="I262" s="87" t="s">
        <v>437</v>
      </c>
      <c r="J262" s="87" t="s">
        <v>3</v>
      </c>
      <c r="K262" s="87">
        <v>1</v>
      </c>
      <c r="L262" s="187" t="s">
        <v>433</v>
      </c>
      <c r="M262" s="87" t="s">
        <v>5</v>
      </c>
      <c r="N262" s="188">
        <f>ROUNDUP(IF(H262&lt;=0,0,IF(K262&lt;=0,0,F262*H262*K262)),-3)</f>
        <v>10000000</v>
      </c>
      <c r="O262" s="188">
        <v>0</v>
      </c>
      <c r="P262" s="147">
        <f xml:space="preserve"> N262-O262</f>
        <v>10000000</v>
      </c>
      <c r="Q262" s="189"/>
      <c r="R262" s="755"/>
      <c r="S262" s="755"/>
    </row>
    <row r="263" spans="1:57" hidden="1">
      <c r="A263" s="67"/>
      <c r="B263" s="68"/>
      <c r="C263" s="68"/>
      <c r="D263" s="1011"/>
      <c r="E263" s="124"/>
      <c r="G263" s="87"/>
      <c r="I263" s="87"/>
      <c r="J263" s="87"/>
      <c r="M263" s="87"/>
      <c r="N263" s="17"/>
      <c r="O263" s="17"/>
      <c r="P263" s="190"/>
      <c r="Q263" s="189"/>
      <c r="R263" s="755"/>
      <c r="S263" s="755"/>
    </row>
    <row r="264" spans="1:57" hidden="1">
      <c r="A264" s="140"/>
      <c r="B264" s="165" t="s">
        <v>190</v>
      </c>
      <c r="C264" s="165"/>
      <c r="D264" s="1034"/>
      <c r="E264" s="194"/>
      <c r="F264" s="195"/>
      <c r="G264" s="196"/>
      <c r="H264" s="197"/>
      <c r="I264" s="196"/>
      <c r="J264" s="196"/>
      <c r="K264" s="197"/>
      <c r="L264" s="196"/>
      <c r="M264" s="196"/>
      <c r="N264" s="121">
        <f>SUBTOTAL(9,N265:N427)</f>
        <v>4535800000</v>
      </c>
      <c r="O264" s="121">
        <f>SUBTOTAL(9,O265:O427)</f>
        <v>4265245000</v>
      </c>
      <c r="P264" s="121">
        <f>SUBTOTAL(9,P265:P427)</f>
        <v>270555000</v>
      </c>
      <c r="Q264" s="122">
        <f>(N264/O264)*100-100</f>
        <v>6.3432464020237944</v>
      </c>
      <c r="R264" s="755"/>
      <c r="S264" s="755"/>
    </row>
    <row r="265" spans="1:57" hidden="1">
      <c r="A265" s="140"/>
      <c r="B265" s="46"/>
      <c r="C265" s="165" t="s">
        <v>1011</v>
      </c>
      <c r="D265" s="1028"/>
      <c r="E265" s="117"/>
      <c r="F265" s="118"/>
      <c r="G265" s="119"/>
      <c r="H265" s="120"/>
      <c r="I265" s="119"/>
      <c r="J265" s="119"/>
      <c r="K265" s="120"/>
      <c r="L265" s="119"/>
      <c r="M265" s="119"/>
      <c r="N265" s="121">
        <f>SUBTOTAL(9,N266:N308)</f>
        <v>1850000000</v>
      </c>
      <c r="O265" s="121">
        <f>SUBTOTAL(9,O266:O308)</f>
        <v>1723500000</v>
      </c>
      <c r="P265" s="121">
        <f>SUBTOTAL(9,P266:P308)</f>
        <v>126500000</v>
      </c>
      <c r="Q265" s="122">
        <f>(N265/O265)*100-100</f>
        <v>7.3397156948070688</v>
      </c>
      <c r="R265" s="755"/>
      <c r="S265" s="755"/>
    </row>
    <row r="266" spans="1:57" hidden="1">
      <c r="A266" s="140"/>
      <c r="B266" s="142"/>
      <c r="C266" s="142"/>
      <c r="D266" s="1041" t="s">
        <v>123</v>
      </c>
      <c r="E266" s="199"/>
      <c r="F266" s="200"/>
      <c r="G266" s="35"/>
      <c r="H266" s="37"/>
      <c r="I266" s="35"/>
      <c r="J266" s="35"/>
      <c r="K266" s="37"/>
      <c r="L266" s="35"/>
      <c r="M266" s="35"/>
      <c r="N266" s="201">
        <f>SUBTOTAL(9,N267:N267)</f>
        <v>31500000</v>
      </c>
      <c r="O266" s="201">
        <f>SUBTOTAL(9,O267:O267)</f>
        <v>31500000</v>
      </c>
      <c r="P266" s="201">
        <f>SUBTOTAL(9,P267:P267)</f>
        <v>0</v>
      </c>
      <c r="Q266" s="202"/>
      <c r="R266" s="755"/>
      <c r="S266" s="755"/>
    </row>
    <row r="267" spans="1:57" s="207" customFormat="1" hidden="1">
      <c r="A267" s="140"/>
      <c r="B267" s="142"/>
      <c r="C267" s="142"/>
      <c r="D267" s="1041"/>
      <c r="E267" s="203" t="s">
        <v>1012</v>
      </c>
      <c r="F267" s="204">
        <v>3500000</v>
      </c>
      <c r="G267" s="203" t="s">
        <v>3</v>
      </c>
      <c r="H267" s="203">
        <v>3</v>
      </c>
      <c r="I267" s="203" t="s">
        <v>9</v>
      </c>
      <c r="J267" s="203" t="s">
        <v>3</v>
      </c>
      <c r="K267" s="37">
        <v>3</v>
      </c>
      <c r="L267" s="205" t="s">
        <v>4</v>
      </c>
      <c r="M267" s="203" t="s">
        <v>5</v>
      </c>
      <c r="N267" s="32">
        <f>ROUNDUP(IF(H267&lt;=0,0,IF(K267&lt;=0,0,F267*H267*K267)),-3)</f>
        <v>31500000</v>
      </c>
      <c r="O267" s="32">
        <v>31500000</v>
      </c>
      <c r="P267" s="17">
        <f>N267-O267</f>
        <v>0</v>
      </c>
      <c r="Q267" s="206"/>
      <c r="R267" s="755"/>
      <c r="S267" s="755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1"/>
      <c r="BA267" s="12"/>
      <c r="BB267" s="10"/>
      <c r="BC267" s="10"/>
      <c r="BD267" s="10"/>
      <c r="BE267" s="10"/>
    </row>
    <row r="268" spans="1:57" s="207" customFormat="1" hidden="1">
      <c r="A268" s="140"/>
      <c r="B268" s="142"/>
      <c r="C268" s="142"/>
      <c r="D268" s="1041"/>
      <c r="E268" s="203"/>
      <c r="F268" s="204"/>
      <c r="G268" s="203"/>
      <c r="H268" s="203"/>
      <c r="I268" s="203"/>
      <c r="J268" s="203"/>
      <c r="K268" s="37"/>
      <c r="L268" s="205"/>
      <c r="M268" s="203"/>
      <c r="N268" s="32"/>
      <c r="O268" s="32"/>
      <c r="P268" s="17"/>
      <c r="Q268" s="206"/>
      <c r="R268" s="755"/>
      <c r="S268" s="755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1"/>
      <c r="BA268" s="12"/>
      <c r="BB268" s="10"/>
      <c r="BC268" s="10"/>
      <c r="BD268" s="10"/>
      <c r="BE268" s="10"/>
    </row>
    <row r="269" spans="1:57" hidden="1">
      <c r="A269" s="140"/>
      <c r="B269" s="142"/>
      <c r="C269" s="142"/>
      <c r="D269" s="1041" t="s">
        <v>1013</v>
      </c>
      <c r="E269" s="199"/>
      <c r="F269" s="200"/>
      <c r="G269" s="35"/>
      <c r="H269" s="37"/>
      <c r="I269" s="35"/>
      <c r="J269" s="35"/>
      <c r="K269" s="37"/>
      <c r="L269" s="35"/>
      <c r="M269" s="35"/>
      <c r="N269" s="201">
        <f>SUBTOTAL(9,N270:N270)</f>
        <v>2400000</v>
      </c>
      <c r="O269" s="201">
        <f>SUBTOTAL(9,O270:O270)</f>
        <v>0</v>
      </c>
      <c r="P269" s="201">
        <f>SUBTOTAL(9,P270:P270)</f>
        <v>2400000</v>
      </c>
      <c r="Q269" s="202"/>
      <c r="R269" s="755"/>
      <c r="S269" s="755"/>
    </row>
    <row r="270" spans="1:57" s="207" customFormat="1" hidden="1">
      <c r="A270" s="140"/>
      <c r="B270" s="142"/>
      <c r="C270" s="142"/>
      <c r="D270" s="1041"/>
      <c r="E270" s="203" t="s">
        <v>1014</v>
      </c>
      <c r="F270" s="204">
        <v>200000</v>
      </c>
      <c r="G270" s="203" t="s">
        <v>3</v>
      </c>
      <c r="H270" s="203">
        <v>12</v>
      </c>
      <c r="I270" s="203" t="s">
        <v>17</v>
      </c>
      <c r="J270" s="203" t="s">
        <v>3</v>
      </c>
      <c r="K270" s="37">
        <v>1</v>
      </c>
      <c r="L270" s="205" t="s">
        <v>4</v>
      </c>
      <c r="M270" s="203" t="s">
        <v>5</v>
      </c>
      <c r="N270" s="32">
        <f>ROUNDUP(IF(H270&lt;=0,0,IF(K270&lt;=0,0,F270*H270*K270)),-3)</f>
        <v>2400000</v>
      </c>
      <c r="O270" s="17">
        <v>0</v>
      </c>
      <c r="P270" s="17">
        <f>N270-O270</f>
        <v>2400000</v>
      </c>
      <c r="Q270" s="206"/>
      <c r="R270" s="755"/>
      <c r="S270" s="755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1"/>
      <c r="BA270" s="12"/>
      <c r="BB270" s="10"/>
      <c r="BC270" s="10"/>
      <c r="BD270" s="10"/>
      <c r="BE270" s="10"/>
    </row>
    <row r="271" spans="1:57" s="207" customFormat="1" hidden="1">
      <c r="A271" s="140"/>
      <c r="B271" s="142"/>
      <c r="C271" s="142"/>
      <c r="D271" s="1041"/>
      <c r="E271" s="203"/>
      <c r="F271" s="204"/>
      <c r="G271" s="203"/>
      <c r="H271" s="203"/>
      <c r="I271" s="203"/>
      <c r="J271" s="203"/>
      <c r="K271" s="37"/>
      <c r="L271" s="205"/>
      <c r="M271" s="203"/>
      <c r="N271" s="32"/>
      <c r="O271" s="32"/>
      <c r="P271" s="17"/>
      <c r="Q271" s="206"/>
      <c r="R271" s="755"/>
      <c r="S271" s="755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1"/>
      <c r="BA271" s="12"/>
      <c r="BB271" s="10"/>
      <c r="BC271" s="10"/>
      <c r="BD271" s="10"/>
      <c r="BE271" s="10"/>
    </row>
    <row r="272" spans="1:57" hidden="1">
      <c r="A272" s="208"/>
      <c r="B272" s="142"/>
      <c r="C272" s="142"/>
      <c r="D272" s="1041" t="s">
        <v>436</v>
      </c>
      <c r="E272" s="199"/>
      <c r="F272" s="200"/>
      <c r="G272" s="35"/>
      <c r="H272" s="37"/>
      <c r="I272" s="35"/>
      <c r="J272" s="35"/>
      <c r="K272" s="37"/>
      <c r="L272" s="35"/>
      <c r="M272" s="35"/>
      <c r="N272" s="201">
        <f>SUBTOTAL(9,N273:N275)</f>
        <v>13100000</v>
      </c>
      <c r="O272" s="201">
        <f>SUBTOTAL(9,O273:O275)</f>
        <v>40000000</v>
      </c>
      <c r="P272" s="201">
        <f>SUBTOTAL(9,P273:P275)</f>
        <v>-26900000</v>
      </c>
      <c r="Q272" s="202"/>
      <c r="R272" s="755"/>
      <c r="S272" s="755"/>
    </row>
    <row r="273" spans="1:57" hidden="1">
      <c r="A273" s="140"/>
      <c r="B273" s="142"/>
      <c r="C273" s="142"/>
      <c r="D273" s="1041"/>
      <c r="E273" s="209" t="s">
        <v>1015</v>
      </c>
      <c r="F273" s="200">
        <v>0</v>
      </c>
      <c r="G273" s="35" t="s">
        <v>3</v>
      </c>
      <c r="H273" s="37"/>
      <c r="I273" s="35" t="s">
        <v>432</v>
      </c>
      <c r="J273" s="35" t="s">
        <v>3</v>
      </c>
      <c r="K273" s="37"/>
      <c r="L273" s="35" t="s">
        <v>433</v>
      </c>
      <c r="M273" s="35" t="s">
        <v>5</v>
      </c>
      <c r="N273" s="32">
        <f>ROUNDUP(IF(H273&lt;=0,0,IF(K273&lt;=0,0,F273*H273*K273)),-3)</f>
        <v>0</v>
      </c>
      <c r="O273" s="32">
        <v>20000000</v>
      </c>
      <c r="P273" s="17">
        <f>N273-O273</f>
        <v>-20000000</v>
      </c>
      <c r="Q273" s="206"/>
      <c r="R273" s="755"/>
      <c r="S273" s="755"/>
    </row>
    <row r="274" spans="1:57" hidden="1">
      <c r="A274" s="140"/>
      <c r="B274" s="142"/>
      <c r="C274" s="142"/>
      <c r="D274" s="1041"/>
      <c r="E274" s="210" t="s">
        <v>1732</v>
      </c>
      <c r="F274" s="200">
        <v>300000</v>
      </c>
      <c r="G274" s="210" t="s">
        <v>3</v>
      </c>
      <c r="H274" s="210">
        <v>12</v>
      </c>
      <c r="I274" s="210" t="s">
        <v>1696</v>
      </c>
      <c r="J274" s="210" t="s">
        <v>3</v>
      </c>
      <c r="K274" s="210">
        <v>1</v>
      </c>
      <c r="L274" s="35" t="s">
        <v>1683</v>
      </c>
      <c r="M274" s="210" t="s">
        <v>5</v>
      </c>
      <c r="N274" s="32">
        <f>ROUNDUP(IF(H274&lt;=0,0,IF(K274&lt;=0,0,F274*H274*K274)),-3)</f>
        <v>3600000</v>
      </c>
      <c r="O274" s="32">
        <v>12000000</v>
      </c>
      <c r="P274" s="17">
        <f>N274-O274</f>
        <v>-8400000</v>
      </c>
      <c r="Q274" s="206"/>
      <c r="R274" s="755"/>
      <c r="S274" s="755"/>
    </row>
    <row r="275" spans="1:57" hidden="1">
      <c r="A275" s="140"/>
      <c r="B275" s="142"/>
      <c r="C275" s="142"/>
      <c r="D275" s="1042"/>
      <c r="E275" s="210" t="s">
        <v>1733</v>
      </c>
      <c r="F275" s="200">
        <v>2375000</v>
      </c>
      <c r="G275" s="210" t="s">
        <v>3</v>
      </c>
      <c r="H275" s="210">
        <v>1</v>
      </c>
      <c r="I275" s="210" t="s">
        <v>1687</v>
      </c>
      <c r="J275" s="210" t="s">
        <v>3</v>
      </c>
      <c r="K275" s="210">
        <v>4</v>
      </c>
      <c r="L275" s="35" t="s">
        <v>1683</v>
      </c>
      <c r="M275" s="210" t="s">
        <v>5</v>
      </c>
      <c r="N275" s="32">
        <f>ROUNDUP(IF(H275&lt;=0,0,IF(K275&lt;=0,0,F275*H275*K275)),-3)</f>
        <v>9500000</v>
      </c>
      <c r="O275" s="32">
        <v>8000000</v>
      </c>
      <c r="P275" s="17">
        <f>N275-O275</f>
        <v>1500000</v>
      </c>
      <c r="Q275" s="206"/>
      <c r="R275" s="755"/>
      <c r="S275" s="755"/>
    </row>
    <row r="276" spans="1:57" hidden="1">
      <c r="A276" s="140"/>
      <c r="B276" s="142"/>
      <c r="C276" s="142"/>
      <c r="D276" s="1042"/>
      <c r="E276" s="210"/>
      <c r="F276" s="200"/>
      <c r="G276" s="210"/>
      <c r="H276" s="210"/>
      <c r="I276" s="210"/>
      <c r="J276" s="210"/>
      <c r="K276" s="210"/>
      <c r="L276" s="35"/>
      <c r="M276" s="210"/>
      <c r="N276" s="32"/>
      <c r="O276" s="32"/>
      <c r="P276" s="17"/>
      <c r="Q276" s="206"/>
      <c r="R276" s="755"/>
      <c r="S276" s="755"/>
    </row>
    <row r="277" spans="1:57" hidden="1">
      <c r="A277" s="140"/>
      <c r="B277" s="142"/>
      <c r="C277" s="142"/>
      <c r="D277" s="1041" t="s">
        <v>412</v>
      </c>
      <c r="E277" s="199"/>
      <c r="F277" s="200"/>
      <c r="G277" s="35"/>
      <c r="H277" s="37"/>
      <c r="I277" s="35"/>
      <c r="J277" s="35"/>
      <c r="K277" s="37"/>
      <c r="L277" s="35"/>
      <c r="M277" s="35"/>
      <c r="N277" s="201">
        <f>SUBTOTAL(9,N278:N289)</f>
        <v>1765000000</v>
      </c>
      <c r="O277" s="201">
        <f>SUBTOTAL(9,O278:O289)</f>
        <v>1403000000</v>
      </c>
      <c r="P277" s="201">
        <f>SUBTOTAL(9,P278:P289)</f>
        <v>362000000</v>
      </c>
      <c r="Q277" s="202"/>
      <c r="R277" s="755"/>
      <c r="S277" s="755"/>
    </row>
    <row r="278" spans="1:57" hidden="1">
      <c r="A278" s="140"/>
      <c r="B278" s="142"/>
      <c r="C278" s="142"/>
      <c r="D278" s="1041"/>
      <c r="E278" s="209" t="s">
        <v>1734</v>
      </c>
      <c r="F278" s="200">
        <v>2000000</v>
      </c>
      <c r="G278" s="35" t="s">
        <v>3</v>
      </c>
      <c r="H278" s="37">
        <v>20</v>
      </c>
      <c r="I278" s="35" t="s">
        <v>1735</v>
      </c>
      <c r="J278" s="35" t="s">
        <v>3</v>
      </c>
      <c r="K278" s="37">
        <v>1</v>
      </c>
      <c r="L278" s="35" t="s">
        <v>1683</v>
      </c>
      <c r="M278" s="35" t="s">
        <v>5</v>
      </c>
      <c r="N278" s="32">
        <f t="shared" ref="N278:N289" si="13">ROUNDUP(IF(H278&lt;=0,0,IF(K278&lt;=0,0,F278*H278*K278)),-3)</f>
        <v>40000000</v>
      </c>
      <c r="O278" s="32">
        <v>200000000</v>
      </c>
      <c r="P278" s="17">
        <f t="shared" ref="P278:P289" si="14">N278-O278</f>
        <v>-160000000</v>
      </c>
      <c r="Q278" s="206"/>
      <c r="R278" s="755"/>
      <c r="S278" s="755"/>
    </row>
    <row r="279" spans="1:57" hidden="1">
      <c r="A279" s="140"/>
      <c r="B279" s="142"/>
      <c r="C279" s="142"/>
      <c r="D279" s="1041"/>
      <c r="E279" s="209" t="s">
        <v>1016</v>
      </c>
      <c r="F279" s="200">
        <v>500000</v>
      </c>
      <c r="G279" s="35" t="s">
        <v>3</v>
      </c>
      <c r="H279" s="37">
        <v>2</v>
      </c>
      <c r="I279" s="35" t="s">
        <v>432</v>
      </c>
      <c r="J279" s="35" t="s">
        <v>3</v>
      </c>
      <c r="K279" s="37">
        <v>1</v>
      </c>
      <c r="L279" s="35" t="s">
        <v>433</v>
      </c>
      <c r="M279" s="35" t="s">
        <v>5</v>
      </c>
      <c r="N279" s="32">
        <f t="shared" si="13"/>
        <v>1000000</v>
      </c>
      <c r="O279" s="32">
        <v>1000000</v>
      </c>
      <c r="P279" s="17">
        <f t="shared" si="14"/>
        <v>0</v>
      </c>
      <c r="Q279" s="206"/>
      <c r="R279" s="755"/>
      <c r="S279" s="755"/>
    </row>
    <row r="280" spans="1:57" hidden="1">
      <c r="A280" s="140"/>
      <c r="B280" s="142"/>
      <c r="C280" s="142"/>
      <c r="D280" s="1041"/>
      <c r="E280" s="209" t="s">
        <v>1017</v>
      </c>
      <c r="F280" s="200">
        <v>0</v>
      </c>
      <c r="G280" s="35" t="s">
        <v>3</v>
      </c>
      <c r="H280" s="37"/>
      <c r="I280" s="35" t="s">
        <v>432</v>
      </c>
      <c r="J280" s="35" t="s">
        <v>3</v>
      </c>
      <c r="K280" s="37"/>
      <c r="L280" s="35" t="s">
        <v>1683</v>
      </c>
      <c r="M280" s="35" t="s">
        <v>5</v>
      </c>
      <c r="N280" s="32">
        <f t="shared" si="13"/>
        <v>0</v>
      </c>
      <c r="O280" s="32">
        <v>12000000</v>
      </c>
      <c r="P280" s="17">
        <f t="shared" si="14"/>
        <v>-12000000</v>
      </c>
      <c r="Q280" s="206"/>
      <c r="R280" s="755"/>
      <c r="S280" s="755"/>
    </row>
    <row r="281" spans="1:57" hidden="1">
      <c r="A281" s="140"/>
      <c r="B281" s="142"/>
      <c r="C281" s="142"/>
      <c r="D281" s="1041"/>
      <c r="E281" s="209" t="s">
        <v>1736</v>
      </c>
      <c r="F281" s="200">
        <v>26200000</v>
      </c>
      <c r="G281" s="35" t="s">
        <v>3</v>
      </c>
      <c r="H281" s="37">
        <v>10</v>
      </c>
      <c r="I281" s="35" t="s">
        <v>1687</v>
      </c>
      <c r="J281" s="35" t="s">
        <v>3</v>
      </c>
      <c r="K281" s="37">
        <v>1</v>
      </c>
      <c r="L281" s="35" t="s">
        <v>1683</v>
      </c>
      <c r="M281" s="35" t="s">
        <v>5</v>
      </c>
      <c r="N281" s="32">
        <f t="shared" si="13"/>
        <v>262000000</v>
      </c>
      <c r="O281" s="32">
        <v>30000000</v>
      </c>
      <c r="P281" s="17">
        <f t="shared" si="14"/>
        <v>232000000</v>
      </c>
      <c r="Q281" s="206"/>
      <c r="R281" s="755"/>
      <c r="S281" s="755"/>
    </row>
    <row r="282" spans="1:57" hidden="1">
      <c r="A282" s="140"/>
      <c r="B282" s="142"/>
      <c r="C282" s="142"/>
      <c r="D282" s="1041"/>
      <c r="E282" s="209" t="s">
        <v>1737</v>
      </c>
      <c r="F282" s="200">
        <v>23800000</v>
      </c>
      <c r="G282" s="35" t="s">
        <v>3</v>
      </c>
      <c r="H282" s="37">
        <v>10</v>
      </c>
      <c r="I282" s="35" t="s">
        <v>432</v>
      </c>
      <c r="J282" s="35" t="s">
        <v>3</v>
      </c>
      <c r="K282" s="37">
        <v>1</v>
      </c>
      <c r="L282" s="35" t="s">
        <v>433</v>
      </c>
      <c r="M282" s="35" t="s">
        <v>5</v>
      </c>
      <c r="N282" s="32">
        <f t="shared" si="13"/>
        <v>238000000</v>
      </c>
      <c r="O282" s="32">
        <v>200000000</v>
      </c>
      <c r="P282" s="17">
        <f t="shared" si="14"/>
        <v>38000000</v>
      </c>
      <c r="Q282" s="206"/>
      <c r="R282" s="755"/>
      <c r="S282" s="755"/>
    </row>
    <row r="283" spans="1:57" hidden="1">
      <c r="A283" s="140"/>
      <c r="B283" s="142"/>
      <c r="C283" s="142"/>
      <c r="D283" s="1041"/>
      <c r="E283" s="209" t="s">
        <v>1738</v>
      </c>
      <c r="F283" s="200">
        <v>24000000</v>
      </c>
      <c r="G283" s="35" t="s">
        <v>3</v>
      </c>
      <c r="H283" s="37">
        <v>12</v>
      </c>
      <c r="I283" s="35" t="s">
        <v>437</v>
      </c>
      <c r="J283" s="35" t="s">
        <v>3</v>
      </c>
      <c r="K283" s="37">
        <v>1</v>
      </c>
      <c r="L283" s="35" t="s">
        <v>433</v>
      </c>
      <c r="M283" s="35" t="s">
        <v>5</v>
      </c>
      <c r="N283" s="32">
        <f t="shared" si="13"/>
        <v>288000000</v>
      </c>
      <c r="O283" s="32">
        <v>200000000</v>
      </c>
      <c r="P283" s="17">
        <f t="shared" si="14"/>
        <v>88000000</v>
      </c>
      <c r="Q283" s="206"/>
      <c r="R283" s="755"/>
      <c r="S283" s="755"/>
    </row>
    <row r="284" spans="1:57" s="207" customFormat="1" hidden="1">
      <c r="A284" s="140"/>
      <c r="B284" s="142"/>
      <c r="C284" s="142"/>
      <c r="D284" s="1041"/>
      <c r="E284" s="20" t="s">
        <v>1018</v>
      </c>
      <c r="F284" s="204">
        <v>3000000</v>
      </c>
      <c r="G284" s="203" t="s">
        <v>3</v>
      </c>
      <c r="H284" s="203">
        <v>12</v>
      </c>
      <c r="I284" s="35" t="s">
        <v>437</v>
      </c>
      <c r="J284" s="203" t="s">
        <v>3</v>
      </c>
      <c r="K284" s="37">
        <v>1</v>
      </c>
      <c r="L284" s="205" t="s">
        <v>4</v>
      </c>
      <c r="M284" s="203" t="s">
        <v>5</v>
      </c>
      <c r="N284" s="32">
        <f t="shared" si="13"/>
        <v>36000000</v>
      </c>
      <c r="O284" s="32"/>
      <c r="P284" s="17">
        <f t="shared" si="14"/>
        <v>36000000</v>
      </c>
      <c r="Q284" s="206"/>
      <c r="R284" s="755"/>
      <c r="S284" s="755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1"/>
      <c r="BA284" s="12"/>
      <c r="BB284" s="10"/>
      <c r="BC284" s="10"/>
      <c r="BD284" s="10"/>
      <c r="BE284" s="10"/>
    </row>
    <row r="285" spans="1:57" s="207" customFormat="1" hidden="1">
      <c r="A285" s="140"/>
      <c r="B285" s="142"/>
      <c r="C285" s="211"/>
      <c r="D285" s="1005"/>
      <c r="E285" s="20" t="s">
        <v>1739</v>
      </c>
      <c r="F285" s="200">
        <v>15000000</v>
      </c>
      <c r="G285" s="35" t="s">
        <v>3</v>
      </c>
      <c r="H285" s="37">
        <v>60</v>
      </c>
      <c r="I285" s="35" t="s">
        <v>1019</v>
      </c>
      <c r="J285" s="35" t="s">
        <v>3</v>
      </c>
      <c r="K285" s="212">
        <v>1</v>
      </c>
      <c r="L285" s="35" t="s">
        <v>1020</v>
      </c>
      <c r="M285" s="198" t="s">
        <v>5</v>
      </c>
      <c r="N285" s="17">
        <f t="shared" si="13"/>
        <v>900000000</v>
      </c>
      <c r="O285" s="32"/>
      <c r="P285" s="17">
        <f t="shared" si="14"/>
        <v>900000000</v>
      </c>
      <c r="Q285" s="69"/>
      <c r="R285" s="755"/>
      <c r="S285" s="755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1"/>
      <c r="BA285" s="12"/>
      <c r="BB285" s="10"/>
      <c r="BC285" s="10"/>
      <c r="BD285" s="10"/>
      <c r="BE285" s="10"/>
    </row>
    <row r="286" spans="1:57" hidden="1">
      <c r="A286" s="140"/>
      <c r="B286" s="142"/>
      <c r="C286" s="142"/>
      <c r="D286" s="1041"/>
      <c r="E286" s="213" t="s">
        <v>1021</v>
      </c>
      <c r="F286" s="200">
        <v>0</v>
      </c>
      <c r="G286" s="214" t="s">
        <v>3</v>
      </c>
      <c r="H286" s="215"/>
      <c r="I286" s="35" t="s">
        <v>1022</v>
      </c>
      <c r="J286" s="214" t="s">
        <v>3</v>
      </c>
      <c r="K286" s="216"/>
      <c r="L286" s="214" t="s">
        <v>432</v>
      </c>
      <c r="M286" s="213" t="s">
        <v>5</v>
      </c>
      <c r="N286" s="32">
        <f t="shared" si="13"/>
        <v>0</v>
      </c>
      <c r="O286" s="32">
        <v>250000000</v>
      </c>
      <c r="P286" s="17">
        <f t="shared" si="14"/>
        <v>-250000000</v>
      </c>
      <c r="Q286" s="206"/>
      <c r="R286" s="755"/>
      <c r="S286" s="755"/>
    </row>
    <row r="287" spans="1:57" hidden="1">
      <c r="A287" s="140"/>
      <c r="B287" s="142"/>
      <c r="C287" s="142"/>
      <c r="D287" s="1041"/>
      <c r="E287" s="213" t="s">
        <v>1740</v>
      </c>
      <c r="F287" s="200">
        <v>0</v>
      </c>
      <c r="G287" s="214" t="s">
        <v>3</v>
      </c>
      <c r="H287" s="215"/>
      <c r="I287" s="35" t="s">
        <v>1022</v>
      </c>
      <c r="J287" s="214" t="s">
        <v>3</v>
      </c>
      <c r="K287" s="216"/>
      <c r="L287" s="214" t="s">
        <v>25</v>
      </c>
      <c r="M287" s="213" t="s">
        <v>5</v>
      </c>
      <c r="N287" s="32">
        <f t="shared" si="13"/>
        <v>0</v>
      </c>
      <c r="O287" s="32">
        <v>80000000</v>
      </c>
      <c r="P287" s="17">
        <f t="shared" si="14"/>
        <v>-80000000</v>
      </c>
      <c r="Q287" s="206"/>
      <c r="R287" s="755"/>
      <c r="S287" s="755"/>
    </row>
    <row r="288" spans="1:57" hidden="1">
      <c r="A288" s="140"/>
      <c r="B288" s="142"/>
      <c r="C288" s="142"/>
      <c r="D288" s="1041"/>
      <c r="E288" s="213" t="s">
        <v>1023</v>
      </c>
      <c r="F288" s="200">
        <v>0</v>
      </c>
      <c r="G288" s="214" t="s">
        <v>3</v>
      </c>
      <c r="H288" s="215"/>
      <c r="I288" s="35" t="s">
        <v>1741</v>
      </c>
      <c r="J288" s="214" t="s">
        <v>3</v>
      </c>
      <c r="K288" s="216"/>
      <c r="L288" s="214" t="s">
        <v>25</v>
      </c>
      <c r="M288" s="213" t="s">
        <v>5</v>
      </c>
      <c r="N288" s="32">
        <f t="shared" si="13"/>
        <v>0</v>
      </c>
      <c r="O288" s="32">
        <v>200000000</v>
      </c>
      <c r="P288" s="17">
        <f t="shared" si="14"/>
        <v>-200000000</v>
      </c>
      <c r="Q288" s="206"/>
      <c r="R288" s="755"/>
      <c r="S288" s="755"/>
    </row>
    <row r="289" spans="1:57" hidden="1">
      <c r="A289" s="140"/>
      <c r="B289" s="142"/>
      <c r="C289" s="142"/>
      <c r="D289" s="1041"/>
      <c r="E289" s="213" t="s">
        <v>1024</v>
      </c>
      <c r="F289" s="200">
        <v>0</v>
      </c>
      <c r="G289" s="214" t="s">
        <v>3</v>
      </c>
      <c r="H289" s="215"/>
      <c r="I289" s="35" t="s">
        <v>1020</v>
      </c>
      <c r="J289" s="214" t="s">
        <v>3</v>
      </c>
      <c r="K289" s="216"/>
      <c r="L289" s="214" t="s">
        <v>1683</v>
      </c>
      <c r="M289" s="213" t="s">
        <v>5</v>
      </c>
      <c r="N289" s="32">
        <f t="shared" si="13"/>
        <v>0</v>
      </c>
      <c r="O289" s="32">
        <v>230000000</v>
      </c>
      <c r="P289" s="17">
        <f t="shared" si="14"/>
        <v>-230000000</v>
      </c>
      <c r="Q289" s="206"/>
      <c r="R289" s="755"/>
      <c r="S289" s="755"/>
    </row>
    <row r="290" spans="1:57" s="207" customFormat="1" hidden="1">
      <c r="A290" s="140"/>
      <c r="B290" s="142"/>
      <c r="C290" s="142"/>
      <c r="D290" s="1041"/>
      <c r="E290" s="203"/>
      <c r="F290" s="204"/>
      <c r="G290" s="203"/>
      <c r="H290" s="203"/>
      <c r="I290" s="203"/>
      <c r="J290" s="203"/>
      <c r="K290" s="203"/>
      <c r="L290" s="205"/>
      <c r="M290" s="203"/>
      <c r="N290" s="32"/>
      <c r="O290" s="17"/>
      <c r="P290" s="17"/>
      <c r="Q290" s="206"/>
      <c r="R290" s="755"/>
      <c r="S290" s="755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1"/>
      <c r="BA290" s="217"/>
    </row>
    <row r="291" spans="1:57" s="207" customFormat="1" hidden="1">
      <c r="A291" s="140"/>
      <c r="B291" s="142"/>
      <c r="C291" s="142"/>
      <c r="D291" s="1004" t="s">
        <v>434</v>
      </c>
      <c r="E291" s="124"/>
      <c r="F291" s="14"/>
      <c r="G291" s="15"/>
      <c r="H291" s="16"/>
      <c r="I291" s="15"/>
      <c r="J291" s="15"/>
      <c r="K291" s="16"/>
      <c r="L291" s="15"/>
      <c r="M291" s="15"/>
      <c r="N291" s="18">
        <f>SUBTOTAL(9,N292:N292)</f>
        <v>4200000</v>
      </c>
      <c r="O291" s="18">
        <f>SUBTOTAL(9,O292:O292)</f>
        <v>0</v>
      </c>
      <c r="P291" s="18">
        <f>SUBTOTAL(9,P292:P292)</f>
        <v>4200000</v>
      </c>
      <c r="Q291" s="163"/>
      <c r="R291" s="755"/>
      <c r="S291" s="755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1"/>
      <c r="BA291" s="12"/>
      <c r="BB291" s="10"/>
      <c r="BC291" s="10"/>
      <c r="BD291" s="10"/>
      <c r="BE291" s="10"/>
    </row>
    <row r="292" spans="1:57" s="207" customFormat="1" hidden="1">
      <c r="A292" s="140"/>
      <c r="B292" s="142"/>
      <c r="C292" s="142"/>
      <c r="D292" s="1004"/>
      <c r="E292" s="124" t="s">
        <v>1025</v>
      </c>
      <c r="F292" s="14">
        <v>300000</v>
      </c>
      <c r="G292" s="15" t="s">
        <v>3</v>
      </c>
      <c r="H292" s="16">
        <v>7</v>
      </c>
      <c r="I292" s="15" t="s">
        <v>4</v>
      </c>
      <c r="J292" s="15" t="s">
        <v>3</v>
      </c>
      <c r="K292" s="16">
        <v>2</v>
      </c>
      <c r="L292" s="15" t="s">
        <v>432</v>
      </c>
      <c r="M292" s="15" t="s">
        <v>5</v>
      </c>
      <c r="N292" s="17">
        <f>ROUNDUP(IF(H292&lt;=0,0,IF(K292&lt;=0,0,F292*H292*K292)),-3)</f>
        <v>4200000</v>
      </c>
      <c r="O292" s="17">
        <v>0</v>
      </c>
      <c r="P292" s="17">
        <f>N292-O292</f>
        <v>4200000</v>
      </c>
      <c r="Q292" s="69"/>
      <c r="R292" s="755"/>
      <c r="S292" s="755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1"/>
      <c r="BA292" s="12"/>
      <c r="BB292" s="10"/>
      <c r="BC292" s="10"/>
      <c r="BD292" s="10"/>
      <c r="BE292" s="10"/>
    </row>
    <row r="293" spans="1:57" s="207" customFormat="1" hidden="1">
      <c r="A293" s="140"/>
      <c r="B293" s="142"/>
      <c r="C293" s="142"/>
      <c r="D293" s="1041"/>
      <c r="E293" s="203"/>
      <c r="F293" s="204"/>
      <c r="G293" s="203"/>
      <c r="H293" s="203"/>
      <c r="I293" s="203"/>
      <c r="J293" s="203"/>
      <c r="K293" s="203"/>
      <c r="L293" s="205"/>
      <c r="M293" s="203"/>
      <c r="N293" s="32"/>
      <c r="O293" s="17"/>
      <c r="P293" s="17"/>
      <c r="Q293" s="206"/>
      <c r="R293" s="755"/>
      <c r="S293" s="755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1"/>
      <c r="BA293" s="217"/>
    </row>
    <row r="294" spans="1:57" hidden="1">
      <c r="A294" s="140"/>
      <c r="B294" s="142"/>
      <c r="C294" s="142"/>
      <c r="D294" s="1041" t="s">
        <v>401</v>
      </c>
      <c r="E294" s="199"/>
      <c r="F294" s="200"/>
      <c r="G294" s="35"/>
      <c r="H294" s="37"/>
      <c r="I294" s="35"/>
      <c r="J294" s="35"/>
      <c r="K294" s="37"/>
      <c r="L294" s="35"/>
      <c r="M294" s="35"/>
      <c r="N294" s="201">
        <f>SUBTOTAL(9,N295:N298)</f>
        <v>17000000</v>
      </c>
      <c r="O294" s="201">
        <f>SUBTOTAL(9,O295:O298)</f>
        <v>50000000</v>
      </c>
      <c r="P294" s="201">
        <f>SUBTOTAL(9,P295:P298)</f>
        <v>-33000000</v>
      </c>
      <c r="Q294" s="202"/>
      <c r="R294" s="755"/>
      <c r="S294" s="755"/>
    </row>
    <row r="295" spans="1:57" hidden="1">
      <c r="A295" s="140"/>
      <c r="B295" s="142"/>
      <c r="C295" s="142"/>
      <c r="D295" s="1041"/>
      <c r="E295" s="209" t="s">
        <v>1026</v>
      </c>
      <c r="F295" s="200">
        <v>3500000</v>
      </c>
      <c r="G295" s="35" t="s">
        <v>3</v>
      </c>
      <c r="H295" s="37">
        <v>1</v>
      </c>
      <c r="I295" s="35" t="s">
        <v>1687</v>
      </c>
      <c r="J295" s="35" t="s">
        <v>3</v>
      </c>
      <c r="K295" s="37">
        <v>2</v>
      </c>
      <c r="L295" s="35" t="s">
        <v>16</v>
      </c>
      <c r="M295" s="35" t="s">
        <v>5</v>
      </c>
      <c r="N295" s="32">
        <f>ROUNDUP(IF(H295&lt;=0,0,IF(K295&lt;=0,0,F295*H295*K295)),-3)</f>
        <v>7000000</v>
      </c>
      <c r="O295" s="32">
        <v>10000000</v>
      </c>
      <c r="P295" s="17">
        <f>N295-O295</f>
        <v>-3000000</v>
      </c>
      <c r="Q295" s="206"/>
      <c r="R295" s="755"/>
      <c r="S295" s="755"/>
    </row>
    <row r="296" spans="1:57" hidden="1">
      <c r="A296" s="140"/>
      <c r="B296" s="142"/>
      <c r="C296" s="142"/>
      <c r="D296" s="1041"/>
      <c r="E296" s="210" t="s">
        <v>1027</v>
      </c>
      <c r="F296" s="200">
        <v>0</v>
      </c>
      <c r="G296" s="210" t="s">
        <v>27</v>
      </c>
      <c r="H296" s="210"/>
      <c r="I296" s="35" t="s">
        <v>1687</v>
      </c>
      <c r="J296" s="210" t="s">
        <v>27</v>
      </c>
      <c r="K296" s="210"/>
      <c r="L296" s="35" t="s">
        <v>16</v>
      </c>
      <c r="M296" s="210" t="s">
        <v>5</v>
      </c>
      <c r="N296" s="32">
        <f>F296*H296*K296</f>
        <v>0</v>
      </c>
      <c r="O296" s="32">
        <v>10000000</v>
      </c>
      <c r="P296" s="17">
        <f>N296-O296</f>
        <v>-10000000</v>
      </c>
      <c r="Q296" s="206"/>
      <c r="R296" s="755"/>
      <c r="S296" s="755"/>
    </row>
    <row r="297" spans="1:57" hidden="1">
      <c r="A297" s="140"/>
      <c r="B297" s="142"/>
      <c r="C297" s="142"/>
      <c r="D297" s="1043"/>
      <c r="E297" s="210" t="s">
        <v>1742</v>
      </c>
      <c r="F297" s="200">
        <v>0</v>
      </c>
      <c r="G297" s="210" t="s">
        <v>27</v>
      </c>
      <c r="H297" s="210"/>
      <c r="I297" s="35" t="s">
        <v>1687</v>
      </c>
      <c r="J297" s="210" t="s">
        <v>27</v>
      </c>
      <c r="K297" s="210"/>
      <c r="L297" s="35" t="s">
        <v>16</v>
      </c>
      <c r="M297" s="210" t="s">
        <v>5</v>
      </c>
      <c r="N297" s="32">
        <f>F297*H297*K297</f>
        <v>0</v>
      </c>
      <c r="O297" s="32">
        <v>20000000</v>
      </c>
      <c r="P297" s="17">
        <f>N297-O297</f>
        <v>-20000000</v>
      </c>
      <c r="Q297" s="206"/>
      <c r="R297" s="755"/>
      <c r="S297" s="755"/>
    </row>
    <row r="298" spans="1:57" hidden="1">
      <c r="A298" s="140"/>
      <c r="B298" s="142"/>
      <c r="C298" s="142"/>
      <c r="D298" s="1041"/>
      <c r="E298" s="209" t="s">
        <v>1743</v>
      </c>
      <c r="F298" s="200">
        <v>10000000</v>
      </c>
      <c r="G298" s="35" t="s">
        <v>3</v>
      </c>
      <c r="H298" s="37">
        <v>1</v>
      </c>
      <c r="I298" s="35" t="s">
        <v>1687</v>
      </c>
      <c r="J298" s="35" t="s">
        <v>3</v>
      </c>
      <c r="K298" s="37">
        <v>1</v>
      </c>
      <c r="L298" s="35" t="s">
        <v>1683</v>
      </c>
      <c r="M298" s="35" t="s">
        <v>5</v>
      </c>
      <c r="N298" s="32">
        <f>ROUNDUP(IF(H298&lt;=0,0,IF(K298&lt;=0,0,F298*H298*K298)),-3)</f>
        <v>10000000</v>
      </c>
      <c r="O298" s="32">
        <v>10000000</v>
      </c>
      <c r="P298" s="17">
        <f>N298-O298</f>
        <v>0</v>
      </c>
      <c r="Q298" s="206"/>
      <c r="R298" s="755"/>
      <c r="S298" s="755"/>
    </row>
    <row r="299" spans="1:57" hidden="1">
      <c r="A299" s="140"/>
      <c r="B299" s="142"/>
      <c r="C299" s="142"/>
      <c r="D299" s="1041"/>
      <c r="E299" s="203"/>
      <c r="F299" s="204"/>
      <c r="G299" s="203"/>
      <c r="H299" s="203"/>
      <c r="I299" s="203"/>
      <c r="J299" s="203"/>
      <c r="K299" s="203"/>
      <c r="L299" s="205"/>
      <c r="M299" s="203"/>
      <c r="N299" s="32"/>
      <c r="O299" s="17"/>
      <c r="P299" s="17"/>
      <c r="Q299" s="206"/>
      <c r="R299" s="755"/>
      <c r="S299" s="755"/>
    </row>
    <row r="300" spans="1:57" hidden="1">
      <c r="A300" s="140"/>
      <c r="B300" s="142"/>
      <c r="C300" s="142"/>
      <c r="D300" s="1041" t="s">
        <v>402</v>
      </c>
      <c r="E300" s="60"/>
      <c r="F300" s="60"/>
      <c r="G300" s="60"/>
      <c r="H300" s="60"/>
      <c r="I300" s="60"/>
      <c r="J300" s="60"/>
      <c r="K300" s="60"/>
      <c r="M300" s="60"/>
      <c r="N300" s="201">
        <f>SUBTOTAL(9,N301:N301)</f>
        <v>8400000</v>
      </c>
      <c r="O300" s="201">
        <f>SUBTOTAL(9,O301:O301)</f>
        <v>28000000</v>
      </c>
      <c r="P300" s="201">
        <f>SUBTOTAL(9,P301:P301)</f>
        <v>-19600000</v>
      </c>
      <c r="Q300" s="202"/>
      <c r="R300" s="755"/>
      <c r="S300" s="755"/>
    </row>
    <row r="301" spans="1:57" hidden="1">
      <c r="A301" s="140"/>
      <c r="B301" s="142"/>
      <c r="C301" s="142"/>
      <c r="D301" s="1041"/>
      <c r="E301" s="213" t="s">
        <v>1744</v>
      </c>
      <c r="F301" s="200">
        <v>300000</v>
      </c>
      <c r="G301" s="214" t="s">
        <v>3</v>
      </c>
      <c r="H301" s="215">
        <v>7</v>
      </c>
      <c r="I301" s="35" t="s">
        <v>1745</v>
      </c>
      <c r="J301" s="214" t="s">
        <v>3</v>
      </c>
      <c r="K301" s="216">
        <v>4</v>
      </c>
      <c r="L301" s="214" t="s">
        <v>25</v>
      </c>
      <c r="M301" s="213" t="s">
        <v>5</v>
      </c>
      <c r="N301" s="32">
        <f>ROUNDUP(IF(H301&lt;=0,0,IF(K301&lt;=0,0,F301*H301*K301)),-3)</f>
        <v>8400000</v>
      </c>
      <c r="O301" s="32">
        <v>28000000</v>
      </c>
      <c r="P301" s="17">
        <f>N301-O301</f>
        <v>-19600000</v>
      </c>
      <c r="Q301" s="206"/>
      <c r="R301" s="755"/>
      <c r="S301" s="755"/>
    </row>
    <row r="302" spans="1:57" hidden="1">
      <c r="A302" s="140"/>
      <c r="B302" s="142"/>
      <c r="C302" s="142"/>
      <c r="D302" s="1041"/>
      <c r="E302" s="213"/>
      <c r="F302" s="200"/>
      <c r="G302" s="214"/>
      <c r="H302" s="215"/>
      <c r="I302" s="35"/>
      <c r="J302" s="214"/>
      <c r="K302" s="216"/>
      <c r="L302" s="214"/>
      <c r="M302" s="213"/>
      <c r="N302" s="32"/>
      <c r="O302" s="32"/>
      <c r="P302" s="17"/>
      <c r="Q302" s="206"/>
      <c r="R302" s="755"/>
      <c r="S302" s="755"/>
    </row>
    <row r="303" spans="1:57" s="207" customFormat="1" hidden="1">
      <c r="A303" s="140"/>
      <c r="B303" s="142"/>
      <c r="C303" s="142"/>
      <c r="D303" s="1041" t="s">
        <v>403</v>
      </c>
      <c r="E303" s="199"/>
      <c r="F303" s="200"/>
      <c r="G303" s="35"/>
      <c r="H303" s="37"/>
      <c r="I303" s="35"/>
      <c r="J303" s="35"/>
      <c r="K303" s="37"/>
      <c r="L303" s="35"/>
      <c r="M303" s="35"/>
      <c r="N303" s="201">
        <f>SUBTOTAL(9,N304:N304)</f>
        <v>8400000</v>
      </c>
      <c r="O303" s="201">
        <f>SUBTOTAL(9,O304:O304)</f>
        <v>21000000</v>
      </c>
      <c r="P303" s="201">
        <f>SUBTOTAL(9,P304:P304)</f>
        <v>-12600000</v>
      </c>
      <c r="Q303" s="202"/>
      <c r="R303" s="755"/>
      <c r="S303" s="755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1"/>
      <c r="BA303" s="217"/>
    </row>
    <row r="304" spans="1:57" s="207" customFormat="1" hidden="1">
      <c r="A304" s="140"/>
      <c r="B304" s="142"/>
      <c r="C304" s="142"/>
      <c r="D304" s="1041"/>
      <c r="E304" s="209" t="s">
        <v>1746</v>
      </c>
      <c r="F304" s="200">
        <v>300000</v>
      </c>
      <c r="G304" s="35" t="s">
        <v>3</v>
      </c>
      <c r="H304" s="37">
        <v>7</v>
      </c>
      <c r="I304" s="35" t="s">
        <v>1687</v>
      </c>
      <c r="J304" s="35" t="s">
        <v>3</v>
      </c>
      <c r="K304" s="37">
        <v>4</v>
      </c>
      <c r="L304" s="35" t="s">
        <v>1683</v>
      </c>
      <c r="M304" s="35" t="s">
        <v>5</v>
      </c>
      <c r="N304" s="32">
        <f>ROUNDUP(IF(H304&lt;=0,0,IF(K304&lt;=0,0,F304*H304*K304)),-3)</f>
        <v>8400000</v>
      </c>
      <c r="O304" s="32">
        <v>21000000</v>
      </c>
      <c r="P304" s="17">
        <f>N304-O304</f>
        <v>-12600000</v>
      </c>
      <c r="Q304" s="206"/>
      <c r="R304" s="755"/>
      <c r="S304" s="755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1"/>
      <c r="BA304" s="217"/>
    </row>
    <row r="305" spans="1:57" s="207" customFormat="1" hidden="1">
      <c r="A305" s="140"/>
      <c r="B305" s="142"/>
      <c r="C305" s="142"/>
      <c r="D305" s="1041"/>
      <c r="E305" s="209"/>
      <c r="F305" s="200"/>
      <c r="G305" s="35"/>
      <c r="H305" s="37"/>
      <c r="I305" s="35"/>
      <c r="J305" s="35"/>
      <c r="K305" s="37"/>
      <c r="L305" s="35"/>
      <c r="M305" s="35"/>
      <c r="N305" s="32"/>
      <c r="O305" s="32"/>
      <c r="P305" s="17"/>
      <c r="Q305" s="206"/>
      <c r="R305" s="755"/>
      <c r="S305" s="755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1"/>
      <c r="BA305" s="217"/>
    </row>
    <row r="306" spans="1:57" hidden="1">
      <c r="A306" s="208"/>
      <c r="B306" s="142"/>
      <c r="C306" s="142"/>
      <c r="D306" s="1044" t="s">
        <v>414</v>
      </c>
      <c r="E306" s="209"/>
      <c r="F306" s="200"/>
      <c r="G306" s="35"/>
      <c r="H306" s="37"/>
      <c r="I306" s="35"/>
      <c r="J306" s="35"/>
      <c r="K306" s="37"/>
      <c r="L306" s="35"/>
      <c r="M306" s="35"/>
      <c r="N306" s="201">
        <f>SUBTOTAL(9,N307:N307)</f>
        <v>0</v>
      </c>
      <c r="O306" s="201">
        <f>SUBTOTAL(9,O307:O307)</f>
        <v>150000000</v>
      </c>
      <c r="P306" s="201">
        <f>SUBTOTAL(9,P307:P307)</f>
        <v>-150000000</v>
      </c>
      <c r="Q306" s="202"/>
      <c r="R306" s="755"/>
      <c r="S306" s="755"/>
    </row>
    <row r="307" spans="1:57" hidden="1">
      <c r="A307" s="208"/>
      <c r="B307" s="142"/>
      <c r="C307" s="142"/>
      <c r="D307" s="1041"/>
      <c r="E307" s="209" t="s">
        <v>1747</v>
      </c>
      <c r="F307" s="200"/>
      <c r="G307" s="35" t="s">
        <v>3</v>
      </c>
      <c r="H307" s="37"/>
      <c r="I307" s="35" t="s">
        <v>1687</v>
      </c>
      <c r="J307" s="35" t="s">
        <v>3</v>
      </c>
      <c r="K307" s="37"/>
      <c r="L307" s="35" t="s">
        <v>16</v>
      </c>
      <c r="M307" s="35" t="s">
        <v>5</v>
      </c>
      <c r="N307" s="32">
        <f>ROUNDUP(IF(H307&lt;=0,0,IF(K307&lt;=0,0,F307*H307*K307)),-3)</f>
        <v>0</v>
      </c>
      <c r="O307" s="17">
        <v>150000000</v>
      </c>
      <c r="P307" s="17">
        <f>N307-O307</f>
        <v>-150000000</v>
      </c>
      <c r="Q307" s="206"/>
      <c r="R307" s="755"/>
      <c r="S307" s="755"/>
    </row>
    <row r="308" spans="1:57" hidden="1">
      <c r="A308" s="140"/>
      <c r="B308" s="46"/>
      <c r="C308" s="142"/>
      <c r="D308" s="1041"/>
      <c r="E308" s="203"/>
      <c r="F308" s="204"/>
      <c r="G308" s="203"/>
      <c r="H308" s="203"/>
      <c r="I308" s="203"/>
      <c r="J308" s="203"/>
      <c r="K308" s="203"/>
      <c r="L308" s="205"/>
      <c r="M308" s="203"/>
      <c r="N308" s="32"/>
      <c r="O308" s="17"/>
      <c r="P308" s="17"/>
      <c r="Q308" s="206"/>
      <c r="R308" s="755"/>
      <c r="S308" s="755"/>
    </row>
    <row r="309" spans="1:57" hidden="1">
      <c r="A309" s="140"/>
      <c r="B309" s="142"/>
      <c r="C309" s="218" t="s">
        <v>1029</v>
      </c>
      <c r="D309" s="1031"/>
      <c r="E309" s="194"/>
      <c r="F309" s="195"/>
      <c r="G309" s="196"/>
      <c r="H309" s="197"/>
      <c r="I309" s="196"/>
      <c r="J309" s="196"/>
      <c r="K309" s="197"/>
      <c r="L309" s="196"/>
      <c r="M309" s="196"/>
      <c r="N309" s="132">
        <f>SUBTOTAL(9,N310:N381)</f>
        <v>1595800000</v>
      </c>
      <c r="O309" s="132">
        <f>SUBTOTAL(9,O310:O381)</f>
        <v>1644010000</v>
      </c>
      <c r="P309" s="132">
        <f>SUBTOTAL(9,P310:P381)</f>
        <v>-48210000</v>
      </c>
      <c r="Q309" s="122">
        <f>(N309/O309)*100-100</f>
        <v>-2.9324639144530806</v>
      </c>
      <c r="R309" s="755"/>
      <c r="S309" s="755"/>
    </row>
    <row r="310" spans="1:57" s="207" customFormat="1" hidden="1">
      <c r="A310" s="140"/>
      <c r="B310" s="142"/>
      <c r="C310" s="142"/>
      <c r="D310" s="1040" t="s">
        <v>123</v>
      </c>
      <c r="E310" s="47"/>
      <c r="F310" s="14"/>
      <c r="G310" s="47"/>
      <c r="H310" s="47"/>
      <c r="I310" s="47"/>
      <c r="J310" s="47"/>
      <c r="K310" s="47"/>
      <c r="L310" s="15"/>
      <c r="M310" s="47"/>
      <c r="N310" s="18">
        <f>SUBTOTAL(9,N311:N314)</f>
        <v>48000000</v>
      </c>
      <c r="O310" s="18">
        <f>SUBTOTAL(9,O311:O314)</f>
        <v>84000000</v>
      </c>
      <c r="P310" s="18">
        <f>SUBTOTAL(9,P311:P314)</f>
        <v>-36000000</v>
      </c>
      <c r="Q310" s="163"/>
      <c r="R310" s="755"/>
      <c r="S310" s="755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1"/>
      <c r="BA310" s="12"/>
      <c r="BB310" s="10"/>
      <c r="BC310" s="10"/>
      <c r="BD310" s="10"/>
      <c r="BE310" s="10"/>
    </row>
    <row r="311" spans="1:57" s="207" customFormat="1" hidden="1">
      <c r="A311" s="140"/>
      <c r="B311" s="142"/>
      <c r="C311" s="142"/>
      <c r="D311" s="1040"/>
      <c r="E311" s="213" t="s">
        <v>1748</v>
      </c>
      <c r="F311" s="200">
        <v>3000000</v>
      </c>
      <c r="G311" s="210" t="s">
        <v>3</v>
      </c>
      <c r="H311" s="210">
        <v>2</v>
      </c>
      <c r="I311" s="210" t="s">
        <v>26</v>
      </c>
      <c r="J311" s="210" t="s">
        <v>3</v>
      </c>
      <c r="K311" s="210">
        <v>4</v>
      </c>
      <c r="L311" s="35" t="s">
        <v>25</v>
      </c>
      <c r="M311" s="210" t="s">
        <v>5</v>
      </c>
      <c r="N311" s="32">
        <f>ROUNDUP(IF(H311&lt;=0,0,IF(K311&lt;=0,0,F311*H311*K311)),-3)</f>
        <v>24000000</v>
      </c>
      <c r="O311" s="32">
        <v>0</v>
      </c>
      <c r="P311" s="17">
        <f>N311-O311</f>
        <v>24000000</v>
      </c>
      <c r="Q311" s="69"/>
      <c r="R311" s="755"/>
      <c r="S311" s="755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1"/>
      <c r="BA311" s="12"/>
      <c r="BB311" s="10"/>
      <c r="BC311" s="10"/>
      <c r="BD311" s="10"/>
      <c r="BE311" s="10"/>
    </row>
    <row r="312" spans="1:57" s="207" customFormat="1" hidden="1">
      <c r="A312" s="140"/>
      <c r="B312" s="142"/>
      <c r="C312" s="142"/>
      <c r="D312" s="1040"/>
      <c r="E312" s="213" t="s">
        <v>1749</v>
      </c>
      <c r="F312" s="200">
        <v>3000000</v>
      </c>
      <c r="G312" s="210" t="s">
        <v>3</v>
      </c>
      <c r="H312" s="210">
        <v>2</v>
      </c>
      <c r="I312" s="210" t="s">
        <v>26</v>
      </c>
      <c r="J312" s="210" t="s">
        <v>3</v>
      </c>
      <c r="K312" s="210">
        <v>4</v>
      </c>
      <c r="L312" s="35" t="s">
        <v>25</v>
      </c>
      <c r="M312" s="210" t="s">
        <v>5</v>
      </c>
      <c r="N312" s="32">
        <f>ROUNDUP(IF(H312&lt;=0,0,IF(K312&lt;=0,0,F312*H312*K312)),-3)</f>
        <v>24000000</v>
      </c>
      <c r="O312" s="32">
        <v>0</v>
      </c>
      <c r="P312" s="17">
        <f>N312-O312</f>
        <v>24000000</v>
      </c>
      <c r="Q312" s="69"/>
      <c r="R312" s="755"/>
      <c r="S312" s="755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1"/>
      <c r="BA312" s="12"/>
      <c r="BB312" s="10"/>
      <c r="BC312" s="10"/>
      <c r="BD312" s="10"/>
      <c r="BE312" s="10"/>
    </row>
    <row r="313" spans="1:57" s="207" customFormat="1" hidden="1">
      <c r="A313" s="140"/>
      <c r="B313" s="142"/>
      <c r="C313" s="142"/>
      <c r="D313" s="1040"/>
      <c r="E313" s="213" t="s">
        <v>1030</v>
      </c>
      <c r="F313" s="200">
        <v>0</v>
      </c>
      <c r="G313" s="210" t="s">
        <v>3</v>
      </c>
      <c r="H313" s="210"/>
      <c r="I313" s="210" t="s">
        <v>26</v>
      </c>
      <c r="J313" s="210" t="s">
        <v>3</v>
      </c>
      <c r="K313" s="210"/>
      <c r="L313" s="35" t="s">
        <v>25</v>
      </c>
      <c r="M313" s="210" t="s">
        <v>5</v>
      </c>
      <c r="N313" s="32">
        <f>ROUNDUP(IF(H313&lt;=0,0,IF(K313&lt;=0,0,F313*H313*K313)),-3)</f>
        <v>0</v>
      </c>
      <c r="O313" s="32">
        <v>60000000</v>
      </c>
      <c r="P313" s="17">
        <f>N313-O313</f>
        <v>-60000000</v>
      </c>
      <c r="Q313" s="69"/>
      <c r="R313" s="755"/>
      <c r="S313" s="755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1"/>
      <c r="BA313" s="12"/>
      <c r="BB313" s="10"/>
      <c r="BC313" s="10"/>
      <c r="BD313" s="10"/>
      <c r="BE313" s="10"/>
    </row>
    <row r="314" spans="1:57" s="207" customFormat="1" hidden="1">
      <c r="A314" s="140"/>
      <c r="B314" s="142"/>
      <c r="C314" s="142"/>
      <c r="D314" s="1040"/>
      <c r="E314" s="213" t="s">
        <v>1031</v>
      </c>
      <c r="F314" s="200">
        <v>0</v>
      </c>
      <c r="G314" s="210" t="s">
        <v>3</v>
      </c>
      <c r="H314" s="210"/>
      <c r="I314" s="210" t="s">
        <v>26</v>
      </c>
      <c r="J314" s="210" t="s">
        <v>3</v>
      </c>
      <c r="K314" s="210"/>
      <c r="L314" s="35" t="s">
        <v>25</v>
      </c>
      <c r="M314" s="210" t="s">
        <v>5</v>
      </c>
      <c r="N314" s="32">
        <f>ROUNDUP(IF(H314&lt;=0,0,IF(K314&lt;=0,0,F314*H314*K314)),-3)</f>
        <v>0</v>
      </c>
      <c r="O314" s="32">
        <v>24000000</v>
      </c>
      <c r="P314" s="17">
        <f>N314-O314</f>
        <v>-24000000</v>
      </c>
      <c r="Q314" s="69"/>
      <c r="R314" s="755"/>
      <c r="S314" s="755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1"/>
      <c r="BA314" s="12"/>
      <c r="BB314" s="10"/>
      <c r="BC314" s="10"/>
      <c r="BD314" s="10"/>
      <c r="BE314" s="10"/>
    </row>
    <row r="315" spans="1:57" s="207" customFormat="1" hidden="1">
      <c r="A315" s="140"/>
      <c r="B315" s="142"/>
      <c r="C315" s="211"/>
      <c r="D315" s="1040"/>
      <c r="E315" s="47"/>
      <c r="F315" s="14"/>
      <c r="G315" s="47"/>
      <c r="H315" s="47"/>
      <c r="I315" s="47"/>
      <c r="J315" s="47"/>
      <c r="K315" s="47"/>
      <c r="L315" s="15"/>
      <c r="M315" s="47"/>
      <c r="N315" s="17"/>
      <c r="O315" s="17"/>
      <c r="P315" s="32"/>
      <c r="Q315" s="69"/>
      <c r="R315" s="755"/>
      <c r="S315" s="755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1"/>
      <c r="BA315" s="12"/>
      <c r="BB315" s="10"/>
      <c r="BC315" s="10"/>
      <c r="BD315" s="10"/>
      <c r="BE315" s="10"/>
    </row>
    <row r="316" spans="1:57" hidden="1">
      <c r="A316" s="140"/>
      <c r="B316" s="142"/>
      <c r="C316" s="142"/>
      <c r="D316" s="1041" t="s">
        <v>397</v>
      </c>
      <c r="E316" s="199"/>
      <c r="F316" s="200"/>
      <c r="G316" s="35"/>
      <c r="H316" s="37"/>
      <c r="I316" s="35"/>
      <c r="J316" s="35"/>
      <c r="K316" s="37"/>
      <c r="L316" s="35"/>
      <c r="M316" s="35"/>
      <c r="N316" s="32">
        <f>SUBTOTAL(9,N317)</f>
        <v>0</v>
      </c>
      <c r="O316" s="32">
        <f>SUBTOTAL(9,O317)</f>
        <v>12000000</v>
      </c>
      <c r="P316" s="32">
        <f>SUBTOTAL(9,P317)</f>
        <v>-12000000</v>
      </c>
      <c r="Q316" s="206"/>
      <c r="R316" s="755"/>
      <c r="S316" s="755"/>
    </row>
    <row r="317" spans="1:57" s="207" customFormat="1" hidden="1">
      <c r="A317" s="140"/>
      <c r="B317" s="142"/>
      <c r="C317" s="211"/>
      <c r="D317" s="1040"/>
      <c r="E317" s="210" t="s">
        <v>1951</v>
      </c>
      <c r="F317" s="200">
        <v>0</v>
      </c>
      <c r="G317" s="35" t="s">
        <v>3</v>
      </c>
      <c r="H317" s="37"/>
      <c r="I317" s="210" t="s">
        <v>433</v>
      </c>
      <c r="J317" s="35" t="s">
        <v>3</v>
      </c>
      <c r="K317" s="212"/>
      <c r="L317" s="35" t="s">
        <v>25</v>
      </c>
      <c r="M317" s="198" t="s">
        <v>5</v>
      </c>
      <c r="N317" s="17">
        <f>ROUNDUP(IF(H317&lt;=0,0,IF(K317&lt;=0,0,F317*H317*K317)),-3)</f>
        <v>0</v>
      </c>
      <c r="O317" s="32">
        <v>12000000</v>
      </c>
      <c r="P317" s="17">
        <f>N317-O317</f>
        <v>-12000000</v>
      </c>
      <c r="Q317" s="69"/>
      <c r="R317" s="755"/>
      <c r="S317" s="755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1"/>
      <c r="BA317" s="12"/>
      <c r="BB317" s="10"/>
      <c r="BC317" s="10"/>
      <c r="BD317" s="10"/>
      <c r="BE317" s="10"/>
    </row>
    <row r="318" spans="1:57" s="207" customFormat="1" hidden="1">
      <c r="A318" s="140"/>
      <c r="B318" s="142"/>
      <c r="C318" s="142"/>
      <c r="D318" s="1041"/>
      <c r="E318" s="203"/>
      <c r="F318" s="204"/>
      <c r="G318" s="203"/>
      <c r="H318" s="203"/>
      <c r="I318" s="203"/>
      <c r="J318" s="203"/>
      <c r="K318" s="37"/>
      <c r="L318" s="205"/>
      <c r="M318" s="203"/>
      <c r="N318" s="32"/>
      <c r="O318" s="32"/>
      <c r="P318" s="17"/>
      <c r="Q318" s="206"/>
      <c r="R318" s="755"/>
      <c r="S318" s="755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1"/>
      <c r="BA318" s="12"/>
      <c r="BB318" s="10"/>
      <c r="BC318" s="10"/>
      <c r="BD318" s="10"/>
      <c r="BE318" s="10"/>
    </row>
    <row r="319" spans="1:57" hidden="1">
      <c r="A319" s="140"/>
      <c r="B319" s="142"/>
      <c r="C319" s="142"/>
      <c r="D319" s="1041" t="s">
        <v>1013</v>
      </c>
      <c r="E319" s="199"/>
      <c r="F319" s="200"/>
      <c r="G319" s="35"/>
      <c r="H319" s="37"/>
      <c r="I319" s="35"/>
      <c r="J319" s="35"/>
      <c r="K319" s="37"/>
      <c r="L319" s="35"/>
      <c r="M319" s="35"/>
      <c r="N319" s="201">
        <f>SUBTOTAL(9,N320)</f>
        <v>17200000</v>
      </c>
      <c r="O319" s="201">
        <v>0</v>
      </c>
      <c r="P319" s="201">
        <f>SUBTOTAL(9,P320)</f>
        <v>17200000</v>
      </c>
      <c r="Q319" s="202"/>
      <c r="R319" s="755"/>
      <c r="S319" s="755"/>
    </row>
    <row r="320" spans="1:57" s="207" customFormat="1" hidden="1">
      <c r="A320" s="140"/>
      <c r="B320" s="142"/>
      <c r="C320" s="211"/>
      <c r="D320" s="1040"/>
      <c r="E320" s="210" t="s">
        <v>1750</v>
      </c>
      <c r="F320" s="200">
        <v>4300000</v>
      </c>
      <c r="G320" s="35" t="s">
        <v>3</v>
      </c>
      <c r="H320" s="37">
        <v>1</v>
      </c>
      <c r="I320" s="210" t="s">
        <v>433</v>
      </c>
      <c r="J320" s="35" t="s">
        <v>3</v>
      </c>
      <c r="K320" s="212">
        <v>4</v>
      </c>
      <c r="L320" s="35" t="s">
        <v>25</v>
      </c>
      <c r="M320" s="198" t="s">
        <v>5</v>
      </c>
      <c r="N320" s="17">
        <f>ROUNDUP(IF(H320&lt;=0,0,IF(K320&lt;=0,0,F320*H320*K320)),-3)</f>
        <v>17200000</v>
      </c>
      <c r="O320" s="32">
        <v>0</v>
      </c>
      <c r="P320" s="17">
        <f>N320-O320</f>
        <v>17200000</v>
      </c>
      <c r="Q320" s="69"/>
      <c r="R320" s="755"/>
      <c r="S320" s="755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1"/>
      <c r="BA320" s="12"/>
      <c r="BB320" s="10"/>
      <c r="BC320" s="10"/>
      <c r="BD320" s="10"/>
      <c r="BE320" s="10"/>
    </row>
    <row r="321" spans="1:57" s="207" customFormat="1" hidden="1">
      <c r="A321" s="140"/>
      <c r="B321" s="142"/>
      <c r="C321" s="142"/>
      <c r="D321" s="1041"/>
      <c r="E321" s="203"/>
      <c r="F321" s="204"/>
      <c r="G321" s="203"/>
      <c r="H321" s="203"/>
      <c r="I321" s="203"/>
      <c r="J321" s="203"/>
      <c r="K321" s="37"/>
      <c r="L321" s="205"/>
      <c r="M321" s="203"/>
      <c r="N321" s="32"/>
      <c r="O321" s="32"/>
      <c r="P321" s="17"/>
      <c r="Q321" s="206"/>
      <c r="R321" s="755"/>
      <c r="S321" s="755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1"/>
      <c r="BA321" s="12"/>
      <c r="BB321" s="10"/>
      <c r="BC321" s="10"/>
      <c r="BD321" s="10"/>
      <c r="BE321" s="10"/>
    </row>
    <row r="322" spans="1:57" s="207" customFormat="1" hidden="1">
      <c r="A322" s="140"/>
      <c r="B322" s="142"/>
      <c r="C322" s="211"/>
      <c r="D322" s="1040" t="s">
        <v>436</v>
      </c>
      <c r="E322" s="47"/>
      <c r="F322" s="14"/>
      <c r="G322" s="47"/>
      <c r="H322" s="47"/>
      <c r="I322" s="47"/>
      <c r="J322" s="47"/>
      <c r="K322" s="47"/>
      <c r="L322" s="15"/>
      <c r="M322" s="47"/>
      <c r="N322" s="18">
        <f>SUBTOTAL(9,N323:N331)</f>
        <v>6000000</v>
      </c>
      <c r="O322" s="18">
        <f>SUBTOTAL(9,O323:O331)</f>
        <v>52510000</v>
      </c>
      <c r="P322" s="18">
        <f>SUBTOTAL(9,P323:P331)</f>
        <v>-46510000</v>
      </c>
      <c r="Q322" s="163"/>
      <c r="R322" s="755"/>
      <c r="S322" s="755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1"/>
      <c r="BA322" s="12"/>
      <c r="BB322" s="10"/>
      <c r="BC322" s="10"/>
      <c r="BD322" s="10"/>
      <c r="BE322" s="10"/>
    </row>
    <row r="323" spans="1:57" s="207" customFormat="1" hidden="1">
      <c r="A323" s="140"/>
      <c r="B323" s="142"/>
      <c r="C323" s="142"/>
      <c r="D323" s="1005"/>
      <c r="E323" s="213" t="s">
        <v>1032</v>
      </c>
      <c r="F323" s="200">
        <v>1000000</v>
      </c>
      <c r="G323" s="35" t="s">
        <v>3</v>
      </c>
      <c r="H323" s="37">
        <v>2</v>
      </c>
      <c r="I323" s="35" t="s">
        <v>1020</v>
      </c>
      <c r="J323" s="35" t="s">
        <v>3</v>
      </c>
      <c r="K323" s="212">
        <v>1</v>
      </c>
      <c r="L323" s="35" t="s">
        <v>1022</v>
      </c>
      <c r="M323" s="198" t="s">
        <v>5</v>
      </c>
      <c r="N323" s="17">
        <f>ROUNDUP(IF(H323&lt;=0,0,IF(K323&lt;=0,0,F323*H323*K323)),-3)</f>
        <v>2000000</v>
      </c>
      <c r="O323" s="32">
        <v>0</v>
      </c>
      <c r="P323" s="17">
        <f t="shared" ref="P323:P331" si="15">N323-O323</f>
        <v>2000000</v>
      </c>
      <c r="Q323" s="69"/>
      <c r="R323" s="755"/>
      <c r="S323" s="755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1"/>
      <c r="BA323" s="12"/>
      <c r="BB323" s="10"/>
      <c r="BC323" s="10"/>
      <c r="BD323" s="10"/>
      <c r="BE323" s="10"/>
    </row>
    <row r="324" spans="1:57" s="207" customFormat="1" hidden="1">
      <c r="A324" s="140"/>
      <c r="B324" s="142"/>
      <c r="C324" s="211"/>
      <c r="D324" s="1040"/>
      <c r="E324" s="210" t="s">
        <v>1751</v>
      </c>
      <c r="F324" s="200">
        <v>2000000</v>
      </c>
      <c r="G324" s="35" t="s">
        <v>3</v>
      </c>
      <c r="H324" s="37">
        <v>1</v>
      </c>
      <c r="I324" s="210" t="s">
        <v>433</v>
      </c>
      <c r="J324" s="35" t="s">
        <v>3</v>
      </c>
      <c r="K324" s="212">
        <v>2</v>
      </c>
      <c r="L324" s="35" t="s">
        <v>1020</v>
      </c>
      <c r="M324" s="198" t="s">
        <v>5</v>
      </c>
      <c r="N324" s="17">
        <f>ROUNDUP(IF(H324&lt;=0,0,IF(K324&lt;=0,0,F324*H324*K324)),-3)</f>
        <v>4000000</v>
      </c>
      <c r="O324" s="32">
        <v>0</v>
      </c>
      <c r="P324" s="17">
        <f t="shared" si="15"/>
        <v>4000000</v>
      </c>
      <c r="Q324" s="69"/>
      <c r="R324" s="755"/>
      <c r="S324" s="755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1"/>
      <c r="BA324" s="12"/>
      <c r="BB324" s="10"/>
      <c r="BC324" s="10"/>
      <c r="BD324" s="10"/>
      <c r="BE324" s="10"/>
    </row>
    <row r="325" spans="1:57" s="207" customFormat="1" hidden="1">
      <c r="A325" s="140"/>
      <c r="B325" s="142"/>
      <c r="C325" s="211"/>
      <c r="D325" s="1040"/>
      <c r="E325" s="20" t="s">
        <v>1034</v>
      </c>
      <c r="F325" s="200">
        <v>0</v>
      </c>
      <c r="G325" s="210" t="s">
        <v>3</v>
      </c>
      <c r="H325" s="210"/>
      <c r="I325" s="210" t="s">
        <v>16</v>
      </c>
      <c r="J325" s="210" t="s">
        <v>3</v>
      </c>
      <c r="K325" s="210"/>
      <c r="L325" s="35" t="s">
        <v>25</v>
      </c>
      <c r="M325" s="210" t="s">
        <v>5</v>
      </c>
      <c r="N325" s="32">
        <f t="shared" ref="N325:N331" si="16">ROUNDUP(IF(H325&lt;=0,0,IF(K325&lt;=0,0,F325*H325*K325)),-3)</f>
        <v>0</v>
      </c>
      <c r="O325" s="32">
        <v>11010000</v>
      </c>
      <c r="P325" s="17">
        <f t="shared" si="15"/>
        <v>-11010000</v>
      </c>
      <c r="Q325" s="69"/>
      <c r="R325" s="755"/>
      <c r="S325" s="755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1"/>
      <c r="BA325" s="12"/>
      <c r="BB325" s="10"/>
      <c r="BC325" s="10"/>
      <c r="BD325" s="10"/>
      <c r="BE325" s="10"/>
    </row>
    <row r="326" spans="1:57" s="207" customFormat="1" hidden="1">
      <c r="A326" s="140"/>
      <c r="B326" s="142"/>
      <c r="C326" s="211"/>
      <c r="D326" s="1040"/>
      <c r="E326" s="213" t="s">
        <v>1035</v>
      </c>
      <c r="F326" s="200">
        <v>0</v>
      </c>
      <c r="G326" s="210" t="s">
        <v>3</v>
      </c>
      <c r="H326" s="210"/>
      <c r="I326" s="210" t="s">
        <v>16</v>
      </c>
      <c r="J326" s="210" t="s">
        <v>3</v>
      </c>
      <c r="K326" s="210"/>
      <c r="L326" s="35" t="s">
        <v>25</v>
      </c>
      <c r="M326" s="210" t="s">
        <v>5</v>
      </c>
      <c r="N326" s="32">
        <f t="shared" si="16"/>
        <v>0</v>
      </c>
      <c r="O326" s="32">
        <v>20000000</v>
      </c>
      <c r="P326" s="17">
        <f t="shared" si="15"/>
        <v>-20000000</v>
      </c>
      <c r="Q326" s="69"/>
      <c r="R326" s="755"/>
      <c r="S326" s="755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1"/>
      <c r="BA326" s="12"/>
      <c r="BB326" s="10"/>
      <c r="BC326" s="10"/>
      <c r="BD326" s="10"/>
      <c r="BE326" s="10"/>
    </row>
    <row r="327" spans="1:57" s="207" customFormat="1" hidden="1">
      <c r="A327" s="140"/>
      <c r="B327" s="142"/>
      <c r="C327" s="211"/>
      <c r="D327" s="1040"/>
      <c r="E327" s="20" t="s">
        <v>1036</v>
      </c>
      <c r="F327" s="200">
        <v>0</v>
      </c>
      <c r="G327" s="210" t="s">
        <v>3</v>
      </c>
      <c r="H327" s="210"/>
      <c r="I327" s="210" t="s">
        <v>16</v>
      </c>
      <c r="J327" s="210" t="s">
        <v>3</v>
      </c>
      <c r="K327" s="210"/>
      <c r="L327" s="35" t="s">
        <v>25</v>
      </c>
      <c r="M327" s="210" t="s">
        <v>5</v>
      </c>
      <c r="N327" s="32">
        <f t="shared" si="16"/>
        <v>0</v>
      </c>
      <c r="O327" s="32">
        <v>1600000</v>
      </c>
      <c r="P327" s="17">
        <f t="shared" si="15"/>
        <v>-1600000</v>
      </c>
      <c r="Q327" s="69"/>
      <c r="R327" s="755"/>
      <c r="S327" s="755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1"/>
      <c r="BA327" s="12"/>
      <c r="BB327" s="10"/>
      <c r="BC327" s="10"/>
      <c r="BD327" s="10"/>
      <c r="BE327" s="10"/>
    </row>
    <row r="328" spans="1:57" s="207" customFormat="1" hidden="1">
      <c r="A328" s="140"/>
      <c r="B328" s="142"/>
      <c r="C328" s="211"/>
      <c r="D328" s="1040"/>
      <c r="E328" s="20" t="s">
        <v>1037</v>
      </c>
      <c r="F328" s="200">
        <v>0</v>
      </c>
      <c r="G328" s="210" t="s">
        <v>3</v>
      </c>
      <c r="H328" s="210"/>
      <c r="I328" s="210" t="s">
        <v>16</v>
      </c>
      <c r="J328" s="210" t="s">
        <v>3</v>
      </c>
      <c r="K328" s="210"/>
      <c r="L328" s="35" t="s">
        <v>25</v>
      </c>
      <c r="M328" s="210" t="s">
        <v>5</v>
      </c>
      <c r="N328" s="32">
        <f t="shared" si="16"/>
        <v>0</v>
      </c>
      <c r="O328" s="32">
        <v>2000000</v>
      </c>
      <c r="P328" s="17">
        <f t="shared" si="15"/>
        <v>-2000000</v>
      </c>
      <c r="Q328" s="69"/>
      <c r="R328" s="755"/>
      <c r="S328" s="755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1"/>
      <c r="BA328" s="12"/>
      <c r="BB328" s="10"/>
      <c r="BC328" s="10"/>
      <c r="BD328" s="10"/>
      <c r="BE328" s="10"/>
    </row>
    <row r="329" spans="1:57" s="207" customFormat="1" hidden="1">
      <c r="A329" s="140"/>
      <c r="B329" s="142"/>
      <c r="C329" s="211"/>
      <c r="D329" s="1040"/>
      <c r="E329" s="213" t="s">
        <v>1038</v>
      </c>
      <c r="F329" s="200">
        <v>0</v>
      </c>
      <c r="G329" s="210" t="s">
        <v>3</v>
      </c>
      <c r="H329" s="210"/>
      <c r="I329" s="210" t="s">
        <v>16</v>
      </c>
      <c r="J329" s="210" t="s">
        <v>3</v>
      </c>
      <c r="K329" s="210"/>
      <c r="L329" s="35" t="s">
        <v>25</v>
      </c>
      <c r="M329" s="210" t="s">
        <v>5</v>
      </c>
      <c r="N329" s="32">
        <f t="shared" si="16"/>
        <v>0</v>
      </c>
      <c r="O329" s="32">
        <v>4800000</v>
      </c>
      <c r="P329" s="17">
        <f t="shared" si="15"/>
        <v>-4800000</v>
      </c>
      <c r="Q329" s="69"/>
      <c r="R329" s="755"/>
      <c r="S329" s="755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1"/>
      <c r="BA329" s="12"/>
      <c r="BB329" s="10"/>
      <c r="BC329" s="10"/>
      <c r="BD329" s="10"/>
      <c r="BE329" s="10"/>
    </row>
    <row r="330" spans="1:57" s="207" customFormat="1" hidden="1">
      <c r="A330" s="140"/>
      <c r="B330" s="142"/>
      <c r="C330" s="211"/>
      <c r="D330" s="1040"/>
      <c r="E330" s="213" t="s">
        <v>1039</v>
      </c>
      <c r="F330" s="200">
        <v>0</v>
      </c>
      <c r="G330" s="210" t="s">
        <v>3</v>
      </c>
      <c r="H330" s="210"/>
      <c r="I330" s="210" t="s">
        <v>16</v>
      </c>
      <c r="J330" s="210" t="s">
        <v>3</v>
      </c>
      <c r="K330" s="210"/>
      <c r="L330" s="35" t="s">
        <v>25</v>
      </c>
      <c r="M330" s="210" t="s">
        <v>5</v>
      </c>
      <c r="N330" s="32">
        <f t="shared" si="16"/>
        <v>0</v>
      </c>
      <c r="O330" s="32">
        <v>11100000</v>
      </c>
      <c r="P330" s="17">
        <f t="shared" si="15"/>
        <v>-11100000</v>
      </c>
      <c r="Q330" s="69"/>
      <c r="R330" s="755"/>
      <c r="S330" s="755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1"/>
      <c r="BA330" s="12"/>
      <c r="BB330" s="10"/>
      <c r="BC330" s="10"/>
      <c r="BD330" s="10"/>
      <c r="BE330" s="10"/>
    </row>
    <row r="331" spans="1:57" s="207" customFormat="1" hidden="1">
      <c r="A331" s="140"/>
      <c r="B331" s="142"/>
      <c r="C331" s="211"/>
      <c r="D331" s="1040"/>
      <c r="E331" s="213" t="s">
        <v>1040</v>
      </c>
      <c r="F331" s="200">
        <v>0</v>
      </c>
      <c r="G331" s="210" t="s">
        <v>3</v>
      </c>
      <c r="H331" s="210"/>
      <c r="I331" s="210" t="s">
        <v>16</v>
      </c>
      <c r="J331" s="210" t="s">
        <v>3</v>
      </c>
      <c r="K331" s="210"/>
      <c r="L331" s="35" t="s">
        <v>25</v>
      </c>
      <c r="M331" s="210" t="s">
        <v>5</v>
      </c>
      <c r="N331" s="32">
        <f t="shared" si="16"/>
        <v>0</v>
      </c>
      <c r="O331" s="32">
        <v>2000000</v>
      </c>
      <c r="P331" s="17">
        <f t="shared" si="15"/>
        <v>-2000000</v>
      </c>
      <c r="Q331" s="69"/>
      <c r="R331" s="755"/>
      <c r="S331" s="755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1"/>
      <c r="BA331" s="12"/>
      <c r="BB331" s="10"/>
      <c r="BC331" s="10"/>
      <c r="BD331" s="10"/>
      <c r="BE331" s="10"/>
    </row>
    <row r="332" spans="1:57" s="207" customFormat="1" hidden="1">
      <c r="A332" s="140"/>
      <c r="B332" s="142"/>
      <c r="C332" s="211"/>
      <c r="D332" s="1040"/>
      <c r="E332" s="47"/>
      <c r="F332" s="14"/>
      <c r="G332" s="47"/>
      <c r="H332" s="47"/>
      <c r="I332" s="47"/>
      <c r="J332" s="47"/>
      <c r="K332" s="47"/>
      <c r="L332" s="15"/>
      <c r="M332" s="47"/>
      <c r="N332" s="17"/>
      <c r="O332" s="17"/>
      <c r="P332" s="17"/>
      <c r="Q332" s="69"/>
      <c r="R332" s="755"/>
      <c r="S332" s="755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1"/>
      <c r="BA332" s="12"/>
      <c r="BB332" s="10"/>
      <c r="BC332" s="10"/>
      <c r="BD332" s="10"/>
      <c r="BE332" s="10"/>
    </row>
    <row r="333" spans="1:57" hidden="1">
      <c r="A333" s="67"/>
      <c r="B333" s="68"/>
      <c r="C333" s="68"/>
      <c r="D333" s="1011" t="s">
        <v>445</v>
      </c>
      <c r="E333" s="124"/>
      <c r="N333" s="201">
        <f>SUBTOTAL(9,N334)</f>
        <v>2000000</v>
      </c>
      <c r="O333" s="201">
        <v>0</v>
      </c>
      <c r="P333" s="201">
        <f>SUBTOTAL(9,P334)</f>
        <v>2000000</v>
      </c>
      <c r="Q333" s="191"/>
      <c r="R333" s="755"/>
      <c r="S333" s="755"/>
    </row>
    <row r="334" spans="1:57" hidden="1">
      <c r="A334" s="67"/>
      <c r="B334" s="68"/>
      <c r="C334" s="68"/>
      <c r="D334" s="1011"/>
      <c r="E334" s="210" t="s">
        <v>1752</v>
      </c>
      <c r="F334" s="200">
        <v>500000</v>
      </c>
      <c r="G334" s="35" t="s">
        <v>3</v>
      </c>
      <c r="H334" s="37">
        <v>1</v>
      </c>
      <c r="I334" s="210" t="s">
        <v>433</v>
      </c>
      <c r="J334" s="35" t="s">
        <v>3</v>
      </c>
      <c r="K334" s="212">
        <v>4</v>
      </c>
      <c r="L334" s="35" t="s">
        <v>1020</v>
      </c>
      <c r="M334" s="198" t="s">
        <v>5</v>
      </c>
      <c r="N334" s="17">
        <f>ROUNDUP(IF(H334&lt;=0,0,IF(K334&lt;=0,0,F334*H334*K334)),-3)</f>
        <v>2000000</v>
      </c>
      <c r="O334" s="32">
        <v>0</v>
      </c>
      <c r="P334" s="17">
        <f>N334-O334</f>
        <v>2000000</v>
      </c>
      <c r="Q334" s="189"/>
      <c r="R334" s="755"/>
      <c r="S334" s="755"/>
    </row>
    <row r="335" spans="1:57" hidden="1">
      <c r="A335" s="67"/>
      <c r="B335" s="68"/>
      <c r="C335" s="68"/>
      <c r="E335" s="87"/>
      <c r="F335" s="186"/>
      <c r="G335" s="87"/>
      <c r="H335" s="87"/>
      <c r="I335" s="87"/>
      <c r="J335" s="87"/>
      <c r="K335" s="87"/>
      <c r="L335" s="187"/>
      <c r="M335" s="87"/>
      <c r="N335" s="188"/>
      <c r="O335" s="188"/>
      <c r="P335" s="190"/>
      <c r="Q335" s="219"/>
      <c r="R335" s="755"/>
      <c r="S335" s="755"/>
    </row>
    <row r="336" spans="1:57" hidden="1">
      <c r="A336" s="67"/>
      <c r="B336" s="68"/>
      <c r="C336" s="68"/>
      <c r="D336" s="1011" t="s">
        <v>399</v>
      </c>
      <c r="E336" s="87"/>
      <c r="F336" s="186"/>
      <c r="G336" s="87"/>
      <c r="H336" s="87"/>
      <c r="I336" s="87"/>
      <c r="J336" s="87"/>
      <c r="K336" s="87"/>
      <c r="L336" s="187"/>
      <c r="M336" s="87"/>
      <c r="N336" s="192">
        <f xml:space="preserve"> SUBTOTAL(9,N337:N340)</f>
        <v>312000000</v>
      </c>
      <c r="O336" s="192">
        <f xml:space="preserve"> SUBTOTAL(9,O337:O340)</f>
        <v>0</v>
      </c>
      <c r="P336" s="192">
        <f xml:space="preserve"> SUBTOTAL(9,P337:P340)</f>
        <v>312000000</v>
      </c>
      <c r="Q336" s="191"/>
      <c r="R336" s="755"/>
      <c r="S336" s="755"/>
    </row>
    <row r="337" spans="1:57" hidden="1">
      <c r="A337" s="67"/>
      <c r="B337" s="68"/>
      <c r="C337" s="68"/>
      <c r="D337" s="1011"/>
      <c r="E337" s="213" t="s">
        <v>1753</v>
      </c>
      <c r="F337" s="220">
        <v>53000000</v>
      </c>
      <c r="G337" s="35" t="s">
        <v>3</v>
      </c>
      <c r="H337" s="37">
        <v>1</v>
      </c>
      <c r="I337" s="35" t="s">
        <v>1022</v>
      </c>
      <c r="J337" s="35" t="s">
        <v>3</v>
      </c>
      <c r="K337" s="221">
        <v>4</v>
      </c>
      <c r="L337" s="35" t="s">
        <v>1020</v>
      </c>
      <c r="M337" s="198" t="s">
        <v>5</v>
      </c>
      <c r="N337" s="188">
        <f>ROUNDUP(IF(H337&lt;=0,0,IF(K337&lt;=0,0,F337*H337*K337)),-3)</f>
        <v>212000000</v>
      </c>
      <c r="O337" s="188">
        <v>0</v>
      </c>
      <c r="P337" s="17">
        <f>N337-O337</f>
        <v>212000000</v>
      </c>
      <c r="Q337" s="189"/>
      <c r="R337" s="755"/>
      <c r="S337" s="755"/>
    </row>
    <row r="338" spans="1:57" hidden="1">
      <c r="A338" s="67"/>
      <c r="B338" s="68"/>
      <c r="C338" s="68"/>
      <c r="D338" s="1011"/>
      <c r="E338" s="213" t="s">
        <v>1754</v>
      </c>
      <c r="F338" s="220">
        <v>50000000</v>
      </c>
      <c r="G338" s="35" t="s">
        <v>3</v>
      </c>
      <c r="H338" s="37">
        <v>1</v>
      </c>
      <c r="I338" s="35" t="s">
        <v>1022</v>
      </c>
      <c r="J338" s="35" t="s">
        <v>3</v>
      </c>
      <c r="K338" s="221">
        <v>2</v>
      </c>
      <c r="L338" s="35" t="s">
        <v>1020</v>
      </c>
      <c r="M338" s="198" t="s">
        <v>5</v>
      </c>
      <c r="N338" s="188">
        <f>ROUNDUP(IF(H338&lt;=0,0,IF(K338&lt;=0,0,F338*H338*K338)),-3)</f>
        <v>100000000</v>
      </c>
      <c r="O338" s="188">
        <v>0</v>
      </c>
      <c r="P338" s="17">
        <f>N338-O338</f>
        <v>100000000</v>
      </c>
      <c r="Q338" s="189"/>
      <c r="R338" s="755"/>
      <c r="S338" s="755"/>
    </row>
    <row r="339" spans="1:57" hidden="1">
      <c r="A339" s="67"/>
      <c r="B339" s="68"/>
      <c r="C339" s="68"/>
      <c r="E339" s="87"/>
      <c r="F339" s="186"/>
      <c r="G339" s="87"/>
      <c r="H339" s="87"/>
      <c r="I339" s="87"/>
      <c r="J339" s="87"/>
      <c r="K339" s="87"/>
      <c r="L339" s="187"/>
      <c r="M339" s="87"/>
      <c r="N339" s="188"/>
      <c r="O339" s="188"/>
      <c r="P339" s="188"/>
      <c r="Q339" s="219"/>
      <c r="R339" s="755"/>
      <c r="S339" s="755"/>
    </row>
    <row r="340" spans="1:57" hidden="1">
      <c r="A340" s="140"/>
      <c r="B340" s="142"/>
      <c r="C340" s="142"/>
      <c r="D340" s="1005" t="s">
        <v>412</v>
      </c>
      <c r="E340" s="124"/>
      <c r="N340" s="18">
        <f>SUBTOTAL(9,N341:N350)</f>
        <v>930000000</v>
      </c>
      <c r="O340" s="18">
        <f>SUBTOTAL(9,O341:O350)</f>
        <v>846850000</v>
      </c>
      <c r="P340" s="18">
        <f>SUBTOTAL(9,P341:P350)</f>
        <v>83150000</v>
      </c>
      <c r="Q340" s="163"/>
      <c r="R340" s="755"/>
      <c r="S340" s="755"/>
    </row>
    <row r="341" spans="1:57" s="207" customFormat="1" hidden="1">
      <c r="A341" s="140"/>
      <c r="B341" s="142"/>
      <c r="C341" s="142"/>
      <c r="D341" s="1005"/>
      <c r="E341" s="213" t="s">
        <v>1041</v>
      </c>
      <c r="F341" s="200">
        <v>44000000</v>
      </c>
      <c r="G341" s="35" t="s">
        <v>3</v>
      </c>
      <c r="H341" s="37">
        <v>1</v>
      </c>
      <c r="I341" s="35" t="s">
        <v>1022</v>
      </c>
      <c r="J341" s="35" t="s">
        <v>3</v>
      </c>
      <c r="K341" s="212">
        <v>2</v>
      </c>
      <c r="L341" s="35" t="s">
        <v>1020</v>
      </c>
      <c r="M341" s="198" t="s">
        <v>5</v>
      </c>
      <c r="N341" s="17">
        <f t="shared" ref="N341:N350" si="17">ROUNDUP(IF(H341&lt;=0,0,IF(K341&lt;=0,0,F341*H341*K341)),-3)</f>
        <v>88000000</v>
      </c>
      <c r="O341" s="32">
        <v>0</v>
      </c>
      <c r="P341" s="17">
        <f t="shared" ref="P341:P350" si="18">N341-O341</f>
        <v>88000000</v>
      </c>
      <c r="Q341" s="69"/>
      <c r="R341" s="755"/>
      <c r="S341" s="755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1"/>
      <c r="BA341" s="12"/>
      <c r="BB341" s="10"/>
      <c r="BC341" s="10"/>
      <c r="BD341" s="10"/>
      <c r="BE341" s="10"/>
    </row>
    <row r="342" spans="1:57" s="207" customFormat="1" hidden="1">
      <c r="A342" s="140"/>
      <c r="B342" s="142"/>
      <c r="C342" s="142"/>
      <c r="D342" s="1005"/>
      <c r="E342" s="213" t="s">
        <v>1755</v>
      </c>
      <c r="F342" s="220">
        <v>70000000</v>
      </c>
      <c r="G342" s="35" t="s">
        <v>3</v>
      </c>
      <c r="H342" s="37">
        <v>1</v>
      </c>
      <c r="I342" s="35" t="s">
        <v>1022</v>
      </c>
      <c r="J342" s="35" t="s">
        <v>3</v>
      </c>
      <c r="K342" s="221">
        <v>4</v>
      </c>
      <c r="L342" s="35" t="s">
        <v>1020</v>
      </c>
      <c r="M342" s="198" t="s">
        <v>5</v>
      </c>
      <c r="N342" s="17">
        <f t="shared" si="17"/>
        <v>280000000</v>
      </c>
      <c r="O342" s="32">
        <v>0</v>
      </c>
      <c r="P342" s="17">
        <f t="shared" si="18"/>
        <v>280000000</v>
      </c>
      <c r="Q342" s="69"/>
      <c r="R342" s="755"/>
      <c r="S342" s="755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1"/>
      <c r="BA342" s="12"/>
      <c r="BB342" s="10"/>
      <c r="BC342" s="10"/>
      <c r="BD342" s="10"/>
      <c r="BE342" s="10"/>
    </row>
    <row r="343" spans="1:57" s="207" customFormat="1" hidden="1">
      <c r="A343" s="140"/>
      <c r="B343" s="142"/>
      <c r="C343" s="142"/>
      <c r="D343" s="1005"/>
      <c r="E343" s="213" t="s">
        <v>1756</v>
      </c>
      <c r="F343" s="220">
        <v>70000000</v>
      </c>
      <c r="G343" s="35" t="s">
        <v>3</v>
      </c>
      <c r="H343" s="37">
        <v>1</v>
      </c>
      <c r="I343" s="35" t="s">
        <v>1022</v>
      </c>
      <c r="J343" s="35" t="s">
        <v>3</v>
      </c>
      <c r="K343" s="221">
        <v>2</v>
      </c>
      <c r="L343" s="35" t="s">
        <v>1020</v>
      </c>
      <c r="M343" s="198" t="s">
        <v>5</v>
      </c>
      <c r="N343" s="17">
        <f t="shared" si="17"/>
        <v>140000000</v>
      </c>
      <c r="O343" s="32">
        <v>0</v>
      </c>
      <c r="P343" s="17">
        <f t="shared" si="18"/>
        <v>140000000</v>
      </c>
      <c r="Q343" s="69"/>
      <c r="R343" s="755"/>
      <c r="S343" s="755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1"/>
      <c r="BA343" s="12"/>
      <c r="BB343" s="10"/>
      <c r="BC343" s="10"/>
      <c r="BD343" s="10"/>
      <c r="BE343" s="10"/>
    </row>
    <row r="344" spans="1:57" hidden="1">
      <c r="A344" s="140"/>
      <c r="B344" s="142"/>
      <c r="C344" s="142"/>
      <c r="E344" s="213" t="s">
        <v>1042</v>
      </c>
      <c r="F344" s="200">
        <v>42750000</v>
      </c>
      <c r="G344" s="35" t="s">
        <v>3</v>
      </c>
      <c r="H344" s="37">
        <v>8</v>
      </c>
      <c r="I344" s="35" t="s">
        <v>1020</v>
      </c>
      <c r="J344" s="35" t="s">
        <v>3</v>
      </c>
      <c r="K344" s="212">
        <v>1</v>
      </c>
      <c r="L344" s="35" t="s">
        <v>1022</v>
      </c>
      <c r="M344" s="198" t="s">
        <v>5</v>
      </c>
      <c r="N344" s="17">
        <f t="shared" si="17"/>
        <v>342000000</v>
      </c>
      <c r="O344" s="32">
        <v>0</v>
      </c>
      <c r="P344" s="17">
        <f t="shared" si="18"/>
        <v>342000000</v>
      </c>
      <c r="Q344" s="69"/>
      <c r="R344" s="755"/>
      <c r="S344" s="755"/>
    </row>
    <row r="345" spans="1:57" hidden="1">
      <c r="A345" s="140"/>
      <c r="B345" s="142"/>
      <c r="C345" s="142"/>
      <c r="E345" s="213" t="s">
        <v>1043</v>
      </c>
      <c r="F345" s="200">
        <v>4000000</v>
      </c>
      <c r="G345" s="35" t="s">
        <v>3</v>
      </c>
      <c r="H345" s="37">
        <v>10</v>
      </c>
      <c r="I345" s="35" t="s">
        <v>1020</v>
      </c>
      <c r="J345" s="35" t="s">
        <v>3</v>
      </c>
      <c r="K345" s="212">
        <v>2</v>
      </c>
      <c r="L345" s="35" t="s">
        <v>1022</v>
      </c>
      <c r="M345" s="198" t="s">
        <v>5</v>
      </c>
      <c r="N345" s="17">
        <f t="shared" si="17"/>
        <v>80000000</v>
      </c>
      <c r="O345" s="32">
        <v>0</v>
      </c>
      <c r="P345" s="17">
        <f t="shared" si="18"/>
        <v>80000000</v>
      </c>
      <c r="Q345" s="69"/>
      <c r="R345" s="755"/>
      <c r="S345" s="755"/>
    </row>
    <row r="346" spans="1:57" hidden="1">
      <c r="A346" s="140"/>
      <c r="B346" s="142"/>
      <c r="C346" s="142"/>
      <c r="E346" s="20" t="s">
        <v>1044</v>
      </c>
      <c r="F346" s="200">
        <v>0</v>
      </c>
      <c r="G346" s="35" t="s">
        <v>3</v>
      </c>
      <c r="H346" s="37"/>
      <c r="I346" s="35" t="s">
        <v>1022</v>
      </c>
      <c r="J346" s="35" t="s">
        <v>3</v>
      </c>
      <c r="K346" s="212"/>
      <c r="L346" s="35" t="s">
        <v>1020</v>
      </c>
      <c r="M346" s="198" t="s">
        <v>5</v>
      </c>
      <c r="N346" s="17">
        <f t="shared" si="17"/>
        <v>0</v>
      </c>
      <c r="O346" s="32">
        <v>539000000</v>
      </c>
      <c r="P346" s="17">
        <f t="shared" si="18"/>
        <v>-539000000</v>
      </c>
      <c r="Q346" s="69"/>
      <c r="R346" s="755"/>
      <c r="S346" s="755"/>
    </row>
    <row r="347" spans="1:57" hidden="1">
      <c r="A347" s="140"/>
      <c r="B347" s="142"/>
      <c r="C347" s="142"/>
      <c r="E347" s="213" t="s">
        <v>1045</v>
      </c>
      <c r="F347" s="200">
        <v>0</v>
      </c>
      <c r="G347" s="35" t="s">
        <v>3</v>
      </c>
      <c r="H347" s="37"/>
      <c r="I347" s="35" t="s">
        <v>1022</v>
      </c>
      <c r="J347" s="35" t="s">
        <v>3</v>
      </c>
      <c r="K347" s="212"/>
      <c r="L347" s="35" t="s">
        <v>1020</v>
      </c>
      <c r="M347" s="198" t="s">
        <v>5</v>
      </c>
      <c r="N347" s="17">
        <f t="shared" si="17"/>
        <v>0</v>
      </c>
      <c r="O347" s="32">
        <v>30000000</v>
      </c>
      <c r="P347" s="17">
        <f t="shared" si="18"/>
        <v>-30000000</v>
      </c>
      <c r="Q347" s="69"/>
      <c r="R347" s="755"/>
      <c r="S347" s="755"/>
    </row>
    <row r="348" spans="1:57" hidden="1">
      <c r="A348" s="140"/>
      <c r="B348" s="142"/>
      <c r="C348" s="142"/>
      <c r="E348" s="213" t="s">
        <v>1046</v>
      </c>
      <c r="F348" s="200">
        <v>0</v>
      </c>
      <c r="G348" s="35" t="s">
        <v>3</v>
      </c>
      <c r="H348" s="37"/>
      <c r="I348" s="35" t="s">
        <v>1022</v>
      </c>
      <c r="J348" s="35" t="s">
        <v>3</v>
      </c>
      <c r="K348" s="212"/>
      <c r="L348" s="35" t="s">
        <v>1020</v>
      </c>
      <c r="M348" s="198" t="s">
        <v>5</v>
      </c>
      <c r="N348" s="17">
        <f t="shared" si="17"/>
        <v>0</v>
      </c>
      <c r="O348" s="32">
        <v>77850000</v>
      </c>
      <c r="P348" s="17">
        <f t="shared" si="18"/>
        <v>-77850000</v>
      </c>
      <c r="Q348" s="69"/>
      <c r="R348" s="755"/>
      <c r="S348" s="755"/>
    </row>
    <row r="349" spans="1:57" hidden="1">
      <c r="A349" s="140"/>
      <c r="B349" s="142"/>
      <c r="C349" s="142"/>
      <c r="E349" s="213" t="s">
        <v>1047</v>
      </c>
      <c r="F349" s="200">
        <v>0</v>
      </c>
      <c r="G349" s="35" t="s">
        <v>3</v>
      </c>
      <c r="H349" s="37"/>
      <c r="I349" s="35" t="s">
        <v>1028</v>
      </c>
      <c r="J349" s="35" t="s">
        <v>3</v>
      </c>
      <c r="K349" s="212"/>
      <c r="L349" s="35" t="s">
        <v>1020</v>
      </c>
      <c r="M349" s="198" t="s">
        <v>5</v>
      </c>
      <c r="N349" s="17">
        <f t="shared" si="17"/>
        <v>0</v>
      </c>
      <c r="O349" s="32">
        <v>40000000</v>
      </c>
      <c r="P349" s="17">
        <f t="shared" si="18"/>
        <v>-40000000</v>
      </c>
      <c r="Q349" s="69"/>
      <c r="R349" s="755"/>
      <c r="S349" s="755"/>
    </row>
    <row r="350" spans="1:57" hidden="1">
      <c r="A350" s="140"/>
      <c r="B350" s="142"/>
      <c r="C350" s="142"/>
      <c r="E350" s="213" t="s">
        <v>1048</v>
      </c>
      <c r="F350" s="200">
        <v>0</v>
      </c>
      <c r="G350" s="35" t="s">
        <v>3</v>
      </c>
      <c r="H350" s="37"/>
      <c r="I350" s="35" t="s">
        <v>1022</v>
      </c>
      <c r="J350" s="35" t="s">
        <v>3</v>
      </c>
      <c r="K350" s="212"/>
      <c r="L350" s="35" t="s">
        <v>1020</v>
      </c>
      <c r="M350" s="198" t="s">
        <v>5</v>
      </c>
      <c r="N350" s="17">
        <f t="shared" si="17"/>
        <v>0</v>
      </c>
      <c r="O350" s="32">
        <v>160000000</v>
      </c>
      <c r="P350" s="17">
        <f t="shared" si="18"/>
        <v>-160000000</v>
      </c>
      <c r="Q350" s="69"/>
      <c r="R350" s="755"/>
      <c r="S350" s="755"/>
    </row>
    <row r="351" spans="1:57" s="207" customFormat="1" hidden="1">
      <c r="A351" s="140"/>
      <c r="B351" s="142"/>
      <c r="C351" s="142"/>
      <c r="D351" s="1005"/>
      <c r="E351" s="213"/>
      <c r="F351" s="200"/>
      <c r="G351" s="35"/>
      <c r="H351" s="37"/>
      <c r="I351" s="35"/>
      <c r="J351" s="35"/>
      <c r="K351" s="212"/>
      <c r="L351" s="35"/>
      <c r="M351" s="198"/>
      <c r="N351" s="17"/>
      <c r="O351" s="32"/>
      <c r="P351" s="17"/>
      <c r="Q351" s="69"/>
      <c r="R351" s="755"/>
      <c r="S351" s="755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1"/>
      <c r="BA351" s="12"/>
      <c r="BB351" s="10"/>
      <c r="BC351" s="10"/>
      <c r="BD351" s="10"/>
      <c r="BE351" s="10"/>
    </row>
    <row r="352" spans="1:57" s="207" customFormat="1" hidden="1">
      <c r="A352" s="140"/>
      <c r="B352" s="142"/>
      <c r="C352" s="211"/>
      <c r="D352" s="1040" t="s">
        <v>434</v>
      </c>
      <c r="E352" s="47"/>
      <c r="F352" s="14"/>
      <c r="G352" s="47"/>
      <c r="H352" s="47"/>
      <c r="I352" s="47"/>
      <c r="J352" s="47"/>
      <c r="K352" s="47"/>
      <c r="L352" s="15"/>
      <c r="M352" s="47"/>
      <c r="N352" s="18">
        <f>SUBTOTAL(9,N353:N353)</f>
        <v>4000000</v>
      </c>
      <c r="O352" s="18">
        <f>SUBTOTAL(9,O353:O353)</f>
        <v>0</v>
      </c>
      <c r="P352" s="18">
        <f>SUBTOTAL(9,P353:P353)</f>
        <v>4000000</v>
      </c>
      <c r="Q352" s="163"/>
      <c r="R352" s="755"/>
      <c r="S352" s="755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1"/>
      <c r="BA352" s="12"/>
      <c r="BB352" s="10"/>
      <c r="BC352" s="10"/>
      <c r="BD352" s="10"/>
      <c r="BE352" s="10"/>
    </row>
    <row r="353" spans="1:57" s="207" customFormat="1" hidden="1">
      <c r="A353" s="140"/>
      <c r="B353" s="142"/>
      <c r="C353" s="211"/>
      <c r="D353" s="1040"/>
      <c r="E353" s="47" t="s">
        <v>1033</v>
      </c>
      <c r="F353" s="200">
        <v>2000000</v>
      </c>
      <c r="G353" s="210" t="s">
        <v>3</v>
      </c>
      <c r="H353" s="210">
        <v>1</v>
      </c>
      <c r="I353" s="210" t="s">
        <v>16</v>
      </c>
      <c r="J353" s="210" t="s">
        <v>3</v>
      </c>
      <c r="K353" s="210">
        <v>2</v>
      </c>
      <c r="L353" s="35" t="s">
        <v>432</v>
      </c>
      <c r="M353" s="210" t="s">
        <v>5</v>
      </c>
      <c r="N353" s="32">
        <f>ROUNDUP(IF(H353&lt;=0,0,IF(K353&lt;=0,0,F353*H353*K353)),-3)</f>
        <v>4000000</v>
      </c>
      <c r="O353" s="32">
        <v>0</v>
      </c>
      <c r="P353" s="17">
        <f>N353-O353</f>
        <v>4000000</v>
      </c>
      <c r="Q353" s="69"/>
      <c r="R353" s="755"/>
      <c r="S353" s="755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1"/>
      <c r="BA353" s="12"/>
      <c r="BB353" s="10"/>
      <c r="BC353" s="10"/>
      <c r="BD353" s="10"/>
      <c r="BE353" s="10"/>
    </row>
    <row r="354" spans="1:57" s="207" customFormat="1" hidden="1">
      <c r="A354" s="140"/>
      <c r="B354" s="142"/>
      <c r="C354" s="211"/>
      <c r="D354" s="1040"/>
      <c r="E354" s="47"/>
      <c r="F354" s="200"/>
      <c r="G354" s="210"/>
      <c r="H354" s="210"/>
      <c r="I354" s="210"/>
      <c r="J354" s="210"/>
      <c r="K354" s="210"/>
      <c r="L354" s="35"/>
      <c r="M354" s="210"/>
      <c r="N354" s="32"/>
      <c r="O354" s="32"/>
      <c r="P354" s="32"/>
      <c r="Q354" s="69"/>
      <c r="R354" s="755"/>
      <c r="S354" s="755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1"/>
      <c r="BA354" s="12"/>
      <c r="BB354" s="10"/>
      <c r="BC354" s="10"/>
      <c r="BD354" s="10"/>
      <c r="BE354" s="10"/>
    </row>
    <row r="355" spans="1:57" s="207" customFormat="1" hidden="1">
      <c r="A355" s="140"/>
      <c r="B355" s="142"/>
      <c r="C355" s="211"/>
      <c r="D355" s="1040" t="s">
        <v>401</v>
      </c>
      <c r="E355" s="47"/>
      <c r="F355" s="14"/>
      <c r="G355" s="47"/>
      <c r="H355" s="47"/>
      <c r="I355" s="47"/>
      <c r="J355" s="47"/>
      <c r="K355" s="47"/>
      <c r="L355" s="15"/>
      <c r="M355" s="47"/>
      <c r="N355" s="18">
        <f>SUBTOTAL(9,N356:N358)</f>
        <v>20000000</v>
      </c>
      <c r="O355" s="18">
        <f>SUBTOTAL(9,O356:O358)</f>
        <v>30000000</v>
      </c>
      <c r="P355" s="18">
        <f>SUBTOTAL(9,P356:P358)</f>
        <v>-10000000</v>
      </c>
      <c r="Q355" s="163"/>
      <c r="R355" s="755"/>
      <c r="S355" s="755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1"/>
      <c r="BA355" s="12"/>
      <c r="BB355" s="10"/>
      <c r="BC355" s="10"/>
      <c r="BD355" s="10"/>
      <c r="BE355" s="10"/>
    </row>
    <row r="356" spans="1:57" s="207" customFormat="1" hidden="1">
      <c r="A356" s="140"/>
      <c r="B356" s="142"/>
      <c r="C356" s="211"/>
      <c r="D356" s="1040"/>
      <c r="E356" s="210" t="s">
        <v>1757</v>
      </c>
      <c r="F356" s="200">
        <v>10000000</v>
      </c>
      <c r="G356" s="210" t="s">
        <v>27</v>
      </c>
      <c r="H356" s="210">
        <v>1</v>
      </c>
      <c r="I356" s="210" t="s">
        <v>1758</v>
      </c>
      <c r="J356" s="210" t="s">
        <v>27</v>
      </c>
      <c r="K356" s="210">
        <v>2</v>
      </c>
      <c r="L356" s="35" t="s">
        <v>1759</v>
      </c>
      <c r="M356" s="210" t="s">
        <v>5</v>
      </c>
      <c r="N356" s="32">
        <f>ROUNDUP(IF(H356&lt;=0,0,IF(K356&lt;=0,0,F356*H356*K356)),-3)</f>
        <v>20000000</v>
      </c>
      <c r="O356" s="32">
        <v>0</v>
      </c>
      <c r="P356" s="17">
        <f>N356-O356</f>
        <v>20000000</v>
      </c>
      <c r="Q356" s="69"/>
      <c r="R356" s="755"/>
      <c r="S356" s="755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1"/>
      <c r="BA356" s="12"/>
      <c r="BB356" s="10"/>
      <c r="BC356" s="10"/>
      <c r="BD356" s="10"/>
      <c r="BE356" s="10"/>
    </row>
    <row r="357" spans="1:57" s="207" customFormat="1" hidden="1">
      <c r="A357" s="140"/>
      <c r="B357" s="142"/>
      <c r="C357" s="211"/>
      <c r="D357" s="1040"/>
      <c r="E357" s="213" t="s">
        <v>1760</v>
      </c>
      <c r="F357" s="200">
        <v>0</v>
      </c>
      <c r="G357" s="210" t="s">
        <v>27</v>
      </c>
      <c r="H357" s="210"/>
      <c r="I357" s="210" t="s">
        <v>1758</v>
      </c>
      <c r="J357" s="210" t="s">
        <v>27</v>
      </c>
      <c r="K357" s="210"/>
      <c r="L357" s="35" t="s">
        <v>1759</v>
      </c>
      <c r="M357" s="210" t="s">
        <v>5</v>
      </c>
      <c r="N357" s="32">
        <f>ROUNDUP(IF(H357&lt;=0,0,IF(K357&lt;=0,0,F357*H357*K357)),-3)</f>
        <v>0</v>
      </c>
      <c r="O357" s="32">
        <v>10000000</v>
      </c>
      <c r="P357" s="17">
        <f>N357-O357</f>
        <v>-10000000</v>
      </c>
      <c r="Q357" s="69"/>
      <c r="R357" s="755"/>
      <c r="S357" s="755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1"/>
      <c r="BA357" s="12"/>
      <c r="BB357" s="10"/>
      <c r="BC357" s="10"/>
      <c r="BD357" s="10"/>
      <c r="BE357" s="10"/>
    </row>
    <row r="358" spans="1:57" s="207" customFormat="1" hidden="1">
      <c r="A358" s="140"/>
      <c r="B358" s="142"/>
      <c r="C358" s="211"/>
      <c r="D358" s="1040"/>
      <c r="E358" s="213" t="s">
        <v>1761</v>
      </c>
      <c r="F358" s="200">
        <v>0</v>
      </c>
      <c r="G358" s="210" t="s">
        <v>27</v>
      </c>
      <c r="H358" s="210"/>
      <c r="I358" s="210" t="s">
        <v>1758</v>
      </c>
      <c r="J358" s="210" t="s">
        <v>27</v>
      </c>
      <c r="K358" s="210"/>
      <c r="L358" s="35" t="s">
        <v>1759</v>
      </c>
      <c r="M358" s="210" t="s">
        <v>5</v>
      </c>
      <c r="N358" s="32">
        <f>ROUNDUP(IF(H358&lt;=0,0,IF(K358&lt;=0,0,F358*H358*K358)),-3)</f>
        <v>0</v>
      </c>
      <c r="O358" s="32">
        <v>20000000</v>
      </c>
      <c r="P358" s="17">
        <f>N358-O358</f>
        <v>-20000000</v>
      </c>
      <c r="Q358" s="69"/>
      <c r="R358" s="755"/>
      <c r="S358" s="755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1"/>
      <c r="BA358" s="12"/>
      <c r="BB358" s="10"/>
      <c r="BC358" s="10"/>
      <c r="BD358" s="10"/>
      <c r="BE358" s="10"/>
    </row>
    <row r="359" spans="1:57" s="207" customFormat="1" hidden="1">
      <c r="A359" s="140"/>
      <c r="B359" s="142"/>
      <c r="C359" s="211"/>
      <c r="D359" s="1040"/>
      <c r="E359" s="210"/>
      <c r="F359" s="200"/>
      <c r="G359" s="210"/>
      <c r="H359" s="210"/>
      <c r="I359" s="210"/>
      <c r="J359" s="210"/>
      <c r="K359" s="210"/>
      <c r="L359" s="35"/>
      <c r="M359" s="210"/>
      <c r="N359" s="32"/>
      <c r="O359" s="32"/>
      <c r="P359" s="17"/>
      <c r="Q359" s="69"/>
      <c r="R359" s="755"/>
      <c r="S359" s="755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1"/>
      <c r="BA359" s="12"/>
      <c r="BB359" s="10"/>
      <c r="BC359" s="10"/>
      <c r="BD359" s="10"/>
      <c r="BE359" s="10"/>
    </row>
    <row r="360" spans="1:57" s="207" customFormat="1" hidden="1">
      <c r="A360" s="140"/>
      <c r="B360" s="142"/>
      <c r="C360" s="142"/>
      <c r="D360" s="1005" t="s">
        <v>402</v>
      </c>
      <c r="E360" s="47"/>
      <c r="F360" s="47"/>
      <c r="G360" s="47"/>
      <c r="H360" s="47"/>
      <c r="I360" s="47"/>
      <c r="J360" s="47"/>
      <c r="K360" s="47"/>
      <c r="L360" s="15"/>
      <c r="M360" s="47"/>
      <c r="N360" s="201">
        <f>SUBTOTAL(9,N361:N364)</f>
        <v>14000000</v>
      </c>
      <c r="O360" s="201">
        <f>SUBTOTAL(9,O361:O364)</f>
        <v>11000000</v>
      </c>
      <c r="P360" s="201">
        <f>SUBTOTAL(9,P361:P364)</f>
        <v>3000000</v>
      </c>
      <c r="Q360" s="163"/>
      <c r="R360" s="755"/>
      <c r="S360" s="755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1"/>
      <c r="BA360" s="12"/>
      <c r="BB360" s="10"/>
      <c r="BC360" s="10"/>
      <c r="BD360" s="10"/>
      <c r="BE360" s="10"/>
    </row>
    <row r="361" spans="1:57" s="207" customFormat="1" hidden="1">
      <c r="A361" s="140"/>
      <c r="B361" s="142"/>
      <c r="C361" s="142"/>
      <c r="D361" s="1005"/>
      <c r="E361" s="20" t="s">
        <v>1762</v>
      </c>
      <c r="F361" s="200">
        <v>0</v>
      </c>
      <c r="G361" s="35" t="s">
        <v>3</v>
      </c>
      <c r="H361" s="37"/>
      <c r="I361" s="35" t="s">
        <v>1763</v>
      </c>
      <c r="J361" s="35" t="s">
        <v>3</v>
      </c>
      <c r="K361" s="212"/>
      <c r="L361" s="35" t="s">
        <v>1764</v>
      </c>
      <c r="M361" s="198" t="s">
        <v>5</v>
      </c>
      <c r="N361" s="17">
        <f>ROUNDUP(IF(H361&lt;=0,0,IF(K361&lt;=0,0,F361*H361*K361)),-3)</f>
        <v>0</v>
      </c>
      <c r="O361" s="32">
        <v>2800000</v>
      </c>
      <c r="P361" s="17">
        <f>N361-O361</f>
        <v>-2800000</v>
      </c>
      <c r="Q361" s="69"/>
      <c r="R361" s="755"/>
      <c r="S361" s="755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1"/>
      <c r="BA361" s="12"/>
      <c r="BB361" s="10"/>
      <c r="BC361" s="10"/>
      <c r="BD361" s="10"/>
      <c r="BE361" s="10"/>
    </row>
    <row r="362" spans="1:57" s="207" customFormat="1" hidden="1">
      <c r="A362" s="140"/>
      <c r="B362" s="142"/>
      <c r="C362" s="142"/>
      <c r="D362" s="1005"/>
      <c r="E362" s="20" t="s">
        <v>1765</v>
      </c>
      <c r="F362" s="200">
        <v>200000</v>
      </c>
      <c r="G362" s="35" t="s">
        <v>3</v>
      </c>
      <c r="H362" s="37">
        <v>7</v>
      </c>
      <c r="I362" s="35" t="s">
        <v>1766</v>
      </c>
      <c r="J362" s="35" t="s">
        <v>3</v>
      </c>
      <c r="K362" s="212">
        <v>4</v>
      </c>
      <c r="L362" s="35" t="s">
        <v>1764</v>
      </c>
      <c r="M362" s="198" t="s">
        <v>5</v>
      </c>
      <c r="N362" s="17">
        <f>ROUNDUP(IF(H362&lt;=0,0,IF(K362&lt;=0,0,F362*H362*K362)),-3)</f>
        <v>5600000</v>
      </c>
      <c r="O362" s="32">
        <v>4200000</v>
      </c>
      <c r="P362" s="17">
        <f>N362-O362</f>
        <v>1400000</v>
      </c>
      <c r="Q362" s="69"/>
      <c r="R362" s="755"/>
      <c r="S362" s="755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1"/>
      <c r="BA362" s="12"/>
      <c r="BB362" s="10"/>
      <c r="BC362" s="10"/>
      <c r="BD362" s="10"/>
      <c r="BE362" s="10"/>
    </row>
    <row r="363" spans="1:57" s="207" customFormat="1" hidden="1">
      <c r="A363" s="140"/>
      <c r="B363" s="142"/>
      <c r="C363" s="142"/>
      <c r="D363" s="1005"/>
      <c r="E363" s="20" t="s">
        <v>1767</v>
      </c>
      <c r="F363" s="200">
        <v>200000</v>
      </c>
      <c r="G363" s="35" t="s">
        <v>3</v>
      </c>
      <c r="H363" s="37">
        <v>7</v>
      </c>
      <c r="I363" s="35" t="s">
        <v>1766</v>
      </c>
      <c r="J363" s="35" t="s">
        <v>3</v>
      </c>
      <c r="K363" s="212">
        <v>4</v>
      </c>
      <c r="L363" s="35" t="s">
        <v>1764</v>
      </c>
      <c r="M363" s="198" t="s">
        <v>5</v>
      </c>
      <c r="N363" s="17">
        <f>ROUNDUP(IF(H363&lt;=0,0,IF(K363&lt;=0,0,F363*H363*K363)),-3)</f>
        <v>5600000</v>
      </c>
      <c r="O363" s="32">
        <v>0</v>
      </c>
      <c r="P363" s="17">
        <f>N363-O363</f>
        <v>5600000</v>
      </c>
      <c r="Q363" s="69"/>
      <c r="R363" s="755"/>
      <c r="S363" s="755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1"/>
      <c r="BA363" s="12"/>
      <c r="BB363" s="10"/>
      <c r="BC363" s="10"/>
      <c r="BD363" s="10"/>
      <c r="BE363" s="10"/>
    </row>
    <row r="364" spans="1:57" s="207" customFormat="1" hidden="1">
      <c r="A364" s="140"/>
      <c r="B364" s="142"/>
      <c r="C364" s="142"/>
      <c r="D364" s="1005"/>
      <c r="E364" s="20" t="s">
        <v>1768</v>
      </c>
      <c r="F364" s="200">
        <v>200000</v>
      </c>
      <c r="G364" s="35" t="s">
        <v>3</v>
      </c>
      <c r="H364" s="37">
        <v>7</v>
      </c>
      <c r="I364" s="35" t="s">
        <v>1766</v>
      </c>
      <c r="J364" s="35" t="s">
        <v>3</v>
      </c>
      <c r="K364" s="212">
        <v>2</v>
      </c>
      <c r="L364" s="35" t="s">
        <v>1764</v>
      </c>
      <c r="M364" s="198" t="s">
        <v>5</v>
      </c>
      <c r="N364" s="17">
        <f>ROUNDUP(IF(H364&lt;=0,0,IF(K364&lt;=0,0,F364*H364*K364)),-3)</f>
        <v>2800000</v>
      </c>
      <c r="O364" s="32">
        <v>4000000</v>
      </c>
      <c r="P364" s="17">
        <f>N364-O364</f>
        <v>-1200000</v>
      </c>
      <c r="Q364" s="69"/>
      <c r="R364" s="755"/>
      <c r="S364" s="755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1"/>
      <c r="BA364" s="12"/>
      <c r="BB364" s="10"/>
      <c r="BC364" s="10"/>
      <c r="BD364" s="10"/>
      <c r="BE364" s="10"/>
    </row>
    <row r="365" spans="1:57" s="207" customFormat="1" hidden="1">
      <c r="A365" s="140"/>
      <c r="B365" s="142"/>
      <c r="C365" s="142"/>
      <c r="D365" s="1005"/>
      <c r="E365" s="20"/>
      <c r="F365" s="200"/>
      <c r="G365" s="35"/>
      <c r="H365" s="37"/>
      <c r="I365" s="35"/>
      <c r="J365" s="35"/>
      <c r="K365" s="212"/>
      <c r="L365" s="35"/>
      <c r="M365" s="198"/>
      <c r="N365" s="17"/>
      <c r="O365" s="32"/>
      <c r="P365" s="17"/>
      <c r="Q365" s="69"/>
      <c r="R365" s="755"/>
      <c r="S365" s="755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1"/>
      <c r="BA365" s="12"/>
      <c r="BB365" s="10"/>
      <c r="BC365" s="10"/>
      <c r="BD365" s="10"/>
      <c r="BE365" s="10"/>
    </row>
    <row r="366" spans="1:57" s="207" customFormat="1" hidden="1">
      <c r="A366" s="140"/>
      <c r="B366" s="142"/>
      <c r="C366" s="142"/>
      <c r="D366" s="1040" t="s">
        <v>403</v>
      </c>
      <c r="E366" s="47"/>
      <c r="F366" s="14"/>
      <c r="G366" s="47"/>
      <c r="H366" s="47"/>
      <c r="I366" s="47"/>
      <c r="J366" s="47"/>
      <c r="K366" s="47"/>
      <c r="L366" s="15"/>
      <c r="M366" s="47"/>
      <c r="N366" s="18">
        <f>SUBTOTAL(9,N367:N373)</f>
        <v>6600000</v>
      </c>
      <c r="O366" s="18">
        <f>SUBTOTAL(9,O367:O373)</f>
        <v>7650000</v>
      </c>
      <c r="P366" s="18">
        <f>SUBTOTAL(9,P367:P373)</f>
        <v>-1050000</v>
      </c>
      <c r="Q366" s="163"/>
      <c r="R366" s="755"/>
      <c r="S366" s="755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1"/>
      <c r="BA366" s="12"/>
      <c r="BB366" s="10"/>
      <c r="BC366" s="10"/>
      <c r="BD366" s="10"/>
      <c r="BE366" s="10"/>
    </row>
    <row r="367" spans="1:57" hidden="1">
      <c r="A367" s="140"/>
      <c r="B367" s="142"/>
      <c r="C367" s="142"/>
      <c r="E367" s="213" t="s">
        <v>1769</v>
      </c>
      <c r="F367" s="200">
        <v>250000</v>
      </c>
      <c r="G367" s="35" t="s">
        <v>3</v>
      </c>
      <c r="H367" s="37">
        <v>4</v>
      </c>
      <c r="I367" s="35" t="s">
        <v>1770</v>
      </c>
      <c r="J367" s="35" t="s">
        <v>3</v>
      </c>
      <c r="K367" s="212">
        <v>2</v>
      </c>
      <c r="L367" s="35" t="s">
        <v>1771</v>
      </c>
      <c r="M367" s="198" t="s">
        <v>5</v>
      </c>
      <c r="N367" s="17">
        <f t="shared" ref="N367:N373" si="19">ROUNDUP(IF(H367&lt;=0,0,IF(K367&lt;=0,0,F367*H367*K367)),-3)</f>
        <v>2000000</v>
      </c>
      <c r="O367" s="32">
        <v>0</v>
      </c>
      <c r="P367" s="17">
        <f t="shared" ref="P367:P373" si="20">N367-O367</f>
        <v>2000000</v>
      </c>
      <c r="Q367" s="69"/>
      <c r="R367" s="755"/>
      <c r="S367" s="755"/>
    </row>
    <row r="368" spans="1:57" s="207" customFormat="1" hidden="1">
      <c r="A368" s="140"/>
      <c r="B368" s="142"/>
      <c r="C368" s="142"/>
      <c r="D368" s="1040"/>
      <c r="E368" s="210" t="s">
        <v>1772</v>
      </c>
      <c r="F368" s="200">
        <v>30000</v>
      </c>
      <c r="G368" s="210" t="s">
        <v>3</v>
      </c>
      <c r="H368" s="210">
        <v>25</v>
      </c>
      <c r="I368" s="35" t="s">
        <v>1703</v>
      </c>
      <c r="J368" s="210" t="s">
        <v>3</v>
      </c>
      <c r="K368" s="222">
        <v>4</v>
      </c>
      <c r="L368" s="35" t="s">
        <v>1704</v>
      </c>
      <c r="M368" s="210" t="s">
        <v>5</v>
      </c>
      <c r="N368" s="17">
        <f t="shared" si="19"/>
        <v>3000000</v>
      </c>
      <c r="O368" s="32">
        <v>0</v>
      </c>
      <c r="P368" s="17">
        <f t="shared" si="20"/>
        <v>3000000</v>
      </c>
      <c r="Q368" s="69"/>
      <c r="R368" s="755"/>
      <c r="S368" s="755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1"/>
      <c r="BA368" s="12"/>
      <c r="BB368" s="10"/>
      <c r="BC368" s="10"/>
      <c r="BD368" s="10"/>
      <c r="BE368" s="10"/>
    </row>
    <row r="369" spans="1:57" s="207" customFormat="1" hidden="1">
      <c r="A369" s="140"/>
      <c r="B369" s="142"/>
      <c r="C369" s="142"/>
      <c r="D369" s="1040"/>
      <c r="E369" s="210" t="s">
        <v>1773</v>
      </c>
      <c r="F369" s="220">
        <v>20000</v>
      </c>
      <c r="G369" s="210" t="s">
        <v>3</v>
      </c>
      <c r="H369" s="222">
        <v>40</v>
      </c>
      <c r="I369" s="210" t="s">
        <v>1703</v>
      </c>
      <c r="J369" s="210" t="s">
        <v>3</v>
      </c>
      <c r="K369" s="222">
        <v>2</v>
      </c>
      <c r="L369" s="35" t="s">
        <v>1704</v>
      </c>
      <c r="M369" s="210" t="s">
        <v>5</v>
      </c>
      <c r="N369" s="17">
        <f t="shared" si="19"/>
        <v>1600000</v>
      </c>
      <c r="O369" s="32"/>
      <c r="P369" s="17">
        <f t="shared" si="20"/>
        <v>1600000</v>
      </c>
      <c r="Q369" s="69"/>
      <c r="R369" s="755"/>
      <c r="S369" s="755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1"/>
      <c r="BA369" s="12"/>
      <c r="BB369" s="10"/>
      <c r="BC369" s="10"/>
      <c r="BD369" s="10"/>
      <c r="BE369" s="10"/>
    </row>
    <row r="370" spans="1:57" s="207" customFormat="1" hidden="1">
      <c r="A370" s="140"/>
      <c r="B370" s="142"/>
      <c r="C370" s="142"/>
      <c r="D370" s="1040"/>
      <c r="E370" s="213" t="s">
        <v>1774</v>
      </c>
      <c r="F370" s="200">
        <v>0</v>
      </c>
      <c r="G370" s="35" t="s">
        <v>3</v>
      </c>
      <c r="H370" s="37"/>
      <c r="I370" s="210" t="s">
        <v>26</v>
      </c>
      <c r="J370" s="35" t="s">
        <v>3</v>
      </c>
      <c r="K370" s="212"/>
      <c r="L370" s="35" t="s">
        <v>1770</v>
      </c>
      <c r="M370" s="198" t="s">
        <v>5</v>
      </c>
      <c r="N370" s="17">
        <f t="shared" si="19"/>
        <v>0</v>
      </c>
      <c r="O370" s="32">
        <v>3000000</v>
      </c>
      <c r="P370" s="17">
        <f t="shared" si="20"/>
        <v>-3000000</v>
      </c>
      <c r="Q370" s="69"/>
      <c r="R370" s="755"/>
      <c r="S370" s="755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1"/>
      <c r="BA370" s="12"/>
      <c r="BB370" s="10"/>
      <c r="BC370" s="10"/>
      <c r="BD370" s="10"/>
      <c r="BE370" s="10"/>
    </row>
    <row r="371" spans="1:57" s="207" customFormat="1" hidden="1">
      <c r="A371" s="140"/>
      <c r="B371" s="142"/>
      <c r="C371" s="142"/>
      <c r="D371" s="1040"/>
      <c r="E371" s="213" t="s">
        <v>1775</v>
      </c>
      <c r="F371" s="200">
        <v>0</v>
      </c>
      <c r="G371" s="35" t="s">
        <v>3</v>
      </c>
      <c r="H371" s="37"/>
      <c r="I371" s="210" t="s">
        <v>26</v>
      </c>
      <c r="J371" s="35" t="s">
        <v>3</v>
      </c>
      <c r="K371" s="212"/>
      <c r="L371" s="35" t="s">
        <v>1770</v>
      </c>
      <c r="M371" s="198" t="s">
        <v>5</v>
      </c>
      <c r="N371" s="17">
        <f t="shared" si="19"/>
        <v>0</v>
      </c>
      <c r="O371" s="32">
        <v>2250000</v>
      </c>
      <c r="P371" s="17">
        <f t="shared" si="20"/>
        <v>-2250000</v>
      </c>
      <c r="Q371" s="69"/>
      <c r="R371" s="755"/>
      <c r="S371" s="755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1"/>
      <c r="BA371" s="12"/>
      <c r="BB371" s="10"/>
      <c r="BC371" s="10"/>
      <c r="BD371" s="10"/>
      <c r="BE371" s="10"/>
    </row>
    <row r="372" spans="1:57" s="207" customFormat="1" hidden="1">
      <c r="A372" s="140"/>
      <c r="B372" s="142"/>
      <c r="C372" s="142"/>
      <c r="D372" s="1040"/>
      <c r="E372" s="20" t="s">
        <v>1776</v>
      </c>
      <c r="F372" s="200">
        <v>0</v>
      </c>
      <c r="G372" s="35" t="s">
        <v>3</v>
      </c>
      <c r="H372" s="37"/>
      <c r="I372" s="210" t="s">
        <v>26</v>
      </c>
      <c r="J372" s="35" t="s">
        <v>3</v>
      </c>
      <c r="K372" s="212"/>
      <c r="L372" s="35" t="s">
        <v>1770</v>
      </c>
      <c r="M372" s="198" t="s">
        <v>5</v>
      </c>
      <c r="N372" s="17">
        <f t="shared" si="19"/>
        <v>0</v>
      </c>
      <c r="O372" s="32">
        <v>1500000</v>
      </c>
      <c r="P372" s="17">
        <f t="shared" si="20"/>
        <v>-1500000</v>
      </c>
      <c r="Q372" s="69"/>
      <c r="R372" s="755"/>
      <c r="S372" s="755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1"/>
      <c r="BA372" s="12"/>
      <c r="BB372" s="10"/>
      <c r="BC372" s="10"/>
      <c r="BD372" s="10"/>
      <c r="BE372" s="10"/>
    </row>
    <row r="373" spans="1:57" s="207" customFormat="1" hidden="1">
      <c r="A373" s="140"/>
      <c r="B373" s="142"/>
      <c r="C373" s="142"/>
      <c r="D373" s="1040"/>
      <c r="E373" s="223" t="s">
        <v>1777</v>
      </c>
      <c r="F373" s="200">
        <v>0</v>
      </c>
      <c r="G373" s="35" t="s">
        <v>3</v>
      </c>
      <c r="H373" s="37"/>
      <c r="I373" s="210" t="s">
        <v>26</v>
      </c>
      <c r="J373" s="35" t="s">
        <v>3</v>
      </c>
      <c r="K373" s="212"/>
      <c r="L373" s="35" t="s">
        <v>1770</v>
      </c>
      <c r="M373" s="198" t="s">
        <v>5</v>
      </c>
      <c r="N373" s="17">
        <f t="shared" si="19"/>
        <v>0</v>
      </c>
      <c r="O373" s="32">
        <v>900000</v>
      </c>
      <c r="P373" s="17">
        <f t="shared" si="20"/>
        <v>-900000</v>
      </c>
      <c r="Q373" s="69"/>
      <c r="R373" s="755"/>
      <c r="S373" s="755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1"/>
      <c r="BA373" s="12"/>
      <c r="BB373" s="10"/>
      <c r="BC373" s="10"/>
      <c r="BD373" s="10"/>
      <c r="BE373" s="10"/>
    </row>
    <row r="374" spans="1:57" s="207" customFormat="1" hidden="1">
      <c r="A374" s="140"/>
      <c r="B374" s="142"/>
      <c r="C374" s="142"/>
      <c r="D374" s="1040"/>
      <c r="E374" s="210"/>
      <c r="F374" s="200"/>
      <c r="G374" s="210"/>
      <c r="H374" s="210"/>
      <c r="I374" s="210"/>
      <c r="J374" s="210"/>
      <c r="K374" s="210"/>
      <c r="L374" s="35"/>
      <c r="M374" s="210"/>
      <c r="N374" s="17"/>
      <c r="O374" s="32"/>
      <c r="P374" s="17"/>
      <c r="Q374" s="69"/>
      <c r="R374" s="755"/>
      <c r="S374" s="755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1"/>
      <c r="BA374" s="12"/>
      <c r="BB374" s="10"/>
      <c r="BC374" s="10"/>
      <c r="BD374" s="10"/>
      <c r="BE374" s="10"/>
    </row>
    <row r="375" spans="1:57" s="207" customFormat="1" hidden="1">
      <c r="A375" s="140"/>
      <c r="B375" s="142"/>
      <c r="C375" s="211"/>
      <c r="D375" s="1040" t="s">
        <v>414</v>
      </c>
      <c r="E375" s="47"/>
      <c r="F375" s="14"/>
      <c r="G375" s="47"/>
      <c r="H375" s="47"/>
      <c r="I375" s="47"/>
      <c r="J375" s="47"/>
      <c r="K375" s="47"/>
      <c r="L375" s="15"/>
      <c r="M375" s="47"/>
      <c r="N375" s="18">
        <f>SUBTOTAL(9,N376:N377)</f>
        <v>236000000</v>
      </c>
      <c r="O375" s="18">
        <f>SUBTOTAL(9,O376:O377)</f>
        <v>0</v>
      </c>
      <c r="P375" s="18">
        <f>SUBTOTAL(9,P376:P377)</f>
        <v>236000000</v>
      </c>
      <c r="Q375" s="163"/>
      <c r="R375" s="755"/>
      <c r="S375" s="755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1"/>
      <c r="BA375" s="12"/>
      <c r="BB375" s="10"/>
      <c r="BC375" s="10"/>
      <c r="BD375" s="10"/>
      <c r="BE375" s="10"/>
    </row>
    <row r="376" spans="1:57" s="207" customFormat="1" hidden="1">
      <c r="A376" s="140"/>
      <c r="B376" s="142"/>
      <c r="C376" s="211"/>
      <c r="D376" s="1040"/>
      <c r="E376" s="47" t="s">
        <v>1778</v>
      </c>
      <c r="F376" s="200">
        <v>200000000</v>
      </c>
      <c r="G376" s="210" t="s">
        <v>3</v>
      </c>
      <c r="H376" s="210">
        <v>1</v>
      </c>
      <c r="I376" s="210" t="s">
        <v>16</v>
      </c>
      <c r="J376" s="210" t="s">
        <v>3</v>
      </c>
      <c r="K376" s="210">
        <v>1</v>
      </c>
      <c r="L376" s="35" t="s">
        <v>1704</v>
      </c>
      <c r="M376" s="210" t="s">
        <v>5</v>
      </c>
      <c r="N376" s="32">
        <f>ROUNDUP(IF(H376&lt;=0,0,IF(K376&lt;=0,0,F376*H376*K376)),-3)</f>
        <v>200000000</v>
      </c>
      <c r="O376" s="32">
        <v>0</v>
      </c>
      <c r="P376" s="17">
        <f>N376-O376</f>
        <v>200000000</v>
      </c>
      <c r="Q376" s="69"/>
      <c r="R376" s="755"/>
      <c r="S376" s="755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1"/>
      <c r="BA376" s="12"/>
      <c r="BB376" s="10"/>
      <c r="BC376" s="10"/>
      <c r="BD376" s="10"/>
      <c r="BE376" s="10"/>
    </row>
    <row r="377" spans="1:57" s="207" customFormat="1" hidden="1">
      <c r="A377" s="140"/>
      <c r="B377" s="142"/>
      <c r="C377" s="211"/>
      <c r="D377" s="1040"/>
      <c r="E377" s="47" t="s">
        <v>1779</v>
      </c>
      <c r="F377" s="200">
        <v>3000000</v>
      </c>
      <c r="G377" s="210" t="s">
        <v>3</v>
      </c>
      <c r="H377" s="210">
        <v>1</v>
      </c>
      <c r="I377" s="210" t="s">
        <v>16</v>
      </c>
      <c r="J377" s="210" t="s">
        <v>3</v>
      </c>
      <c r="K377" s="210">
        <v>12</v>
      </c>
      <c r="L377" s="35" t="s">
        <v>1692</v>
      </c>
      <c r="M377" s="210" t="s">
        <v>5</v>
      </c>
      <c r="N377" s="32">
        <f>ROUNDUP(IF(H377&lt;=0,0,IF(K377&lt;=0,0,F377*H377*K377)),-3)</f>
        <v>36000000</v>
      </c>
      <c r="O377" s="32">
        <v>0</v>
      </c>
      <c r="P377" s="17">
        <f>N377-O377</f>
        <v>36000000</v>
      </c>
      <c r="Q377" s="69"/>
      <c r="R377" s="755"/>
      <c r="S377" s="755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1"/>
      <c r="BA377" s="12"/>
      <c r="BB377" s="10"/>
      <c r="BC377" s="10"/>
      <c r="BD377" s="10"/>
      <c r="BE377" s="10"/>
    </row>
    <row r="378" spans="1:57" s="207" customFormat="1" hidden="1">
      <c r="A378" s="140"/>
      <c r="B378" s="142"/>
      <c r="C378" s="211"/>
      <c r="D378" s="1040"/>
      <c r="E378" s="47"/>
      <c r="F378" s="200"/>
      <c r="G378" s="210"/>
      <c r="H378" s="210"/>
      <c r="I378" s="210"/>
      <c r="J378" s="210"/>
      <c r="K378" s="210"/>
      <c r="L378" s="35"/>
      <c r="M378" s="210"/>
      <c r="N378" s="32"/>
      <c r="O378" s="32"/>
      <c r="P378" s="32"/>
      <c r="Q378" s="69"/>
      <c r="R378" s="755"/>
      <c r="S378" s="755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1"/>
      <c r="BA378" s="12"/>
      <c r="BB378" s="10"/>
      <c r="BC378" s="10"/>
      <c r="BD378" s="10"/>
      <c r="BE378" s="10"/>
    </row>
    <row r="379" spans="1:57" s="207" customFormat="1" hidden="1">
      <c r="A379" s="140"/>
      <c r="B379" s="142"/>
      <c r="C379" s="211"/>
      <c r="D379" s="1005" t="s">
        <v>413</v>
      </c>
      <c r="E379" s="20"/>
      <c r="F379" s="200"/>
      <c r="G379" s="35"/>
      <c r="H379" s="37"/>
      <c r="I379" s="35"/>
      <c r="J379" s="35"/>
      <c r="K379" s="212"/>
      <c r="L379" s="35"/>
      <c r="M379" s="198"/>
      <c r="N379" s="18">
        <f>SUBTOTAL(9,N380)</f>
        <v>0</v>
      </c>
      <c r="O379" s="18">
        <f>SUBTOTAL(9,O380)</f>
        <v>600000000</v>
      </c>
      <c r="P379" s="18">
        <f>SUBTOTAL(9,P380)</f>
        <v>-600000000</v>
      </c>
      <c r="Q379" s="163"/>
      <c r="R379" s="755"/>
      <c r="S379" s="755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1"/>
      <c r="BA379" s="12"/>
      <c r="BB379" s="10"/>
      <c r="BC379" s="10"/>
      <c r="BD379" s="10"/>
      <c r="BE379" s="10"/>
    </row>
    <row r="380" spans="1:57" s="207" customFormat="1" hidden="1">
      <c r="A380" s="140"/>
      <c r="B380" s="142"/>
      <c r="C380" s="211"/>
      <c r="D380" s="1005"/>
      <c r="E380" s="20" t="s">
        <v>1780</v>
      </c>
      <c r="F380" s="200">
        <v>0</v>
      </c>
      <c r="G380" s="35" t="s">
        <v>3</v>
      </c>
      <c r="H380" s="37"/>
      <c r="I380" s="35" t="s">
        <v>1781</v>
      </c>
      <c r="J380" s="35" t="s">
        <v>3</v>
      </c>
      <c r="K380" s="212"/>
      <c r="L380" s="35" t="s">
        <v>1770</v>
      </c>
      <c r="M380" s="198" t="s">
        <v>5</v>
      </c>
      <c r="N380" s="17">
        <f>ROUNDUP(IF(H380&lt;=0,0,IF(K380&lt;=0,0,F380*H380*K380)),-3)</f>
        <v>0</v>
      </c>
      <c r="O380" s="32">
        <v>600000000</v>
      </c>
      <c r="P380" s="17">
        <f>N380-O380</f>
        <v>-600000000</v>
      </c>
      <c r="Q380" s="69"/>
      <c r="R380" s="755"/>
      <c r="S380" s="755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1"/>
      <c r="BA380" s="12"/>
      <c r="BB380" s="10"/>
      <c r="BC380" s="10"/>
      <c r="BD380" s="10"/>
      <c r="BE380" s="10"/>
    </row>
    <row r="381" spans="1:57" s="207" customFormat="1" hidden="1">
      <c r="A381" s="140"/>
      <c r="B381" s="142"/>
      <c r="C381" s="211"/>
      <c r="D381" s="1005"/>
      <c r="E381" s="20"/>
      <c r="F381" s="200"/>
      <c r="G381" s="35"/>
      <c r="H381" s="37"/>
      <c r="I381" s="35"/>
      <c r="J381" s="35"/>
      <c r="K381" s="212"/>
      <c r="L381" s="35"/>
      <c r="M381" s="198"/>
      <c r="N381" s="17"/>
      <c r="O381" s="32"/>
      <c r="P381" s="17"/>
      <c r="Q381" s="69"/>
      <c r="R381" s="755"/>
      <c r="S381" s="755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1"/>
      <c r="BA381" s="12"/>
      <c r="BB381" s="10"/>
      <c r="BC381" s="10"/>
      <c r="BD381" s="10"/>
      <c r="BE381" s="10"/>
    </row>
    <row r="382" spans="1:57" hidden="1">
      <c r="A382" s="140"/>
      <c r="B382" s="46"/>
      <c r="C382" s="165" t="s">
        <v>1049</v>
      </c>
      <c r="D382" s="1028"/>
      <c r="E382" s="194"/>
      <c r="F382" s="195"/>
      <c r="G382" s="196"/>
      <c r="H382" s="197"/>
      <c r="I382" s="196"/>
      <c r="J382" s="196"/>
      <c r="K382" s="197"/>
      <c r="L382" s="196"/>
      <c r="M382" s="196"/>
      <c r="N382" s="121">
        <f>SUBTOTAL(9,N383:N427)</f>
        <v>1090000000</v>
      </c>
      <c r="O382" s="121">
        <f>SUBTOTAL(9,O383:O427)</f>
        <v>897735000</v>
      </c>
      <c r="P382" s="121">
        <f>SUBTOTAL(9,P383:P427)</f>
        <v>192265000</v>
      </c>
      <c r="Q382" s="122">
        <f>(N382/O382)*100-100</f>
        <v>21.41667641341823</v>
      </c>
      <c r="R382" s="755"/>
      <c r="S382" s="755"/>
    </row>
    <row r="383" spans="1:57" hidden="1">
      <c r="A383" s="140"/>
      <c r="B383" s="142"/>
      <c r="C383" s="142"/>
      <c r="D383" s="1041" t="s">
        <v>397</v>
      </c>
      <c r="E383" s="199"/>
      <c r="F383" s="200"/>
      <c r="G383" s="35"/>
      <c r="H383" s="37"/>
      <c r="I383" s="35"/>
      <c r="J383" s="35"/>
      <c r="K383" s="37"/>
      <c r="L383" s="35"/>
      <c r="M383" s="35"/>
      <c r="N383" s="201">
        <f>SUBTOTAL(9,N384:N386)</f>
        <v>12000000</v>
      </c>
      <c r="O383" s="201">
        <f>SUBTOTAL(9,O384:O386)</f>
        <v>30000000</v>
      </c>
      <c r="P383" s="201">
        <f>SUBTOTAL(9,P384:P386)</f>
        <v>-18000000</v>
      </c>
      <c r="Q383" s="202"/>
      <c r="R383" s="755"/>
      <c r="S383" s="755"/>
    </row>
    <row r="384" spans="1:57" hidden="1">
      <c r="A384" s="140"/>
      <c r="B384" s="142"/>
      <c r="C384" s="142"/>
      <c r="D384" s="1044"/>
      <c r="E384" s="87" t="s">
        <v>1782</v>
      </c>
      <c r="F384" s="186">
        <v>1000000</v>
      </c>
      <c r="G384" s="87" t="s">
        <v>3</v>
      </c>
      <c r="H384" s="87">
        <v>12</v>
      </c>
      <c r="I384" s="87" t="s">
        <v>12</v>
      </c>
      <c r="J384" s="87" t="s">
        <v>3</v>
      </c>
      <c r="K384" s="87">
        <v>1</v>
      </c>
      <c r="L384" s="187" t="s">
        <v>107</v>
      </c>
      <c r="M384" s="87" t="s">
        <v>5</v>
      </c>
      <c r="N384" s="32">
        <f>ROUNDUP(IF(H384&lt;=0,0,IF(K384&lt;=0,0,F384*H384*K384)),-3)</f>
        <v>12000000</v>
      </c>
      <c r="O384" s="32">
        <v>18000000</v>
      </c>
      <c r="P384" s="17">
        <f>N384-O384</f>
        <v>-6000000</v>
      </c>
      <c r="Q384" s="206"/>
      <c r="R384" s="755"/>
      <c r="S384" s="755"/>
    </row>
    <row r="385" spans="1:19" hidden="1">
      <c r="A385" s="140"/>
      <c r="B385" s="142"/>
      <c r="C385" s="142"/>
      <c r="D385" s="1041"/>
      <c r="E385" s="203" t="s">
        <v>1783</v>
      </c>
      <c r="F385" s="200">
        <v>0</v>
      </c>
      <c r="G385" s="203" t="s">
        <v>3</v>
      </c>
      <c r="H385" s="203"/>
      <c r="I385" s="203" t="s">
        <v>17</v>
      </c>
      <c r="J385" s="203" t="s">
        <v>3</v>
      </c>
      <c r="K385" s="203"/>
      <c r="L385" s="205" t="s">
        <v>1784</v>
      </c>
      <c r="M385" s="203" t="s">
        <v>5</v>
      </c>
      <c r="N385" s="32">
        <f>ROUNDUP(IF(H385&lt;=0,0,IF(K385&lt;=0,0,F385*H385*K385)),-3)</f>
        <v>0</v>
      </c>
      <c r="O385" s="32">
        <v>6000000</v>
      </c>
      <c r="P385" s="17">
        <f>N385-O385</f>
        <v>-6000000</v>
      </c>
      <c r="Q385" s="206"/>
      <c r="R385" s="755"/>
      <c r="S385" s="755"/>
    </row>
    <row r="386" spans="1:19" hidden="1">
      <c r="A386" s="140"/>
      <c r="B386" s="142"/>
      <c r="C386" s="142"/>
      <c r="D386" s="1041"/>
      <c r="E386" s="203" t="s">
        <v>1785</v>
      </c>
      <c r="F386" s="200">
        <v>0</v>
      </c>
      <c r="G386" s="203" t="s">
        <v>3</v>
      </c>
      <c r="H386" s="203"/>
      <c r="I386" s="205" t="s">
        <v>17</v>
      </c>
      <c r="J386" s="203" t="s">
        <v>3</v>
      </c>
      <c r="K386" s="203"/>
      <c r="L386" s="205" t="s">
        <v>4</v>
      </c>
      <c r="M386" s="203" t="s">
        <v>5</v>
      </c>
      <c r="N386" s="32">
        <f>ROUNDUP(IF(H386&lt;=0,0,IF(K386&lt;=0,0,F386*H386*K386)),-3)</f>
        <v>0</v>
      </c>
      <c r="O386" s="32">
        <v>6000000</v>
      </c>
      <c r="P386" s="17">
        <f>N386-O386</f>
        <v>-6000000</v>
      </c>
      <c r="Q386" s="206"/>
      <c r="R386" s="755"/>
      <c r="S386" s="755"/>
    </row>
    <row r="387" spans="1:19" hidden="1">
      <c r="A387" s="140"/>
      <c r="B387" s="142"/>
      <c r="C387" s="142"/>
      <c r="D387" s="1041"/>
      <c r="E387" s="199"/>
      <c r="F387" s="200"/>
      <c r="G387" s="35"/>
      <c r="H387" s="37"/>
      <c r="I387" s="35"/>
      <c r="J387" s="35"/>
      <c r="K387" s="37"/>
      <c r="L387" s="35"/>
      <c r="M387" s="35"/>
      <c r="N387" s="32"/>
      <c r="O387" s="32"/>
      <c r="P387" s="17"/>
      <c r="Q387" s="206"/>
      <c r="R387" s="755"/>
      <c r="S387" s="755"/>
    </row>
    <row r="388" spans="1:19" hidden="1">
      <c r="A388" s="208"/>
      <c r="B388" s="142"/>
      <c r="C388" s="142"/>
      <c r="D388" s="1041" t="s">
        <v>436</v>
      </c>
      <c r="E388" s="199"/>
      <c r="F388" s="200"/>
      <c r="G388" s="35"/>
      <c r="H388" s="37"/>
      <c r="I388" s="35"/>
      <c r="J388" s="35"/>
      <c r="K388" s="37"/>
      <c r="L388" s="35"/>
      <c r="M388" s="35"/>
      <c r="N388" s="201">
        <f>SUBTOTAL(9,N389:N394)</f>
        <v>122140000</v>
      </c>
      <c r="O388" s="201">
        <f>SUBTOTAL(9,O389:O394)</f>
        <v>122344000</v>
      </c>
      <c r="P388" s="201">
        <f>SUBTOTAL(9,P389:P394)</f>
        <v>-204000</v>
      </c>
      <c r="Q388" s="202"/>
      <c r="R388" s="755"/>
      <c r="S388" s="755"/>
    </row>
    <row r="389" spans="1:19" hidden="1">
      <c r="A389" s="208"/>
      <c r="B389" s="142"/>
      <c r="C389" s="142"/>
      <c r="D389" s="1044"/>
      <c r="E389" s="87" t="s">
        <v>1786</v>
      </c>
      <c r="F389" s="186">
        <v>1000000</v>
      </c>
      <c r="G389" s="87" t="s">
        <v>3</v>
      </c>
      <c r="H389" s="87">
        <v>15</v>
      </c>
      <c r="I389" s="87" t="s">
        <v>25</v>
      </c>
      <c r="J389" s="87" t="s">
        <v>3</v>
      </c>
      <c r="K389" s="87">
        <v>1</v>
      </c>
      <c r="L389" s="187" t="s">
        <v>16</v>
      </c>
      <c r="M389" s="87" t="s">
        <v>5</v>
      </c>
      <c r="N389" s="32">
        <f t="shared" ref="N389:N394" si="21">ROUNDUP(IF(H389&lt;=0,0,IF(K389&lt;=0,0,F389*H389*K389)),-3)</f>
        <v>15000000</v>
      </c>
      <c r="O389" s="32">
        <v>0</v>
      </c>
      <c r="P389" s="17">
        <f t="shared" ref="P389:P394" si="22">N389-O389</f>
        <v>15000000</v>
      </c>
      <c r="Q389" s="206"/>
      <c r="R389" s="755"/>
      <c r="S389" s="755"/>
    </row>
    <row r="390" spans="1:19" hidden="1">
      <c r="A390" s="208"/>
      <c r="B390" s="142"/>
      <c r="C390" s="142"/>
      <c r="D390" s="1044"/>
      <c r="E390" s="87" t="s">
        <v>1787</v>
      </c>
      <c r="F390" s="186">
        <v>7140000</v>
      </c>
      <c r="G390" s="87" t="s">
        <v>3</v>
      </c>
      <c r="H390" s="87">
        <v>1</v>
      </c>
      <c r="I390" s="87" t="s">
        <v>16</v>
      </c>
      <c r="J390" s="87" t="s">
        <v>3</v>
      </c>
      <c r="K390" s="87">
        <v>1</v>
      </c>
      <c r="L390" s="187" t="s">
        <v>16</v>
      </c>
      <c r="M390" s="87" t="s">
        <v>5</v>
      </c>
      <c r="N390" s="32">
        <f t="shared" si="21"/>
        <v>7140000</v>
      </c>
      <c r="O390" s="32">
        <v>0</v>
      </c>
      <c r="P390" s="17">
        <f t="shared" si="22"/>
        <v>7140000</v>
      </c>
      <c r="Q390" s="206"/>
      <c r="R390" s="755"/>
      <c r="S390" s="755"/>
    </row>
    <row r="391" spans="1:19" hidden="1">
      <c r="A391" s="208"/>
      <c r="B391" s="142"/>
      <c r="C391" s="142"/>
      <c r="D391" s="1041"/>
      <c r="E391" s="199" t="s">
        <v>1050</v>
      </c>
      <c r="F391" s="200">
        <v>20000000</v>
      </c>
      <c r="G391" s="35" t="s">
        <v>3</v>
      </c>
      <c r="H391" s="37">
        <v>1</v>
      </c>
      <c r="I391" s="35" t="s">
        <v>1696</v>
      </c>
      <c r="J391" s="210" t="s">
        <v>3</v>
      </c>
      <c r="K391" s="210">
        <v>1</v>
      </c>
      <c r="L391" s="35" t="s">
        <v>16</v>
      </c>
      <c r="M391" s="35" t="s">
        <v>5</v>
      </c>
      <c r="N391" s="32">
        <f t="shared" si="21"/>
        <v>20000000</v>
      </c>
      <c r="O391" s="32">
        <v>7344000</v>
      </c>
      <c r="P391" s="17">
        <f t="shared" si="22"/>
        <v>12656000</v>
      </c>
      <c r="Q391" s="206"/>
      <c r="R391" s="755"/>
      <c r="S391" s="755"/>
    </row>
    <row r="392" spans="1:19" hidden="1">
      <c r="A392" s="208"/>
      <c r="B392" s="142"/>
      <c r="C392" s="142"/>
      <c r="D392" s="1041"/>
      <c r="E392" s="199" t="s">
        <v>1788</v>
      </c>
      <c r="F392" s="200">
        <v>20000000</v>
      </c>
      <c r="G392" s="35" t="s">
        <v>3</v>
      </c>
      <c r="H392" s="37">
        <v>4</v>
      </c>
      <c r="I392" s="35" t="s">
        <v>432</v>
      </c>
      <c r="J392" s="35" t="s">
        <v>3</v>
      </c>
      <c r="K392" s="37">
        <v>1</v>
      </c>
      <c r="L392" s="35" t="s">
        <v>433</v>
      </c>
      <c r="M392" s="35" t="s">
        <v>5</v>
      </c>
      <c r="N392" s="32">
        <f t="shared" si="21"/>
        <v>80000000</v>
      </c>
      <c r="O392" s="32">
        <v>50000000</v>
      </c>
      <c r="P392" s="17">
        <f t="shared" si="22"/>
        <v>30000000</v>
      </c>
      <c r="Q392" s="206"/>
      <c r="R392" s="755"/>
      <c r="S392" s="755"/>
    </row>
    <row r="393" spans="1:19" hidden="1">
      <c r="A393" s="208"/>
      <c r="B393" s="142"/>
      <c r="C393" s="142"/>
      <c r="D393" s="1044"/>
      <c r="E393" s="199" t="s">
        <v>1789</v>
      </c>
      <c r="F393" s="200">
        <v>0</v>
      </c>
      <c r="G393" s="35" t="s">
        <v>3</v>
      </c>
      <c r="H393" s="37">
        <v>1</v>
      </c>
      <c r="I393" s="35" t="s">
        <v>16</v>
      </c>
      <c r="J393" s="210" t="s">
        <v>3</v>
      </c>
      <c r="K393" s="210">
        <v>1</v>
      </c>
      <c r="L393" s="35" t="s">
        <v>16</v>
      </c>
      <c r="M393" s="35" t="s">
        <v>5</v>
      </c>
      <c r="N393" s="32">
        <f t="shared" si="21"/>
        <v>0</v>
      </c>
      <c r="O393" s="32">
        <v>60000000</v>
      </c>
      <c r="P393" s="17">
        <f t="shared" si="22"/>
        <v>-60000000</v>
      </c>
      <c r="Q393" s="206"/>
      <c r="R393" s="755"/>
      <c r="S393" s="755"/>
    </row>
    <row r="394" spans="1:19" hidden="1">
      <c r="A394" s="208"/>
      <c r="B394" s="142"/>
      <c r="C394" s="142"/>
      <c r="D394" s="1041"/>
      <c r="E394" s="199" t="s">
        <v>1790</v>
      </c>
      <c r="F394" s="200"/>
      <c r="G394" s="35" t="s">
        <v>3</v>
      </c>
      <c r="H394" s="37"/>
      <c r="I394" s="35" t="s">
        <v>16</v>
      </c>
      <c r="J394" s="210" t="s">
        <v>3</v>
      </c>
      <c r="K394" s="210"/>
      <c r="L394" s="35" t="s">
        <v>16</v>
      </c>
      <c r="M394" s="35" t="s">
        <v>5</v>
      </c>
      <c r="N394" s="32">
        <f t="shared" si="21"/>
        <v>0</v>
      </c>
      <c r="O394" s="32">
        <v>5000000</v>
      </c>
      <c r="P394" s="17">
        <f t="shared" si="22"/>
        <v>-5000000</v>
      </c>
      <c r="Q394" s="206"/>
      <c r="R394" s="755"/>
      <c r="S394" s="755"/>
    </row>
    <row r="395" spans="1:19" hidden="1">
      <c r="A395" s="140"/>
      <c r="B395" s="142"/>
      <c r="C395" s="142"/>
      <c r="D395" s="1041"/>
      <c r="E395" s="203"/>
      <c r="F395" s="204"/>
      <c r="G395" s="203"/>
      <c r="H395" s="203"/>
      <c r="I395" s="203"/>
      <c r="J395" s="203"/>
      <c r="K395" s="203"/>
      <c r="L395" s="205"/>
      <c r="M395" s="203"/>
      <c r="N395" s="32"/>
      <c r="O395" s="17"/>
      <c r="P395" s="17"/>
      <c r="Q395" s="206"/>
      <c r="R395" s="755"/>
      <c r="S395" s="755"/>
    </row>
    <row r="396" spans="1:19" hidden="1">
      <c r="A396" s="140"/>
      <c r="B396" s="142"/>
      <c r="C396" s="142"/>
      <c r="D396" s="1041" t="s">
        <v>399</v>
      </c>
      <c r="E396" s="199"/>
      <c r="F396" s="200"/>
      <c r="G396" s="35"/>
      <c r="H396" s="37"/>
      <c r="I396" s="35"/>
      <c r="J396" s="35"/>
      <c r="K396" s="37"/>
      <c r="L396" s="35"/>
      <c r="M396" s="35"/>
      <c r="N396" s="201">
        <f>SUBTOTAL(9,N397:N397)</f>
        <v>30000000</v>
      </c>
      <c r="O396" s="201">
        <f>SUBTOTAL(9,O397:O397)</f>
        <v>26335000</v>
      </c>
      <c r="P396" s="201">
        <f>SUBTOTAL(9,P397:P397)</f>
        <v>3665000</v>
      </c>
      <c r="Q396" s="202"/>
      <c r="R396" s="755"/>
      <c r="S396" s="755"/>
    </row>
    <row r="397" spans="1:19" hidden="1">
      <c r="A397" s="140"/>
      <c r="B397" s="142"/>
      <c r="C397" s="142"/>
      <c r="D397" s="1041"/>
      <c r="E397" s="199" t="s">
        <v>1791</v>
      </c>
      <c r="F397" s="200">
        <v>30000000</v>
      </c>
      <c r="G397" s="35" t="s">
        <v>3</v>
      </c>
      <c r="H397" s="37">
        <v>1</v>
      </c>
      <c r="I397" s="35" t="s">
        <v>1683</v>
      </c>
      <c r="J397" s="210" t="s">
        <v>3</v>
      </c>
      <c r="K397" s="37">
        <v>1</v>
      </c>
      <c r="L397" s="35" t="s">
        <v>25</v>
      </c>
      <c r="M397" s="210" t="s">
        <v>5</v>
      </c>
      <c r="N397" s="32">
        <f>ROUNDUP(IF(H397&lt;=0,0,IF(K397&lt;=0,0,F397*H397*K397)),-3)</f>
        <v>30000000</v>
      </c>
      <c r="O397" s="32">
        <v>26335000</v>
      </c>
      <c r="P397" s="17">
        <f>N397-O397</f>
        <v>3665000</v>
      </c>
      <c r="Q397" s="206"/>
      <c r="R397" s="755"/>
      <c r="S397" s="755"/>
    </row>
    <row r="398" spans="1:19" hidden="1">
      <c r="A398" s="140"/>
      <c r="B398" s="142"/>
      <c r="C398" s="142"/>
      <c r="D398" s="1041"/>
      <c r="E398" s="209"/>
      <c r="F398" s="200"/>
      <c r="G398" s="35"/>
      <c r="H398" s="37"/>
      <c r="I398" s="35"/>
      <c r="J398" s="35"/>
      <c r="K398" s="37"/>
      <c r="L398" s="35"/>
      <c r="M398" s="35"/>
      <c r="N398" s="32"/>
      <c r="O398" s="17"/>
      <c r="P398" s="17"/>
      <c r="Q398" s="206"/>
      <c r="R398" s="755"/>
      <c r="S398" s="755"/>
    </row>
    <row r="399" spans="1:19" hidden="1">
      <c r="A399" s="140"/>
      <c r="B399" s="142"/>
      <c r="C399" s="142"/>
      <c r="D399" s="1041" t="s">
        <v>409</v>
      </c>
      <c r="E399" s="199"/>
      <c r="F399" s="200"/>
      <c r="G399" s="35"/>
      <c r="H399" s="37"/>
      <c r="I399" s="35"/>
      <c r="J399" s="35"/>
      <c r="K399" s="37"/>
      <c r="L399" s="35"/>
      <c r="M399" s="35"/>
      <c r="N399" s="201">
        <f>SUBTOTAL(9,N400)</f>
        <v>600000</v>
      </c>
      <c r="O399" s="201">
        <f>SUBTOTAL(9,O400)</f>
        <v>1000000</v>
      </c>
      <c r="P399" s="201">
        <f>SUBTOTAL(9,P400)</f>
        <v>-400000</v>
      </c>
      <c r="Q399" s="202"/>
      <c r="R399" s="755"/>
      <c r="S399" s="755"/>
    </row>
    <row r="400" spans="1:19" hidden="1">
      <c r="A400" s="140"/>
      <c r="B400" s="142"/>
      <c r="C400" s="142"/>
      <c r="D400" s="1041"/>
      <c r="E400" s="199" t="s">
        <v>1052</v>
      </c>
      <c r="F400" s="186">
        <v>50000</v>
      </c>
      <c r="G400" s="35" t="s">
        <v>3</v>
      </c>
      <c r="H400" s="87">
        <v>1</v>
      </c>
      <c r="I400" s="35" t="s">
        <v>16</v>
      </c>
      <c r="J400" s="35" t="s">
        <v>3</v>
      </c>
      <c r="K400" s="87">
        <v>12</v>
      </c>
      <c r="L400" s="187" t="s">
        <v>437</v>
      </c>
      <c r="M400" s="35" t="s">
        <v>5</v>
      </c>
      <c r="N400" s="32">
        <f>ROUNDUP(IF(H400&lt;=0,0,IF(K400&lt;=0,0,F400*H400*K400)),-3)</f>
        <v>600000</v>
      </c>
      <c r="O400" s="32">
        <v>1000000</v>
      </c>
      <c r="P400" s="17">
        <f>N400-O400</f>
        <v>-400000</v>
      </c>
      <c r="Q400" s="206"/>
      <c r="R400" s="755"/>
      <c r="S400" s="755"/>
    </row>
    <row r="401" spans="1:53" hidden="1">
      <c r="A401" s="140"/>
      <c r="B401" s="142"/>
      <c r="C401" s="142"/>
      <c r="D401" s="1041"/>
      <c r="E401" s="199"/>
      <c r="F401" s="200"/>
      <c r="G401" s="35"/>
      <c r="H401" s="37"/>
      <c r="I401" s="35"/>
      <c r="J401" s="35"/>
      <c r="K401" s="37"/>
      <c r="L401" s="35"/>
      <c r="M401" s="35"/>
      <c r="N401" s="32"/>
      <c r="O401" s="32"/>
      <c r="P401" s="17"/>
      <c r="Q401" s="206"/>
      <c r="R401" s="755"/>
      <c r="S401" s="755"/>
    </row>
    <row r="402" spans="1:53" hidden="1">
      <c r="A402" s="140"/>
      <c r="B402" s="142"/>
      <c r="C402" s="142"/>
      <c r="D402" s="1041" t="s">
        <v>412</v>
      </c>
      <c r="E402" s="199"/>
      <c r="F402" s="200"/>
      <c r="G402" s="35"/>
      <c r="H402" s="37"/>
      <c r="I402" s="35"/>
      <c r="J402" s="35"/>
      <c r="K402" s="37"/>
      <c r="L402" s="35"/>
      <c r="M402" s="35"/>
      <c r="N402" s="201">
        <f>SUBTOTAL(9,N403:N410)</f>
        <v>777760000</v>
      </c>
      <c r="O402" s="201">
        <f>SUBTOTAL(9,O403:O410)</f>
        <v>683616000</v>
      </c>
      <c r="P402" s="201">
        <f>SUBTOTAL(9,P403:P410)</f>
        <v>94144000</v>
      </c>
      <c r="Q402" s="202"/>
      <c r="R402" s="755"/>
      <c r="S402" s="755"/>
    </row>
    <row r="403" spans="1:53" hidden="1">
      <c r="A403" s="140"/>
      <c r="B403" s="142"/>
      <c r="C403" s="142"/>
      <c r="D403" s="1041"/>
      <c r="E403" s="199" t="s">
        <v>1792</v>
      </c>
      <c r="F403" s="186">
        <v>340000000</v>
      </c>
      <c r="G403" s="35" t="s">
        <v>3</v>
      </c>
      <c r="H403" s="37">
        <v>1</v>
      </c>
      <c r="I403" s="35" t="s">
        <v>1683</v>
      </c>
      <c r="J403" s="35" t="s">
        <v>3</v>
      </c>
      <c r="K403" s="37">
        <v>1</v>
      </c>
      <c r="L403" s="35" t="s">
        <v>16</v>
      </c>
      <c r="M403" s="35" t="s">
        <v>5</v>
      </c>
      <c r="N403" s="32">
        <f t="shared" ref="N403:N410" si="23">ROUNDUP(IF(H403&lt;=0,0,IF(K403&lt;=0,0,F403*H403*K403)),-3)</f>
        <v>340000000</v>
      </c>
      <c r="O403" s="32">
        <v>257933000</v>
      </c>
      <c r="P403" s="17">
        <f t="shared" ref="P403:P410" si="24">N403-O403</f>
        <v>82067000</v>
      </c>
      <c r="Q403" s="206"/>
      <c r="R403" s="755"/>
      <c r="S403" s="755"/>
    </row>
    <row r="404" spans="1:53" hidden="1">
      <c r="A404" s="140"/>
      <c r="B404" s="142"/>
      <c r="C404" s="142"/>
      <c r="D404" s="1044"/>
      <c r="E404" s="199" t="s">
        <v>1053</v>
      </c>
      <c r="F404" s="186">
        <v>330000</v>
      </c>
      <c r="G404" s="87" t="s">
        <v>3</v>
      </c>
      <c r="H404" s="87">
        <v>1</v>
      </c>
      <c r="I404" s="87" t="s">
        <v>16</v>
      </c>
      <c r="J404" s="87" t="s">
        <v>3</v>
      </c>
      <c r="K404" s="87">
        <v>12</v>
      </c>
      <c r="L404" s="187" t="s">
        <v>1696</v>
      </c>
      <c r="M404" s="87" t="s">
        <v>5</v>
      </c>
      <c r="N404" s="32">
        <f t="shared" si="23"/>
        <v>3960000</v>
      </c>
      <c r="O404" s="32">
        <v>6000000</v>
      </c>
      <c r="P404" s="17">
        <f t="shared" si="24"/>
        <v>-2040000</v>
      </c>
      <c r="Q404" s="206"/>
      <c r="R404" s="755"/>
      <c r="S404" s="755"/>
    </row>
    <row r="405" spans="1:53" hidden="1">
      <c r="A405" s="140"/>
      <c r="B405" s="142"/>
      <c r="C405" s="142"/>
      <c r="D405" s="1044"/>
      <c r="E405" s="203" t="s">
        <v>1793</v>
      </c>
      <c r="F405" s="200">
        <v>9900000</v>
      </c>
      <c r="G405" s="35" t="s">
        <v>3</v>
      </c>
      <c r="H405" s="37">
        <v>1</v>
      </c>
      <c r="I405" s="35" t="s">
        <v>433</v>
      </c>
      <c r="J405" s="35" t="s">
        <v>3</v>
      </c>
      <c r="K405" s="37">
        <v>1</v>
      </c>
      <c r="L405" s="35" t="s">
        <v>433</v>
      </c>
      <c r="M405" s="203" t="s">
        <v>5</v>
      </c>
      <c r="N405" s="32">
        <f t="shared" si="23"/>
        <v>9900000</v>
      </c>
      <c r="O405" s="32">
        <v>8000000</v>
      </c>
      <c r="P405" s="17">
        <f t="shared" si="24"/>
        <v>1900000</v>
      </c>
      <c r="Q405" s="206"/>
      <c r="R405" s="755"/>
      <c r="S405" s="755"/>
    </row>
    <row r="406" spans="1:53" hidden="1">
      <c r="A406" s="140"/>
      <c r="B406" s="142"/>
      <c r="C406" s="142"/>
      <c r="D406" s="1044"/>
      <c r="E406" s="87" t="s">
        <v>1794</v>
      </c>
      <c r="F406" s="186">
        <v>43966666</v>
      </c>
      <c r="G406" s="87" t="s">
        <v>3</v>
      </c>
      <c r="H406" s="87">
        <v>1</v>
      </c>
      <c r="I406" s="87" t="s">
        <v>16</v>
      </c>
      <c r="J406" s="87" t="s">
        <v>3</v>
      </c>
      <c r="K406" s="87">
        <v>3</v>
      </c>
      <c r="L406" s="187" t="s">
        <v>1687</v>
      </c>
      <c r="M406" s="87" t="s">
        <v>5</v>
      </c>
      <c r="N406" s="32">
        <f t="shared" si="23"/>
        <v>131900000</v>
      </c>
      <c r="O406" s="32">
        <v>85683000</v>
      </c>
      <c r="P406" s="17">
        <f t="shared" si="24"/>
        <v>46217000</v>
      </c>
      <c r="Q406" s="206"/>
      <c r="R406" s="755"/>
      <c r="S406" s="755"/>
    </row>
    <row r="407" spans="1:53" hidden="1">
      <c r="A407" s="140"/>
      <c r="B407" s="142"/>
      <c r="C407" s="142"/>
      <c r="D407" s="1044"/>
      <c r="E407" s="87" t="s">
        <v>1054</v>
      </c>
      <c r="F407" s="186">
        <v>15000000</v>
      </c>
      <c r="G407" s="87" t="s">
        <v>3</v>
      </c>
      <c r="H407" s="87">
        <v>12</v>
      </c>
      <c r="I407" s="87" t="s">
        <v>25</v>
      </c>
      <c r="J407" s="87" t="s">
        <v>3</v>
      </c>
      <c r="K407" s="87">
        <v>1</v>
      </c>
      <c r="L407" s="187" t="s">
        <v>16</v>
      </c>
      <c r="M407" s="87" t="s">
        <v>5</v>
      </c>
      <c r="N407" s="32">
        <f t="shared" si="23"/>
        <v>180000000</v>
      </c>
      <c r="O407" s="32">
        <v>180000000</v>
      </c>
      <c r="P407" s="17">
        <f t="shared" si="24"/>
        <v>0</v>
      </c>
      <c r="Q407" s="206"/>
      <c r="R407" s="755"/>
      <c r="S407" s="755"/>
    </row>
    <row r="408" spans="1:53" hidden="1">
      <c r="A408" s="140"/>
      <c r="B408" s="142"/>
      <c r="C408" s="142"/>
      <c r="D408" s="1044"/>
      <c r="E408" s="87" t="s">
        <v>1795</v>
      </c>
      <c r="F408" s="186">
        <v>22400000</v>
      </c>
      <c r="G408" s="87" t="s">
        <v>3</v>
      </c>
      <c r="H408" s="87">
        <v>5</v>
      </c>
      <c r="I408" s="87" t="s">
        <v>25</v>
      </c>
      <c r="J408" s="87" t="s">
        <v>3</v>
      </c>
      <c r="K408" s="87">
        <v>1</v>
      </c>
      <c r="L408" s="187" t="s">
        <v>16</v>
      </c>
      <c r="M408" s="87" t="s">
        <v>5</v>
      </c>
      <c r="N408" s="32">
        <f t="shared" si="23"/>
        <v>112000000</v>
      </c>
      <c r="O408" s="32">
        <v>50000000</v>
      </c>
      <c r="P408" s="17">
        <f t="shared" si="24"/>
        <v>62000000</v>
      </c>
      <c r="Q408" s="206"/>
      <c r="R408" s="755"/>
      <c r="S408" s="755"/>
    </row>
    <row r="409" spans="1:53" hidden="1">
      <c r="A409" s="140"/>
      <c r="B409" s="142"/>
      <c r="C409" s="142"/>
      <c r="D409" s="1044"/>
      <c r="E409" s="199" t="s">
        <v>1796</v>
      </c>
      <c r="F409" s="200">
        <v>0</v>
      </c>
      <c r="G409" s="35" t="s">
        <v>3</v>
      </c>
      <c r="H409" s="37"/>
      <c r="I409" s="35" t="s">
        <v>1687</v>
      </c>
      <c r="J409" s="35" t="s">
        <v>3</v>
      </c>
      <c r="K409" s="37"/>
      <c r="L409" s="35" t="s">
        <v>1683</v>
      </c>
      <c r="M409" s="35" t="s">
        <v>5</v>
      </c>
      <c r="N409" s="32">
        <f t="shared" si="23"/>
        <v>0</v>
      </c>
      <c r="O409" s="32">
        <v>40000000</v>
      </c>
      <c r="P409" s="17">
        <f t="shared" si="24"/>
        <v>-40000000</v>
      </c>
      <c r="Q409" s="206"/>
      <c r="R409" s="755"/>
      <c r="S409" s="755"/>
    </row>
    <row r="410" spans="1:53" hidden="1">
      <c r="A410" s="140"/>
      <c r="B410" s="142"/>
      <c r="C410" s="142"/>
      <c r="D410" s="1044"/>
      <c r="E410" s="199" t="s">
        <v>1797</v>
      </c>
      <c r="F410" s="200">
        <v>0</v>
      </c>
      <c r="G410" s="35" t="s">
        <v>3</v>
      </c>
      <c r="H410" s="37"/>
      <c r="I410" s="35" t="s">
        <v>1683</v>
      </c>
      <c r="J410" s="35" t="s">
        <v>3</v>
      </c>
      <c r="K410" s="37"/>
      <c r="L410" s="35" t="s">
        <v>1683</v>
      </c>
      <c r="M410" s="35" t="s">
        <v>5</v>
      </c>
      <c r="N410" s="32">
        <f t="shared" si="23"/>
        <v>0</v>
      </c>
      <c r="O410" s="32">
        <v>56000000</v>
      </c>
      <c r="P410" s="17">
        <f t="shared" si="24"/>
        <v>-56000000</v>
      </c>
      <c r="Q410" s="206"/>
      <c r="R410" s="755"/>
      <c r="S410" s="755"/>
    </row>
    <row r="411" spans="1:53" hidden="1">
      <c r="A411" s="140"/>
      <c r="B411" s="142"/>
      <c r="C411" s="142"/>
      <c r="D411" s="1041"/>
      <c r="E411" s="203"/>
      <c r="F411" s="204"/>
      <c r="G411" s="203"/>
      <c r="H411" s="203"/>
      <c r="I411" s="203"/>
      <c r="J411" s="203"/>
      <c r="K411" s="203"/>
      <c r="L411" s="205"/>
      <c r="M411" s="203"/>
      <c r="N411" s="32"/>
      <c r="O411" s="17"/>
      <c r="P411" s="17"/>
      <c r="Q411" s="206"/>
      <c r="R411" s="755"/>
      <c r="S411" s="755"/>
    </row>
    <row r="412" spans="1:53" s="207" customFormat="1" hidden="1">
      <c r="A412" s="140"/>
      <c r="B412" s="142"/>
      <c r="C412" s="142"/>
      <c r="D412" s="1041" t="s">
        <v>401</v>
      </c>
      <c r="E412" s="203"/>
      <c r="F412" s="204"/>
      <c r="G412" s="203"/>
      <c r="H412" s="203"/>
      <c r="I412" s="205"/>
      <c r="J412" s="203"/>
      <c r="K412" s="203"/>
      <c r="L412" s="205"/>
      <c r="M412" s="203"/>
      <c r="N412" s="201">
        <f>SUBTOTAL(9,N413:N415)</f>
        <v>44000000</v>
      </c>
      <c r="O412" s="201">
        <f>SUBTOTAL(9,O413:O415)</f>
        <v>15000000</v>
      </c>
      <c r="P412" s="201">
        <f>SUBTOTAL(9,P413:P415)</f>
        <v>29000000</v>
      </c>
      <c r="Q412" s="202"/>
      <c r="R412" s="755"/>
      <c r="S412" s="755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1"/>
      <c r="BA412" s="217"/>
    </row>
    <row r="413" spans="1:53" hidden="1">
      <c r="A413" s="140"/>
      <c r="B413" s="142"/>
      <c r="C413" s="142"/>
      <c r="D413" s="1044"/>
      <c r="E413" s="87" t="s">
        <v>3387</v>
      </c>
      <c r="F413" s="186">
        <v>40000000</v>
      </c>
      <c r="G413" s="87" t="s">
        <v>3</v>
      </c>
      <c r="H413" s="87">
        <v>1</v>
      </c>
      <c r="I413" s="87" t="s">
        <v>16</v>
      </c>
      <c r="J413" s="87" t="s">
        <v>3</v>
      </c>
      <c r="K413" s="87">
        <v>1</v>
      </c>
      <c r="L413" s="187" t="s">
        <v>16</v>
      </c>
      <c r="M413" s="87" t="s">
        <v>5</v>
      </c>
      <c r="N413" s="32">
        <f>ROUNDUP(IF(H413&lt;=0,0,IF(K413&lt;=0,0,F413*H413*K413)),-3)</f>
        <v>40000000</v>
      </c>
      <c r="O413" s="32">
        <v>0</v>
      </c>
      <c r="P413" s="17">
        <f>N413-O413</f>
        <v>40000000</v>
      </c>
      <c r="Q413" s="206"/>
      <c r="R413" s="755"/>
      <c r="S413" s="755"/>
    </row>
    <row r="414" spans="1:53" s="207" customFormat="1" hidden="1">
      <c r="A414" s="140"/>
      <c r="B414" s="142"/>
      <c r="C414" s="142"/>
      <c r="D414" s="1041"/>
      <c r="E414" s="203" t="s">
        <v>1055</v>
      </c>
      <c r="F414" s="204">
        <v>4000000</v>
      </c>
      <c r="G414" s="203" t="s">
        <v>3</v>
      </c>
      <c r="H414" s="203">
        <v>1</v>
      </c>
      <c r="I414" s="205" t="s">
        <v>4</v>
      </c>
      <c r="J414" s="203" t="s">
        <v>3</v>
      </c>
      <c r="K414" s="203">
        <v>1</v>
      </c>
      <c r="L414" s="205" t="s">
        <v>4</v>
      </c>
      <c r="M414" s="203" t="s">
        <v>5</v>
      </c>
      <c r="N414" s="32">
        <f>ROUNDUP(IF(H414&lt;=0,0,IF(K414&lt;=0,0,F414*H414*K414)),-3)</f>
        <v>4000000</v>
      </c>
      <c r="O414" s="32">
        <v>3000000</v>
      </c>
      <c r="P414" s="17">
        <f>N414-O414</f>
        <v>1000000</v>
      </c>
      <c r="Q414" s="206"/>
      <c r="R414" s="755"/>
      <c r="S414" s="755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1"/>
      <c r="BA414" s="217"/>
    </row>
    <row r="415" spans="1:53" s="207" customFormat="1" hidden="1">
      <c r="A415" s="140"/>
      <c r="B415" s="142"/>
      <c r="C415" s="142"/>
      <c r="D415" s="1043"/>
      <c r="E415" s="203" t="s">
        <v>1056</v>
      </c>
      <c r="F415" s="200">
        <v>0</v>
      </c>
      <c r="G415" s="203" t="s">
        <v>3</v>
      </c>
      <c r="H415" s="203"/>
      <c r="I415" s="205" t="s">
        <v>4</v>
      </c>
      <c r="J415" s="203" t="s">
        <v>3</v>
      </c>
      <c r="K415" s="203"/>
      <c r="L415" s="205" t="s">
        <v>4</v>
      </c>
      <c r="M415" s="203" t="s">
        <v>5</v>
      </c>
      <c r="N415" s="32">
        <f>ROUNDUP(IF(H415&lt;=0,0,IF(K415&lt;=0,0,F415*H415*K415)),-3)</f>
        <v>0</v>
      </c>
      <c r="O415" s="17">
        <v>12000000</v>
      </c>
      <c r="P415" s="17">
        <f>N415-O415</f>
        <v>-12000000</v>
      </c>
      <c r="Q415" s="206"/>
      <c r="R415" s="755"/>
      <c r="S415" s="755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1"/>
      <c r="BA415" s="217"/>
    </row>
    <row r="416" spans="1:53" s="207" customFormat="1" hidden="1">
      <c r="A416" s="140"/>
      <c r="B416" s="142"/>
      <c r="C416" s="142"/>
      <c r="D416" s="1041"/>
      <c r="E416" s="203"/>
      <c r="F416" s="204"/>
      <c r="G416" s="203"/>
      <c r="H416" s="203"/>
      <c r="I416" s="205"/>
      <c r="J416" s="203"/>
      <c r="K416" s="203"/>
      <c r="L416" s="205"/>
      <c r="M416" s="203"/>
      <c r="N416" s="32"/>
      <c r="O416" s="17"/>
      <c r="P416" s="17"/>
      <c r="Q416" s="206"/>
      <c r="R416" s="755"/>
      <c r="S416" s="755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1"/>
      <c r="BA416" s="217"/>
    </row>
    <row r="417" spans="1:57" s="207" customFormat="1" hidden="1">
      <c r="A417" s="140"/>
      <c r="B417" s="142"/>
      <c r="C417" s="142"/>
      <c r="D417" s="1041" t="s">
        <v>402</v>
      </c>
      <c r="E417" s="203"/>
      <c r="F417" s="204"/>
      <c r="G417" s="203"/>
      <c r="H417" s="203"/>
      <c r="I417" s="205"/>
      <c r="J417" s="203"/>
      <c r="K417" s="203"/>
      <c r="L417" s="205"/>
      <c r="M417" s="203"/>
      <c r="N417" s="201">
        <f>SUBTOTAL(9,N418:N422)</f>
        <v>96600000</v>
      </c>
      <c r="O417" s="201">
        <f>SUBTOTAL(9,O418:O422)</f>
        <v>13440000</v>
      </c>
      <c r="P417" s="201">
        <f>SUBTOTAL(9,P418:P422)</f>
        <v>83160000</v>
      </c>
      <c r="Q417" s="202"/>
      <c r="R417" s="755"/>
      <c r="S417" s="755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1"/>
      <c r="BA417" s="217"/>
    </row>
    <row r="418" spans="1:57" s="207" customFormat="1" hidden="1">
      <c r="A418" s="140"/>
      <c r="B418" s="142"/>
      <c r="C418" s="142"/>
      <c r="D418" s="1044"/>
      <c r="E418" s="87" t="s">
        <v>1798</v>
      </c>
      <c r="F418" s="186">
        <v>100000</v>
      </c>
      <c r="G418" s="87" t="s">
        <v>3</v>
      </c>
      <c r="H418" s="87">
        <v>23</v>
      </c>
      <c r="I418" s="87" t="s">
        <v>26</v>
      </c>
      <c r="J418" s="87" t="s">
        <v>3</v>
      </c>
      <c r="K418" s="87">
        <v>12</v>
      </c>
      <c r="L418" s="187" t="s">
        <v>25</v>
      </c>
      <c r="M418" s="87" t="s">
        <v>5</v>
      </c>
      <c r="N418" s="32">
        <f>ROUNDUP(IF(H418&lt;=0,0,IF(K418&lt;=0,0,F418*H418*K418)),-3)</f>
        <v>27600000</v>
      </c>
      <c r="O418" s="32">
        <v>0</v>
      </c>
      <c r="P418" s="17">
        <f>N418-O418</f>
        <v>27600000</v>
      </c>
      <c r="Q418" s="206"/>
      <c r="R418" s="755"/>
      <c r="S418" s="755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1"/>
      <c r="BA418" s="217"/>
    </row>
    <row r="419" spans="1:57" s="207" customFormat="1" hidden="1">
      <c r="A419" s="140"/>
      <c r="B419" s="142"/>
      <c r="C419" s="142"/>
      <c r="D419" s="1044"/>
      <c r="E419" s="87" t="s">
        <v>1799</v>
      </c>
      <c r="F419" s="186">
        <v>800000</v>
      </c>
      <c r="G419" s="87" t="s">
        <v>3</v>
      </c>
      <c r="H419" s="87">
        <v>30</v>
      </c>
      <c r="I419" s="87" t="s">
        <v>1687</v>
      </c>
      <c r="J419" s="87" t="s">
        <v>3</v>
      </c>
      <c r="K419" s="87">
        <v>1</v>
      </c>
      <c r="L419" s="187" t="s">
        <v>1683</v>
      </c>
      <c r="M419" s="87" t="s">
        <v>5</v>
      </c>
      <c r="N419" s="32">
        <f>ROUNDUP(IF(H419&lt;=0,0,IF(K419&lt;=0,0,F419*H419*K419)),-3)</f>
        <v>24000000</v>
      </c>
      <c r="O419" s="32">
        <v>0</v>
      </c>
      <c r="P419" s="17">
        <f>N419-O419</f>
        <v>24000000</v>
      </c>
      <c r="Q419" s="206"/>
      <c r="R419" s="755"/>
      <c r="S419" s="755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1"/>
      <c r="BA419" s="217"/>
    </row>
    <row r="420" spans="1:57" s="207" customFormat="1" hidden="1">
      <c r="A420" s="140"/>
      <c r="B420" s="142"/>
      <c r="C420" s="142"/>
      <c r="D420" s="1044"/>
      <c r="E420" s="87" t="s">
        <v>1800</v>
      </c>
      <c r="F420" s="186">
        <v>5000000</v>
      </c>
      <c r="G420" s="87" t="s">
        <v>3</v>
      </c>
      <c r="H420" s="87">
        <v>5</v>
      </c>
      <c r="I420" s="87" t="s">
        <v>432</v>
      </c>
      <c r="J420" s="87" t="s">
        <v>3</v>
      </c>
      <c r="K420" s="87">
        <v>1</v>
      </c>
      <c r="L420" s="187" t="s">
        <v>433</v>
      </c>
      <c r="M420" s="87" t="s">
        <v>5</v>
      </c>
      <c r="N420" s="32">
        <f>ROUNDUP(IF(H420&lt;=0,0,IF(K420&lt;=0,0,F420*H420*K420)),-3)</f>
        <v>25000000</v>
      </c>
      <c r="O420" s="32">
        <v>0</v>
      </c>
      <c r="P420" s="17">
        <f>N420-O420</f>
        <v>25000000</v>
      </c>
      <c r="Q420" s="206"/>
      <c r="R420" s="755"/>
      <c r="S420" s="755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1"/>
      <c r="BA420" s="217"/>
    </row>
    <row r="421" spans="1:57" s="207" customFormat="1" hidden="1">
      <c r="A421" s="140"/>
      <c r="B421" s="142"/>
      <c r="C421" s="142"/>
      <c r="D421" s="1044"/>
      <c r="E421" s="87" t="s">
        <v>1801</v>
      </c>
      <c r="F421" s="186">
        <v>5000000</v>
      </c>
      <c r="G421" s="87" t="s">
        <v>3</v>
      </c>
      <c r="H421" s="87">
        <v>4</v>
      </c>
      <c r="I421" s="87" t="s">
        <v>1687</v>
      </c>
      <c r="J421" s="87" t="s">
        <v>3</v>
      </c>
      <c r="K421" s="87">
        <v>1</v>
      </c>
      <c r="L421" s="187" t="s">
        <v>433</v>
      </c>
      <c r="M421" s="87" t="s">
        <v>5</v>
      </c>
      <c r="N421" s="32">
        <f>ROUNDUP(IF(H421&lt;=0,0,IF(K421&lt;=0,0,F421*H421*K421)),-3)</f>
        <v>20000000</v>
      </c>
      <c r="O421" s="32">
        <v>0</v>
      </c>
      <c r="P421" s="17">
        <f>N421-O421</f>
        <v>20000000</v>
      </c>
      <c r="Q421" s="206"/>
      <c r="R421" s="755"/>
      <c r="S421" s="755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1"/>
      <c r="BA421" s="217"/>
    </row>
    <row r="422" spans="1:57" hidden="1">
      <c r="A422" s="140"/>
      <c r="B422" s="142"/>
      <c r="C422" s="142"/>
      <c r="D422" s="1041"/>
      <c r="E422" s="203" t="s">
        <v>1802</v>
      </c>
      <c r="F422" s="200">
        <v>0</v>
      </c>
      <c r="G422" s="35" t="s">
        <v>3</v>
      </c>
      <c r="H422" s="37"/>
      <c r="I422" s="35" t="s">
        <v>1679</v>
      </c>
      <c r="J422" s="35" t="s">
        <v>3</v>
      </c>
      <c r="K422" s="37"/>
      <c r="L422" s="35" t="s">
        <v>1687</v>
      </c>
      <c r="M422" s="203" t="s">
        <v>5</v>
      </c>
      <c r="N422" s="32">
        <f>ROUNDUP(IF(H422&lt;=0,0,IF(K422&lt;=0,0,F422*H422*K422)),-3)</f>
        <v>0</v>
      </c>
      <c r="O422" s="32">
        <v>13440000</v>
      </c>
      <c r="P422" s="17">
        <f>N422-O422</f>
        <v>-13440000</v>
      </c>
      <c r="Q422" s="206"/>
      <c r="R422" s="755"/>
      <c r="S422" s="755"/>
    </row>
    <row r="423" spans="1:57" s="207" customFormat="1" hidden="1">
      <c r="A423" s="140"/>
      <c r="B423" s="142"/>
      <c r="C423" s="142"/>
      <c r="D423" s="1041"/>
      <c r="E423" s="203"/>
      <c r="F423" s="204"/>
      <c r="G423" s="203"/>
      <c r="H423" s="203"/>
      <c r="I423" s="205"/>
      <c r="J423" s="203"/>
      <c r="K423" s="203"/>
      <c r="L423" s="205"/>
      <c r="M423" s="203"/>
      <c r="N423" s="32"/>
      <c r="O423" s="17"/>
      <c r="P423" s="17"/>
      <c r="Q423" s="206"/>
      <c r="R423" s="755"/>
      <c r="S423" s="755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1"/>
      <c r="BA423" s="217"/>
    </row>
    <row r="424" spans="1:57" s="207" customFormat="1" hidden="1">
      <c r="A424" s="140"/>
      <c r="B424" s="142"/>
      <c r="C424" s="142"/>
      <c r="D424" s="1041" t="s">
        <v>403</v>
      </c>
      <c r="E424" s="199"/>
      <c r="F424" s="200"/>
      <c r="G424" s="35"/>
      <c r="H424" s="37"/>
      <c r="I424" s="35"/>
      <c r="J424" s="35"/>
      <c r="K424" s="37"/>
      <c r="L424" s="35"/>
      <c r="M424" s="35"/>
      <c r="N424" s="201">
        <f>SUBTOTAL(9,N425:N426)</f>
        <v>6900000</v>
      </c>
      <c r="O424" s="201">
        <f>SUBTOTAL(9,O425:O426)</f>
        <v>6000000</v>
      </c>
      <c r="P424" s="201">
        <f>SUBTOTAL(9,P425:P426)</f>
        <v>900000</v>
      </c>
      <c r="Q424" s="202"/>
      <c r="R424" s="755"/>
      <c r="S424" s="755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1"/>
      <c r="BA424" s="217"/>
    </row>
    <row r="425" spans="1:57" s="207" customFormat="1" hidden="1">
      <c r="A425" s="140"/>
      <c r="B425" s="142"/>
      <c r="C425" s="142"/>
      <c r="D425" s="1044"/>
      <c r="E425" s="87" t="s">
        <v>1803</v>
      </c>
      <c r="F425" s="186">
        <v>25000</v>
      </c>
      <c r="G425" s="87" t="s">
        <v>3</v>
      </c>
      <c r="H425" s="87">
        <v>23</v>
      </c>
      <c r="I425" s="87" t="s">
        <v>1679</v>
      </c>
      <c r="J425" s="87" t="s">
        <v>3</v>
      </c>
      <c r="K425" s="87">
        <v>12</v>
      </c>
      <c r="L425" s="187" t="s">
        <v>1687</v>
      </c>
      <c r="M425" s="87" t="s">
        <v>5</v>
      </c>
      <c r="N425" s="32">
        <f>ROUNDUP(IF(H425&lt;=0,0,IF(K425&lt;=0,0,F425*H425*K425)),-3)</f>
        <v>6900000</v>
      </c>
      <c r="O425" s="32">
        <v>0</v>
      </c>
      <c r="P425" s="17">
        <f>N425-O425</f>
        <v>6900000</v>
      </c>
      <c r="Q425" s="206"/>
      <c r="R425" s="755"/>
      <c r="S425" s="755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1"/>
      <c r="BA425" s="217"/>
    </row>
    <row r="426" spans="1:57" s="207" customFormat="1" hidden="1">
      <c r="A426" s="140"/>
      <c r="B426" s="142"/>
      <c r="C426" s="142"/>
      <c r="D426" s="1041"/>
      <c r="E426" s="199" t="s">
        <v>1057</v>
      </c>
      <c r="F426" s="200">
        <v>0</v>
      </c>
      <c r="G426" s="35" t="s">
        <v>3</v>
      </c>
      <c r="H426" s="37"/>
      <c r="I426" s="35" t="s">
        <v>1804</v>
      </c>
      <c r="J426" s="35" t="s">
        <v>3</v>
      </c>
      <c r="K426" s="37"/>
      <c r="L426" s="35" t="s">
        <v>1784</v>
      </c>
      <c r="M426" s="35" t="s">
        <v>5</v>
      </c>
      <c r="N426" s="32">
        <f>ROUNDUP(IF(H426&lt;=0,0,IF(K426&lt;=0,0,F426*H426*K426)),-3)</f>
        <v>0</v>
      </c>
      <c r="O426" s="32">
        <v>6000000</v>
      </c>
      <c r="P426" s="17">
        <f>N426-O426</f>
        <v>-6000000</v>
      </c>
      <c r="Q426" s="206"/>
      <c r="R426" s="755"/>
      <c r="S426" s="755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1"/>
      <c r="BA426" s="217"/>
    </row>
    <row r="427" spans="1:57" hidden="1">
      <c r="A427" s="140"/>
      <c r="B427" s="142"/>
      <c r="C427" s="142"/>
      <c r="D427" s="1041"/>
      <c r="E427" s="203"/>
      <c r="F427" s="204"/>
      <c r="G427" s="203"/>
      <c r="H427" s="203"/>
      <c r="I427" s="203"/>
      <c r="J427" s="203"/>
      <c r="K427" s="203"/>
      <c r="L427" s="205"/>
      <c r="M427" s="203"/>
      <c r="N427" s="32"/>
      <c r="O427" s="17"/>
      <c r="P427" s="17"/>
      <c r="Q427" s="206"/>
      <c r="R427" s="755"/>
      <c r="S427" s="755"/>
    </row>
    <row r="428" spans="1:57" s="207" customFormat="1" hidden="1">
      <c r="A428" s="67"/>
      <c r="B428" s="224" t="s">
        <v>221</v>
      </c>
      <c r="C428" s="224"/>
      <c r="D428" s="1039"/>
      <c r="E428" s="194"/>
      <c r="F428" s="195"/>
      <c r="G428" s="196"/>
      <c r="H428" s="197"/>
      <c r="I428" s="196"/>
      <c r="J428" s="196"/>
      <c r="K428" s="197"/>
      <c r="L428" s="196"/>
      <c r="M428" s="196"/>
      <c r="N428" s="134">
        <f>SUBTOTAL(9,N429:N445)</f>
        <v>326000000</v>
      </c>
      <c r="O428" s="134">
        <f>SUBTOTAL(9,O429:O445)</f>
        <v>296000000</v>
      </c>
      <c r="P428" s="134">
        <f>SUBTOTAL(9,P429:P445)</f>
        <v>30000000</v>
      </c>
      <c r="Q428" s="122">
        <f>(N428/O428)*100-100</f>
        <v>10.13513513513513</v>
      </c>
      <c r="R428" s="755"/>
      <c r="S428" s="755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1"/>
      <c r="BA428" s="12"/>
      <c r="BB428" s="10"/>
      <c r="BC428" s="10"/>
      <c r="BD428" s="10"/>
      <c r="BE428" s="10"/>
    </row>
    <row r="429" spans="1:57" s="207" customFormat="1" hidden="1">
      <c r="A429" s="140"/>
      <c r="B429" s="225"/>
      <c r="C429" s="28"/>
      <c r="D429" s="1004" t="s">
        <v>412</v>
      </c>
      <c r="E429" s="124"/>
      <c r="F429" s="14"/>
      <c r="G429" s="15"/>
      <c r="H429" s="16"/>
      <c r="I429" s="15"/>
      <c r="J429" s="15"/>
      <c r="K429" s="16"/>
      <c r="L429" s="15"/>
      <c r="M429" s="15"/>
      <c r="N429" s="18">
        <f>SUBTOTAL(9,N430:N430)</f>
        <v>60000000</v>
      </c>
      <c r="O429" s="18">
        <f>SUBTOTAL(9,O430:O430)</f>
        <v>52500000</v>
      </c>
      <c r="P429" s="18">
        <f>SUBTOTAL(9,P430:P430)</f>
        <v>7500000</v>
      </c>
      <c r="Q429" s="163"/>
      <c r="R429" s="755"/>
      <c r="S429" s="755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1"/>
      <c r="BA429" s="12"/>
      <c r="BB429" s="10"/>
      <c r="BC429" s="10"/>
      <c r="BD429" s="10"/>
      <c r="BE429" s="10"/>
    </row>
    <row r="430" spans="1:57" s="207" customFormat="1" hidden="1">
      <c r="A430" s="140"/>
      <c r="B430" s="225"/>
      <c r="C430" s="28"/>
      <c r="D430" s="1004"/>
      <c r="E430" s="124" t="s">
        <v>1059</v>
      </c>
      <c r="F430" s="14">
        <v>20000000</v>
      </c>
      <c r="G430" s="15" t="s">
        <v>3</v>
      </c>
      <c r="H430" s="16">
        <v>1</v>
      </c>
      <c r="I430" s="15" t="s">
        <v>1060</v>
      </c>
      <c r="J430" s="15" t="s">
        <v>3</v>
      </c>
      <c r="K430" s="16">
        <v>3</v>
      </c>
      <c r="L430" s="15" t="s">
        <v>1058</v>
      </c>
      <c r="M430" s="15" t="s">
        <v>5</v>
      </c>
      <c r="N430" s="17">
        <f>ROUNDUP(IF(H430&lt;=0,0,IF(K430&lt;=0,0,F430*H430*K430)),-3)</f>
        <v>60000000</v>
      </c>
      <c r="O430" s="17">
        <v>52500000</v>
      </c>
      <c r="P430" s="17">
        <f>N430-O430</f>
        <v>7500000</v>
      </c>
      <c r="Q430" s="69"/>
      <c r="R430" s="755"/>
      <c r="S430" s="755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1"/>
      <c r="BA430" s="12"/>
      <c r="BB430" s="10"/>
      <c r="BC430" s="10"/>
      <c r="BD430" s="10"/>
      <c r="BE430" s="10"/>
    </row>
    <row r="431" spans="1:57" s="207" customFormat="1" hidden="1">
      <c r="A431" s="140"/>
      <c r="B431" s="225"/>
      <c r="C431" s="28"/>
      <c r="D431" s="1004"/>
      <c r="E431" s="124"/>
      <c r="F431" s="14"/>
      <c r="G431" s="15"/>
      <c r="H431" s="16"/>
      <c r="I431" s="15"/>
      <c r="J431" s="15"/>
      <c r="K431" s="16"/>
      <c r="L431" s="15"/>
      <c r="M431" s="15"/>
      <c r="N431" s="17"/>
      <c r="O431" s="17"/>
      <c r="P431" s="17"/>
      <c r="Q431" s="69"/>
      <c r="R431" s="755"/>
      <c r="S431" s="755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1"/>
      <c r="BA431" s="12"/>
      <c r="BB431" s="10"/>
      <c r="BC431" s="10"/>
      <c r="BD431" s="10"/>
      <c r="BE431" s="10"/>
    </row>
    <row r="432" spans="1:57" s="207" customFormat="1" hidden="1">
      <c r="A432" s="140"/>
      <c r="B432" s="225"/>
      <c r="C432" s="28"/>
      <c r="D432" s="1004" t="s">
        <v>434</v>
      </c>
      <c r="E432" s="124"/>
      <c r="F432" s="14"/>
      <c r="G432" s="15"/>
      <c r="H432" s="16"/>
      <c r="I432" s="15"/>
      <c r="J432" s="15"/>
      <c r="K432" s="16"/>
      <c r="L432" s="15"/>
      <c r="M432" s="15"/>
      <c r="N432" s="18">
        <f>SUBTOTAL(9,N433:N434)</f>
        <v>30000000</v>
      </c>
      <c r="O432" s="18">
        <f>SUBTOTAL(9,O433:O434)</f>
        <v>42500000</v>
      </c>
      <c r="P432" s="18">
        <f>SUBTOTAL(9,P433:P434)</f>
        <v>-12500000</v>
      </c>
      <c r="Q432" s="163"/>
      <c r="R432" s="755"/>
      <c r="S432" s="755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1"/>
      <c r="BA432" s="12"/>
      <c r="BB432" s="10"/>
      <c r="BC432" s="10"/>
      <c r="BD432" s="10"/>
      <c r="BE432" s="10"/>
    </row>
    <row r="433" spans="1:57" s="207" customFormat="1" hidden="1">
      <c r="A433" s="140"/>
      <c r="B433" s="225"/>
      <c r="C433" s="28"/>
      <c r="D433" s="1004"/>
      <c r="E433" s="124" t="s">
        <v>1061</v>
      </c>
      <c r="F433" s="14">
        <v>5000000</v>
      </c>
      <c r="G433" s="15" t="s">
        <v>3</v>
      </c>
      <c r="H433" s="16">
        <v>1</v>
      </c>
      <c r="I433" s="15" t="s">
        <v>1062</v>
      </c>
      <c r="J433" s="15" t="s">
        <v>3</v>
      </c>
      <c r="K433" s="16">
        <v>3</v>
      </c>
      <c r="L433" s="15" t="s">
        <v>1058</v>
      </c>
      <c r="M433" s="15" t="s">
        <v>5</v>
      </c>
      <c r="N433" s="17">
        <f>ROUNDUP(IF(H433&lt;=0,0,IF(K433&lt;=0,0,F433*H433*K433)),-3)</f>
        <v>15000000</v>
      </c>
      <c r="O433" s="17">
        <v>2000000</v>
      </c>
      <c r="P433" s="17">
        <f>N433-O433</f>
        <v>13000000</v>
      </c>
      <c r="Q433" s="69"/>
      <c r="R433" s="755"/>
      <c r="S433" s="755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1"/>
      <c r="BA433" s="12"/>
      <c r="BB433" s="10"/>
      <c r="BC433" s="10"/>
      <c r="BD433" s="10"/>
      <c r="BE433" s="10"/>
    </row>
    <row r="434" spans="1:57" s="207" customFormat="1" hidden="1">
      <c r="A434" s="140"/>
      <c r="B434" s="225"/>
      <c r="C434" s="28"/>
      <c r="D434" s="1004"/>
      <c r="E434" s="124" t="s">
        <v>1063</v>
      </c>
      <c r="F434" s="14">
        <v>5000000</v>
      </c>
      <c r="G434" s="15" t="s">
        <v>3</v>
      </c>
      <c r="H434" s="16">
        <v>1</v>
      </c>
      <c r="I434" s="15" t="s">
        <v>1062</v>
      </c>
      <c r="J434" s="15" t="s">
        <v>3</v>
      </c>
      <c r="K434" s="16">
        <v>3</v>
      </c>
      <c r="L434" s="15" t="s">
        <v>1058</v>
      </c>
      <c r="M434" s="15" t="s">
        <v>5</v>
      </c>
      <c r="N434" s="17">
        <f>ROUNDUP(IF(H434&lt;=0,0,IF(K434&lt;=0,0,F434*H434*K434)),-3)</f>
        <v>15000000</v>
      </c>
      <c r="O434" s="17">
        <v>40500000</v>
      </c>
      <c r="P434" s="17">
        <f>N434-O434</f>
        <v>-25500000</v>
      </c>
      <c r="Q434" s="69"/>
      <c r="R434" s="755"/>
      <c r="S434" s="755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1"/>
      <c r="BA434" s="12"/>
      <c r="BB434" s="10"/>
      <c r="BC434" s="10"/>
      <c r="BD434" s="10"/>
      <c r="BE434" s="10"/>
    </row>
    <row r="435" spans="1:57" s="207" customFormat="1" hidden="1">
      <c r="A435" s="140"/>
      <c r="B435" s="225"/>
      <c r="C435" s="28"/>
      <c r="D435" s="1004"/>
      <c r="E435" s="124"/>
      <c r="F435" s="14"/>
      <c r="G435" s="15"/>
      <c r="H435" s="16"/>
      <c r="I435" s="15"/>
      <c r="J435" s="15"/>
      <c r="K435" s="16"/>
      <c r="L435" s="15"/>
      <c r="M435" s="15"/>
      <c r="N435" s="17"/>
      <c r="O435" s="17"/>
      <c r="P435" s="17"/>
      <c r="Q435" s="69"/>
      <c r="R435" s="755"/>
      <c r="S435" s="755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1"/>
      <c r="BA435" s="12"/>
      <c r="BB435" s="10"/>
      <c r="BC435" s="10"/>
      <c r="BD435" s="10"/>
      <c r="BE435" s="10"/>
    </row>
    <row r="436" spans="1:57" s="207" customFormat="1" hidden="1">
      <c r="A436" s="140"/>
      <c r="B436" s="225"/>
      <c r="C436" s="28"/>
      <c r="D436" s="1004" t="s">
        <v>401</v>
      </c>
      <c r="E436" s="124"/>
      <c r="F436" s="14"/>
      <c r="G436" s="15"/>
      <c r="H436" s="16"/>
      <c r="I436" s="15"/>
      <c r="J436" s="15"/>
      <c r="K436" s="16"/>
      <c r="L436" s="15"/>
      <c r="M436" s="15"/>
      <c r="N436" s="18">
        <f>SUBTOTAL(9,N437:N438)</f>
        <v>4400000</v>
      </c>
      <c r="O436" s="18">
        <f>SUBTOTAL(9,O437:O438)</f>
        <v>4500000</v>
      </c>
      <c r="P436" s="18">
        <f>SUBTOTAL(9,P437:P438)</f>
        <v>-100000</v>
      </c>
      <c r="Q436" s="163"/>
      <c r="R436" s="755"/>
      <c r="S436" s="755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1"/>
      <c r="BA436" s="12"/>
      <c r="BB436" s="10"/>
      <c r="BC436" s="10"/>
      <c r="BD436" s="10"/>
      <c r="BE436" s="10"/>
    </row>
    <row r="437" spans="1:57" s="207" customFormat="1" hidden="1">
      <c r="A437" s="140"/>
      <c r="B437" s="225"/>
      <c r="C437" s="28"/>
      <c r="D437" s="1004"/>
      <c r="E437" s="124" t="s">
        <v>222</v>
      </c>
      <c r="F437" s="14"/>
      <c r="G437" s="15" t="s">
        <v>3</v>
      </c>
      <c r="H437" s="16"/>
      <c r="I437" s="15" t="s">
        <v>1064</v>
      </c>
      <c r="J437" s="15" t="s">
        <v>3</v>
      </c>
      <c r="K437" s="16"/>
      <c r="L437" s="15" t="s">
        <v>917</v>
      </c>
      <c r="M437" s="15" t="s">
        <v>5</v>
      </c>
      <c r="N437" s="17">
        <f>ROUNDUP(IF(H437&lt;=0,0,IF(K437&lt;=0,0,F437*H437*K437)),-3)</f>
        <v>0</v>
      </c>
      <c r="O437" s="17">
        <v>0</v>
      </c>
      <c r="P437" s="17">
        <f>N437-O437</f>
        <v>0</v>
      </c>
      <c r="Q437" s="69"/>
      <c r="R437" s="755"/>
      <c r="S437" s="755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1"/>
      <c r="BA437" s="12"/>
      <c r="BB437" s="10"/>
      <c r="BC437" s="10"/>
      <c r="BD437" s="10"/>
      <c r="BE437" s="10"/>
    </row>
    <row r="438" spans="1:57" s="207" customFormat="1" hidden="1">
      <c r="A438" s="140"/>
      <c r="B438" s="225"/>
      <c r="C438" s="28"/>
      <c r="D438" s="1004"/>
      <c r="E438" s="124" t="s">
        <v>1065</v>
      </c>
      <c r="F438" s="14">
        <v>4400000</v>
      </c>
      <c r="G438" s="15" t="s">
        <v>3</v>
      </c>
      <c r="H438" s="16">
        <v>1</v>
      </c>
      <c r="I438" s="15" t="s">
        <v>1051</v>
      </c>
      <c r="J438" s="15" t="s">
        <v>3</v>
      </c>
      <c r="K438" s="16">
        <v>1</v>
      </c>
      <c r="L438" s="15" t="s">
        <v>917</v>
      </c>
      <c r="M438" s="15" t="s">
        <v>5</v>
      </c>
      <c r="N438" s="17">
        <f>ROUNDUP(IF(H438&lt;=0,0,IF(K438&lt;=0,0,F438*H438*K438)),-3)</f>
        <v>4400000</v>
      </c>
      <c r="O438" s="17">
        <v>4500000</v>
      </c>
      <c r="P438" s="17">
        <f>N438-O438</f>
        <v>-100000</v>
      </c>
      <c r="Q438" s="69"/>
      <c r="R438" s="755"/>
      <c r="S438" s="755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1"/>
      <c r="BA438" s="12"/>
      <c r="BB438" s="10"/>
      <c r="BC438" s="10"/>
      <c r="BD438" s="10"/>
      <c r="BE438" s="10"/>
    </row>
    <row r="439" spans="1:57" s="207" customFormat="1" hidden="1">
      <c r="A439" s="140"/>
      <c r="B439" s="225"/>
      <c r="C439" s="28"/>
      <c r="D439" s="1004"/>
      <c r="E439" s="124"/>
      <c r="F439" s="14"/>
      <c r="G439" s="15"/>
      <c r="H439" s="16"/>
      <c r="I439" s="15"/>
      <c r="J439" s="15"/>
      <c r="K439" s="16"/>
      <c r="L439" s="15"/>
      <c r="M439" s="15"/>
      <c r="N439" s="17"/>
      <c r="O439" s="17"/>
      <c r="P439" s="17"/>
      <c r="Q439" s="69"/>
      <c r="R439" s="755"/>
      <c r="S439" s="755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1"/>
      <c r="BA439" s="12"/>
      <c r="BB439" s="10"/>
      <c r="BC439" s="10"/>
      <c r="BD439" s="10"/>
      <c r="BE439" s="10"/>
    </row>
    <row r="440" spans="1:57" s="207" customFormat="1" hidden="1">
      <c r="A440" s="140"/>
      <c r="B440" s="225"/>
      <c r="C440" s="28"/>
      <c r="D440" s="1004" t="s">
        <v>403</v>
      </c>
      <c r="E440" s="124"/>
      <c r="F440" s="14"/>
      <c r="G440" s="15"/>
      <c r="H440" s="16"/>
      <c r="I440" s="15"/>
      <c r="J440" s="15"/>
      <c r="K440" s="16"/>
      <c r="L440" s="15"/>
      <c r="M440" s="15"/>
      <c r="N440" s="18">
        <f>SUBTOTAL(9,N441:N442)</f>
        <v>1200000</v>
      </c>
      <c r="O440" s="18">
        <f>SUBTOTAL(9,O441:O442)</f>
        <v>1800000</v>
      </c>
      <c r="P440" s="18">
        <f>SUBTOTAL(9,P441:P442)</f>
        <v>-600000</v>
      </c>
      <c r="Q440" s="163"/>
      <c r="R440" s="755"/>
      <c r="S440" s="755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1"/>
      <c r="BA440" s="12"/>
      <c r="BB440" s="10"/>
      <c r="BC440" s="10"/>
      <c r="BD440" s="10"/>
      <c r="BE440" s="10"/>
    </row>
    <row r="441" spans="1:57" s="207" customFormat="1" hidden="1">
      <c r="A441" s="140"/>
      <c r="B441" s="225"/>
      <c r="C441" s="28"/>
      <c r="D441" s="1004"/>
      <c r="E441" s="124" t="s">
        <v>1066</v>
      </c>
      <c r="F441" s="14">
        <v>200000</v>
      </c>
      <c r="G441" s="15" t="s">
        <v>3</v>
      </c>
      <c r="H441" s="16">
        <v>1</v>
      </c>
      <c r="I441" s="15" t="s">
        <v>1051</v>
      </c>
      <c r="J441" s="15" t="s">
        <v>3</v>
      </c>
      <c r="K441" s="16">
        <v>6</v>
      </c>
      <c r="L441" s="15" t="s">
        <v>917</v>
      </c>
      <c r="M441" s="15" t="s">
        <v>5</v>
      </c>
      <c r="N441" s="17">
        <f>ROUNDUP(IF(H441&lt;=0,0,IF(K441&lt;=0,0,F441*H441*K441)),-3)</f>
        <v>1200000</v>
      </c>
      <c r="O441" s="17">
        <v>1800000</v>
      </c>
      <c r="P441" s="17">
        <f>N441-O441</f>
        <v>-600000</v>
      </c>
      <c r="Q441" s="69"/>
      <c r="R441" s="755"/>
      <c r="S441" s="755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1"/>
      <c r="BA441" s="12"/>
      <c r="BB441" s="10"/>
      <c r="BC441" s="10"/>
      <c r="BD441" s="10"/>
      <c r="BE441" s="10"/>
    </row>
    <row r="442" spans="1:57" s="207" customFormat="1" hidden="1">
      <c r="A442" s="140"/>
      <c r="B442" s="225"/>
      <c r="C442" s="28"/>
      <c r="D442" s="1004"/>
      <c r="E442" s="124"/>
      <c r="F442" s="14"/>
      <c r="G442" s="15"/>
      <c r="H442" s="16"/>
      <c r="I442" s="15"/>
      <c r="J442" s="15"/>
      <c r="K442" s="16"/>
      <c r="L442" s="15"/>
      <c r="M442" s="15"/>
      <c r="N442" s="17"/>
      <c r="O442" s="17"/>
      <c r="P442" s="17"/>
      <c r="Q442" s="69"/>
      <c r="R442" s="755"/>
      <c r="S442" s="755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1"/>
      <c r="BA442" s="12"/>
      <c r="BB442" s="10"/>
      <c r="BC442" s="10"/>
      <c r="BD442" s="10"/>
      <c r="BE442" s="10"/>
    </row>
    <row r="443" spans="1:57" s="207" customFormat="1" hidden="1">
      <c r="A443" s="140"/>
      <c r="B443" s="225"/>
      <c r="C443" s="28"/>
      <c r="D443" s="1004" t="s">
        <v>413</v>
      </c>
      <c r="E443" s="124"/>
      <c r="F443" s="14"/>
      <c r="G443" s="15"/>
      <c r="H443" s="16"/>
      <c r="I443" s="15"/>
      <c r="J443" s="15"/>
      <c r="K443" s="16"/>
      <c r="L443" s="15"/>
      <c r="M443" s="15"/>
      <c r="N443" s="18">
        <f>SUBTOTAL(9,N444:N444)</f>
        <v>230400000</v>
      </c>
      <c r="O443" s="18">
        <f>SUBTOTAL(9,O444:O444)</f>
        <v>194700000</v>
      </c>
      <c r="P443" s="18">
        <f>SUBTOTAL(9,P444:P444)</f>
        <v>35700000</v>
      </c>
      <c r="Q443" s="163"/>
      <c r="R443" s="755"/>
      <c r="S443" s="755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1"/>
      <c r="BA443" s="12"/>
      <c r="BB443" s="10"/>
      <c r="BC443" s="10"/>
      <c r="BD443" s="10"/>
      <c r="BE443" s="10"/>
    </row>
    <row r="444" spans="1:57" s="207" customFormat="1" hidden="1">
      <c r="A444" s="140"/>
      <c r="B444" s="225"/>
      <c r="C444" s="28"/>
      <c r="D444" s="1004"/>
      <c r="E444" s="124" t="s">
        <v>1067</v>
      </c>
      <c r="F444" s="14">
        <v>76800000</v>
      </c>
      <c r="G444" s="15" t="s">
        <v>3</v>
      </c>
      <c r="H444" s="16">
        <v>1</v>
      </c>
      <c r="I444" s="15" t="s">
        <v>922</v>
      </c>
      <c r="J444" s="15" t="s">
        <v>3</v>
      </c>
      <c r="K444" s="16">
        <v>3</v>
      </c>
      <c r="L444" s="15" t="s">
        <v>917</v>
      </c>
      <c r="M444" s="15" t="s">
        <v>5</v>
      </c>
      <c r="N444" s="17">
        <f>ROUNDUP(IF(H444&lt;=0,0,IF(K444&lt;=0,0,F444*H444*K444)),-3)</f>
        <v>230400000</v>
      </c>
      <c r="O444" s="17">
        <v>194700000</v>
      </c>
      <c r="P444" s="17">
        <f>N444-O444</f>
        <v>35700000</v>
      </c>
      <c r="Q444" s="69"/>
      <c r="R444" s="755"/>
      <c r="S444" s="755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1"/>
      <c r="BA444" s="12"/>
      <c r="BB444" s="10"/>
      <c r="BC444" s="10"/>
      <c r="BD444" s="10"/>
      <c r="BE444" s="10"/>
    </row>
    <row r="445" spans="1:57" s="207" customFormat="1" hidden="1">
      <c r="A445" s="67"/>
      <c r="B445" s="28"/>
      <c r="C445" s="226"/>
      <c r="D445" s="1037"/>
      <c r="E445" s="176"/>
      <c r="F445" s="177"/>
      <c r="G445" s="178"/>
      <c r="H445" s="179"/>
      <c r="I445" s="178"/>
      <c r="J445" s="178"/>
      <c r="K445" s="179"/>
      <c r="L445" s="178"/>
      <c r="M445" s="178"/>
      <c r="N445" s="227"/>
      <c r="O445" s="227"/>
      <c r="P445" s="227"/>
      <c r="Q445" s="228"/>
      <c r="R445" s="755"/>
      <c r="S445" s="755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1"/>
      <c r="BA445" s="12"/>
      <c r="BB445" s="10"/>
      <c r="BC445" s="10"/>
      <c r="BD445" s="10"/>
      <c r="BE445" s="10"/>
    </row>
    <row r="446" spans="1:57" s="207" customFormat="1" hidden="1">
      <c r="A446" s="140"/>
      <c r="B446" s="218" t="s">
        <v>524</v>
      </c>
      <c r="C446" s="218"/>
      <c r="D446" s="1045"/>
      <c r="E446" s="194"/>
      <c r="F446" s="195"/>
      <c r="G446" s="196"/>
      <c r="H446" s="197"/>
      <c r="I446" s="196"/>
      <c r="J446" s="196"/>
      <c r="K446" s="197"/>
      <c r="L446" s="196"/>
      <c r="M446" s="196"/>
      <c r="N446" s="134">
        <f>SUBTOTAL(9,N447:N511)</f>
        <v>1690800000</v>
      </c>
      <c r="O446" s="134">
        <f>SUBTOTAL(9,O447:O511)</f>
        <v>1620000000</v>
      </c>
      <c r="P446" s="134">
        <f>SUBTOTAL(9,P447:P511)</f>
        <v>70800000</v>
      </c>
      <c r="Q446" s="122">
        <f>(N446/O446)*100-100</f>
        <v>4.3703703703703809</v>
      </c>
      <c r="R446" s="755"/>
      <c r="S446" s="755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1"/>
      <c r="BA446" s="12"/>
      <c r="BB446" s="10"/>
      <c r="BC446" s="10"/>
      <c r="BD446" s="10"/>
      <c r="BE446" s="10"/>
    </row>
    <row r="447" spans="1:57" s="207" customFormat="1" hidden="1">
      <c r="A447" s="140"/>
      <c r="B447" s="142"/>
      <c r="C447" s="142"/>
      <c r="D447" s="1005" t="s">
        <v>123</v>
      </c>
      <c r="E447" s="124"/>
      <c r="F447" s="14"/>
      <c r="G447" s="15"/>
      <c r="H447" s="16"/>
      <c r="I447" s="15"/>
      <c r="J447" s="15"/>
      <c r="K447" s="16"/>
      <c r="L447" s="15"/>
      <c r="M447" s="15"/>
      <c r="N447" s="18">
        <f>SUBTOTAL(9,N448)</f>
        <v>12000000</v>
      </c>
      <c r="O447" s="18">
        <f>SUBTOTAL(9,O448)</f>
        <v>18000000</v>
      </c>
      <c r="P447" s="18">
        <f>SUBTOTAL(9,P448)</f>
        <v>-6000000</v>
      </c>
      <c r="Q447" s="163"/>
      <c r="R447" s="755"/>
      <c r="S447" s="755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1"/>
      <c r="AW447" s="12"/>
      <c r="AX447" s="10"/>
      <c r="AY447" s="10"/>
      <c r="AZ447" s="10"/>
      <c r="BA447" s="10"/>
    </row>
    <row r="448" spans="1:57" s="207" customFormat="1" hidden="1">
      <c r="A448" s="140"/>
      <c r="B448" s="142"/>
      <c r="C448" s="142"/>
      <c r="D448" s="1005"/>
      <c r="E448" s="124" t="s">
        <v>1838</v>
      </c>
      <c r="F448" s="14">
        <v>3000000</v>
      </c>
      <c r="G448" s="15" t="s">
        <v>3</v>
      </c>
      <c r="H448" s="16">
        <v>2</v>
      </c>
      <c r="I448" s="15" t="s">
        <v>119</v>
      </c>
      <c r="J448" s="15" t="s">
        <v>3</v>
      </c>
      <c r="K448" s="16">
        <v>2</v>
      </c>
      <c r="L448" s="15" t="s">
        <v>2742</v>
      </c>
      <c r="M448" s="15" t="s">
        <v>5</v>
      </c>
      <c r="N448" s="17">
        <f>ROUNDUP(IF(H448&lt;=0,0,IF(K448&lt;=0,0,F448*H448*K448)),-3)</f>
        <v>12000000</v>
      </c>
      <c r="O448" s="17">
        <v>18000000</v>
      </c>
      <c r="P448" s="17">
        <f>N448-O448</f>
        <v>-6000000</v>
      </c>
      <c r="Q448" s="69"/>
      <c r="R448" s="755"/>
      <c r="S448" s="755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1"/>
      <c r="AW448" s="12"/>
      <c r="AX448" s="10"/>
      <c r="AY448" s="10"/>
      <c r="AZ448" s="10"/>
      <c r="BA448" s="10"/>
    </row>
    <row r="449" spans="1:53" s="207" customFormat="1" hidden="1">
      <c r="A449" s="140"/>
      <c r="B449" s="142"/>
      <c r="C449" s="142"/>
      <c r="D449" s="1005"/>
      <c r="E449" s="124"/>
      <c r="F449" s="14"/>
      <c r="G449" s="15"/>
      <c r="H449" s="16"/>
      <c r="I449" s="15"/>
      <c r="J449" s="15"/>
      <c r="K449" s="16"/>
      <c r="L449" s="15"/>
      <c r="M449" s="15"/>
      <c r="N449" s="17"/>
      <c r="O449" s="17"/>
      <c r="P449" s="17"/>
      <c r="Q449" s="69"/>
      <c r="R449" s="755"/>
      <c r="S449" s="755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1"/>
      <c r="AW449" s="12"/>
      <c r="AX449" s="10"/>
      <c r="AY449" s="10"/>
      <c r="AZ449" s="10"/>
      <c r="BA449" s="10"/>
    </row>
    <row r="450" spans="1:53" s="207" customFormat="1" hidden="1">
      <c r="A450" s="140"/>
      <c r="B450" s="142"/>
      <c r="C450" s="142"/>
      <c r="D450" s="1004" t="s">
        <v>416</v>
      </c>
      <c r="E450" s="229"/>
      <c r="F450" s="14"/>
      <c r="G450" s="27"/>
      <c r="H450" s="230"/>
      <c r="I450" s="27"/>
      <c r="J450" s="27"/>
      <c r="K450" s="230"/>
      <c r="L450" s="27"/>
      <c r="M450" s="15"/>
      <c r="N450" s="18">
        <f>SUBTOTAL(9,N451)</f>
        <v>500000</v>
      </c>
      <c r="O450" s="18">
        <f>SUBTOTAL(9,O451)</f>
        <v>2500000</v>
      </c>
      <c r="P450" s="18">
        <f>SUBTOTAL(9,P451)</f>
        <v>-2000000</v>
      </c>
      <c r="Q450" s="163"/>
      <c r="R450" s="755"/>
      <c r="S450" s="755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1"/>
      <c r="AW450" s="12"/>
      <c r="AX450" s="10"/>
      <c r="AY450" s="10"/>
      <c r="AZ450" s="10"/>
      <c r="BA450" s="10"/>
    </row>
    <row r="451" spans="1:53" s="207" customFormat="1" hidden="1">
      <c r="A451" s="140"/>
      <c r="B451" s="142"/>
      <c r="C451" s="142"/>
      <c r="D451" s="1004"/>
      <c r="E451" s="229" t="s">
        <v>2743</v>
      </c>
      <c r="F451" s="14">
        <v>500000</v>
      </c>
      <c r="G451" s="27" t="s">
        <v>3</v>
      </c>
      <c r="H451" s="230">
        <v>1</v>
      </c>
      <c r="I451" s="27" t="s">
        <v>25</v>
      </c>
      <c r="J451" s="27" t="s">
        <v>3</v>
      </c>
      <c r="K451" s="230">
        <v>1</v>
      </c>
      <c r="L451" s="27" t="s">
        <v>2744</v>
      </c>
      <c r="M451" s="15" t="s">
        <v>5</v>
      </c>
      <c r="N451" s="17">
        <f>ROUNDUP(IF(H451&lt;=0,0,IF(K451&lt;=0,0,F451*H451*K451)),-3)</f>
        <v>500000</v>
      </c>
      <c r="O451" s="17">
        <v>2500000</v>
      </c>
      <c r="P451" s="17">
        <f>N451-O451</f>
        <v>-2000000</v>
      </c>
      <c r="Q451" s="69"/>
      <c r="R451" s="755"/>
      <c r="S451" s="755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1"/>
      <c r="AW451" s="12"/>
      <c r="AX451" s="10"/>
      <c r="AY451" s="10"/>
      <c r="AZ451" s="10"/>
      <c r="BA451" s="10"/>
    </row>
    <row r="452" spans="1:53" s="207" customFormat="1" hidden="1">
      <c r="A452" s="140"/>
      <c r="B452" s="142"/>
      <c r="C452" s="142"/>
      <c r="D452" s="1004"/>
      <c r="E452" s="229"/>
      <c r="F452" s="14"/>
      <c r="G452" s="27"/>
      <c r="H452" s="230"/>
      <c r="I452" s="27"/>
      <c r="J452" s="27"/>
      <c r="K452" s="230"/>
      <c r="L452" s="27"/>
      <c r="M452" s="15"/>
      <c r="N452" s="17"/>
      <c r="O452" s="17"/>
      <c r="P452" s="17"/>
      <c r="Q452" s="69"/>
      <c r="R452" s="755"/>
      <c r="S452" s="755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1"/>
      <c r="AW452" s="12"/>
      <c r="AX452" s="10"/>
      <c r="AY452" s="10"/>
      <c r="AZ452" s="10"/>
      <c r="BA452" s="10"/>
    </row>
    <row r="453" spans="1:53" s="207" customFormat="1" hidden="1">
      <c r="A453" s="140"/>
      <c r="B453" s="142"/>
      <c r="C453" s="142"/>
      <c r="D453" s="1005" t="s">
        <v>436</v>
      </c>
      <c r="E453" s="124"/>
      <c r="F453" s="14"/>
      <c r="G453" s="15"/>
      <c r="H453" s="16"/>
      <c r="I453" s="15"/>
      <c r="J453" s="15"/>
      <c r="K453" s="16"/>
      <c r="L453" s="15"/>
      <c r="M453" s="15"/>
      <c r="N453" s="18">
        <f>SUBTOTAL(9,N454:N455)</f>
        <v>21000000</v>
      </c>
      <c r="O453" s="18">
        <f>SUBTOTAL(9,O454:O455)</f>
        <v>10000000</v>
      </c>
      <c r="P453" s="18">
        <f>SUBTOTAL(9,P454:P455)</f>
        <v>11000000</v>
      </c>
      <c r="Q453" s="163"/>
      <c r="R453" s="755"/>
      <c r="S453" s="755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1"/>
      <c r="AW453" s="12"/>
      <c r="AX453" s="10"/>
      <c r="AY453" s="10"/>
      <c r="AZ453" s="10"/>
      <c r="BA453" s="10"/>
    </row>
    <row r="454" spans="1:53" s="207" customFormat="1" hidden="1">
      <c r="A454" s="140"/>
      <c r="B454" s="142"/>
      <c r="C454" s="142"/>
      <c r="D454" s="1005"/>
      <c r="E454" s="124" t="s">
        <v>1839</v>
      </c>
      <c r="F454" s="14">
        <v>1000000</v>
      </c>
      <c r="G454" s="15" t="s">
        <v>3</v>
      </c>
      <c r="H454" s="16">
        <v>1</v>
      </c>
      <c r="I454" s="15" t="s">
        <v>2742</v>
      </c>
      <c r="J454" s="15" t="s">
        <v>3</v>
      </c>
      <c r="K454" s="16">
        <v>1</v>
      </c>
      <c r="L454" s="15" t="s">
        <v>2744</v>
      </c>
      <c r="M454" s="15" t="s">
        <v>5</v>
      </c>
      <c r="N454" s="17">
        <f>ROUNDUP(IF(H454&lt;=0,0,IF(K454&lt;=0,0,F454*H454*K454)),-3)</f>
        <v>1000000</v>
      </c>
      <c r="O454" s="17">
        <v>0</v>
      </c>
      <c r="P454" s="17">
        <f>N454-O454</f>
        <v>1000000</v>
      </c>
      <c r="Q454" s="69"/>
      <c r="R454" s="755"/>
      <c r="S454" s="755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1"/>
      <c r="AW454" s="12"/>
      <c r="AX454" s="10"/>
      <c r="AY454" s="10"/>
      <c r="AZ454" s="10"/>
      <c r="BA454" s="10"/>
    </row>
    <row r="455" spans="1:53" s="207" customFormat="1" hidden="1">
      <c r="A455" s="140"/>
      <c r="B455" s="142"/>
      <c r="C455" s="142"/>
      <c r="D455" s="1005"/>
      <c r="E455" s="229" t="s">
        <v>2745</v>
      </c>
      <c r="F455" s="14">
        <v>10000000</v>
      </c>
      <c r="G455" s="27" t="s">
        <v>3</v>
      </c>
      <c r="H455" s="230">
        <v>2</v>
      </c>
      <c r="I455" s="27" t="s">
        <v>117</v>
      </c>
      <c r="J455" s="27" t="s">
        <v>3</v>
      </c>
      <c r="K455" s="230">
        <v>1</v>
      </c>
      <c r="L455" s="27" t="s">
        <v>16</v>
      </c>
      <c r="M455" s="27" t="s">
        <v>5</v>
      </c>
      <c r="N455" s="17">
        <f>ROUNDUP(IF(H455&lt;=0,0,IF(K455&lt;=0,0,F455*H455*K455)),-3)</f>
        <v>20000000</v>
      </c>
      <c r="O455" s="17">
        <v>10000000</v>
      </c>
      <c r="P455" s="17">
        <f>N455-O455</f>
        <v>10000000</v>
      </c>
      <c r="Q455" s="69"/>
      <c r="R455" s="755"/>
      <c r="S455" s="755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1"/>
      <c r="AW455" s="12"/>
      <c r="AX455" s="10"/>
      <c r="AY455" s="10"/>
      <c r="AZ455" s="10"/>
      <c r="BA455" s="10"/>
    </row>
    <row r="456" spans="1:53" s="207" customFormat="1" hidden="1">
      <c r="A456" s="140"/>
      <c r="B456" s="142"/>
      <c r="C456" s="142"/>
      <c r="D456" s="1005"/>
      <c r="E456" s="124"/>
      <c r="F456" s="14"/>
      <c r="G456" s="15"/>
      <c r="H456" s="16"/>
      <c r="I456" s="15"/>
      <c r="J456" s="15"/>
      <c r="K456" s="16"/>
      <c r="L456" s="15"/>
      <c r="M456" s="15"/>
      <c r="N456" s="17"/>
      <c r="O456" s="17"/>
      <c r="P456" s="17"/>
      <c r="Q456" s="69"/>
      <c r="R456" s="755"/>
      <c r="S456" s="755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1"/>
      <c r="AW456" s="12"/>
      <c r="AX456" s="10"/>
      <c r="AY456" s="10"/>
      <c r="AZ456" s="10"/>
      <c r="BA456" s="10"/>
    </row>
    <row r="457" spans="1:53" s="207" customFormat="1" hidden="1">
      <c r="A457" s="140"/>
      <c r="B457" s="142"/>
      <c r="C457" s="142"/>
      <c r="D457" s="1005" t="s">
        <v>445</v>
      </c>
      <c r="E457" s="229"/>
      <c r="F457" s="14"/>
      <c r="G457" s="27"/>
      <c r="H457" s="230"/>
      <c r="I457" s="27"/>
      <c r="J457" s="27"/>
      <c r="K457" s="230"/>
      <c r="L457" s="27"/>
      <c r="M457" s="15"/>
      <c r="N457" s="18">
        <f>SUBTOTAL(9,N458)</f>
        <v>5500000</v>
      </c>
      <c r="O457" s="18">
        <f>SUBTOTAL(9,O458)</f>
        <v>5500000</v>
      </c>
      <c r="P457" s="18">
        <f>SUBTOTAL(9,P458)</f>
        <v>0</v>
      </c>
      <c r="Q457" s="163"/>
      <c r="R457" s="755"/>
      <c r="S457" s="755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1"/>
      <c r="AW457" s="12"/>
      <c r="AX457" s="10"/>
      <c r="AY457" s="10"/>
      <c r="AZ457" s="10"/>
      <c r="BA457" s="10"/>
    </row>
    <row r="458" spans="1:53" s="207" customFormat="1" hidden="1">
      <c r="A458" s="140"/>
      <c r="B458" s="142"/>
      <c r="C458" s="142"/>
      <c r="D458" s="1005"/>
      <c r="E458" s="229" t="s">
        <v>1840</v>
      </c>
      <c r="F458" s="14">
        <v>500000</v>
      </c>
      <c r="G458" s="27" t="s">
        <v>3</v>
      </c>
      <c r="H458" s="230">
        <v>11</v>
      </c>
      <c r="I458" s="27" t="s">
        <v>25</v>
      </c>
      <c r="J458" s="27" t="s">
        <v>3</v>
      </c>
      <c r="K458" s="230">
        <v>1</v>
      </c>
      <c r="L458" s="27" t="s">
        <v>16</v>
      </c>
      <c r="M458" s="15" t="s">
        <v>5</v>
      </c>
      <c r="N458" s="17">
        <f>ROUNDUP(IF(H458&lt;=0,0,IF(K458&lt;=0,0,F458*H458*K458)),-3)</f>
        <v>5500000</v>
      </c>
      <c r="O458" s="17">
        <v>5500000</v>
      </c>
      <c r="P458" s="17">
        <f>N458-O458</f>
        <v>0</v>
      </c>
      <c r="Q458" s="69"/>
      <c r="R458" s="755"/>
      <c r="S458" s="755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1"/>
      <c r="AW458" s="12"/>
      <c r="AX458" s="10"/>
      <c r="AY458" s="10"/>
      <c r="AZ458" s="10"/>
      <c r="BA458" s="10"/>
    </row>
    <row r="459" spans="1:53" s="207" customFormat="1" hidden="1">
      <c r="A459" s="140"/>
      <c r="B459" s="142"/>
      <c r="C459" s="142"/>
      <c r="D459" s="1004"/>
      <c r="E459" s="229"/>
      <c r="F459" s="14"/>
      <c r="G459" s="27"/>
      <c r="H459" s="230"/>
      <c r="I459" s="27"/>
      <c r="J459" s="27"/>
      <c r="K459" s="230"/>
      <c r="L459" s="27"/>
      <c r="M459" s="15"/>
      <c r="N459" s="17"/>
      <c r="O459" s="17"/>
      <c r="P459" s="17"/>
      <c r="Q459" s="69"/>
      <c r="R459" s="755"/>
      <c r="S459" s="755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1"/>
      <c r="AW459" s="12"/>
      <c r="AX459" s="10"/>
      <c r="AY459" s="10"/>
      <c r="AZ459" s="10"/>
      <c r="BA459" s="10"/>
    </row>
    <row r="460" spans="1:53" s="207" customFormat="1" hidden="1">
      <c r="A460" s="140"/>
      <c r="B460" s="142"/>
      <c r="C460" s="142"/>
      <c r="D460" s="1004" t="s">
        <v>398</v>
      </c>
      <c r="E460" s="229"/>
      <c r="F460" s="14"/>
      <c r="G460" s="27"/>
      <c r="H460" s="230"/>
      <c r="I460" s="27"/>
      <c r="J460" s="27"/>
      <c r="K460" s="230"/>
      <c r="L460" s="27"/>
      <c r="M460" s="15"/>
      <c r="N460" s="18">
        <f>SUBTOTAL(9,N461:N461)</f>
        <v>2200000</v>
      </c>
      <c r="O460" s="18">
        <f>SUBTOTAL(9,O461:O461)</f>
        <v>2200000</v>
      </c>
      <c r="P460" s="18">
        <f>SUBTOTAL(9,P461:P461)</f>
        <v>0</v>
      </c>
      <c r="Q460" s="163"/>
      <c r="R460" s="755"/>
      <c r="S460" s="755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1"/>
      <c r="AW460" s="12"/>
      <c r="AX460" s="10"/>
      <c r="AY460" s="10"/>
      <c r="AZ460" s="10"/>
      <c r="BA460" s="10"/>
    </row>
    <row r="461" spans="1:53" s="207" customFormat="1" hidden="1">
      <c r="A461" s="140"/>
      <c r="B461" s="142"/>
      <c r="C461" s="142"/>
      <c r="D461" s="1004"/>
      <c r="E461" s="229" t="s">
        <v>2746</v>
      </c>
      <c r="F461" s="14">
        <v>200000</v>
      </c>
      <c r="G461" s="27" t="s">
        <v>3</v>
      </c>
      <c r="H461" s="230">
        <v>11</v>
      </c>
      <c r="I461" s="27" t="s">
        <v>25</v>
      </c>
      <c r="J461" s="27" t="s">
        <v>3</v>
      </c>
      <c r="K461" s="230">
        <v>1</v>
      </c>
      <c r="L461" s="27" t="s">
        <v>16</v>
      </c>
      <c r="M461" s="15" t="s">
        <v>5</v>
      </c>
      <c r="N461" s="17">
        <f>ROUNDUP(IF(H461&lt;=0,0,IF(K461&lt;=0,0,F461*H461*K461)),-3)</f>
        <v>2200000</v>
      </c>
      <c r="O461" s="17">
        <v>2200000</v>
      </c>
      <c r="P461" s="17">
        <f>N461-O461</f>
        <v>0</v>
      </c>
      <c r="Q461" s="69"/>
      <c r="R461" s="755"/>
      <c r="S461" s="755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1"/>
      <c r="AW461" s="12"/>
      <c r="AX461" s="10"/>
      <c r="AY461" s="10"/>
      <c r="AZ461" s="10"/>
      <c r="BA461" s="10"/>
    </row>
    <row r="462" spans="1:53" s="207" customFormat="1" hidden="1">
      <c r="A462" s="67"/>
      <c r="B462" s="28"/>
      <c r="C462" s="28"/>
      <c r="D462" s="1004"/>
      <c r="E462" s="229"/>
      <c r="F462" s="14"/>
      <c r="G462" s="27"/>
      <c r="H462" s="230"/>
      <c r="I462" s="27"/>
      <c r="J462" s="27"/>
      <c r="K462" s="230"/>
      <c r="L462" s="27"/>
      <c r="M462" s="15"/>
      <c r="N462" s="17"/>
      <c r="O462" s="17"/>
      <c r="P462" s="17"/>
      <c r="Q462" s="69"/>
      <c r="R462" s="755"/>
      <c r="S462" s="755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1"/>
      <c r="AW462" s="12"/>
      <c r="AX462" s="10"/>
      <c r="AY462" s="10"/>
      <c r="AZ462" s="10"/>
      <c r="BA462" s="10"/>
    </row>
    <row r="463" spans="1:53" s="207" customFormat="1" hidden="1">
      <c r="A463" s="67"/>
      <c r="B463" s="28"/>
      <c r="C463" s="28"/>
      <c r="D463" s="1004" t="s">
        <v>409</v>
      </c>
      <c r="E463" s="229"/>
      <c r="F463" s="14"/>
      <c r="G463" s="27"/>
      <c r="H463" s="230"/>
      <c r="I463" s="27"/>
      <c r="J463" s="27"/>
      <c r="K463" s="230"/>
      <c r="L463" s="27"/>
      <c r="M463" s="15"/>
      <c r="N463" s="18">
        <f>SUBTOTAL(9,N464)</f>
        <v>600000</v>
      </c>
      <c r="O463" s="18">
        <f>SUBTOTAL(9,O464)</f>
        <v>600000</v>
      </c>
      <c r="P463" s="18">
        <f>SUBTOTAL(9,P464)</f>
        <v>0</v>
      </c>
      <c r="Q463" s="163"/>
      <c r="R463" s="755"/>
      <c r="S463" s="755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1"/>
      <c r="AW463" s="12"/>
      <c r="AX463" s="10"/>
      <c r="AY463" s="10"/>
      <c r="AZ463" s="10"/>
      <c r="BA463" s="10"/>
    </row>
    <row r="464" spans="1:53" s="207" customFormat="1" hidden="1">
      <c r="A464" s="67"/>
      <c r="B464" s="28"/>
      <c r="C464" s="28"/>
      <c r="D464" s="1004"/>
      <c r="E464" s="229" t="s">
        <v>2747</v>
      </c>
      <c r="F464" s="14">
        <v>100000</v>
      </c>
      <c r="G464" s="27" t="s">
        <v>3</v>
      </c>
      <c r="H464" s="230">
        <v>6</v>
      </c>
      <c r="I464" s="27" t="s">
        <v>25</v>
      </c>
      <c r="J464" s="27" t="s">
        <v>3</v>
      </c>
      <c r="K464" s="230">
        <v>1</v>
      </c>
      <c r="L464" s="27" t="s">
        <v>16</v>
      </c>
      <c r="M464" s="15" t="s">
        <v>5</v>
      </c>
      <c r="N464" s="17">
        <f>ROUNDUP(IF(H464&lt;=0,0,IF(K464&lt;=0,0,F464*H464*K464)),-3)</f>
        <v>600000</v>
      </c>
      <c r="O464" s="17">
        <v>600000</v>
      </c>
      <c r="P464" s="17">
        <f>N464-O464</f>
        <v>0</v>
      </c>
      <c r="Q464" s="69"/>
      <c r="R464" s="755"/>
      <c r="S464" s="755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1"/>
      <c r="AW464" s="12"/>
      <c r="AX464" s="10"/>
      <c r="AY464" s="10"/>
      <c r="AZ464" s="10"/>
      <c r="BA464" s="10"/>
    </row>
    <row r="465" spans="1:53" s="207" customFormat="1" hidden="1">
      <c r="A465" s="67"/>
      <c r="B465" s="28"/>
      <c r="C465" s="28"/>
      <c r="D465" s="1004"/>
      <c r="E465" s="229"/>
      <c r="F465" s="14"/>
      <c r="G465" s="27"/>
      <c r="H465" s="230"/>
      <c r="I465" s="27"/>
      <c r="J465" s="27"/>
      <c r="K465" s="230"/>
      <c r="L465" s="27"/>
      <c r="M465" s="15"/>
      <c r="N465" s="17"/>
      <c r="O465" s="17"/>
      <c r="P465" s="17"/>
      <c r="Q465" s="69"/>
      <c r="R465" s="755"/>
      <c r="S465" s="755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1"/>
      <c r="AW465" s="12"/>
      <c r="AX465" s="10"/>
      <c r="AY465" s="10"/>
      <c r="AZ465" s="10"/>
      <c r="BA465" s="10"/>
    </row>
    <row r="466" spans="1:53" s="207" customFormat="1" hidden="1">
      <c r="A466" s="140"/>
      <c r="B466" s="142"/>
      <c r="C466" s="142"/>
      <c r="D466" s="1005" t="s">
        <v>412</v>
      </c>
      <c r="E466" s="124"/>
      <c r="F466" s="14"/>
      <c r="G466" s="15"/>
      <c r="H466" s="16"/>
      <c r="I466" s="15"/>
      <c r="J466" s="15"/>
      <c r="K466" s="16"/>
      <c r="L466" s="15"/>
      <c r="M466" s="15"/>
      <c r="N466" s="18">
        <f>SUBTOTAL(9,N467:N485)</f>
        <v>1108700000</v>
      </c>
      <c r="O466" s="18">
        <f>SUBTOTAL(9,O467:O485)</f>
        <v>804500000</v>
      </c>
      <c r="P466" s="18">
        <f>SUBTOTAL(9,P467:P485)</f>
        <v>304200000</v>
      </c>
      <c r="Q466" s="163"/>
      <c r="R466" s="755"/>
      <c r="S466" s="755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1"/>
      <c r="AW466" s="12"/>
      <c r="AX466" s="10"/>
      <c r="AY466" s="10"/>
      <c r="AZ466" s="10"/>
      <c r="BA466" s="10"/>
    </row>
    <row r="467" spans="1:53" s="207" customFormat="1" hidden="1">
      <c r="A467" s="140"/>
      <c r="B467" s="142"/>
      <c r="C467" s="142"/>
      <c r="D467" s="1005"/>
      <c r="E467" s="229" t="s">
        <v>2748</v>
      </c>
      <c r="F467" s="14">
        <v>40000000</v>
      </c>
      <c r="G467" s="27" t="s">
        <v>3</v>
      </c>
      <c r="H467" s="230">
        <v>1</v>
      </c>
      <c r="I467" s="27" t="s">
        <v>130</v>
      </c>
      <c r="J467" s="27" t="s">
        <v>3</v>
      </c>
      <c r="K467" s="230">
        <v>1</v>
      </c>
      <c r="L467" s="27" t="s">
        <v>2744</v>
      </c>
      <c r="M467" s="15" t="s">
        <v>5</v>
      </c>
      <c r="N467" s="17">
        <f t="shared" ref="N467:N475" si="25">ROUNDUP(IF(H467&lt;=0,0,IF(K467&lt;=0,0,F467*H467*K467)),-3)</f>
        <v>40000000</v>
      </c>
      <c r="O467" s="17">
        <v>40000000</v>
      </c>
      <c r="P467" s="17">
        <f t="shared" ref="P467:P485" si="26">N467-O467</f>
        <v>0</v>
      </c>
      <c r="Q467" s="69"/>
      <c r="R467" s="755"/>
      <c r="S467" s="755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1"/>
      <c r="AW467" s="12"/>
      <c r="AX467" s="10"/>
      <c r="AY467" s="10"/>
      <c r="AZ467" s="10"/>
      <c r="BA467" s="10"/>
    </row>
    <row r="468" spans="1:53" s="207" customFormat="1" hidden="1">
      <c r="A468" s="140"/>
      <c r="B468" s="142"/>
      <c r="C468" s="142"/>
      <c r="D468" s="1005"/>
      <c r="E468" s="229" t="s">
        <v>1841</v>
      </c>
      <c r="F468" s="14">
        <v>80000000</v>
      </c>
      <c r="G468" s="27" t="s">
        <v>3</v>
      </c>
      <c r="H468" s="230">
        <v>4</v>
      </c>
      <c r="I468" s="27" t="s">
        <v>2749</v>
      </c>
      <c r="J468" s="27" t="s">
        <v>3</v>
      </c>
      <c r="K468" s="230">
        <v>1</v>
      </c>
      <c r="L468" s="27" t="s">
        <v>16</v>
      </c>
      <c r="M468" s="15" t="s">
        <v>5</v>
      </c>
      <c r="N468" s="17">
        <f t="shared" si="25"/>
        <v>320000000</v>
      </c>
      <c r="O468" s="17">
        <v>0</v>
      </c>
      <c r="P468" s="17">
        <f t="shared" si="26"/>
        <v>320000000</v>
      </c>
      <c r="Q468" s="69"/>
      <c r="R468" s="755"/>
      <c r="S468" s="755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1"/>
      <c r="AW468" s="12"/>
      <c r="AX468" s="10"/>
      <c r="AY468" s="10"/>
      <c r="AZ468" s="10"/>
      <c r="BA468" s="10"/>
    </row>
    <row r="469" spans="1:53" s="207" customFormat="1" hidden="1">
      <c r="A469" s="140"/>
      <c r="B469" s="142"/>
      <c r="C469" s="142"/>
      <c r="D469" s="1005"/>
      <c r="E469" s="229" t="s">
        <v>2750</v>
      </c>
      <c r="F469" s="14">
        <v>2500000</v>
      </c>
      <c r="G469" s="27" t="s">
        <v>3</v>
      </c>
      <c r="H469" s="230">
        <v>20</v>
      </c>
      <c r="I469" s="27" t="s">
        <v>2749</v>
      </c>
      <c r="J469" s="27" t="s">
        <v>3</v>
      </c>
      <c r="K469" s="230">
        <v>1</v>
      </c>
      <c r="L469" s="27" t="s">
        <v>16</v>
      </c>
      <c r="M469" s="15" t="s">
        <v>5</v>
      </c>
      <c r="N469" s="17">
        <f t="shared" si="25"/>
        <v>50000000</v>
      </c>
      <c r="O469" s="17">
        <v>25000000</v>
      </c>
      <c r="P469" s="17">
        <f t="shared" si="26"/>
        <v>25000000</v>
      </c>
      <c r="Q469" s="69"/>
      <c r="R469" s="755"/>
      <c r="S469" s="755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1"/>
      <c r="AW469" s="12"/>
      <c r="AX469" s="10"/>
      <c r="AY469" s="10"/>
      <c r="AZ469" s="10"/>
      <c r="BA469" s="10"/>
    </row>
    <row r="470" spans="1:53" s="207" customFormat="1" hidden="1">
      <c r="A470" s="140"/>
      <c r="B470" s="142"/>
      <c r="C470" s="142"/>
      <c r="D470" s="1005"/>
      <c r="E470" s="229" t="s">
        <v>2751</v>
      </c>
      <c r="F470" s="14">
        <v>2000000</v>
      </c>
      <c r="G470" s="27" t="s">
        <v>3</v>
      </c>
      <c r="H470" s="230">
        <v>10</v>
      </c>
      <c r="I470" s="27" t="s">
        <v>2749</v>
      </c>
      <c r="J470" s="27" t="s">
        <v>3</v>
      </c>
      <c r="K470" s="230">
        <v>1</v>
      </c>
      <c r="L470" s="27" t="s">
        <v>16</v>
      </c>
      <c r="M470" s="15" t="s">
        <v>5</v>
      </c>
      <c r="N470" s="17">
        <f t="shared" si="25"/>
        <v>20000000</v>
      </c>
      <c r="O470" s="17">
        <v>30000000</v>
      </c>
      <c r="P470" s="17">
        <f t="shared" si="26"/>
        <v>-10000000</v>
      </c>
      <c r="Q470" s="69"/>
      <c r="R470" s="755"/>
      <c r="S470" s="755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1"/>
      <c r="AW470" s="12"/>
      <c r="AX470" s="10"/>
      <c r="AY470" s="10"/>
      <c r="AZ470" s="10"/>
      <c r="BA470" s="10"/>
    </row>
    <row r="471" spans="1:53" s="207" customFormat="1" hidden="1">
      <c r="A471" s="140"/>
      <c r="B471" s="142"/>
      <c r="C471" s="142"/>
      <c r="D471" s="1005"/>
      <c r="E471" s="229" t="s">
        <v>2752</v>
      </c>
      <c r="F471" s="14">
        <v>1250000</v>
      </c>
      <c r="G471" s="27" t="s">
        <v>3</v>
      </c>
      <c r="H471" s="230">
        <v>10</v>
      </c>
      <c r="I471" s="27" t="s">
        <v>2742</v>
      </c>
      <c r="J471" s="27" t="s">
        <v>3</v>
      </c>
      <c r="K471" s="230">
        <v>1</v>
      </c>
      <c r="L471" s="27" t="s">
        <v>16</v>
      </c>
      <c r="M471" s="27" t="s">
        <v>5</v>
      </c>
      <c r="N471" s="17">
        <f t="shared" si="25"/>
        <v>12500000</v>
      </c>
      <c r="O471" s="17">
        <v>12500000</v>
      </c>
      <c r="P471" s="17">
        <f t="shared" si="26"/>
        <v>0</v>
      </c>
      <c r="Q471" s="69"/>
      <c r="R471" s="755"/>
      <c r="S471" s="755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1"/>
      <c r="AW471" s="12"/>
      <c r="AX471" s="10"/>
      <c r="AY471" s="10"/>
      <c r="AZ471" s="10"/>
      <c r="BA471" s="10"/>
    </row>
    <row r="472" spans="1:53" s="207" customFormat="1" hidden="1">
      <c r="A472" s="140"/>
      <c r="B472" s="142"/>
      <c r="C472" s="142"/>
      <c r="D472" s="1005"/>
      <c r="E472" s="229" t="s">
        <v>2753</v>
      </c>
      <c r="F472" s="14">
        <v>0</v>
      </c>
      <c r="G472" s="27" t="s">
        <v>3</v>
      </c>
      <c r="H472" s="230">
        <v>0</v>
      </c>
      <c r="I472" s="27" t="s">
        <v>25</v>
      </c>
      <c r="J472" s="27" t="s">
        <v>3</v>
      </c>
      <c r="K472" s="230">
        <v>0</v>
      </c>
      <c r="L472" s="27" t="s">
        <v>16</v>
      </c>
      <c r="M472" s="15" t="s">
        <v>5</v>
      </c>
      <c r="N472" s="17">
        <f t="shared" si="25"/>
        <v>0</v>
      </c>
      <c r="O472" s="17">
        <v>20000000</v>
      </c>
      <c r="P472" s="17">
        <f t="shared" si="26"/>
        <v>-20000000</v>
      </c>
      <c r="Q472" s="69"/>
      <c r="R472" s="755"/>
      <c r="S472" s="755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1"/>
      <c r="AW472" s="12"/>
      <c r="AX472" s="10"/>
      <c r="AY472" s="10"/>
      <c r="AZ472" s="10"/>
      <c r="BA472" s="10"/>
    </row>
    <row r="473" spans="1:53" s="207" customFormat="1" hidden="1">
      <c r="A473" s="140"/>
      <c r="B473" s="142"/>
      <c r="C473" s="142"/>
      <c r="D473" s="1005"/>
      <c r="E473" s="229" t="s">
        <v>1842</v>
      </c>
      <c r="F473" s="14">
        <v>0</v>
      </c>
      <c r="G473" s="27" t="s">
        <v>3</v>
      </c>
      <c r="H473" s="230">
        <v>0</v>
      </c>
      <c r="I473" s="27" t="s">
        <v>25</v>
      </c>
      <c r="J473" s="27" t="s">
        <v>3</v>
      </c>
      <c r="K473" s="230">
        <v>0</v>
      </c>
      <c r="L473" s="27" t="s">
        <v>16</v>
      </c>
      <c r="M473" s="15" t="s">
        <v>5</v>
      </c>
      <c r="N473" s="17">
        <f t="shared" si="25"/>
        <v>0</v>
      </c>
      <c r="O473" s="17">
        <v>77600000</v>
      </c>
      <c r="P473" s="17">
        <f t="shared" si="26"/>
        <v>-77600000</v>
      </c>
      <c r="Q473" s="69"/>
      <c r="R473" s="755"/>
      <c r="S473" s="755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1"/>
      <c r="AW473" s="12"/>
      <c r="AX473" s="10"/>
      <c r="AY473" s="10"/>
      <c r="AZ473" s="10"/>
      <c r="BA473" s="10"/>
    </row>
    <row r="474" spans="1:53" s="207" customFormat="1" hidden="1">
      <c r="A474" s="140"/>
      <c r="B474" s="142"/>
      <c r="C474" s="142"/>
      <c r="D474" s="1005"/>
      <c r="E474" s="229" t="s">
        <v>1843</v>
      </c>
      <c r="F474" s="14">
        <v>10000000</v>
      </c>
      <c r="G474" s="27" t="s">
        <v>3</v>
      </c>
      <c r="H474" s="230">
        <v>10</v>
      </c>
      <c r="I474" s="27" t="s">
        <v>130</v>
      </c>
      <c r="J474" s="27" t="s">
        <v>3</v>
      </c>
      <c r="K474" s="230">
        <v>1</v>
      </c>
      <c r="L474" s="27" t="s">
        <v>2744</v>
      </c>
      <c r="M474" s="15" t="s">
        <v>5</v>
      </c>
      <c r="N474" s="17">
        <f t="shared" si="25"/>
        <v>100000000</v>
      </c>
      <c r="O474" s="17">
        <v>0</v>
      </c>
      <c r="P474" s="17">
        <f t="shared" si="26"/>
        <v>100000000</v>
      </c>
      <c r="Q474" s="69"/>
      <c r="R474" s="755"/>
      <c r="S474" s="755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1"/>
      <c r="AW474" s="12"/>
      <c r="AX474" s="10"/>
      <c r="AY474" s="10"/>
      <c r="AZ474" s="10"/>
      <c r="BA474" s="10"/>
    </row>
    <row r="475" spans="1:53" s="207" customFormat="1" hidden="1">
      <c r="A475" s="140"/>
      <c r="B475" s="142"/>
      <c r="C475" s="142"/>
      <c r="D475" s="1005"/>
      <c r="E475" s="229" t="s">
        <v>2754</v>
      </c>
      <c r="F475" s="14">
        <v>1000000</v>
      </c>
      <c r="G475" s="27" t="s">
        <v>3</v>
      </c>
      <c r="H475" s="230">
        <v>4</v>
      </c>
      <c r="I475" s="27" t="s">
        <v>2749</v>
      </c>
      <c r="J475" s="27" t="s">
        <v>3</v>
      </c>
      <c r="K475" s="230">
        <v>5</v>
      </c>
      <c r="L475" s="27" t="s">
        <v>2742</v>
      </c>
      <c r="M475" s="15" t="s">
        <v>5</v>
      </c>
      <c r="N475" s="17">
        <f t="shared" si="25"/>
        <v>20000000</v>
      </c>
      <c r="O475" s="17">
        <v>8000000</v>
      </c>
      <c r="P475" s="17">
        <f t="shared" si="26"/>
        <v>12000000</v>
      </c>
      <c r="Q475" s="69"/>
      <c r="R475" s="755"/>
      <c r="S475" s="755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1"/>
      <c r="AW475" s="12"/>
      <c r="AX475" s="10"/>
      <c r="AY475" s="10"/>
      <c r="AZ475" s="10"/>
      <c r="BA475" s="10"/>
    </row>
    <row r="476" spans="1:53" s="207" customFormat="1" hidden="1">
      <c r="A476" s="140"/>
      <c r="B476" s="142"/>
      <c r="C476" s="142"/>
      <c r="D476" s="1005"/>
      <c r="E476" s="229" t="s">
        <v>2755</v>
      </c>
      <c r="F476" s="14">
        <v>8333000</v>
      </c>
      <c r="G476" s="27" t="s">
        <v>3</v>
      </c>
      <c r="H476" s="230">
        <v>12</v>
      </c>
      <c r="I476" s="27" t="s">
        <v>2756</v>
      </c>
      <c r="J476" s="27" t="s">
        <v>3</v>
      </c>
      <c r="K476" s="230">
        <v>1</v>
      </c>
      <c r="L476" s="27" t="s">
        <v>2744</v>
      </c>
      <c r="M476" s="15" t="s">
        <v>5</v>
      </c>
      <c r="N476" s="17">
        <v>100000000</v>
      </c>
      <c r="O476" s="17">
        <v>105000000</v>
      </c>
      <c r="P476" s="17">
        <f t="shared" si="26"/>
        <v>-5000000</v>
      </c>
      <c r="Q476" s="69"/>
      <c r="R476" s="755"/>
      <c r="S476" s="755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1"/>
      <c r="AW476" s="12"/>
      <c r="AX476" s="10"/>
      <c r="AY476" s="10"/>
      <c r="AZ476" s="10"/>
      <c r="BA476" s="10"/>
    </row>
    <row r="477" spans="1:53" s="207" customFormat="1" hidden="1">
      <c r="A477" s="140"/>
      <c r="B477" s="142"/>
      <c r="C477" s="142"/>
      <c r="D477" s="1005"/>
      <c r="E477" s="229" t="s">
        <v>2757</v>
      </c>
      <c r="F477" s="14">
        <v>800000</v>
      </c>
      <c r="G477" s="27" t="s">
        <v>3</v>
      </c>
      <c r="H477" s="230">
        <v>12</v>
      </c>
      <c r="I477" s="27" t="s">
        <v>2749</v>
      </c>
      <c r="J477" s="27" t="s">
        <v>3</v>
      </c>
      <c r="K477" s="230">
        <v>1</v>
      </c>
      <c r="L477" s="27" t="s">
        <v>2744</v>
      </c>
      <c r="M477" s="15" t="s">
        <v>5</v>
      </c>
      <c r="N477" s="17">
        <f>ROUNDUP(IF(H477&lt;=0,0,IF(K477&lt;=0,0,F477*H477*K477)),-3)</f>
        <v>9600000</v>
      </c>
      <c r="O477" s="17">
        <v>0</v>
      </c>
      <c r="P477" s="17">
        <f t="shared" si="26"/>
        <v>9600000</v>
      </c>
      <c r="Q477" s="69"/>
      <c r="R477" s="755"/>
      <c r="S477" s="755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1"/>
      <c r="AW477" s="12"/>
      <c r="AX477" s="10"/>
      <c r="AY477" s="10"/>
      <c r="AZ477" s="10"/>
      <c r="BA477" s="10"/>
    </row>
    <row r="478" spans="1:53" s="207" customFormat="1" hidden="1">
      <c r="A478" s="140"/>
      <c r="B478" s="142"/>
      <c r="C478" s="142"/>
      <c r="D478" s="1005"/>
      <c r="E478" s="229" t="s">
        <v>2758</v>
      </c>
      <c r="F478" s="14">
        <v>8000000</v>
      </c>
      <c r="G478" s="27" t="s">
        <v>3</v>
      </c>
      <c r="H478" s="230">
        <v>5</v>
      </c>
      <c r="I478" s="27" t="s">
        <v>130</v>
      </c>
      <c r="J478" s="27" t="s">
        <v>3</v>
      </c>
      <c r="K478" s="230">
        <v>3</v>
      </c>
      <c r="L478" s="27" t="s">
        <v>117</v>
      </c>
      <c r="M478" s="15" t="s">
        <v>5</v>
      </c>
      <c r="N478" s="17">
        <f>ROUNDUP(IF(H478&lt;=0,0,IF(K478&lt;=0,0,F478*H478*K478)),-3)</f>
        <v>120000000</v>
      </c>
      <c r="O478" s="17">
        <v>145000000</v>
      </c>
      <c r="P478" s="17">
        <f t="shared" si="26"/>
        <v>-25000000</v>
      </c>
      <c r="Q478" s="69"/>
      <c r="R478" s="755"/>
      <c r="S478" s="755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1"/>
      <c r="AW478" s="12"/>
      <c r="AX478" s="10"/>
      <c r="AY478" s="10"/>
      <c r="AZ478" s="10"/>
      <c r="BA478" s="10"/>
    </row>
    <row r="479" spans="1:53" s="207" customFormat="1" hidden="1">
      <c r="A479" s="140"/>
      <c r="B479" s="142"/>
      <c r="C479" s="142"/>
      <c r="D479" s="1005"/>
      <c r="E479" s="229" t="s">
        <v>1844</v>
      </c>
      <c r="F479" s="14">
        <v>786000</v>
      </c>
      <c r="G479" s="27" t="s">
        <v>3</v>
      </c>
      <c r="H479" s="230">
        <v>12</v>
      </c>
      <c r="I479" s="27" t="s">
        <v>130</v>
      </c>
      <c r="J479" s="27" t="s">
        <v>3</v>
      </c>
      <c r="K479" s="230">
        <v>6</v>
      </c>
      <c r="L479" s="27" t="s">
        <v>131</v>
      </c>
      <c r="M479" s="15" t="s">
        <v>5</v>
      </c>
      <c r="N479" s="17">
        <v>56600000</v>
      </c>
      <c r="O479" s="17">
        <v>110400000</v>
      </c>
      <c r="P479" s="17">
        <f t="shared" si="26"/>
        <v>-53800000</v>
      </c>
      <c r="Q479" s="69"/>
      <c r="R479" s="755"/>
      <c r="S479" s="755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1"/>
      <c r="AW479" s="12"/>
      <c r="AX479" s="10"/>
      <c r="AY479" s="10"/>
      <c r="AZ479" s="10"/>
      <c r="BA479" s="10"/>
    </row>
    <row r="480" spans="1:53" s="207" customFormat="1" hidden="1">
      <c r="A480" s="140"/>
      <c r="B480" s="142"/>
      <c r="C480" s="142"/>
      <c r="D480" s="1005"/>
      <c r="E480" s="229" t="s">
        <v>1845</v>
      </c>
      <c r="F480" s="14">
        <v>0</v>
      </c>
      <c r="G480" s="27" t="s">
        <v>3</v>
      </c>
      <c r="H480" s="230">
        <v>0</v>
      </c>
      <c r="I480" s="27" t="s">
        <v>25</v>
      </c>
      <c r="J480" s="27" t="s">
        <v>3</v>
      </c>
      <c r="K480" s="230">
        <v>0</v>
      </c>
      <c r="L480" s="27" t="s">
        <v>16</v>
      </c>
      <c r="M480" s="15" t="s">
        <v>5</v>
      </c>
      <c r="N480" s="17">
        <f t="shared" ref="N480:N485" si="27">ROUNDUP(IF(H480&lt;=0,0,IF(K480&lt;=0,0,F480*H480*K480)),-3)</f>
        <v>0</v>
      </c>
      <c r="O480" s="17">
        <v>10000000</v>
      </c>
      <c r="P480" s="17">
        <f t="shared" si="26"/>
        <v>-10000000</v>
      </c>
      <c r="Q480" s="69"/>
      <c r="R480" s="755"/>
      <c r="S480" s="755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1"/>
      <c r="AW480" s="12"/>
      <c r="AX480" s="10"/>
      <c r="AY480" s="10"/>
      <c r="AZ480" s="10"/>
      <c r="BA480" s="10"/>
    </row>
    <row r="481" spans="1:53" s="207" customFormat="1" hidden="1">
      <c r="A481" s="140"/>
      <c r="B481" s="142"/>
      <c r="C481" s="142"/>
      <c r="D481" s="1005"/>
      <c r="E481" s="229" t="s">
        <v>1846</v>
      </c>
      <c r="F481" s="14">
        <v>3000000</v>
      </c>
      <c r="G481" s="27" t="s">
        <v>3</v>
      </c>
      <c r="H481" s="230">
        <v>10</v>
      </c>
      <c r="I481" s="27" t="s">
        <v>130</v>
      </c>
      <c r="J481" s="27" t="s">
        <v>3</v>
      </c>
      <c r="K481" s="230">
        <v>4</v>
      </c>
      <c r="L481" s="27" t="s">
        <v>117</v>
      </c>
      <c r="M481" s="15" t="s">
        <v>5</v>
      </c>
      <c r="N481" s="17">
        <f t="shared" si="27"/>
        <v>120000000</v>
      </c>
      <c r="O481" s="17">
        <v>116000000</v>
      </c>
      <c r="P481" s="17">
        <f t="shared" si="26"/>
        <v>4000000</v>
      </c>
      <c r="Q481" s="69"/>
      <c r="R481" s="755"/>
      <c r="S481" s="755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1"/>
      <c r="AW481" s="12"/>
      <c r="AX481" s="10"/>
      <c r="AY481" s="10"/>
      <c r="AZ481" s="10"/>
      <c r="BA481" s="10"/>
    </row>
    <row r="482" spans="1:53" s="207" customFormat="1" hidden="1">
      <c r="A482" s="140"/>
      <c r="B482" s="142"/>
      <c r="C482" s="142"/>
      <c r="D482" s="1005"/>
      <c r="E482" s="229" t="s">
        <v>1847</v>
      </c>
      <c r="F482" s="14">
        <v>40000000</v>
      </c>
      <c r="G482" s="27" t="s">
        <v>3</v>
      </c>
      <c r="H482" s="230">
        <v>3</v>
      </c>
      <c r="I482" s="27" t="s">
        <v>1848</v>
      </c>
      <c r="J482" s="27" t="s">
        <v>3</v>
      </c>
      <c r="K482" s="230">
        <v>1</v>
      </c>
      <c r="L482" s="27" t="s">
        <v>118</v>
      </c>
      <c r="M482" s="15" t="s">
        <v>5</v>
      </c>
      <c r="N482" s="17">
        <f t="shared" si="27"/>
        <v>120000000</v>
      </c>
      <c r="O482" s="17">
        <v>0</v>
      </c>
      <c r="P482" s="17">
        <f t="shared" si="26"/>
        <v>120000000</v>
      </c>
      <c r="Q482" s="69"/>
      <c r="R482" s="755"/>
      <c r="S482" s="755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1"/>
      <c r="AW482" s="12"/>
      <c r="AX482" s="10"/>
      <c r="AY482" s="10"/>
      <c r="AZ482" s="10"/>
      <c r="BA482" s="10"/>
    </row>
    <row r="483" spans="1:53" s="207" customFormat="1" hidden="1">
      <c r="A483" s="140"/>
      <c r="B483" s="142"/>
      <c r="C483" s="142"/>
      <c r="D483" s="1005"/>
      <c r="E483" s="229" t="s">
        <v>1849</v>
      </c>
      <c r="F483" s="14">
        <v>5500000</v>
      </c>
      <c r="G483" s="27" t="s">
        <v>3</v>
      </c>
      <c r="H483" s="230">
        <v>2</v>
      </c>
      <c r="I483" s="27" t="s">
        <v>117</v>
      </c>
      <c r="J483" s="27" t="s">
        <v>3</v>
      </c>
      <c r="K483" s="230">
        <v>1</v>
      </c>
      <c r="L483" s="27" t="s">
        <v>16</v>
      </c>
      <c r="M483" s="15" t="s">
        <v>5</v>
      </c>
      <c r="N483" s="17">
        <f t="shared" si="27"/>
        <v>11000000</v>
      </c>
      <c r="O483" s="17">
        <v>5000000</v>
      </c>
      <c r="P483" s="17">
        <f t="shared" si="26"/>
        <v>6000000</v>
      </c>
      <c r="Q483" s="69"/>
      <c r="R483" s="755"/>
      <c r="S483" s="755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1"/>
      <c r="AW483" s="12"/>
      <c r="AX483" s="10"/>
      <c r="AY483" s="10"/>
      <c r="AZ483" s="10"/>
      <c r="BA483" s="10"/>
    </row>
    <row r="484" spans="1:53" s="207" customFormat="1" hidden="1">
      <c r="A484" s="140"/>
      <c r="B484" s="142"/>
      <c r="C484" s="142"/>
      <c r="D484" s="1005"/>
      <c r="E484" s="229" t="s">
        <v>1850</v>
      </c>
      <c r="F484" s="14">
        <v>4500000</v>
      </c>
      <c r="G484" s="27" t="s">
        <v>3</v>
      </c>
      <c r="H484" s="230">
        <v>2</v>
      </c>
      <c r="I484" s="27" t="s">
        <v>25</v>
      </c>
      <c r="J484" s="27" t="s">
        <v>3</v>
      </c>
      <c r="K484" s="230">
        <v>1</v>
      </c>
      <c r="L484" s="27" t="s">
        <v>16</v>
      </c>
      <c r="M484" s="15" t="s">
        <v>5</v>
      </c>
      <c r="N484" s="17">
        <f t="shared" si="27"/>
        <v>9000000</v>
      </c>
      <c r="O484" s="17">
        <v>0</v>
      </c>
      <c r="P484" s="17">
        <f t="shared" si="26"/>
        <v>9000000</v>
      </c>
      <c r="Q484" s="69"/>
      <c r="R484" s="755"/>
      <c r="S484" s="755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1"/>
      <c r="AW484" s="12"/>
      <c r="AX484" s="10"/>
      <c r="AY484" s="10"/>
      <c r="AZ484" s="10"/>
      <c r="BA484" s="10"/>
    </row>
    <row r="485" spans="1:53" s="207" customFormat="1" hidden="1">
      <c r="A485" s="140"/>
      <c r="B485" s="142"/>
      <c r="C485" s="142"/>
      <c r="D485" s="1005"/>
      <c r="E485" s="229" t="s">
        <v>2759</v>
      </c>
      <c r="F485" s="14">
        <v>0</v>
      </c>
      <c r="G485" s="27" t="s">
        <v>3</v>
      </c>
      <c r="H485" s="230">
        <v>0</v>
      </c>
      <c r="I485" s="27" t="s">
        <v>25</v>
      </c>
      <c r="J485" s="27" t="s">
        <v>3</v>
      </c>
      <c r="K485" s="230">
        <v>0</v>
      </c>
      <c r="L485" s="27" t="s">
        <v>16</v>
      </c>
      <c r="M485" s="15" t="s">
        <v>5</v>
      </c>
      <c r="N485" s="17">
        <f t="shared" si="27"/>
        <v>0</v>
      </c>
      <c r="O485" s="17">
        <v>100000000</v>
      </c>
      <c r="P485" s="17">
        <f t="shared" si="26"/>
        <v>-100000000</v>
      </c>
      <c r="Q485" s="69"/>
      <c r="R485" s="755"/>
      <c r="S485" s="755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1"/>
      <c r="AW485" s="12"/>
      <c r="AX485" s="10"/>
      <c r="AY485" s="10"/>
      <c r="AZ485" s="10"/>
      <c r="BA485" s="10"/>
    </row>
    <row r="486" spans="1:53" s="207" customFormat="1" hidden="1">
      <c r="A486" s="140"/>
      <c r="B486" s="142"/>
      <c r="C486" s="142"/>
      <c r="D486" s="1005"/>
      <c r="E486" s="229"/>
      <c r="F486" s="14"/>
      <c r="G486" s="27"/>
      <c r="H486" s="230"/>
      <c r="I486" s="27"/>
      <c r="J486" s="27"/>
      <c r="K486" s="230"/>
      <c r="L486" s="27"/>
      <c r="M486" s="15"/>
      <c r="N486" s="17"/>
      <c r="O486" s="17"/>
      <c r="P486" s="17"/>
      <c r="Q486" s="69"/>
      <c r="R486" s="755"/>
      <c r="S486" s="755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1"/>
      <c r="AW486" s="12"/>
      <c r="AX486" s="10"/>
      <c r="AY486" s="10"/>
      <c r="AZ486" s="10"/>
      <c r="BA486" s="10"/>
    </row>
    <row r="487" spans="1:53" s="207" customFormat="1" hidden="1">
      <c r="A487" s="140"/>
      <c r="B487" s="142"/>
      <c r="C487" s="142"/>
      <c r="D487" s="1004" t="s">
        <v>434</v>
      </c>
      <c r="E487" s="124"/>
      <c r="F487" s="14"/>
      <c r="G487" s="15"/>
      <c r="H487" s="16"/>
      <c r="I487" s="15"/>
      <c r="J487" s="15"/>
      <c r="K487" s="16"/>
      <c r="L487" s="15"/>
      <c r="M487" s="15"/>
      <c r="N487" s="18">
        <f>SUBTOTAL(9,N488:N489)</f>
        <v>58000000</v>
      </c>
      <c r="O487" s="18">
        <f>SUBTOTAL(9,O488:O489)</f>
        <v>32200000</v>
      </c>
      <c r="P487" s="18">
        <f>SUBTOTAL(9,P488:P489)</f>
        <v>25800000</v>
      </c>
      <c r="Q487" s="163"/>
      <c r="R487" s="755"/>
      <c r="S487" s="755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1"/>
      <c r="AW487" s="12"/>
      <c r="AX487" s="10"/>
      <c r="AY487" s="10"/>
      <c r="AZ487" s="10"/>
      <c r="BA487" s="10"/>
    </row>
    <row r="488" spans="1:53" s="207" customFormat="1" hidden="1">
      <c r="A488" s="140"/>
      <c r="B488" s="142"/>
      <c r="C488" s="142"/>
      <c r="D488" s="1005"/>
      <c r="E488" s="229" t="s">
        <v>1855</v>
      </c>
      <c r="F488" s="14">
        <v>20000000</v>
      </c>
      <c r="G488" s="27" t="s">
        <v>3</v>
      </c>
      <c r="H488" s="230">
        <v>2</v>
      </c>
      <c r="I488" s="27" t="s">
        <v>25</v>
      </c>
      <c r="J488" s="27" t="s">
        <v>3</v>
      </c>
      <c r="K488" s="230">
        <v>1</v>
      </c>
      <c r="L488" s="27" t="s">
        <v>16</v>
      </c>
      <c r="M488" s="15" t="s">
        <v>5</v>
      </c>
      <c r="N488" s="17">
        <f>ROUNDUP(IF(H488&lt;=0,0,IF(K488&lt;=0,0,F488*H488*K488)),-3)</f>
        <v>40000000</v>
      </c>
      <c r="O488" s="17">
        <v>25000000</v>
      </c>
      <c r="P488" s="17">
        <f>N488-O488</f>
        <v>15000000</v>
      </c>
      <c r="Q488" s="69"/>
      <c r="R488" s="755"/>
      <c r="S488" s="755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1"/>
      <c r="AW488" s="12"/>
      <c r="AX488" s="10"/>
      <c r="AY488" s="10"/>
      <c r="AZ488" s="10"/>
      <c r="BA488" s="10"/>
    </row>
    <row r="489" spans="1:53" s="207" customFormat="1" hidden="1">
      <c r="A489" s="140"/>
      <c r="B489" s="142"/>
      <c r="C489" s="142"/>
      <c r="D489" s="1005"/>
      <c r="E489" s="229" t="s">
        <v>1856</v>
      </c>
      <c r="F489" s="14">
        <v>15000</v>
      </c>
      <c r="G489" s="27" t="s">
        <v>3</v>
      </c>
      <c r="H489" s="230">
        <v>30</v>
      </c>
      <c r="I489" s="27" t="s">
        <v>130</v>
      </c>
      <c r="J489" s="27" t="s">
        <v>3</v>
      </c>
      <c r="K489" s="230">
        <v>40</v>
      </c>
      <c r="L489" s="27" t="s">
        <v>117</v>
      </c>
      <c r="M489" s="15" t="s">
        <v>5</v>
      </c>
      <c r="N489" s="17">
        <f>ROUNDUP(IF(H489&lt;=0,0,IF(K489&lt;=0,0,F489*H489*K489)),-3)</f>
        <v>18000000</v>
      </c>
      <c r="O489" s="17">
        <v>7200000</v>
      </c>
      <c r="P489" s="17">
        <f>N489-O489</f>
        <v>10800000</v>
      </c>
      <c r="Q489" s="69"/>
      <c r="R489" s="755"/>
      <c r="S489" s="755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1"/>
      <c r="AW489" s="12"/>
      <c r="AX489" s="10"/>
      <c r="AY489" s="10"/>
      <c r="AZ489" s="10"/>
      <c r="BA489" s="10"/>
    </row>
    <row r="490" spans="1:53" s="207" customFormat="1" hidden="1">
      <c r="A490" s="140"/>
      <c r="B490" s="142"/>
      <c r="C490" s="142"/>
      <c r="D490" s="1005"/>
      <c r="E490" s="229"/>
      <c r="F490" s="14"/>
      <c r="G490" s="27"/>
      <c r="H490" s="230"/>
      <c r="I490" s="27"/>
      <c r="J490" s="27"/>
      <c r="K490" s="230"/>
      <c r="L490" s="27"/>
      <c r="M490" s="15"/>
      <c r="N490" s="17"/>
      <c r="O490" s="17"/>
      <c r="P490" s="17"/>
      <c r="Q490" s="69"/>
      <c r="R490" s="755"/>
      <c r="S490" s="755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1"/>
      <c r="AW490" s="12"/>
      <c r="AX490" s="10"/>
      <c r="AY490" s="10"/>
      <c r="AZ490" s="10"/>
      <c r="BA490" s="10"/>
    </row>
    <row r="491" spans="1:53" s="207" customFormat="1" hidden="1">
      <c r="A491" s="140"/>
      <c r="B491" s="142"/>
      <c r="C491" s="142"/>
      <c r="D491" s="1004" t="s">
        <v>401</v>
      </c>
      <c r="E491" s="124"/>
      <c r="F491" s="14"/>
      <c r="G491" s="15"/>
      <c r="H491" s="16"/>
      <c r="I491" s="15"/>
      <c r="J491" s="15"/>
      <c r="K491" s="16"/>
      <c r="L491" s="15"/>
      <c r="M491" s="15"/>
      <c r="N491" s="18">
        <f>SUBTOTAL(9,N492:N493)</f>
        <v>30000000</v>
      </c>
      <c r="O491" s="18">
        <f>SUBTOTAL(9,O492:O493)</f>
        <v>49000000</v>
      </c>
      <c r="P491" s="18">
        <f>SUBTOTAL(9,P492:P493)</f>
        <v>-19000000</v>
      </c>
      <c r="Q491" s="163"/>
      <c r="R491" s="755"/>
      <c r="S491" s="755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1"/>
      <c r="AW491" s="12"/>
      <c r="AX491" s="10"/>
      <c r="AY491" s="10"/>
      <c r="AZ491" s="10"/>
      <c r="BA491" s="10"/>
    </row>
    <row r="492" spans="1:53" s="207" customFormat="1" hidden="1">
      <c r="A492" s="140"/>
      <c r="B492" s="142"/>
      <c r="C492" s="142"/>
      <c r="D492" s="1005"/>
      <c r="E492" s="229" t="s">
        <v>1857</v>
      </c>
      <c r="F492" s="14">
        <v>10000000</v>
      </c>
      <c r="G492" s="27" t="s">
        <v>3</v>
      </c>
      <c r="H492" s="230">
        <v>2</v>
      </c>
      <c r="I492" s="27" t="s">
        <v>117</v>
      </c>
      <c r="J492" s="27" t="s">
        <v>3</v>
      </c>
      <c r="K492" s="230">
        <v>1</v>
      </c>
      <c r="L492" s="27" t="s">
        <v>16</v>
      </c>
      <c r="M492" s="15" t="s">
        <v>5</v>
      </c>
      <c r="N492" s="17">
        <f>ROUNDUP(IF(H492&lt;=0,0,IF(K492&lt;=0,0,F492*H492*K492)),-3)</f>
        <v>20000000</v>
      </c>
      <c r="O492" s="17">
        <v>40000000</v>
      </c>
      <c r="P492" s="17">
        <f>N492-O492</f>
        <v>-20000000</v>
      </c>
      <c r="Q492" s="69"/>
      <c r="R492" s="755"/>
      <c r="S492" s="755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1"/>
      <c r="AW492" s="12"/>
      <c r="AX492" s="10"/>
      <c r="AY492" s="10"/>
      <c r="AZ492" s="10"/>
      <c r="BA492" s="10"/>
    </row>
    <row r="493" spans="1:53" s="207" customFormat="1" hidden="1">
      <c r="A493" s="140"/>
      <c r="B493" s="142"/>
      <c r="C493" s="142"/>
      <c r="D493" s="1005"/>
      <c r="E493" s="229" t="s">
        <v>1858</v>
      </c>
      <c r="F493" s="14">
        <v>10000000</v>
      </c>
      <c r="G493" s="27" t="s">
        <v>3</v>
      </c>
      <c r="H493" s="230">
        <v>1</v>
      </c>
      <c r="I493" s="27" t="s">
        <v>117</v>
      </c>
      <c r="J493" s="27" t="s">
        <v>3</v>
      </c>
      <c r="K493" s="230">
        <v>1</v>
      </c>
      <c r="L493" s="27" t="s">
        <v>16</v>
      </c>
      <c r="M493" s="15" t="s">
        <v>5</v>
      </c>
      <c r="N493" s="17">
        <f>ROUNDUP(IF(H493&lt;=0,0,IF(K493&lt;=0,0,F493*H493*K493)),-3)</f>
        <v>10000000</v>
      </c>
      <c r="O493" s="17">
        <v>9000000</v>
      </c>
      <c r="P493" s="17">
        <f>N493-O493</f>
        <v>1000000</v>
      </c>
      <c r="Q493" s="69"/>
      <c r="R493" s="755"/>
      <c r="S493" s="755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1"/>
      <c r="AW493" s="12"/>
      <c r="AX493" s="10"/>
      <c r="AY493" s="10"/>
      <c r="AZ493" s="10"/>
      <c r="BA493" s="10"/>
    </row>
    <row r="494" spans="1:53" s="207" customFormat="1" hidden="1">
      <c r="A494" s="140"/>
      <c r="B494" s="142"/>
      <c r="C494" s="142"/>
      <c r="D494" s="1005"/>
      <c r="E494" s="124"/>
      <c r="F494" s="14"/>
      <c r="G494" s="15"/>
      <c r="H494" s="16"/>
      <c r="I494" s="15"/>
      <c r="J494" s="15"/>
      <c r="K494" s="16"/>
      <c r="L494" s="15"/>
      <c r="M494" s="15"/>
      <c r="N494" s="17"/>
      <c r="O494" s="17"/>
      <c r="P494" s="17"/>
      <c r="Q494" s="69"/>
      <c r="R494" s="755"/>
      <c r="S494" s="755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1"/>
      <c r="AW494" s="12"/>
      <c r="AX494" s="10"/>
      <c r="AY494" s="10"/>
      <c r="AZ494" s="10"/>
      <c r="BA494" s="10"/>
    </row>
    <row r="495" spans="1:53" s="207" customFormat="1" hidden="1">
      <c r="A495" s="140"/>
      <c r="B495" s="142"/>
      <c r="C495" s="142"/>
      <c r="D495" s="1005" t="s">
        <v>402</v>
      </c>
      <c r="E495" s="229"/>
      <c r="F495" s="14"/>
      <c r="G495" s="27"/>
      <c r="H495" s="230"/>
      <c r="I495" s="27"/>
      <c r="J495" s="27"/>
      <c r="K495" s="230"/>
      <c r="L495" s="27"/>
      <c r="M495" s="15"/>
      <c r="N495" s="18">
        <f>SUBTOTAL(9,N496:N497)</f>
        <v>13000000</v>
      </c>
      <c r="O495" s="18">
        <f>SUBTOTAL(9,O496:O497)</f>
        <v>37000000</v>
      </c>
      <c r="P495" s="18">
        <f>SUBTOTAL(9,P496:P497)</f>
        <v>-24000000</v>
      </c>
      <c r="Q495" s="163"/>
      <c r="R495" s="755"/>
      <c r="S495" s="755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1"/>
      <c r="AW495" s="12"/>
      <c r="AX495" s="10"/>
      <c r="AY495" s="10"/>
      <c r="AZ495" s="10"/>
      <c r="BA495" s="10"/>
    </row>
    <row r="496" spans="1:53" s="207" customFormat="1" hidden="1">
      <c r="A496" s="140"/>
      <c r="B496" s="142"/>
      <c r="C496" s="142"/>
      <c r="D496" s="1005"/>
      <c r="E496" s="229" t="s">
        <v>1859</v>
      </c>
      <c r="F496" s="14">
        <v>1000000</v>
      </c>
      <c r="G496" s="27" t="s">
        <v>3</v>
      </c>
      <c r="H496" s="230">
        <v>4</v>
      </c>
      <c r="I496" s="27" t="s">
        <v>25</v>
      </c>
      <c r="J496" s="27" t="s">
        <v>3</v>
      </c>
      <c r="K496" s="230">
        <v>1</v>
      </c>
      <c r="L496" s="27" t="s">
        <v>16</v>
      </c>
      <c r="M496" s="15" t="s">
        <v>5</v>
      </c>
      <c r="N496" s="17">
        <f>ROUNDUP(IF(H496&lt;=0,0,IF(K496&lt;=0,0,F496*H496*K496)),-3)</f>
        <v>4000000</v>
      </c>
      <c r="O496" s="17">
        <v>10000000</v>
      </c>
      <c r="P496" s="17">
        <f>N496-O496</f>
        <v>-6000000</v>
      </c>
      <c r="Q496" s="69"/>
      <c r="R496" s="755"/>
      <c r="S496" s="755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1"/>
      <c r="AW496" s="12"/>
      <c r="AX496" s="10"/>
      <c r="AY496" s="10"/>
      <c r="AZ496" s="10"/>
      <c r="BA496" s="10"/>
    </row>
    <row r="497" spans="1:57" s="207" customFormat="1" hidden="1">
      <c r="A497" s="140"/>
      <c r="B497" s="142"/>
      <c r="C497" s="142"/>
      <c r="D497" s="1005"/>
      <c r="E497" s="229" t="s">
        <v>1860</v>
      </c>
      <c r="F497" s="14">
        <v>300000</v>
      </c>
      <c r="G497" s="27" t="s">
        <v>3</v>
      </c>
      <c r="H497" s="230">
        <v>15</v>
      </c>
      <c r="I497" s="27" t="s">
        <v>119</v>
      </c>
      <c r="J497" s="27" t="s">
        <v>3</v>
      </c>
      <c r="K497" s="230">
        <v>2</v>
      </c>
      <c r="L497" s="27" t="s">
        <v>117</v>
      </c>
      <c r="M497" s="15" t="s">
        <v>5</v>
      </c>
      <c r="N497" s="17">
        <f>ROUNDUP(IF(H497&lt;=0,0,IF(K497&lt;=0,0,F497*H497*K497)),-3)</f>
        <v>9000000</v>
      </c>
      <c r="O497" s="17">
        <v>27000000</v>
      </c>
      <c r="P497" s="17">
        <f>N497-O497</f>
        <v>-18000000</v>
      </c>
      <c r="Q497" s="69"/>
      <c r="R497" s="755"/>
      <c r="S497" s="755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1"/>
      <c r="AW497" s="12"/>
      <c r="AX497" s="10"/>
      <c r="AY497" s="10"/>
      <c r="AZ497" s="10"/>
      <c r="BA497" s="10"/>
    </row>
    <row r="498" spans="1:57" s="207" customFormat="1" hidden="1">
      <c r="A498" s="140"/>
      <c r="B498" s="142"/>
      <c r="C498" s="142"/>
      <c r="D498" s="1005"/>
      <c r="E498" s="229"/>
      <c r="F498" s="14"/>
      <c r="G498" s="27"/>
      <c r="H498" s="230"/>
      <c r="I498" s="27"/>
      <c r="J498" s="27"/>
      <c r="K498" s="230"/>
      <c r="L498" s="27"/>
      <c r="M498" s="15"/>
      <c r="N498" s="17"/>
      <c r="O498" s="17"/>
      <c r="P498" s="17"/>
      <c r="Q498" s="69"/>
      <c r="R498" s="755"/>
      <c r="S498" s="755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1"/>
      <c r="AW498" s="12"/>
      <c r="AX498" s="10"/>
      <c r="AY498" s="10"/>
      <c r="AZ498" s="10"/>
      <c r="BA498" s="10"/>
    </row>
    <row r="499" spans="1:57" s="207" customFormat="1" hidden="1">
      <c r="A499" s="140"/>
      <c r="B499" s="142"/>
      <c r="C499" s="142"/>
      <c r="D499" s="1005" t="s">
        <v>403</v>
      </c>
      <c r="E499" s="124"/>
      <c r="F499" s="14"/>
      <c r="G499" s="15"/>
      <c r="H499" s="16"/>
      <c r="I499" s="15"/>
      <c r="J499" s="15"/>
      <c r="K499" s="16"/>
      <c r="L499" s="15"/>
      <c r="M499" s="15"/>
      <c r="N499" s="18">
        <f>SUBTOTAL(9,N500)</f>
        <v>12000000</v>
      </c>
      <c r="O499" s="18">
        <f>SUBTOTAL(9,O500)</f>
        <v>18000000</v>
      </c>
      <c r="P499" s="18">
        <f>SUBTOTAL(9,P500)</f>
        <v>-6000000</v>
      </c>
      <c r="Q499" s="163"/>
      <c r="R499" s="755"/>
      <c r="S499" s="755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1"/>
      <c r="AW499" s="12"/>
      <c r="AX499" s="10"/>
      <c r="AY499" s="10"/>
      <c r="AZ499" s="10"/>
      <c r="BA499" s="10"/>
    </row>
    <row r="500" spans="1:57" s="207" customFormat="1" hidden="1">
      <c r="A500" s="140"/>
      <c r="B500" s="142"/>
      <c r="C500" s="142"/>
      <c r="D500" s="1004"/>
      <c r="E500" s="124" t="s">
        <v>1861</v>
      </c>
      <c r="F500" s="14">
        <v>30000</v>
      </c>
      <c r="G500" s="15" t="s">
        <v>3</v>
      </c>
      <c r="H500" s="16">
        <v>20</v>
      </c>
      <c r="I500" s="15" t="s">
        <v>119</v>
      </c>
      <c r="J500" s="15" t="s">
        <v>3</v>
      </c>
      <c r="K500" s="16">
        <v>20</v>
      </c>
      <c r="L500" s="15" t="s">
        <v>117</v>
      </c>
      <c r="M500" s="15" t="s">
        <v>5</v>
      </c>
      <c r="N500" s="17">
        <f>ROUNDUP(IF(H500&lt;=0,0,IF(K500&lt;=0,0,F500*H500*K500)),-3)</f>
        <v>12000000</v>
      </c>
      <c r="O500" s="17">
        <v>18000000</v>
      </c>
      <c r="P500" s="17">
        <f>N500-O500</f>
        <v>-6000000</v>
      </c>
      <c r="Q500" s="69"/>
      <c r="R500" s="755"/>
      <c r="S500" s="755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1"/>
      <c r="AW500" s="12"/>
      <c r="AX500" s="10"/>
      <c r="AY500" s="10"/>
      <c r="AZ500" s="10"/>
      <c r="BA500" s="10"/>
    </row>
    <row r="501" spans="1:57" s="207" customFormat="1" hidden="1">
      <c r="A501" s="140"/>
      <c r="B501" s="142"/>
      <c r="C501" s="142"/>
      <c r="D501" s="1004"/>
      <c r="E501" s="124"/>
      <c r="F501" s="14"/>
      <c r="G501" s="15"/>
      <c r="H501" s="16"/>
      <c r="I501" s="15"/>
      <c r="J501" s="15"/>
      <c r="K501" s="16"/>
      <c r="L501" s="15"/>
      <c r="M501" s="15"/>
      <c r="N501" s="17"/>
      <c r="O501" s="17"/>
      <c r="P501" s="17"/>
      <c r="Q501" s="69"/>
      <c r="R501" s="755"/>
      <c r="S501" s="755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1"/>
      <c r="AW501" s="12"/>
      <c r="AX501" s="10"/>
      <c r="AY501" s="10"/>
      <c r="AZ501" s="10"/>
      <c r="BA501" s="10"/>
    </row>
    <row r="502" spans="1:57" s="207" customFormat="1" hidden="1">
      <c r="A502" s="67"/>
      <c r="B502" s="28"/>
      <c r="C502" s="28"/>
      <c r="D502" s="1004" t="s">
        <v>414</v>
      </c>
      <c r="E502" s="229"/>
      <c r="F502" s="14"/>
      <c r="G502" s="27"/>
      <c r="H502" s="230"/>
      <c r="I502" s="27"/>
      <c r="J502" s="27"/>
      <c r="K502" s="230"/>
      <c r="L502" s="27"/>
      <c r="M502" s="15"/>
      <c r="N502" s="18">
        <f>SUBTOTAL(9,N503)</f>
        <v>4800000</v>
      </c>
      <c r="O502" s="18">
        <f>SUBTOTAL(9,O503)</f>
        <v>20000000</v>
      </c>
      <c r="P502" s="18">
        <f>SUBTOTAL(9,P503)</f>
        <v>-15200000</v>
      </c>
      <c r="Q502" s="163"/>
      <c r="R502" s="755"/>
      <c r="S502" s="755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1"/>
      <c r="AW502" s="12"/>
      <c r="AX502" s="10"/>
      <c r="AY502" s="10"/>
      <c r="AZ502" s="10"/>
      <c r="BA502" s="10"/>
    </row>
    <row r="503" spans="1:57" s="207" customFormat="1" hidden="1">
      <c r="A503" s="67"/>
      <c r="B503" s="28"/>
      <c r="C503" s="28"/>
      <c r="D503" s="1004"/>
      <c r="E503" s="229" t="s">
        <v>1949</v>
      </c>
      <c r="F503" s="14">
        <v>400000</v>
      </c>
      <c r="G503" s="27" t="s">
        <v>3</v>
      </c>
      <c r="H503" s="230">
        <v>12</v>
      </c>
      <c r="I503" s="27" t="s">
        <v>131</v>
      </c>
      <c r="J503" s="27" t="s">
        <v>3</v>
      </c>
      <c r="K503" s="230">
        <v>1</v>
      </c>
      <c r="L503" s="27" t="s">
        <v>16</v>
      </c>
      <c r="M503" s="15" t="s">
        <v>5</v>
      </c>
      <c r="N503" s="17">
        <f>ROUNDUP(IF(H503&lt;=0,0,IF(K503&lt;=0,0,F503*H503*K503)),-3)</f>
        <v>4800000</v>
      </c>
      <c r="O503" s="17">
        <v>20000000</v>
      </c>
      <c r="P503" s="17">
        <f>N503-O503</f>
        <v>-15200000</v>
      </c>
      <c r="Q503" s="69"/>
      <c r="R503" s="755"/>
      <c r="S503" s="755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1"/>
      <c r="AW503" s="12"/>
      <c r="AX503" s="10"/>
      <c r="AY503" s="10"/>
      <c r="AZ503" s="10"/>
      <c r="BA503" s="10"/>
    </row>
    <row r="504" spans="1:57" s="207" customFormat="1" hidden="1">
      <c r="A504" s="67"/>
      <c r="B504" s="28"/>
      <c r="C504" s="28"/>
      <c r="D504" s="1004"/>
      <c r="E504" s="229"/>
      <c r="F504" s="14"/>
      <c r="G504" s="27"/>
      <c r="H504" s="230"/>
      <c r="I504" s="27"/>
      <c r="J504" s="27"/>
      <c r="K504" s="230"/>
      <c r="L504" s="27"/>
      <c r="M504" s="15"/>
      <c r="N504" s="17"/>
      <c r="O504" s="17"/>
      <c r="P504" s="17"/>
      <c r="Q504" s="69"/>
      <c r="R504" s="755"/>
      <c r="S504" s="755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1"/>
      <c r="AW504" s="12"/>
      <c r="AX504" s="10"/>
      <c r="AY504" s="10"/>
      <c r="AZ504" s="10"/>
      <c r="BA504" s="10"/>
    </row>
    <row r="505" spans="1:57" s="207" customFormat="1" hidden="1">
      <c r="A505" s="140"/>
      <c r="B505" s="142"/>
      <c r="C505" s="142"/>
      <c r="D505" s="1005" t="s">
        <v>413</v>
      </c>
      <c r="E505" s="229"/>
      <c r="F505" s="14"/>
      <c r="G505" s="27"/>
      <c r="H505" s="230"/>
      <c r="I505" s="27"/>
      <c r="J505" s="27"/>
      <c r="K505" s="230"/>
      <c r="L505" s="27"/>
      <c r="M505" s="15"/>
      <c r="N505" s="18">
        <f>SUBTOTAL(9,N506:N510)</f>
        <v>422500000</v>
      </c>
      <c r="O505" s="18">
        <f>SUBTOTAL(9,O506:O510)</f>
        <v>620500000</v>
      </c>
      <c r="P505" s="18">
        <f>SUBTOTAL(9,P506:P510)</f>
        <v>-198000000</v>
      </c>
      <c r="Q505" s="163"/>
      <c r="R505" s="755"/>
      <c r="S505" s="755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1"/>
      <c r="AW505" s="12"/>
      <c r="AX505" s="10"/>
      <c r="AY505" s="10"/>
      <c r="AZ505" s="10"/>
      <c r="BA505" s="10"/>
    </row>
    <row r="506" spans="1:57" s="207" customFormat="1" hidden="1">
      <c r="A506" s="140"/>
      <c r="B506" s="142"/>
      <c r="C506" s="142"/>
      <c r="D506" s="1005"/>
      <c r="E506" s="229" t="s">
        <v>1851</v>
      </c>
      <c r="F506" s="14">
        <v>50000000</v>
      </c>
      <c r="G506" s="27" t="s">
        <v>3</v>
      </c>
      <c r="H506" s="230">
        <v>2</v>
      </c>
      <c r="I506" s="27" t="s">
        <v>130</v>
      </c>
      <c r="J506" s="27" t="s">
        <v>3</v>
      </c>
      <c r="K506" s="230">
        <v>1</v>
      </c>
      <c r="L506" s="27" t="s">
        <v>16</v>
      </c>
      <c r="M506" s="15" t="s">
        <v>5</v>
      </c>
      <c r="N506" s="17">
        <f>ROUNDUP(IF(H506&lt;=0,0,IF(K506&lt;=0,0,F506*H506*K506)),-3)</f>
        <v>100000000</v>
      </c>
      <c r="O506" s="17">
        <v>100000000</v>
      </c>
      <c r="P506" s="17">
        <f>N506-O506</f>
        <v>0</v>
      </c>
      <c r="Q506" s="69"/>
      <c r="R506" s="755"/>
      <c r="S506" s="755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1"/>
      <c r="AW506" s="12"/>
      <c r="AX506" s="10"/>
      <c r="AY506" s="10"/>
      <c r="AZ506" s="10"/>
      <c r="BA506" s="10"/>
    </row>
    <row r="507" spans="1:57" s="207" customFormat="1" hidden="1">
      <c r="A507" s="140"/>
      <c r="B507" s="142"/>
      <c r="C507" s="142"/>
      <c r="D507" s="1005"/>
      <c r="E507" s="229" t="s">
        <v>1852</v>
      </c>
      <c r="F507" s="14">
        <v>500000</v>
      </c>
      <c r="G507" s="27" t="s">
        <v>3</v>
      </c>
      <c r="H507" s="230">
        <v>2</v>
      </c>
      <c r="I507" s="27" t="s">
        <v>130</v>
      </c>
      <c r="J507" s="27" t="s">
        <v>3</v>
      </c>
      <c r="K507" s="230">
        <v>10</v>
      </c>
      <c r="L507" s="27" t="s">
        <v>131</v>
      </c>
      <c r="M507" s="15" t="s">
        <v>5</v>
      </c>
      <c r="N507" s="17">
        <f>ROUNDUP(IF(H507&lt;=0,0,IF(K507&lt;=0,0,F507*H507*K507)),-3)</f>
        <v>10000000</v>
      </c>
      <c r="O507" s="17">
        <v>8000000</v>
      </c>
      <c r="P507" s="17">
        <f>N507-O507</f>
        <v>2000000</v>
      </c>
      <c r="Q507" s="69"/>
      <c r="R507" s="755"/>
      <c r="S507" s="755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1"/>
      <c r="AW507" s="12"/>
      <c r="AX507" s="10"/>
      <c r="AY507" s="10"/>
      <c r="AZ507" s="10"/>
      <c r="BA507" s="10"/>
    </row>
    <row r="508" spans="1:57" s="207" customFormat="1" hidden="1">
      <c r="A508" s="140"/>
      <c r="B508" s="142"/>
      <c r="C508" s="142"/>
      <c r="D508" s="1005"/>
      <c r="E508" s="229" t="s">
        <v>1853</v>
      </c>
      <c r="F508" s="14">
        <v>4000000</v>
      </c>
      <c r="G508" s="27" t="s">
        <v>3</v>
      </c>
      <c r="H508" s="230">
        <v>50</v>
      </c>
      <c r="I508" s="27" t="s">
        <v>130</v>
      </c>
      <c r="J508" s="27" t="s">
        <v>3</v>
      </c>
      <c r="K508" s="230">
        <v>1</v>
      </c>
      <c r="L508" s="27" t="s">
        <v>118</v>
      </c>
      <c r="M508" s="15" t="s">
        <v>5</v>
      </c>
      <c r="N508" s="17">
        <f>ROUNDUP(IF(H508&lt;=0,0,IF(K508&lt;=0,0,F508*H508*K508)),-3)</f>
        <v>200000000</v>
      </c>
      <c r="O508" s="17">
        <v>400000000</v>
      </c>
      <c r="P508" s="17">
        <f>N508-O508</f>
        <v>-200000000</v>
      </c>
      <c r="Q508" s="69"/>
      <c r="R508" s="755"/>
      <c r="S508" s="755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1"/>
      <c r="AW508" s="12"/>
      <c r="AX508" s="10"/>
      <c r="AY508" s="10"/>
      <c r="AZ508" s="10"/>
      <c r="BA508" s="10"/>
    </row>
    <row r="509" spans="1:57" s="207" customFormat="1" hidden="1">
      <c r="A509" s="140"/>
      <c r="B509" s="142"/>
      <c r="C509" s="142"/>
      <c r="D509" s="1005"/>
      <c r="E509" s="229" t="s">
        <v>2760</v>
      </c>
      <c r="F509" s="14">
        <v>1250000</v>
      </c>
      <c r="G509" s="27" t="s">
        <v>3</v>
      </c>
      <c r="H509" s="230">
        <v>10</v>
      </c>
      <c r="I509" s="27" t="s">
        <v>117</v>
      </c>
      <c r="J509" s="27" t="s">
        <v>3</v>
      </c>
      <c r="K509" s="230">
        <v>1</v>
      </c>
      <c r="L509" s="27" t="s">
        <v>117</v>
      </c>
      <c r="M509" s="15" t="s">
        <v>5</v>
      </c>
      <c r="N509" s="17">
        <f>ROUNDUP(IF(H509&lt;=0,0,IF(K509&lt;=0,0,F509*H509*K509)),-3)</f>
        <v>12500000</v>
      </c>
      <c r="O509" s="17">
        <v>12500000</v>
      </c>
      <c r="P509" s="17">
        <f>N509-O509</f>
        <v>0</v>
      </c>
      <c r="Q509" s="69"/>
      <c r="R509" s="755"/>
      <c r="S509" s="755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1"/>
      <c r="AW509" s="12"/>
      <c r="AX509" s="10"/>
      <c r="AY509" s="10"/>
      <c r="AZ509" s="10"/>
      <c r="BA509" s="10"/>
    </row>
    <row r="510" spans="1:57" s="207" customFormat="1" hidden="1">
      <c r="A510" s="140"/>
      <c r="B510" s="142"/>
      <c r="C510" s="142"/>
      <c r="D510" s="1005"/>
      <c r="E510" s="229" t="s">
        <v>1854</v>
      </c>
      <c r="F510" s="14">
        <v>10000000</v>
      </c>
      <c r="G510" s="27" t="s">
        <v>3</v>
      </c>
      <c r="H510" s="230">
        <v>10</v>
      </c>
      <c r="I510" s="27" t="s">
        <v>130</v>
      </c>
      <c r="J510" s="27" t="s">
        <v>3</v>
      </c>
      <c r="K510" s="230">
        <v>1</v>
      </c>
      <c r="L510" s="27" t="s">
        <v>118</v>
      </c>
      <c r="M510" s="15" t="s">
        <v>5</v>
      </c>
      <c r="N510" s="17">
        <f>ROUNDUP(IF(H510&lt;=0,0,IF(K510&lt;=0,0,F510*H510*K510)),-3)</f>
        <v>100000000</v>
      </c>
      <c r="O510" s="17">
        <v>100000000</v>
      </c>
      <c r="P510" s="17">
        <f>N510-O510</f>
        <v>0</v>
      </c>
      <c r="Q510" s="69"/>
      <c r="R510" s="755"/>
      <c r="S510" s="755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1"/>
      <c r="AW510" s="12"/>
      <c r="AX510" s="10"/>
      <c r="AY510" s="10"/>
      <c r="AZ510" s="10"/>
      <c r="BA510" s="10"/>
    </row>
    <row r="511" spans="1:57" s="207" customFormat="1" hidden="1">
      <c r="A511" s="67"/>
      <c r="B511" s="28"/>
      <c r="C511" s="28"/>
      <c r="D511" s="1004"/>
      <c r="E511" s="231"/>
      <c r="F511" s="14"/>
      <c r="G511" s="15"/>
      <c r="H511" s="16"/>
      <c r="I511" s="15"/>
      <c r="J511" s="15"/>
      <c r="K511" s="16"/>
      <c r="L511" s="15"/>
      <c r="M511" s="15"/>
      <c r="N511" s="17"/>
      <c r="O511" s="17"/>
      <c r="P511" s="17"/>
      <c r="Q511" s="69"/>
      <c r="R511" s="755"/>
      <c r="S511" s="755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1"/>
      <c r="BA511" s="12"/>
      <c r="BB511" s="10"/>
      <c r="BC511" s="10"/>
      <c r="BD511" s="10"/>
      <c r="BE511" s="10"/>
    </row>
    <row r="512" spans="1:57" s="207" customFormat="1" hidden="1">
      <c r="A512" s="140"/>
      <c r="B512" s="141" t="s">
        <v>3016</v>
      </c>
      <c r="C512" s="141"/>
      <c r="D512" s="1028"/>
      <c r="E512" s="231"/>
      <c r="F512" s="118"/>
      <c r="G512" s="119"/>
      <c r="H512" s="120"/>
      <c r="I512" s="119"/>
      <c r="J512" s="119"/>
      <c r="K512" s="120"/>
      <c r="L512" s="119"/>
      <c r="M512" s="119"/>
      <c r="N512" s="121">
        <f>SUBTOTAL(9,N513:N515)</f>
        <v>0</v>
      </c>
      <c r="O512" s="121">
        <f>SUBTOTAL(9,O513:O515)</f>
        <v>10100000000</v>
      </c>
      <c r="P512" s="121">
        <f>SUBTOTAL(9,P513:P515)</f>
        <v>-10100000000</v>
      </c>
      <c r="Q512" s="122">
        <f>(N512/O512)*100-100</f>
        <v>-100</v>
      </c>
      <c r="R512" s="755"/>
      <c r="S512" s="755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1"/>
      <c r="BA512" s="12"/>
      <c r="BB512" s="10"/>
      <c r="BC512" s="10"/>
      <c r="BD512" s="10"/>
      <c r="BE512" s="10"/>
    </row>
    <row r="513" spans="1:57" s="207" customFormat="1" hidden="1">
      <c r="A513" s="140"/>
      <c r="B513" s="142"/>
      <c r="C513" s="149"/>
      <c r="D513" s="1004" t="s">
        <v>125</v>
      </c>
      <c r="E513" s="124"/>
      <c r="F513" s="14"/>
      <c r="G513" s="15"/>
      <c r="H513" s="16"/>
      <c r="I513" s="15"/>
      <c r="J513" s="15"/>
      <c r="K513" s="16"/>
      <c r="L513" s="15"/>
      <c r="M513" s="15"/>
      <c r="N513" s="18">
        <f>SUBTOTAL(9,N514)</f>
        <v>0</v>
      </c>
      <c r="O513" s="18">
        <f>SUBTOTAL(9,O514)</f>
        <v>10100000000</v>
      </c>
      <c r="P513" s="18">
        <f>SUBTOTAL(9,P514)</f>
        <v>-10100000000</v>
      </c>
      <c r="Q513" s="163"/>
      <c r="R513" s="755"/>
      <c r="S513" s="755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1"/>
      <c r="BA513" s="12"/>
      <c r="BB513" s="10"/>
      <c r="BC513" s="10"/>
      <c r="BD513" s="10"/>
      <c r="BE513" s="10"/>
    </row>
    <row r="514" spans="1:57" s="207" customFormat="1" hidden="1">
      <c r="A514" s="140"/>
      <c r="B514" s="142"/>
      <c r="C514" s="149"/>
      <c r="D514" s="1004"/>
      <c r="E514" s="229" t="s">
        <v>1950</v>
      </c>
      <c r="F514" s="14"/>
      <c r="G514" s="27" t="s">
        <v>3</v>
      </c>
      <c r="H514" s="230">
        <v>1</v>
      </c>
      <c r="I514" s="27" t="s">
        <v>1288</v>
      </c>
      <c r="J514" s="27" t="s">
        <v>3</v>
      </c>
      <c r="K514" s="230">
        <v>1</v>
      </c>
      <c r="L514" s="27" t="s">
        <v>16</v>
      </c>
      <c r="M514" s="15" t="s">
        <v>5</v>
      </c>
      <c r="N514" s="17">
        <f>ROUNDUP(IF(H514&lt;=0,0,IF(K514&lt;=0,0,F514*H514*K514)),-3)</f>
        <v>0</v>
      </c>
      <c r="O514" s="17">
        <v>10100000000</v>
      </c>
      <c r="P514" s="17">
        <f>N514-O514</f>
        <v>-10100000000</v>
      </c>
      <c r="Q514" s="69"/>
      <c r="R514" s="755"/>
      <c r="S514" s="755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1"/>
      <c r="BA514" s="12"/>
      <c r="BB514" s="10"/>
      <c r="BC514" s="10"/>
      <c r="BD514" s="10"/>
      <c r="BE514" s="10"/>
    </row>
    <row r="515" spans="1:57" s="207" customFormat="1" hidden="1">
      <c r="A515" s="140"/>
      <c r="B515" s="142"/>
      <c r="C515" s="149"/>
      <c r="D515" s="1004"/>
      <c r="E515" s="124"/>
      <c r="F515" s="14"/>
      <c r="G515" s="15"/>
      <c r="H515" s="16"/>
      <c r="I515" s="15"/>
      <c r="J515" s="15"/>
      <c r="K515" s="16"/>
      <c r="L515" s="15"/>
      <c r="M515" s="15"/>
      <c r="N515" s="17"/>
      <c r="O515" s="146"/>
      <c r="P515" s="17"/>
      <c r="Q515" s="69"/>
      <c r="R515" s="755"/>
      <c r="S515" s="755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1"/>
      <c r="BA515" s="12"/>
      <c r="BB515" s="10"/>
      <c r="BC515" s="10"/>
      <c r="BD515" s="10"/>
      <c r="BE515" s="10"/>
    </row>
    <row r="516" spans="1:57" s="207" customFormat="1" hidden="1">
      <c r="A516" s="67"/>
      <c r="B516" s="218" t="s">
        <v>1805</v>
      </c>
      <c r="C516" s="224"/>
      <c r="D516" s="1039"/>
      <c r="E516" s="194"/>
      <c r="F516" s="195"/>
      <c r="G516" s="196"/>
      <c r="H516" s="197"/>
      <c r="I516" s="196"/>
      <c r="J516" s="196"/>
      <c r="K516" s="197"/>
      <c r="L516" s="196"/>
      <c r="M516" s="196"/>
      <c r="N516" s="134">
        <f>SUBTOTAL(9,N517:N557)</f>
        <v>1100000000</v>
      </c>
      <c r="O516" s="134">
        <f>SUBTOTAL(9,O517:O557)</f>
        <v>0</v>
      </c>
      <c r="P516" s="134">
        <f>SUBTOTAL(9,P517:P557)</f>
        <v>1100000000</v>
      </c>
      <c r="Q516" s="122" t="e">
        <f>(N516/O516)*100-100</f>
        <v>#DIV/0!</v>
      </c>
      <c r="R516" s="755"/>
      <c r="S516" s="755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1"/>
      <c r="BA516" s="12"/>
      <c r="BB516" s="10"/>
      <c r="BC516" s="10"/>
      <c r="BD516" s="10"/>
      <c r="BE516" s="10"/>
    </row>
    <row r="517" spans="1:57" s="207" customFormat="1" hidden="1">
      <c r="A517" s="140"/>
      <c r="B517" s="225"/>
      <c r="C517" s="28"/>
      <c r="D517" s="1004" t="s">
        <v>123</v>
      </c>
      <c r="E517" s="124"/>
      <c r="F517" s="14"/>
      <c r="G517" s="15"/>
      <c r="H517" s="16"/>
      <c r="I517" s="15"/>
      <c r="J517" s="15"/>
      <c r="K517" s="16"/>
      <c r="L517" s="15"/>
      <c r="M517" s="15"/>
      <c r="N517" s="18">
        <f>SUBTOTAL(9,N518:N518)</f>
        <v>16000000</v>
      </c>
      <c r="O517" s="18">
        <f>SUBTOTAL(9,O518:O518)</f>
        <v>0</v>
      </c>
      <c r="P517" s="18">
        <f>SUBTOTAL(9,P518:P518)</f>
        <v>16000000</v>
      </c>
      <c r="Q517" s="163"/>
      <c r="R517" s="755"/>
      <c r="S517" s="755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1"/>
      <c r="BA517" s="12"/>
      <c r="BB517" s="10"/>
      <c r="BC517" s="10"/>
      <c r="BD517" s="10"/>
      <c r="BE517" s="10"/>
    </row>
    <row r="518" spans="1:57" s="207" customFormat="1" hidden="1">
      <c r="A518" s="140"/>
      <c r="B518" s="225"/>
      <c r="C518" s="28"/>
      <c r="D518" s="1004"/>
      <c r="E518" s="213" t="s">
        <v>1806</v>
      </c>
      <c r="F518" s="200">
        <v>4000000</v>
      </c>
      <c r="G518" s="210" t="s">
        <v>3</v>
      </c>
      <c r="H518" s="210">
        <v>2</v>
      </c>
      <c r="I518" s="210" t="s">
        <v>26</v>
      </c>
      <c r="J518" s="210" t="s">
        <v>3</v>
      </c>
      <c r="K518" s="210">
        <v>2</v>
      </c>
      <c r="L518" s="35" t="s">
        <v>25</v>
      </c>
      <c r="M518" s="210" t="s">
        <v>5</v>
      </c>
      <c r="N518" s="17">
        <f>ROUNDUP(IF(H518&lt;=0,0,IF(K518&lt;=0,0,F518*H518*K518)),-3)</f>
        <v>16000000</v>
      </c>
      <c r="O518" s="17">
        <v>0</v>
      </c>
      <c r="P518" s="17">
        <f>N518-O518</f>
        <v>16000000</v>
      </c>
      <c r="Q518" s="69"/>
      <c r="R518" s="755"/>
      <c r="S518" s="755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1"/>
      <c r="BA518" s="12"/>
      <c r="BB518" s="10"/>
      <c r="BC518" s="10"/>
      <c r="BD518" s="10"/>
      <c r="BE518" s="10"/>
    </row>
    <row r="519" spans="1:57" s="207" customFormat="1" hidden="1">
      <c r="A519" s="140"/>
      <c r="B519" s="225"/>
      <c r="C519" s="28"/>
      <c r="D519" s="1004"/>
      <c r="E519" s="124"/>
      <c r="F519" s="14"/>
      <c r="G519" s="15"/>
      <c r="H519" s="16"/>
      <c r="I519" s="15"/>
      <c r="J519" s="15"/>
      <c r="K519" s="16"/>
      <c r="L519" s="15"/>
      <c r="M519" s="15"/>
      <c r="N519" s="17"/>
      <c r="O519" s="17"/>
      <c r="P519" s="17"/>
      <c r="Q519" s="69"/>
      <c r="R519" s="755"/>
      <c r="S519" s="755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1"/>
      <c r="BA519" s="12"/>
      <c r="BB519" s="10"/>
      <c r="BC519" s="10"/>
      <c r="BD519" s="10"/>
      <c r="BE519" s="10"/>
    </row>
    <row r="520" spans="1:57" s="207" customFormat="1" hidden="1">
      <c r="A520" s="140"/>
      <c r="B520" s="142"/>
      <c r="C520" s="211"/>
      <c r="D520" s="1040" t="s">
        <v>397</v>
      </c>
      <c r="E520" s="47"/>
      <c r="F520" s="14"/>
      <c r="G520" s="47"/>
      <c r="H520" s="47"/>
      <c r="I520" s="47"/>
      <c r="J520" s="47"/>
      <c r="K520" s="47"/>
      <c r="L520" s="15"/>
      <c r="M520" s="47"/>
      <c r="N520" s="18">
        <f>SUBTOTAL(9,N521)</f>
        <v>66000000</v>
      </c>
      <c r="O520" s="18">
        <f>SUBTOTAL(9,O521)</f>
        <v>0</v>
      </c>
      <c r="P520" s="18">
        <f>SUBTOTAL(9,P521)</f>
        <v>66000000</v>
      </c>
      <c r="Q520" s="163"/>
      <c r="R520" s="755"/>
      <c r="S520" s="755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1"/>
      <c r="BA520" s="12"/>
      <c r="BB520" s="10"/>
      <c r="BC520" s="10"/>
      <c r="BD520" s="10"/>
      <c r="BE520" s="10"/>
    </row>
    <row r="521" spans="1:57" s="207" customFormat="1" hidden="1">
      <c r="A521" s="140"/>
      <c r="B521" s="142"/>
      <c r="C521" s="211"/>
      <c r="D521" s="1040"/>
      <c r="E521" s="47" t="s">
        <v>1807</v>
      </c>
      <c r="F521" s="200">
        <v>5500000</v>
      </c>
      <c r="G521" s="210" t="s">
        <v>3</v>
      </c>
      <c r="H521" s="210">
        <v>1</v>
      </c>
      <c r="I521" s="210" t="s">
        <v>16</v>
      </c>
      <c r="J521" s="210" t="s">
        <v>3</v>
      </c>
      <c r="K521" s="210">
        <v>12</v>
      </c>
      <c r="L521" s="35" t="s">
        <v>1685</v>
      </c>
      <c r="M521" s="210" t="s">
        <v>5</v>
      </c>
      <c r="N521" s="32">
        <f>ROUNDUP(IF(H521&lt;=0,0,IF(K521&lt;=0,0,F521*H521*K521)),-3)</f>
        <v>66000000</v>
      </c>
      <c r="O521" s="17">
        <v>0</v>
      </c>
      <c r="P521" s="17">
        <f>N521-O521</f>
        <v>66000000</v>
      </c>
      <c r="Q521" s="69"/>
      <c r="R521" s="755"/>
      <c r="S521" s="755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1"/>
      <c r="BA521" s="12"/>
      <c r="BB521" s="10"/>
      <c r="BC521" s="10"/>
      <c r="BD521" s="10"/>
      <c r="BE521" s="10"/>
    </row>
    <row r="522" spans="1:57" s="207" customFormat="1" hidden="1">
      <c r="A522" s="140"/>
      <c r="B522" s="142"/>
      <c r="C522" s="211"/>
      <c r="D522" s="1040"/>
      <c r="E522" s="47"/>
      <c r="F522" s="14"/>
      <c r="G522" s="47"/>
      <c r="H522" s="47"/>
      <c r="I522" s="47"/>
      <c r="J522" s="47"/>
      <c r="K522" s="47"/>
      <c r="L522" s="15"/>
      <c r="M522" s="47"/>
      <c r="N522" s="17"/>
      <c r="O522" s="17"/>
      <c r="P522" s="32"/>
      <c r="Q522" s="69"/>
      <c r="R522" s="755"/>
      <c r="S522" s="755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1"/>
      <c r="BA522" s="12"/>
      <c r="BB522" s="10"/>
      <c r="BC522" s="10"/>
      <c r="BD522" s="10"/>
      <c r="BE522" s="10"/>
    </row>
    <row r="523" spans="1:57" hidden="1">
      <c r="A523" s="208"/>
      <c r="B523" s="142"/>
      <c r="C523" s="142"/>
      <c r="D523" s="1041" t="s">
        <v>436</v>
      </c>
      <c r="E523" s="199"/>
      <c r="F523" s="200"/>
      <c r="G523" s="35"/>
      <c r="H523" s="37"/>
      <c r="I523" s="35"/>
      <c r="J523" s="35"/>
      <c r="K523" s="37"/>
      <c r="L523" s="35"/>
      <c r="M523" s="35"/>
      <c r="N523" s="201">
        <f>SUBTOTAL(9,N524:N527)</f>
        <v>106000000</v>
      </c>
      <c r="O523" s="201">
        <f>SUBTOTAL(9,O524:O527)</f>
        <v>0</v>
      </c>
      <c r="P523" s="201">
        <f>SUBTOTAL(9,P524:P527)</f>
        <v>106000000</v>
      </c>
      <c r="Q523" s="202"/>
      <c r="R523" s="755"/>
      <c r="S523" s="755"/>
    </row>
    <row r="524" spans="1:57" hidden="1">
      <c r="A524" s="208"/>
      <c r="B524" s="142"/>
      <c r="C524" s="142"/>
      <c r="D524" s="1044"/>
      <c r="E524" s="213" t="s">
        <v>1808</v>
      </c>
      <c r="F524" s="200">
        <v>3000000</v>
      </c>
      <c r="G524" s="35" t="s">
        <v>3</v>
      </c>
      <c r="H524" s="37">
        <v>4</v>
      </c>
      <c r="I524" s="35" t="s">
        <v>1809</v>
      </c>
      <c r="J524" s="35" t="s">
        <v>3</v>
      </c>
      <c r="K524" s="212">
        <v>1</v>
      </c>
      <c r="L524" s="35" t="s">
        <v>1741</v>
      </c>
      <c r="M524" s="198" t="s">
        <v>5</v>
      </c>
      <c r="N524" s="32">
        <f>ROUNDUP(IF(H524&lt;=0,0,IF(K524&lt;=0,0,F524*H524*K524)),-3)</f>
        <v>12000000</v>
      </c>
      <c r="O524" s="17">
        <v>0</v>
      </c>
      <c r="P524" s="17">
        <f>N524-O524</f>
        <v>12000000</v>
      </c>
      <c r="Q524" s="206"/>
      <c r="R524" s="755"/>
      <c r="S524" s="755"/>
    </row>
    <row r="525" spans="1:57" hidden="1">
      <c r="A525" s="208"/>
      <c r="B525" s="142"/>
      <c r="C525" s="142"/>
      <c r="D525" s="1044"/>
      <c r="E525" s="210" t="s">
        <v>1810</v>
      </c>
      <c r="F525" s="200">
        <v>1000000</v>
      </c>
      <c r="G525" s="35" t="s">
        <v>3</v>
      </c>
      <c r="H525" s="37">
        <v>1</v>
      </c>
      <c r="I525" s="210" t="s">
        <v>1811</v>
      </c>
      <c r="J525" s="35" t="s">
        <v>3</v>
      </c>
      <c r="K525" s="212">
        <v>12</v>
      </c>
      <c r="L525" s="35" t="s">
        <v>1770</v>
      </c>
      <c r="M525" s="198" t="s">
        <v>5</v>
      </c>
      <c r="N525" s="32">
        <f>ROUNDUP(IF(H525&lt;=0,0,IF(K525&lt;=0,0,F525*H525*K525)),-3)</f>
        <v>12000000</v>
      </c>
      <c r="O525" s="17">
        <v>0</v>
      </c>
      <c r="P525" s="17">
        <f>N525-O525</f>
        <v>12000000</v>
      </c>
      <c r="Q525" s="206"/>
      <c r="R525" s="755"/>
      <c r="S525" s="755"/>
    </row>
    <row r="526" spans="1:57" hidden="1">
      <c r="A526" s="208"/>
      <c r="B526" s="142"/>
      <c r="C526" s="142"/>
      <c r="D526" s="1041"/>
      <c r="E526" s="210" t="s">
        <v>1812</v>
      </c>
      <c r="F526" s="200">
        <v>1000000</v>
      </c>
      <c r="G526" s="35" t="s">
        <v>3</v>
      </c>
      <c r="H526" s="37">
        <v>1</v>
      </c>
      <c r="I526" s="210" t="s">
        <v>1758</v>
      </c>
      <c r="J526" s="35" t="s">
        <v>3</v>
      </c>
      <c r="K526" s="212">
        <v>12</v>
      </c>
      <c r="L526" s="35" t="s">
        <v>1813</v>
      </c>
      <c r="M526" s="198" t="s">
        <v>5</v>
      </c>
      <c r="N526" s="32">
        <f>ROUNDUP(IF(H526&lt;=0,0,IF(K526&lt;=0,0,F526*H526*K526)),-3)</f>
        <v>12000000</v>
      </c>
      <c r="O526" s="17">
        <v>0</v>
      </c>
      <c r="P526" s="17">
        <f>N526-O526</f>
        <v>12000000</v>
      </c>
      <c r="Q526" s="206"/>
      <c r="R526" s="755"/>
      <c r="S526" s="755"/>
    </row>
    <row r="527" spans="1:57" hidden="1">
      <c r="A527" s="208"/>
      <c r="B527" s="142"/>
      <c r="C527" s="142"/>
      <c r="D527" s="1041"/>
      <c r="E527" s="210" t="s">
        <v>1814</v>
      </c>
      <c r="F527" s="200">
        <v>1000000</v>
      </c>
      <c r="G527" s="35" t="s">
        <v>3</v>
      </c>
      <c r="H527" s="37">
        <v>1</v>
      </c>
      <c r="I527" s="210" t="s">
        <v>1758</v>
      </c>
      <c r="J527" s="35" t="s">
        <v>3</v>
      </c>
      <c r="K527" s="212">
        <v>70</v>
      </c>
      <c r="L527" s="35" t="s">
        <v>1815</v>
      </c>
      <c r="M527" s="198" t="s">
        <v>5</v>
      </c>
      <c r="N527" s="32">
        <f>ROUNDUP(IF(H527&lt;=0,0,IF(K527&lt;=0,0,F527*H527*K527)),-3)</f>
        <v>70000000</v>
      </c>
      <c r="O527" s="17">
        <v>0</v>
      </c>
      <c r="P527" s="17">
        <f>N527-O527</f>
        <v>70000000</v>
      </c>
      <c r="Q527" s="206"/>
      <c r="R527" s="755"/>
      <c r="S527" s="755"/>
    </row>
    <row r="528" spans="1:57" s="207" customFormat="1" hidden="1">
      <c r="A528" s="140"/>
      <c r="B528" s="142"/>
      <c r="C528" s="211"/>
      <c r="D528" s="1040"/>
      <c r="E528" s="47"/>
      <c r="F528" s="14"/>
      <c r="G528" s="47"/>
      <c r="H528" s="47"/>
      <c r="I528" s="47"/>
      <c r="J528" s="47"/>
      <c r="K528" s="47"/>
      <c r="L528" s="15"/>
      <c r="M528" s="47"/>
      <c r="N528" s="17"/>
      <c r="O528" s="17"/>
      <c r="P528" s="32"/>
      <c r="Q528" s="69"/>
      <c r="R528" s="755"/>
      <c r="S528" s="755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1"/>
      <c r="BA528" s="12"/>
      <c r="BB528" s="10"/>
      <c r="BC528" s="10"/>
      <c r="BD528" s="10"/>
      <c r="BE528" s="10"/>
    </row>
    <row r="529" spans="1:57" s="207" customFormat="1" hidden="1">
      <c r="A529" s="140"/>
      <c r="B529" s="225"/>
      <c r="C529" s="28"/>
      <c r="D529" s="1004" t="s">
        <v>412</v>
      </c>
      <c r="E529" s="124"/>
      <c r="F529" s="14"/>
      <c r="G529" s="15"/>
      <c r="H529" s="16"/>
      <c r="I529" s="15"/>
      <c r="J529" s="15"/>
      <c r="K529" s="16"/>
      <c r="L529" s="15"/>
      <c r="M529" s="15"/>
      <c r="N529" s="18">
        <f>SUBTOTAL(9,N530:N542)</f>
        <v>823000000</v>
      </c>
      <c r="O529" s="18">
        <f>SUBTOTAL(9,O530:O542)</f>
        <v>0</v>
      </c>
      <c r="P529" s="18">
        <f>SUBTOTAL(9,P530:P542)</f>
        <v>823000000</v>
      </c>
      <c r="Q529" s="163"/>
      <c r="R529" s="755"/>
      <c r="S529" s="755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1"/>
      <c r="BA529" s="12"/>
      <c r="BB529" s="10"/>
      <c r="BC529" s="10"/>
      <c r="BD529" s="10"/>
      <c r="BE529" s="10"/>
    </row>
    <row r="530" spans="1:57" s="207" customFormat="1" hidden="1">
      <c r="A530" s="140"/>
      <c r="B530" s="142"/>
      <c r="C530" s="142"/>
      <c r="D530" s="1005"/>
      <c r="E530" s="213" t="s">
        <v>1816</v>
      </c>
      <c r="F530" s="200">
        <v>200000000</v>
      </c>
      <c r="G530" s="35" t="s">
        <v>3</v>
      </c>
      <c r="H530" s="37">
        <v>1</v>
      </c>
      <c r="I530" s="35" t="s">
        <v>1817</v>
      </c>
      <c r="J530" s="35" t="s">
        <v>3</v>
      </c>
      <c r="K530" s="212">
        <v>1</v>
      </c>
      <c r="L530" s="35" t="s">
        <v>1815</v>
      </c>
      <c r="M530" s="198" t="s">
        <v>5</v>
      </c>
      <c r="N530" s="17">
        <f t="shared" ref="N530:N538" si="28">ROUNDUP(IF(H530&lt;=0,0,IF(K530&lt;=0,0,F530*H530*K530)),-3)</f>
        <v>200000000</v>
      </c>
      <c r="O530" s="17">
        <v>0</v>
      </c>
      <c r="P530" s="17">
        <f t="shared" ref="P530:P542" si="29">N530-O530</f>
        <v>200000000</v>
      </c>
      <c r="Q530" s="69"/>
      <c r="R530" s="755"/>
      <c r="S530" s="755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1"/>
      <c r="BA530" s="12"/>
      <c r="BB530" s="10"/>
      <c r="BC530" s="10"/>
      <c r="BD530" s="10"/>
      <c r="BE530" s="10"/>
    </row>
    <row r="531" spans="1:57" s="207" customFormat="1" hidden="1">
      <c r="A531" s="140"/>
      <c r="B531" s="142"/>
      <c r="C531" s="142"/>
      <c r="D531" s="1005"/>
      <c r="E531" s="213" t="s">
        <v>1818</v>
      </c>
      <c r="F531" s="200">
        <v>1000000</v>
      </c>
      <c r="G531" s="35" t="s">
        <v>3</v>
      </c>
      <c r="H531" s="37">
        <v>10</v>
      </c>
      <c r="I531" s="35" t="s">
        <v>1819</v>
      </c>
      <c r="J531" s="35" t="s">
        <v>3</v>
      </c>
      <c r="K531" s="212">
        <v>5</v>
      </c>
      <c r="L531" s="35" t="s">
        <v>1815</v>
      </c>
      <c r="M531" s="198" t="s">
        <v>5</v>
      </c>
      <c r="N531" s="17">
        <f t="shared" si="28"/>
        <v>50000000</v>
      </c>
      <c r="O531" s="17">
        <v>0</v>
      </c>
      <c r="P531" s="17">
        <f t="shared" si="29"/>
        <v>50000000</v>
      </c>
      <c r="Q531" s="69"/>
      <c r="R531" s="755"/>
      <c r="S531" s="755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1"/>
      <c r="BA531" s="12"/>
      <c r="BB531" s="10"/>
      <c r="BC531" s="10"/>
      <c r="BD531" s="10"/>
      <c r="BE531" s="10"/>
    </row>
    <row r="532" spans="1:57" s="207" customFormat="1" hidden="1">
      <c r="A532" s="140"/>
      <c r="B532" s="142"/>
      <c r="C532" s="142"/>
      <c r="D532" s="1005"/>
      <c r="E532" s="213" t="s">
        <v>1820</v>
      </c>
      <c r="F532" s="200">
        <v>90000000</v>
      </c>
      <c r="G532" s="35" t="s">
        <v>3</v>
      </c>
      <c r="H532" s="37">
        <v>1</v>
      </c>
      <c r="I532" s="35" t="s">
        <v>1817</v>
      </c>
      <c r="J532" s="35" t="s">
        <v>3</v>
      </c>
      <c r="K532" s="212">
        <v>2</v>
      </c>
      <c r="L532" s="35" t="s">
        <v>1815</v>
      </c>
      <c r="M532" s="198" t="s">
        <v>5</v>
      </c>
      <c r="N532" s="17">
        <f t="shared" si="28"/>
        <v>180000000</v>
      </c>
      <c r="O532" s="17">
        <v>0</v>
      </c>
      <c r="P532" s="17">
        <f t="shared" si="29"/>
        <v>180000000</v>
      </c>
      <c r="Q532" s="69"/>
      <c r="R532" s="755"/>
      <c r="S532" s="755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1"/>
      <c r="BA532" s="12"/>
      <c r="BB532" s="10"/>
      <c r="BC532" s="10"/>
      <c r="BD532" s="10"/>
      <c r="BE532" s="10"/>
    </row>
    <row r="533" spans="1:57" s="207" customFormat="1" hidden="1">
      <c r="A533" s="140"/>
      <c r="B533" s="142"/>
      <c r="C533" s="142"/>
      <c r="D533" s="1005"/>
      <c r="E533" s="213" t="s">
        <v>1821</v>
      </c>
      <c r="F533" s="200">
        <v>200000</v>
      </c>
      <c r="G533" s="35" t="s">
        <v>3</v>
      </c>
      <c r="H533" s="37">
        <v>1</v>
      </c>
      <c r="I533" s="35" t="s">
        <v>1817</v>
      </c>
      <c r="J533" s="35" t="s">
        <v>3</v>
      </c>
      <c r="K533" s="212">
        <v>100</v>
      </c>
      <c r="L533" s="35" t="s">
        <v>1819</v>
      </c>
      <c r="M533" s="198" t="s">
        <v>5</v>
      </c>
      <c r="N533" s="17">
        <f t="shared" si="28"/>
        <v>20000000</v>
      </c>
      <c r="O533" s="17">
        <v>0</v>
      </c>
      <c r="P533" s="17">
        <f t="shared" si="29"/>
        <v>20000000</v>
      </c>
      <c r="Q533" s="69"/>
      <c r="R533" s="755"/>
      <c r="S533" s="755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1"/>
      <c r="BA533" s="12"/>
      <c r="BB533" s="10"/>
      <c r="BC533" s="10"/>
      <c r="BD533" s="10"/>
      <c r="BE533" s="10"/>
    </row>
    <row r="534" spans="1:57" s="207" customFormat="1" hidden="1">
      <c r="A534" s="140"/>
      <c r="B534" s="142"/>
      <c r="C534" s="142"/>
      <c r="D534" s="1005"/>
      <c r="E534" s="213" t="s">
        <v>1822</v>
      </c>
      <c r="F534" s="200">
        <v>60000000</v>
      </c>
      <c r="G534" s="35" t="s">
        <v>3</v>
      </c>
      <c r="H534" s="37">
        <v>1</v>
      </c>
      <c r="I534" s="35" t="s">
        <v>1817</v>
      </c>
      <c r="J534" s="35" t="s">
        <v>3</v>
      </c>
      <c r="K534" s="212">
        <v>2</v>
      </c>
      <c r="L534" s="35" t="s">
        <v>1815</v>
      </c>
      <c r="M534" s="198" t="s">
        <v>5</v>
      </c>
      <c r="N534" s="17">
        <f t="shared" si="28"/>
        <v>120000000</v>
      </c>
      <c r="O534" s="17">
        <v>0</v>
      </c>
      <c r="P534" s="17">
        <f t="shared" si="29"/>
        <v>120000000</v>
      </c>
      <c r="Q534" s="69"/>
      <c r="R534" s="755"/>
      <c r="S534" s="755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1"/>
      <c r="BA534" s="12"/>
      <c r="BB534" s="10"/>
      <c r="BC534" s="10"/>
      <c r="BD534" s="10"/>
      <c r="BE534" s="10"/>
    </row>
    <row r="535" spans="1:57" s="207" customFormat="1" hidden="1">
      <c r="A535" s="140"/>
      <c r="B535" s="142"/>
      <c r="C535" s="142"/>
      <c r="D535" s="1005"/>
      <c r="E535" s="213" t="s">
        <v>1823</v>
      </c>
      <c r="F535" s="200">
        <v>10000000</v>
      </c>
      <c r="G535" s="35" t="s">
        <v>3</v>
      </c>
      <c r="H535" s="37">
        <v>1</v>
      </c>
      <c r="I535" s="35" t="s">
        <v>1817</v>
      </c>
      <c r="J535" s="35" t="s">
        <v>3</v>
      </c>
      <c r="K535" s="212">
        <v>1</v>
      </c>
      <c r="L535" s="35" t="s">
        <v>1815</v>
      </c>
      <c r="M535" s="198" t="s">
        <v>5</v>
      </c>
      <c r="N535" s="17">
        <f t="shared" si="28"/>
        <v>10000000</v>
      </c>
      <c r="O535" s="17">
        <v>0</v>
      </c>
      <c r="P535" s="17">
        <f t="shared" si="29"/>
        <v>10000000</v>
      </c>
      <c r="Q535" s="69"/>
      <c r="R535" s="755"/>
      <c r="S535" s="755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1"/>
      <c r="BA535" s="12"/>
      <c r="BB535" s="10"/>
      <c r="BC535" s="10"/>
      <c r="BD535" s="10"/>
      <c r="BE535" s="10"/>
    </row>
    <row r="536" spans="1:57" s="207" customFormat="1" hidden="1">
      <c r="A536" s="140"/>
      <c r="B536" s="142"/>
      <c r="C536" s="142"/>
      <c r="D536" s="1005"/>
      <c r="E536" s="213" t="s">
        <v>1824</v>
      </c>
      <c r="F536" s="200">
        <v>200000</v>
      </c>
      <c r="G536" s="35" t="s">
        <v>3</v>
      </c>
      <c r="H536" s="37">
        <v>1</v>
      </c>
      <c r="I536" s="35" t="s">
        <v>1817</v>
      </c>
      <c r="J536" s="35" t="s">
        <v>3</v>
      </c>
      <c r="K536" s="212">
        <v>50</v>
      </c>
      <c r="L536" s="35" t="s">
        <v>1815</v>
      </c>
      <c r="M536" s="198" t="s">
        <v>5</v>
      </c>
      <c r="N536" s="17">
        <f t="shared" si="28"/>
        <v>10000000</v>
      </c>
      <c r="O536" s="17">
        <v>0</v>
      </c>
      <c r="P536" s="17">
        <f t="shared" si="29"/>
        <v>10000000</v>
      </c>
      <c r="Q536" s="69"/>
      <c r="R536" s="755"/>
      <c r="S536" s="755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1"/>
      <c r="BA536" s="12"/>
      <c r="BB536" s="10"/>
      <c r="BC536" s="10"/>
      <c r="BD536" s="10"/>
      <c r="BE536" s="10"/>
    </row>
    <row r="537" spans="1:57" s="207" customFormat="1" hidden="1">
      <c r="A537" s="140"/>
      <c r="B537" s="142"/>
      <c r="C537" s="142"/>
      <c r="D537" s="1005"/>
      <c r="E537" s="213" t="s">
        <v>1825</v>
      </c>
      <c r="F537" s="200">
        <v>20000000</v>
      </c>
      <c r="G537" s="35" t="s">
        <v>3</v>
      </c>
      <c r="H537" s="37">
        <v>1</v>
      </c>
      <c r="I537" s="35" t="s">
        <v>1817</v>
      </c>
      <c r="J537" s="35" t="s">
        <v>3</v>
      </c>
      <c r="K537" s="212">
        <v>1</v>
      </c>
      <c r="L537" s="35" t="s">
        <v>1815</v>
      </c>
      <c r="M537" s="198" t="s">
        <v>5</v>
      </c>
      <c r="N537" s="17">
        <f t="shared" si="28"/>
        <v>20000000</v>
      </c>
      <c r="O537" s="17">
        <v>0</v>
      </c>
      <c r="P537" s="17">
        <f t="shared" si="29"/>
        <v>20000000</v>
      </c>
      <c r="Q537" s="69"/>
      <c r="R537" s="755"/>
      <c r="S537" s="755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1"/>
      <c r="BA537" s="12"/>
      <c r="BB537" s="10"/>
      <c r="BC537" s="10"/>
      <c r="BD537" s="10"/>
      <c r="BE537" s="10"/>
    </row>
    <row r="538" spans="1:57" s="207" customFormat="1" hidden="1">
      <c r="A538" s="140"/>
      <c r="B538" s="142"/>
      <c r="C538" s="142"/>
      <c r="D538" s="1005"/>
      <c r="E538" s="213" t="s">
        <v>1826</v>
      </c>
      <c r="F538" s="200">
        <v>20000000</v>
      </c>
      <c r="G538" s="35" t="s">
        <v>3</v>
      </c>
      <c r="H538" s="37">
        <v>1</v>
      </c>
      <c r="I538" s="35" t="s">
        <v>1817</v>
      </c>
      <c r="J538" s="35" t="s">
        <v>3</v>
      </c>
      <c r="K538" s="212">
        <v>1</v>
      </c>
      <c r="L538" s="35" t="s">
        <v>1815</v>
      </c>
      <c r="M538" s="198" t="s">
        <v>5</v>
      </c>
      <c r="N538" s="17">
        <f t="shared" si="28"/>
        <v>20000000</v>
      </c>
      <c r="O538" s="17">
        <v>0</v>
      </c>
      <c r="P538" s="17">
        <f t="shared" si="29"/>
        <v>20000000</v>
      </c>
      <c r="Q538" s="69"/>
      <c r="R538" s="755"/>
      <c r="S538" s="755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1"/>
      <c r="BA538" s="12"/>
      <c r="BB538" s="10"/>
      <c r="BC538" s="10"/>
      <c r="BD538" s="10"/>
      <c r="BE538" s="10"/>
    </row>
    <row r="539" spans="1:57" s="207" customFormat="1" hidden="1">
      <c r="A539" s="140"/>
      <c r="B539" s="142"/>
      <c r="C539" s="142"/>
      <c r="D539" s="1005"/>
      <c r="E539" s="213" t="s">
        <v>1827</v>
      </c>
      <c r="F539" s="200">
        <v>1000000</v>
      </c>
      <c r="G539" s="35" t="s">
        <v>3</v>
      </c>
      <c r="H539" s="37">
        <v>1</v>
      </c>
      <c r="I539" s="35" t="s">
        <v>1817</v>
      </c>
      <c r="J539" s="35" t="s">
        <v>3</v>
      </c>
      <c r="K539" s="212">
        <v>12</v>
      </c>
      <c r="L539" s="35" t="s">
        <v>1813</v>
      </c>
      <c r="M539" s="198" t="s">
        <v>5</v>
      </c>
      <c r="N539" s="17">
        <f>ROUNDUP(IF(H539&lt;=0,0,IF(K539&lt;=0,0,F539*H539*K539)),-3)</f>
        <v>12000000</v>
      </c>
      <c r="O539" s="17">
        <v>0</v>
      </c>
      <c r="P539" s="17">
        <f t="shared" si="29"/>
        <v>12000000</v>
      </c>
      <c r="Q539" s="69"/>
      <c r="R539" s="755"/>
      <c r="S539" s="755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1"/>
      <c r="BA539" s="12"/>
      <c r="BB539" s="10"/>
      <c r="BC539" s="10"/>
      <c r="BD539" s="10"/>
      <c r="BE539" s="10"/>
    </row>
    <row r="540" spans="1:57" hidden="1">
      <c r="A540" s="140"/>
      <c r="B540" s="142"/>
      <c r="C540" s="142"/>
      <c r="E540" s="213" t="s">
        <v>1828</v>
      </c>
      <c r="F540" s="200">
        <v>110000</v>
      </c>
      <c r="G540" s="35" t="s">
        <v>3</v>
      </c>
      <c r="H540" s="37">
        <v>10</v>
      </c>
      <c r="I540" s="35" t="s">
        <v>1815</v>
      </c>
      <c r="J540" s="35" t="s">
        <v>3</v>
      </c>
      <c r="K540" s="212">
        <v>52</v>
      </c>
      <c r="L540" s="35" t="s">
        <v>1817</v>
      </c>
      <c r="M540" s="198" t="s">
        <v>5</v>
      </c>
      <c r="N540" s="17">
        <f>ROUNDUP(IF(H540&lt;=0,0,IF(K540&lt;=0,0,F540*H540*K540)),-3)</f>
        <v>57200000</v>
      </c>
      <c r="O540" s="17">
        <v>0</v>
      </c>
      <c r="P540" s="17">
        <f t="shared" si="29"/>
        <v>57200000</v>
      </c>
      <c r="Q540" s="69"/>
      <c r="R540" s="755"/>
      <c r="S540" s="755"/>
    </row>
    <row r="541" spans="1:57" hidden="1">
      <c r="A541" s="140"/>
      <c r="B541" s="142"/>
      <c r="C541" s="142"/>
      <c r="E541" s="213" t="s">
        <v>1829</v>
      </c>
      <c r="F541" s="200">
        <v>110000</v>
      </c>
      <c r="G541" s="35" t="s">
        <v>3</v>
      </c>
      <c r="H541" s="37">
        <v>100</v>
      </c>
      <c r="I541" s="35" t="s">
        <v>1815</v>
      </c>
      <c r="J541" s="35" t="s">
        <v>3</v>
      </c>
      <c r="K541" s="212">
        <v>1</v>
      </c>
      <c r="L541" s="35" t="s">
        <v>1817</v>
      </c>
      <c r="M541" s="198" t="s">
        <v>5</v>
      </c>
      <c r="N541" s="17">
        <f>ROUNDUP(IF(H541&lt;=0,0,IF(K541&lt;=0,0,F541*H541*K541)),-3)</f>
        <v>11000000</v>
      </c>
      <c r="O541" s="17">
        <v>0</v>
      </c>
      <c r="P541" s="17">
        <f t="shared" si="29"/>
        <v>11000000</v>
      </c>
      <c r="Q541" s="69"/>
      <c r="R541" s="755"/>
      <c r="S541" s="755"/>
    </row>
    <row r="542" spans="1:57" hidden="1">
      <c r="A542" s="140"/>
      <c r="B542" s="142"/>
      <c r="C542" s="142"/>
      <c r="E542" s="213" t="s">
        <v>1830</v>
      </c>
      <c r="F542" s="200">
        <v>112800000</v>
      </c>
      <c r="G542" s="35" t="s">
        <v>3</v>
      </c>
      <c r="H542" s="37">
        <v>1</v>
      </c>
      <c r="I542" s="35" t="s">
        <v>1815</v>
      </c>
      <c r="J542" s="35" t="s">
        <v>3</v>
      </c>
      <c r="K542" s="212">
        <v>1</v>
      </c>
      <c r="L542" s="35" t="s">
        <v>1817</v>
      </c>
      <c r="M542" s="198" t="s">
        <v>5</v>
      </c>
      <c r="N542" s="17">
        <f>ROUNDUP(IF(H542&lt;=0,0,IF(K542&lt;=0,0,F542*H542*K542)),-3)</f>
        <v>112800000</v>
      </c>
      <c r="O542" s="32">
        <v>0</v>
      </c>
      <c r="P542" s="17">
        <f t="shared" si="29"/>
        <v>112800000</v>
      </c>
      <c r="Q542" s="69"/>
      <c r="R542" s="755"/>
      <c r="S542" s="755"/>
    </row>
    <row r="543" spans="1:57" s="207" customFormat="1" hidden="1">
      <c r="A543" s="140"/>
      <c r="B543" s="225"/>
      <c r="C543" s="28"/>
      <c r="D543" s="1004"/>
      <c r="E543" s="124"/>
      <c r="F543" s="14"/>
      <c r="G543" s="15"/>
      <c r="H543" s="16"/>
      <c r="I543" s="15"/>
      <c r="J543" s="15"/>
      <c r="K543" s="16"/>
      <c r="L543" s="15"/>
      <c r="M543" s="15"/>
      <c r="N543" s="17"/>
      <c r="O543" s="17"/>
      <c r="P543" s="17"/>
      <c r="Q543" s="69"/>
      <c r="R543" s="755"/>
      <c r="S543" s="755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1"/>
      <c r="BA543" s="12"/>
      <c r="BB543" s="10"/>
      <c r="BC543" s="10"/>
      <c r="BD543" s="10"/>
      <c r="BE543" s="10"/>
    </row>
    <row r="544" spans="1:57" s="207" customFormat="1" hidden="1">
      <c r="A544" s="140"/>
      <c r="B544" s="225"/>
      <c r="C544" s="28"/>
      <c r="D544" s="1004" t="s">
        <v>434</v>
      </c>
      <c r="E544" s="124"/>
      <c r="F544" s="14"/>
      <c r="G544" s="15"/>
      <c r="H544" s="16"/>
      <c r="I544" s="15"/>
      <c r="J544" s="15"/>
      <c r="K544" s="16"/>
      <c r="L544" s="15"/>
      <c r="M544" s="15"/>
      <c r="N544" s="18">
        <f>SUBTOTAL(9,N545:N547)</f>
        <v>70000000</v>
      </c>
      <c r="O544" s="18">
        <f>SUBTOTAL(9,O545:O547)</f>
        <v>0</v>
      </c>
      <c r="P544" s="18">
        <f>SUBTOTAL(9,P545:P547)</f>
        <v>70000000</v>
      </c>
      <c r="Q544" s="163"/>
      <c r="R544" s="755"/>
      <c r="S544" s="755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1"/>
      <c r="BA544" s="12"/>
      <c r="BB544" s="10"/>
      <c r="BC544" s="10"/>
      <c r="BD544" s="10"/>
      <c r="BE544" s="10"/>
    </row>
    <row r="545" spans="1:57" s="207" customFormat="1" hidden="1">
      <c r="A545" s="140"/>
      <c r="B545" s="142"/>
      <c r="C545" s="211"/>
      <c r="D545" s="1040"/>
      <c r="E545" s="47" t="s">
        <v>1831</v>
      </c>
      <c r="F545" s="200">
        <v>2000000</v>
      </c>
      <c r="G545" s="210" t="s">
        <v>3</v>
      </c>
      <c r="H545" s="210">
        <v>1</v>
      </c>
      <c r="I545" s="210" t="s">
        <v>16</v>
      </c>
      <c r="J545" s="210" t="s">
        <v>3</v>
      </c>
      <c r="K545" s="210">
        <v>10</v>
      </c>
      <c r="L545" s="35" t="s">
        <v>1759</v>
      </c>
      <c r="M545" s="210" t="s">
        <v>5</v>
      </c>
      <c r="N545" s="32">
        <f>ROUNDUP(IF(H545&lt;=0,0,IF(K545&lt;=0,0,F545*H545*K545)),-3)</f>
        <v>20000000</v>
      </c>
      <c r="O545" s="32">
        <v>0</v>
      </c>
      <c r="P545" s="17">
        <f>N545-O545</f>
        <v>20000000</v>
      </c>
      <c r="Q545" s="69"/>
      <c r="R545" s="755"/>
      <c r="S545" s="755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1"/>
      <c r="BA545" s="12"/>
      <c r="BB545" s="10"/>
      <c r="BC545" s="10"/>
      <c r="BD545" s="10"/>
      <c r="BE545" s="10"/>
    </row>
    <row r="546" spans="1:57" s="207" customFormat="1" hidden="1">
      <c r="A546" s="140"/>
      <c r="B546" s="142"/>
      <c r="C546" s="211"/>
      <c r="D546" s="1040"/>
      <c r="E546" s="47" t="s">
        <v>1832</v>
      </c>
      <c r="F546" s="200">
        <v>500000</v>
      </c>
      <c r="G546" s="210" t="s">
        <v>3</v>
      </c>
      <c r="H546" s="210">
        <v>2</v>
      </c>
      <c r="I546" s="210" t="s">
        <v>1759</v>
      </c>
      <c r="J546" s="210" t="s">
        <v>3</v>
      </c>
      <c r="K546" s="210">
        <v>10</v>
      </c>
      <c r="L546" s="35" t="s">
        <v>1833</v>
      </c>
      <c r="M546" s="210" t="s">
        <v>5</v>
      </c>
      <c r="N546" s="32">
        <f>ROUNDUP(IF(H546&lt;=0,0,IF(K546&lt;=0,0,F546*H546*K546)),-3)</f>
        <v>10000000</v>
      </c>
      <c r="O546" s="32">
        <v>0</v>
      </c>
      <c r="P546" s="17">
        <f>N546-O546</f>
        <v>10000000</v>
      </c>
      <c r="Q546" s="69"/>
      <c r="R546" s="755"/>
      <c r="S546" s="755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1"/>
      <c r="BA546" s="12"/>
      <c r="BB546" s="10"/>
      <c r="BC546" s="10"/>
      <c r="BD546" s="10"/>
      <c r="BE546" s="10"/>
    </row>
    <row r="547" spans="1:57" s="207" customFormat="1" hidden="1">
      <c r="A547" s="140"/>
      <c r="B547" s="142"/>
      <c r="C547" s="211"/>
      <c r="D547" s="1040"/>
      <c r="E547" s="47" t="s">
        <v>1834</v>
      </c>
      <c r="F547" s="200">
        <v>10000000</v>
      </c>
      <c r="G547" s="210" t="s">
        <v>3</v>
      </c>
      <c r="H547" s="210">
        <v>1</v>
      </c>
      <c r="I547" s="210" t="s">
        <v>16</v>
      </c>
      <c r="J547" s="210" t="s">
        <v>3</v>
      </c>
      <c r="K547" s="210">
        <v>4</v>
      </c>
      <c r="L547" s="35" t="s">
        <v>1759</v>
      </c>
      <c r="M547" s="210" t="s">
        <v>5</v>
      </c>
      <c r="N547" s="32">
        <f>ROUNDUP(IF(H547&lt;=0,0,IF(K547&lt;=0,0,F547*H547*K547)),-3)</f>
        <v>40000000</v>
      </c>
      <c r="O547" s="32">
        <v>0</v>
      </c>
      <c r="P547" s="17">
        <f>N547-O547</f>
        <v>40000000</v>
      </c>
      <c r="Q547" s="69"/>
      <c r="R547" s="755"/>
      <c r="S547" s="755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1"/>
      <c r="BA547" s="12"/>
      <c r="BB547" s="10"/>
      <c r="BC547" s="10"/>
      <c r="BD547" s="10"/>
      <c r="BE547" s="10"/>
    </row>
    <row r="548" spans="1:57" s="207" customFormat="1" hidden="1">
      <c r="A548" s="140"/>
      <c r="B548" s="225"/>
      <c r="C548" s="28"/>
      <c r="D548" s="1004"/>
      <c r="E548" s="124"/>
      <c r="F548" s="14"/>
      <c r="G548" s="15"/>
      <c r="H548" s="16"/>
      <c r="I548" s="15"/>
      <c r="J548" s="15"/>
      <c r="K548" s="16"/>
      <c r="L548" s="15"/>
      <c r="M548" s="15"/>
      <c r="N548" s="17"/>
      <c r="O548" s="17"/>
      <c r="P548" s="17"/>
      <c r="Q548" s="69"/>
      <c r="R548" s="755"/>
      <c r="S548" s="755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1"/>
      <c r="BA548" s="12"/>
      <c r="BB548" s="10"/>
      <c r="BC548" s="10"/>
      <c r="BD548" s="10"/>
      <c r="BE548" s="10"/>
    </row>
    <row r="549" spans="1:57" s="207" customFormat="1" hidden="1">
      <c r="A549" s="140"/>
      <c r="B549" s="225"/>
      <c r="C549" s="28"/>
      <c r="D549" s="1004" t="s">
        <v>401</v>
      </c>
      <c r="E549" s="124"/>
      <c r="F549" s="14"/>
      <c r="G549" s="15"/>
      <c r="H549" s="16"/>
      <c r="I549" s="15"/>
      <c r="J549" s="15"/>
      <c r="K549" s="16"/>
      <c r="L549" s="15"/>
      <c r="M549" s="15"/>
      <c r="N549" s="18">
        <f>SUBTOTAL(9,N550:N550)</f>
        <v>12000000</v>
      </c>
      <c r="O549" s="18">
        <f>SUBTOTAL(9,O550:O550)</f>
        <v>0</v>
      </c>
      <c r="P549" s="18">
        <f>SUBTOTAL(9,P550:P550)</f>
        <v>12000000</v>
      </c>
      <c r="Q549" s="163"/>
      <c r="R549" s="755"/>
      <c r="S549" s="755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1"/>
      <c r="BA549" s="12"/>
      <c r="BB549" s="10"/>
      <c r="BC549" s="10"/>
      <c r="BD549" s="10"/>
      <c r="BE549" s="10"/>
    </row>
    <row r="550" spans="1:57" s="207" customFormat="1" hidden="1">
      <c r="A550" s="140"/>
      <c r="B550" s="225"/>
      <c r="C550" s="28"/>
      <c r="D550" s="1004"/>
      <c r="E550" s="210" t="s">
        <v>1835</v>
      </c>
      <c r="F550" s="200">
        <v>4000000</v>
      </c>
      <c r="G550" s="210" t="s">
        <v>27</v>
      </c>
      <c r="H550" s="210">
        <v>1</v>
      </c>
      <c r="I550" s="210" t="s">
        <v>1758</v>
      </c>
      <c r="J550" s="210" t="s">
        <v>27</v>
      </c>
      <c r="K550" s="210">
        <v>3</v>
      </c>
      <c r="L550" s="35" t="s">
        <v>1759</v>
      </c>
      <c r="M550" s="210" t="s">
        <v>5</v>
      </c>
      <c r="N550" s="17">
        <f>ROUNDUP(IF(H550&lt;=0,0,IF(K550&lt;=0,0,F550*H550*K550)),-3)</f>
        <v>12000000</v>
      </c>
      <c r="O550" s="17">
        <v>0</v>
      </c>
      <c r="P550" s="17">
        <f>N550-O550</f>
        <v>12000000</v>
      </c>
      <c r="Q550" s="69"/>
      <c r="R550" s="755"/>
      <c r="S550" s="755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1"/>
      <c r="BA550" s="12"/>
      <c r="BB550" s="10"/>
      <c r="BC550" s="10"/>
      <c r="BD550" s="10"/>
      <c r="BE550" s="10"/>
    </row>
    <row r="551" spans="1:57" s="207" customFormat="1" hidden="1">
      <c r="A551" s="140"/>
      <c r="B551" s="225"/>
      <c r="C551" s="28"/>
      <c r="D551" s="1004"/>
      <c r="E551" s="210"/>
      <c r="F551" s="200"/>
      <c r="G551" s="210"/>
      <c r="H551" s="210"/>
      <c r="I551" s="210"/>
      <c r="J551" s="210"/>
      <c r="K551" s="210"/>
      <c r="L551" s="35"/>
      <c r="M551" s="210"/>
      <c r="N551" s="17"/>
      <c r="O551" s="17"/>
      <c r="P551" s="17"/>
      <c r="Q551" s="69"/>
      <c r="R551" s="755"/>
      <c r="S551" s="755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1"/>
      <c r="BA551" s="12"/>
      <c r="BB551" s="10"/>
      <c r="BC551" s="10"/>
      <c r="BD551" s="10"/>
      <c r="BE551" s="10"/>
    </row>
    <row r="552" spans="1:57" s="207" customFormat="1" hidden="1">
      <c r="A552" s="140"/>
      <c r="B552" s="142"/>
      <c r="C552" s="142"/>
      <c r="D552" s="1005" t="s">
        <v>402</v>
      </c>
      <c r="E552" s="47"/>
      <c r="F552" s="47"/>
      <c r="G552" s="47"/>
      <c r="H552" s="47"/>
      <c r="I552" s="47"/>
      <c r="J552" s="47"/>
      <c r="K552" s="47"/>
      <c r="L552" s="15"/>
      <c r="M552" s="47"/>
      <c r="N552" s="201">
        <f>SUBTOTAL(9,N553:N553)</f>
        <v>4000000</v>
      </c>
      <c r="O552" s="201">
        <f>SUBTOTAL(9,O553:O553)</f>
        <v>0</v>
      </c>
      <c r="P552" s="201">
        <f>SUBTOTAL(9,P553:P553)</f>
        <v>4000000</v>
      </c>
      <c r="Q552" s="163"/>
      <c r="R552" s="755"/>
      <c r="S552" s="755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1"/>
      <c r="BA552" s="12"/>
      <c r="BB552" s="10"/>
      <c r="BC552" s="10"/>
      <c r="BD552" s="10"/>
      <c r="BE552" s="10"/>
    </row>
    <row r="553" spans="1:57" s="207" customFormat="1" hidden="1">
      <c r="A553" s="140"/>
      <c r="B553" s="142"/>
      <c r="C553" s="142"/>
      <c r="D553" s="1005"/>
      <c r="E553" s="20" t="s">
        <v>1836</v>
      </c>
      <c r="F553" s="200">
        <v>200000</v>
      </c>
      <c r="G553" s="35" t="s">
        <v>3</v>
      </c>
      <c r="H553" s="37">
        <v>10</v>
      </c>
      <c r="I553" s="35" t="s">
        <v>1819</v>
      </c>
      <c r="J553" s="35" t="s">
        <v>3</v>
      </c>
      <c r="K553" s="212">
        <v>2</v>
      </c>
      <c r="L553" s="35" t="s">
        <v>1815</v>
      </c>
      <c r="M553" s="198" t="s">
        <v>5</v>
      </c>
      <c r="N553" s="17">
        <f>ROUNDUP(IF(H553&lt;=0,0,IF(K553&lt;=0,0,F553*H553*K553)),-3)</f>
        <v>4000000</v>
      </c>
      <c r="O553" s="32">
        <v>0</v>
      </c>
      <c r="P553" s="17">
        <f>N553-O553</f>
        <v>4000000</v>
      </c>
      <c r="Q553" s="69"/>
      <c r="R553" s="755"/>
      <c r="S553" s="755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1"/>
      <c r="BA553" s="12"/>
      <c r="BB553" s="10"/>
      <c r="BC553" s="10"/>
      <c r="BD553" s="10"/>
      <c r="BE553" s="10"/>
    </row>
    <row r="554" spans="1:57" s="207" customFormat="1" hidden="1">
      <c r="A554" s="140"/>
      <c r="B554" s="142"/>
      <c r="C554" s="142"/>
      <c r="D554" s="1005"/>
      <c r="E554" s="20"/>
      <c r="F554" s="200"/>
      <c r="G554" s="35"/>
      <c r="H554" s="37"/>
      <c r="I554" s="35"/>
      <c r="J554" s="35"/>
      <c r="K554" s="212"/>
      <c r="L554" s="35"/>
      <c r="M554" s="198"/>
      <c r="N554" s="17"/>
      <c r="O554" s="32"/>
      <c r="P554" s="17"/>
      <c r="Q554" s="69"/>
      <c r="R554" s="755"/>
      <c r="S554" s="755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1"/>
      <c r="BA554" s="12"/>
      <c r="BB554" s="10"/>
      <c r="BC554" s="10"/>
      <c r="BD554" s="10"/>
      <c r="BE554" s="10"/>
    </row>
    <row r="555" spans="1:57" s="207" customFormat="1" hidden="1">
      <c r="A555" s="140"/>
      <c r="B555" s="225"/>
      <c r="C555" s="28"/>
      <c r="D555" s="1004" t="s">
        <v>403</v>
      </c>
      <c r="E555" s="124"/>
      <c r="F555" s="14"/>
      <c r="G555" s="15"/>
      <c r="H555" s="16"/>
      <c r="I555" s="15"/>
      <c r="J555" s="15"/>
      <c r="K555" s="16"/>
      <c r="L555" s="15"/>
      <c r="M555" s="15"/>
      <c r="N555" s="18">
        <f>SUBTOTAL(9,N556:N557)</f>
        <v>3000000</v>
      </c>
      <c r="O555" s="18">
        <f>SUBTOTAL(9,O556:O557)</f>
        <v>0</v>
      </c>
      <c r="P555" s="18">
        <f>SUBTOTAL(9,P556:P557)</f>
        <v>3000000</v>
      </c>
      <c r="Q555" s="163"/>
      <c r="R555" s="755"/>
      <c r="S555" s="755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1"/>
      <c r="BA555" s="12"/>
      <c r="BB555" s="10"/>
      <c r="BC555" s="10"/>
      <c r="BD555" s="10"/>
      <c r="BE555" s="10"/>
    </row>
    <row r="556" spans="1:57" s="207" customFormat="1" hidden="1">
      <c r="A556" s="140"/>
      <c r="B556" s="225"/>
      <c r="C556" s="28"/>
      <c r="D556" s="1004"/>
      <c r="E556" s="213" t="s">
        <v>1837</v>
      </c>
      <c r="F556" s="200">
        <v>15000</v>
      </c>
      <c r="G556" s="35" t="s">
        <v>3</v>
      </c>
      <c r="H556" s="37">
        <v>10</v>
      </c>
      <c r="I556" s="210" t="s">
        <v>26</v>
      </c>
      <c r="J556" s="35" t="s">
        <v>3</v>
      </c>
      <c r="K556" s="212">
        <v>20</v>
      </c>
      <c r="L556" s="35" t="s">
        <v>1815</v>
      </c>
      <c r="M556" s="198" t="s">
        <v>5</v>
      </c>
      <c r="N556" s="17">
        <f>ROUNDUP(IF(H556&lt;=0,0,IF(K556&lt;=0,0,F556*H556*K556)),-3)</f>
        <v>3000000</v>
      </c>
      <c r="O556" s="17">
        <v>0</v>
      </c>
      <c r="P556" s="17">
        <f>N556-O556</f>
        <v>3000000</v>
      </c>
      <c r="Q556" s="69"/>
      <c r="R556" s="755"/>
      <c r="S556" s="755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1"/>
      <c r="BA556" s="12"/>
      <c r="BB556" s="10"/>
      <c r="BC556" s="10"/>
      <c r="BD556" s="10"/>
      <c r="BE556" s="10"/>
    </row>
    <row r="557" spans="1:57" s="207" customFormat="1" hidden="1">
      <c r="A557" s="140"/>
      <c r="B557" s="225"/>
      <c r="C557" s="28"/>
      <c r="D557" s="1004"/>
      <c r="E557" s="124"/>
      <c r="F557" s="14"/>
      <c r="G557" s="15"/>
      <c r="H557" s="16"/>
      <c r="I557" s="15"/>
      <c r="J557" s="15"/>
      <c r="K557" s="16"/>
      <c r="L557" s="15"/>
      <c r="M557" s="15"/>
      <c r="N557" s="17"/>
      <c r="O557" s="17"/>
      <c r="P557" s="17"/>
      <c r="Q557" s="69"/>
      <c r="R557" s="755"/>
      <c r="S557" s="755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1"/>
      <c r="BA557" s="12"/>
      <c r="BB557" s="10"/>
      <c r="BC557" s="10"/>
      <c r="BD557" s="10"/>
      <c r="BE557" s="10"/>
    </row>
    <row r="558" spans="1:57" s="207" customFormat="1" hidden="1">
      <c r="A558" s="135" t="s">
        <v>389</v>
      </c>
      <c r="B558" s="130"/>
      <c r="C558" s="130"/>
      <c r="D558" s="1031"/>
      <c r="E558" s="128"/>
      <c r="F558" s="137"/>
      <c r="G558" s="138"/>
      <c r="H558" s="139"/>
      <c r="I558" s="138"/>
      <c r="J558" s="138"/>
      <c r="K558" s="139"/>
      <c r="L558" s="138"/>
      <c r="M558" s="138"/>
      <c r="N558" s="121">
        <f>SUBTOTAL(9,N559:N1031)</f>
        <v>16499570720</v>
      </c>
      <c r="O558" s="121">
        <f>SUBTOTAL(9,O559:O1031)</f>
        <v>18989620000</v>
      </c>
      <c r="P558" s="121">
        <f>SUBTOTAL(9,P559:P1031)</f>
        <v>-2490049280</v>
      </c>
      <c r="Q558" s="122">
        <f>(N558/O558)*100-100</f>
        <v>-13.112686193825894</v>
      </c>
      <c r="R558" s="755"/>
      <c r="S558" s="755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1"/>
      <c r="BA558" s="12"/>
      <c r="BB558" s="10"/>
      <c r="BC558" s="10"/>
      <c r="BD558" s="10"/>
      <c r="BE558" s="10"/>
    </row>
    <row r="559" spans="1:57" hidden="1">
      <c r="A559" s="232"/>
      <c r="B559" s="141" t="s">
        <v>1269</v>
      </c>
      <c r="C559" s="141"/>
      <c r="D559" s="1028"/>
      <c r="E559" s="117"/>
      <c r="F559" s="118"/>
      <c r="G559" s="119"/>
      <c r="H559" s="120"/>
      <c r="I559" s="119"/>
      <c r="J559" s="119"/>
      <c r="K559" s="120"/>
      <c r="L559" s="119"/>
      <c r="M559" s="119"/>
      <c r="N559" s="121">
        <f>SUBTOTAL(9,N560:N651)</f>
        <v>5284800000</v>
      </c>
      <c r="O559" s="121">
        <f>SUBTOTAL(9,O560:O651)</f>
        <v>4604600000</v>
      </c>
      <c r="P559" s="121">
        <f>SUBTOTAL(9,P560:P651)</f>
        <v>680200000</v>
      </c>
      <c r="Q559" s="122">
        <f>(N559/O559)*100-100</f>
        <v>14.772184337401725</v>
      </c>
      <c r="R559" s="755"/>
      <c r="S559" s="755"/>
    </row>
    <row r="560" spans="1:57" hidden="1">
      <c r="A560" s="232"/>
      <c r="B560" s="142"/>
      <c r="C560" s="149"/>
      <c r="D560" s="1004" t="s">
        <v>123</v>
      </c>
      <c r="E560" s="124"/>
      <c r="N560" s="18">
        <f>SUBTOTAL(9,N561:N561)</f>
        <v>20000000</v>
      </c>
      <c r="O560" s="18">
        <f>SUBTOTAL(9,O561:O561)</f>
        <v>32000000</v>
      </c>
      <c r="P560" s="18">
        <f>SUBTOTAL(9,P561:P561)</f>
        <v>-12000000</v>
      </c>
      <c r="Q560" s="163"/>
      <c r="R560" s="755"/>
      <c r="S560" s="755"/>
    </row>
    <row r="561" spans="1:57" hidden="1">
      <c r="A561" s="232"/>
      <c r="B561" s="142"/>
      <c r="C561" s="149"/>
      <c r="D561" s="1004"/>
      <c r="E561" s="124" t="s">
        <v>461</v>
      </c>
      <c r="F561" s="14">
        <v>5000000</v>
      </c>
      <c r="G561" s="15" t="s">
        <v>3</v>
      </c>
      <c r="H561" s="16">
        <v>2</v>
      </c>
      <c r="I561" s="15" t="s">
        <v>432</v>
      </c>
      <c r="J561" s="15" t="s">
        <v>3</v>
      </c>
      <c r="K561" s="16">
        <v>2</v>
      </c>
      <c r="L561" s="15" t="s">
        <v>458</v>
      </c>
      <c r="M561" s="15" t="s">
        <v>439</v>
      </c>
      <c r="N561" s="17">
        <f>ROUNDUP(IF(H561&lt;=0,0,IF(K561&lt;=0,0,F561*H561*K561)),-3)</f>
        <v>20000000</v>
      </c>
      <c r="O561" s="146">
        <v>32000000</v>
      </c>
      <c r="P561" s="17">
        <f>N561-O561</f>
        <v>-12000000</v>
      </c>
      <c r="Q561" s="69"/>
      <c r="R561" s="755"/>
      <c r="S561" s="755"/>
    </row>
    <row r="562" spans="1:57" hidden="1">
      <c r="A562" s="232"/>
      <c r="B562" s="142"/>
      <c r="C562" s="149"/>
      <c r="E562" s="124"/>
      <c r="N562" s="17"/>
      <c r="O562" s="233"/>
      <c r="P562" s="17"/>
      <c r="Q562" s="69"/>
      <c r="R562" s="755"/>
      <c r="S562" s="755"/>
    </row>
    <row r="563" spans="1:57" hidden="1">
      <c r="A563" s="232"/>
      <c r="B563" s="142"/>
      <c r="C563" s="149"/>
      <c r="D563" s="1005" t="s">
        <v>397</v>
      </c>
      <c r="E563" s="124"/>
      <c r="N563" s="234">
        <f>SUBTOTAL(9,N564:N566)</f>
        <v>1000000</v>
      </c>
      <c r="O563" s="234">
        <f>SUBTOTAL(9,O564:O566)</f>
        <v>16000000</v>
      </c>
      <c r="P563" s="234">
        <f>SUBTOTAL(9,P564:P566)</f>
        <v>-15000000</v>
      </c>
      <c r="Q563" s="163"/>
      <c r="R563" s="755"/>
      <c r="S563" s="755"/>
    </row>
    <row r="564" spans="1:57" hidden="1">
      <c r="A564" s="232"/>
      <c r="B564" s="142"/>
      <c r="C564" s="149"/>
      <c r="E564" s="124" t="s">
        <v>197</v>
      </c>
      <c r="F564" s="235">
        <v>100000</v>
      </c>
      <c r="G564" s="187" t="s">
        <v>3</v>
      </c>
      <c r="H564" s="236">
        <v>10</v>
      </c>
      <c r="I564" s="187" t="s">
        <v>437</v>
      </c>
      <c r="J564" s="187" t="s">
        <v>3</v>
      </c>
      <c r="K564" s="236">
        <v>1</v>
      </c>
      <c r="L564" s="187" t="s">
        <v>433</v>
      </c>
      <c r="M564" s="187" t="s">
        <v>5</v>
      </c>
      <c r="N564" s="237">
        <f>ROUNDUP(IF(H564&lt;=0,0,IF(K564&lt;=0,0,F564*H564*K564)),-3)</f>
        <v>1000000</v>
      </c>
      <c r="O564" s="17">
        <v>0</v>
      </c>
      <c r="P564" s="17">
        <f>N564-O564</f>
        <v>1000000</v>
      </c>
      <c r="Q564" s="69"/>
      <c r="R564" s="755"/>
      <c r="S564" s="755"/>
    </row>
    <row r="565" spans="1:57" hidden="1">
      <c r="A565" s="140"/>
      <c r="B565" s="142"/>
      <c r="C565" s="149"/>
      <c r="D565" s="1004"/>
      <c r="E565" s="124" t="s">
        <v>476</v>
      </c>
      <c r="F565" s="200">
        <v>0</v>
      </c>
      <c r="G565" s="15" t="s">
        <v>3</v>
      </c>
      <c r="I565" s="15" t="s">
        <v>433</v>
      </c>
      <c r="J565" s="15" t="s">
        <v>3</v>
      </c>
      <c r="L565" s="15" t="s">
        <v>433</v>
      </c>
      <c r="M565" s="15" t="s">
        <v>439</v>
      </c>
      <c r="N565" s="17">
        <f>ROUNDUP(IF(H565&lt;=0,0,IF(K565&lt;=0,0,F565*H565*K565)),-3)</f>
        <v>0</v>
      </c>
      <c r="O565" s="17">
        <v>15000000</v>
      </c>
      <c r="P565" s="17">
        <f>N565-O565</f>
        <v>-15000000</v>
      </c>
      <c r="Q565" s="69"/>
      <c r="R565" s="755"/>
      <c r="S565" s="755"/>
    </row>
    <row r="566" spans="1:57" hidden="1">
      <c r="A566" s="140"/>
      <c r="B566" s="142"/>
      <c r="C566" s="149"/>
      <c r="D566" s="1004"/>
      <c r="E566" s="124" t="s">
        <v>197</v>
      </c>
      <c r="F566" s="200">
        <v>0</v>
      </c>
      <c r="G566" s="187" t="s">
        <v>3</v>
      </c>
      <c r="H566" s="236"/>
      <c r="I566" s="187" t="s">
        <v>433</v>
      </c>
      <c r="J566" s="187" t="s">
        <v>3</v>
      </c>
      <c r="K566" s="236"/>
      <c r="L566" s="187" t="s">
        <v>12</v>
      </c>
      <c r="M566" s="187" t="s">
        <v>5</v>
      </c>
      <c r="N566" s="237">
        <f>ROUNDUP(IF(H566&lt;=0,0,IF(K566&lt;=0,0,F566*H566*K566)),-3)</f>
        <v>0</v>
      </c>
      <c r="O566" s="17">
        <v>1000000</v>
      </c>
      <c r="P566" s="17">
        <f>N566-O566</f>
        <v>-1000000</v>
      </c>
      <c r="Q566" s="69"/>
      <c r="R566" s="755"/>
      <c r="S566" s="755"/>
    </row>
    <row r="567" spans="1:57" hidden="1">
      <c r="A567" s="232"/>
      <c r="B567" s="142"/>
      <c r="C567" s="149"/>
      <c r="E567" s="124"/>
      <c r="N567" s="17"/>
      <c r="O567" s="146"/>
      <c r="P567" s="17"/>
      <c r="Q567" s="69"/>
      <c r="R567" s="755"/>
      <c r="S567" s="755"/>
    </row>
    <row r="568" spans="1:57" s="207" customFormat="1" hidden="1">
      <c r="A568" s="140"/>
      <c r="B568" s="142"/>
      <c r="C568" s="149"/>
      <c r="D568" s="1004" t="s">
        <v>410</v>
      </c>
      <c r="E568" s="124"/>
      <c r="F568" s="14"/>
      <c r="G568" s="15"/>
      <c r="H568" s="16"/>
      <c r="I568" s="15"/>
      <c r="J568" s="15"/>
      <c r="K568" s="16"/>
      <c r="L568" s="15"/>
      <c r="M568" s="15"/>
      <c r="N568" s="18">
        <f>SUBTOTAL(9,N569:N570)</f>
        <v>0</v>
      </c>
      <c r="O568" s="18">
        <f>SUBTOTAL(9,O569:O570)</f>
        <v>168807000</v>
      </c>
      <c r="P568" s="18">
        <f>SUBTOTAL(9,P569:P570)</f>
        <v>-168807000</v>
      </c>
      <c r="Q568" s="163"/>
      <c r="R568" s="755"/>
      <c r="S568" s="755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1"/>
      <c r="BA568" s="12"/>
      <c r="BB568" s="10"/>
      <c r="BC568" s="10"/>
      <c r="BD568" s="10"/>
      <c r="BE568" s="10"/>
    </row>
    <row r="569" spans="1:57" s="207" customFormat="1" hidden="1">
      <c r="A569" s="140"/>
      <c r="B569" s="142"/>
      <c r="C569" s="149"/>
      <c r="D569" s="1004"/>
      <c r="E569" s="124" t="s">
        <v>459</v>
      </c>
      <c r="F569" s="200">
        <v>0</v>
      </c>
      <c r="G569" s="15" t="s">
        <v>3</v>
      </c>
      <c r="H569" s="16"/>
      <c r="I569" s="15" t="s">
        <v>118</v>
      </c>
      <c r="J569" s="15" t="s">
        <v>3</v>
      </c>
      <c r="K569" s="16"/>
      <c r="L569" s="15" t="s">
        <v>117</v>
      </c>
      <c r="M569" s="15" t="s">
        <v>209</v>
      </c>
      <c r="N569" s="17">
        <f>ROUNDUP(IF(H569&lt;=0,0,IF(K569&lt;=0,0,F569*H569*K569)),-3)</f>
        <v>0</v>
      </c>
      <c r="O569" s="146">
        <v>132807000</v>
      </c>
      <c r="P569" s="17">
        <f>N569-O569</f>
        <v>-132807000</v>
      </c>
      <c r="Q569" s="69"/>
      <c r="R569" s="755"/>
      <c r="S569" s="755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1"/>
      <c r="BA569" s="12"/>
      <c r="BB569" s="10"/>
      <c r="BC569" s="10"/>
      <c r="BD569" s="10"/>
      <c r="BE569" s="10"/>
    </row>
    <row r="570" spans="1:57" s="207" customFormat="1" hidden="1">
      <c r="A570" s="140"/>
      <c r="B570" s="142"/>
      <c r="C570" s="149"/>
      <c r="D570" s="1004"/>
      <c r="E570" s="124" t="s">
        <v>460</v>
      </c>
      <c r="F570" s="200">
        <v>0</v>
      </c>
      <c r="G570" s="15" t="s">
        <v>3</v>
      </c>
      <c r="H570" s="16"/>
      <c r="I570" s="15" t="s">
        <v>117</v>
      </c>
      <c r="J570" s="15" t="s">
        <v>3</v>
      </c>
      <c r="K570" s="16"/>
      <c r="L570" s="15" t="s">
        <v>195</v>
      </c>
      <c r="M570" s="15" t="s">
        <v>209</v>
      </c>
      <c r="N570" s="17">
        <f>ROUNDUP(IF(H570&lt;=0,0,IF(K570&lt;=0,0,F570*H570*K570)),-3)</f>
        <v>0</v>
      </c>
      <c r="O570" s="146">
        <v>36000000</v>
      </c>
      <c r="P570" s="17">
        <f>N570-O570</f>
        <v>-36000000</v>
      </c>
      <c r="Q570" s="69"/>
      <c r="R570" s="755"/>
      <c r="S570" s="755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1"/>
      <c r="BA570" s="12"/>
      <c r="BB570" s="10"/>
      <c r="BC570" s="10"/>
      <c r="BD570" s="10"/>
      <c r="BE570" s="10"/>
    </row>
    <row r="571" spans="1:57" s="207" customFormat="1" hidden="1">
      <c r="A571" s="140"/>
      <c r="B571" s="142"/>
      <c r="C571" s="149"/>
      <c r="D571" s="1004"/>
      <c r="E571" s="60"/>
      <c r="F571" s="60"/>
      <c r="G571" s="60"/>
      <c r="H571" s="60"/>
      <c r="I571" s="60"/>
      <c r="J571" s="60"/>
      <c r="K571" s="60"/>
      <c r="L571" s="15"/>
      <c r="M571" s="60"/>
      <c r="N571" s="233"/>
      <c r="O571" s="146"/>
      <c r="P571" s="17"/>
      <c r="Q571" s="69"/>
      <c r="R571" s="755"/>
      <c r="S571" s="755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1"/>
      <c r="BA571" s="12"/>
      <c r="BB571" s="10"/>
      <c r="BC571" s="10"/>
      <c r="BD571" s="10"/>
      <c r="BE571" s="10"/>
    </row>
    <row r="572" spans="1:57" hidden="1">
      <c r="A572" s="232"/>
      <c r="B572" s="142"/>
      <c r="C572" s="149"/>
      <c r="D572" s="1005" t="s">
        <v>416</v>
      </c>
      <c r="E572" s="124"/>
      <c r="N572" s="234">
        <f>SUBTOTAL(9,N573:N573)</f>
        <v>1250000</v>
      </c>
      <c r="O572" s="234">
        <f>SUBTOTAL(9,O573:O573)</f>
        <v>0</v>
      </c>
      <c r="P572" s="234">
        <f>SUBTOTAL(9,P573:P573)</f>
        <v>1250000</v>
      </c>
      <c r="Q572" s="163"/>
      <c r="R572" s="755"/>
      <c r="S572" s="755"/>
    </row>
    <row r="573" spans="1:57" hidden="1">
      <c r="A573" s="232"/>
      <c r="B573" s="142"/>
      <c r="C573" s="149"/>
      <c r="E573" s="124" t="s">
        <v>1192</v>
      </c>
      <c r="F573" s="14">
        <v>25000</v>
      </c>
      <c r="G573" s="15" t="s">
        <v>442</v>
      </c>
      <c r="H573" s="16">
        <v>5</v>
      </c>
      <c r="I573" s="15" t="s">
        <v>432</v>
      </c>
      <c r="J573" s="15" t="s">
        <v>442</v>
      </c>
      <c r="K573" s="16">
        <v>10</v>
      </c>
      <c r="L573" s="15" t="s">
        <v>437</v>
      </c>
      <c r="M573" s="15" t="s">
        <v>5</v>
      </c>
      <c r="N573" s="17">
        <f>ROUNDUP(IF(H573&lt;=0,0,IF(K573&lt;=0,0,F573*H573*K573)),-3)</f>
        <v>1250000</v>
      </c>
      <c r="O573" s="146">
        <v>0</v>
      </c>
      <c r="P573" s="17">
        <f>N573-O573</f>
        <v>1250000</v>
      </c>
      <c r="Q573" s="69"/>
      <c r="R573" s="755"/>
      <c r="S573" s="755"/>
    </row>
    <row r="574" spans="1:57" hidden="1">
      <c r="A574" s="232"/>
      <c r="B574" s="142"/>
      <c r="C574" s="149"/>
      <c r="E574" s="124"/>
      <c r="N574" s="17"/>
      <c r="O574" s="146"/>
      <c r="P574" s="17"/>
      <c r="Q574" s="69"/>
      <c r="R574" s="755"/>
      <c r="S574" s="755"/>
    </row>
    <row r="575" spans="1:57" hidden="1">
      <c r="A575" s="232"/>
      <c r="B575" s="142"/>
      <c r="C575" s="149"/>
      <c r="D575" s="1005" t="s">
        <v>436</v>
      </c>
      <c r="E575" s="124"/>
      <c r="N575" s="18">
        <f>SUBTOTAL(9,N576:N579)</f>
        <v>25000000</v>
      </c>
      <c r="O575" s="18">
        <f>SUBTOTAL(9,O576:O579)</f>
        <v>45000000</v>
      </c>
      <c r="P575" s="18">
        <f>SUBTOTAL(9,P576:P579)</f>
        <v>-20000000</v>
      </c>
      <c r="Q575" s="163"/>
      <c r="R575" s="755"/>
      <c r="S575" s="755"/>
    </row>
    <row r="576" spans="1:57" hidden="1">
      <c r="A576" s="232"/>
      <c r="B576" s="142"/>
      <c r="C576" s="149"/>
      <c r="E576" s="124" t="s">
        <v>1193</v>
      </c>
      <c r="F576" s="14">
        <v>5000000</v>
      </c>
      <c r="G576" s="15" t="s">
        <v>3</v>
      </c>
      <c r="H576" s="16">
        <v>1</v>
      </c>
      <c r="I576" s="15" t="s">
        <v>433</v>
      </c>
      <c r="J576" s="15" t="s">
        <v>3</v>
      </c>
      <c r="K576" s="16">
        <v>5</v>
      </c>
      <c r="L576" s="15" t="s">
        <v>432</v>
      </c>
      <c r="M576" s="15" t="s">
        <v>439</v>
      </c>
      <c r="N576" s="17">
        <f>ROUNDUP(IF(H576&lt;=0,0,IF(K576&lt;=0,0,F576*H576*K576)),-3)</f>
        <v>25000000</v>
      </c>
      <c r="O576" s="17">
        <v>0</v>
      </c>
      <c r="P576" s="17">
        <f>N576-O576</f>
        <v>25000000</v>
      </c>
      <c r="Q576" s="69"/>
      <c r="R576" s="755"/>
      <c r="S576" s="755"/>
    </row>
    <row r="577" spans="1:57" s="207" customFormat="1" hidden="1">
      <c r="A577" s="140"/>
      <c r="B577" s="142"/>
      <c r="C577" s="149"/>
      <c r="D577" s="1004"/>
      <c r="E577" s="124" t="s">
        <v>463</v>
      </c>
      <c r="F577" s="200">
        <v>0</v>
      </c>
      <c r="G577" s="15" t="s">
        <v>3</v>
      </c>
      <c r="H577" s="16"/>
      <c r="I577" s="15" t="s">
        <v>433</v>
      </c>
      <c r="J577" s="15" t="s">
        <v>3</v>
      </c>
      <c r="K577" s="16"/>
      <c r="L577" s="15" t="s">
        <v>433</v>
      </c>
      <c r="M577" s="15" t="s">
        <v>439</v>
      </c>
      <c r="N577" s="17">
        <f>ROUNDUP(IF(H577&lt;=0,0,IF(K577&lt;=0,0,F577*H577*K577)),-3)</f>
        <v>0</v>
      </c>
      <c r="O577" s="17">
        <v>9000000</v>
      </c>
      <c r="P577" s="17">
        <f>N577-O577</f>
        <v>-9000000</v>
      </c>
      <c r="Q577" s="69"/>
      <c r="R577" s="755"/>
      <c r="S577" s="755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1"/>
      <c r="BA577" s="12"/>
      <c r="BB577" s="10"/>
      <c r="BC577" s="10"/>
      <c r="BD577" s="10"/>
      <c r="BE577" s="10"/>
    </row>
    <row r="578" spans="1:57" hidden="1">
      <c r="A578" s="140"/>
      <c r="B578" s="142"/>
      <c r="C578" s="46"/>
      <c r="D578" s="1004"/>
      <c r="E578" s="124" t="s">
        <v>466</v>
      </c>
      <c r="F578" s="200">
        <v>0</v>
      </c>
      <c r="G578" s="15" t="s">
        <v>3</v>
      </c>
      <c r="I578" s="15" t="s">
        <v>117</v>
      </c>
      <c r="J578" s="15" t="s">
        <v>3</v>
      </c>
      <c r="L578" s="15" t="s">
        <v>118</v>
      </c>
      <c r="M578" s="15" t="s">
        <v>209</v>
      </c>
      <c r="N578" s="17">
        <f>ROUNDUP(IF(H578&lt;=0,0,IF(K578&lt;=0,0,F578*H578*K578)),-3)</f>
        <v>0</v>
      </c>
      <c r="O578" s="17">
        <v>20000000</v>
      </c>
      <c r="P578" s="17">
        <f>N578-O578</f>
        <v>-20000000</v>
      </c>
      <c r="Q578" s="175"/>
      <c r="R578" s="755"/>
      <c r="S578" s="755"/>
    </row>
    <row r="579" spans="1:57" hidden="1">
      <c r="A579" s="140"/>
      <c r="B579" s="142"/>
      <c r="C579" s="46"/>
      <c r="D579" s="1004"/>
      <c r="E579" s="124" t="s">
        <v>464</v>
      </c>
      <c r="F579" s="200">
        <v>0</v>
      </c>
      <c r="G579" s="15" t="s">
        <v>129</v>
      </c>
      <c r="I579" s="15" t="s">
        <v>117</v>
      </c>
      <c r="J579" s="15" t="s">
        <v>129</v>
      </c>
      <c r="L579" s="15" t="s">
        <v>118</v>
      </c>
      <c r="M579" s="15" t="s">
        <v>5</v>
      </c>
      <c r="N579" s="17">
        <f>ROUNDUP(IF(H579&lt;=0,0,IF(K579&lt;=0,0,F579*H579*K579)),-3)</f>
        <v>0</v>
      </c>
      <c r="O579" s="146">
        <v>16000000</v>
      </c>
      <c r="P579" s="17">
        <f>N579-O579</f>
        <v>-16000000</v>
      </c>
      <c r="Q579" s="175"/>
      <c r="R579" s="755"/>
      <c r="S579" s="755"/>
    </row>
    <row r="580" spans="1:57" hidden="1">
      <c r="A580" s="232"/>
      <c r="B580" s="142"/>
      <c r="C580" s="149"/>
      <c r="E580" s="124"/>
      <c r="N580" s="17"/>
      <c r="O580" s="146"/>
      <c r="P580" s="17"/>
      <c r="Q580" s="69"/>
      <c r="R580" s="755"/>
      <c r="S580" s="755"/>
    </row>
    <row r="581" spans="1:57" hidden="1">
      <c r="A581" s="232"/>
      <c r="B581" s="142"/>
      <c r="C581" s="149"/>
      <c r="D581" s="1005" t="s">
        <v>445</v>
      </c>
      <c r="E581" s="124"/>
      <c r="N581" s="18">
        <f>SUBTOTAL(9,N582:N583)</f>
        <v>5000000</v>
      </c>
      <c r="O581" s="18">
        <f>SUBTOTAL(9,O582:O583)</f>
        <v>6000000</v>
      </c>
      <c r="P581" s="18">
        <f>SUBTOTAL(9,P582:P583)</f>
        <v>-1000000</v>
      </c>
      <c r="Q581" s="163"/>
      <c r="R581" s="755"/>
      <c r="S581" s="755"/>
    </row>
    <row r="582" spans="1:57" hidden="1">
      <c r="A582" s="232"/>
      <c r="B582" s="142"/>
      <c r="C582" s="149"/>
      <c r="E582" s="124" t="s">
        <v>474</v>
      </c>
      <c r="F582" s="14">
        <v>500000</v>
      </c>
      <c r="G582" s="15" t="s">
        <v>442</v>
      </c>
      <c r="H582" s="16">
        <v>1</v>
      </c>
      <c r="I582" s="15" t="s">
        <v>433</v>
      </c>
      <c r="J582" s="15" t="s">
        <v>442</v>
      </c>
      <c r="K582" s="16">
        <v>10</v>
      </c>
      <c r="L582" s="15" t="s">
        <v>437</v>
      </c>
      <c r="M582" s="15" t="s">
        <v>5</v>
      </c>
      <c r="N582" s="17">
        <f>ROUNDUP(IF(H582&lt;=0,0,IF(K582&lt;=0,0,F582*H582*K582)),-3)</f>
        <v>5000000</v>
      </c>
      <c r="O582" s="146">
        <v>5000000</v>
      </c>
      <c r="P582" s="17">
        <f>N582-O582</f>
        <v>0</v>
      </c>
      <c r="Q582" s="69"/>
      <c r="R582" s="755"/>
      <c r="S582" s="755"/>
    </row>
    <row r="583" spans="1:57" s="207" customFormat="1" hidden="1">
      <c r="A583" s="140"/>
      <c r="B583" s="142"/>
      <c r="C583" s="149"/>
      <c r="D583" s="1004"/>
      <c r="E583" s="124" t="s">
        <v>473</v>
      </c>
      <c r="F583" s="200">
        <v>0</v>
      </c>
      <c r="G583" s="15" t="s">
        <v>442</v>
      </c>
      <c r="H583" s="16"/>
      <c r="I583" s="15" t="s">
        <v>433</v>
      </c>
      <c r="J583" s="15" t="s">
        <v>442</v>
      </c>
      <c r="K583" s="16"/>
      <c r="L583" s="15" t="s">
        <v>432</v>
      </c>
      <c r="M583" s="15" t="s">
        <v>5</v>
      </c>
      <c r="N583" s="17">
        <f>ROUNDUP(IF(H583&lt;=0,0,IF(K583&lt;=0,0,F583*H583*K583)),-3)</f>
        <v>0</v>
      </c>
      <c r="O583" s="146">
        <v>1000000</v>
      </c>
      <c r="P583" s="17">
        <f>N583-O583</f>
        <v>-1000000</v>
      </c>
      <c r="Q583" s="69"/>
      <c r="R583" s="755"/>
      <c r="S583" s="755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1"/>
      <c r="BA583" s="12"/>
      <c r="BB583" s="10"/>
      <c r="BC583" s="10"/>
      <c r="BD583" s="10"/>
      <c r="BE583" s="10"/>
    </row>
    <row r="584" spans="1:57" hidden="1">
      <c r="A584" s="232"/>
      <c r="B584" s="142"/>
      <c r="C584" s="149"/>
      <c r="E584" s="124"/>
      <c r="N584" s="17"/>
      <c r="O584" s="146"/>
      <c r="P584" s="17"/>
      <c r="Q584" s="69"/>
      <c r="R584" s="755"/>
      <c r="S584" s="755"/>
    </row>
    <row r="585" spans="1:57" hidden="1">
      <c r="A585" s="232"/>
      <c r="B585" s="142"/>
      <c r="C585" s="149"/>
      <c r="D585" s="1005" t="s">
        <v>398</v>
      </c>
      <c r="E585" s="124"/>
      <c r="N585" s="18">
        <f>SUBTOTAL(9,N586:N587)</f>
        <v>22000000</v>
      </c>
      <c r="O585" s="18">
        <f>SUBTOTAL(9,O586:O587)</f>
        <v>10000000</v>
      </c>
      <c r="P585" s="18">
        <f>SUBTOTAL(9,P586:P587)</f>
        <v>12000000</v>
      </c>
      <c r="Q585" s="163"/>
      <c r="R585" s="755"/>
      <c r="S585" s="755"/>
    </row>
    <row r="586" spans="1:57" hidden="1">
      <c r="A586" s="232"/>
      <c r="B586" s="142"/>
      <c r="C586" s="149"/>
      <c r="E586" s="124" t="s">
        <v>1199</v>
      </c>
      <c r="F586" s="14">
        <v>850000</v>
      </c>
      <c r="G586" s="15" t="s">
        <v>442</v>
      </c>
      <c r="H586" s="16">
        <v>20</v>
      </c>
      <c r="I586" s="15" t="s">
        <v>432</v>
      </c>
      <c r="J586" s="15" t="s">
        <v>442</v>
      </c>
      <c r="K586" s="16">
        <v>1</v>
      </c>
      <c r="L586" s="15" t="s">
        <v>433</v>
      </c>
      <c r="M586" s="15" t="s">
        <v>5</v>
      </c>
      <c r="N586" s="17">
        <f>ROUNDUP(IF(H586&lt;=0,0,IF(K586&lt;=0,0,F586*H586*K586)),-3)</f>
        <v>17000000</v>
      </c>
      <c r="O586" s="146">
        <v>10000000</v>
      </c>
      <c r="P586" s="17">
        <f>N586-O586</f>
        <v>7000000</v>
      </c>
      <c r="Q586" s="69"/>
      <c r="R586" s="755"/>
      <c r="S586" s="755"/>
    </row>
    <row r="587" spans="1:57" hidden="1">
      <c r="A587" s="232"/>
      <c r="B587" s="142"/>
      <c r="C587" s="149"/>
      <c r="E587" s="124" t="s">
        <v>1200</v>
      </c>
      <c r="F587" s="14">
        <v>500000</v>
      </c>
      <c r="G587" s="15" t="s">
        <v>442</v>
      </c>
      <c r="H587" s="16">
        <v>10</v>
      </c>
      <c r="I587" s="15" t="s">
        <v>437</v>
      </c>
      <c r="J587" s="15" t="s">
        <v>442</v>
      </c>
      <c r="K587" s="16">
        <v>1</v>
      </c>
      <c r="L587" s="15" t="s">
        <v>433</v>
      </c>
      <c r="M587" s="15" t="s">
        <v>5</v>
      </c>
      <c r="N587" s="17">
        <f>ROUNDUP(IF(H587&lt;=0,0,IF(K587&lt;=0,0,F587*H587*K587)),-3)</f>
        <v>5000000</v>
      </c>
      <c r="O587" s="17">
        <v>0</v>
      </c>
      <c r="P587" s="17">
        <f>N587-O587</f>
        <v>5000000</v>
      </c>
      <c r="Q587" s="69"/>
      <c r="R587" s="755"/>
      <c r="S587" s="755"/>
    </row>
    <row r="588" spans="1:57" hidden="1">
      <c r="A588" s="232"/>
      <c r="B588" s="142"/>
      <c r="C588" s="149"/>
      <c r="E588" s="124"/>
      <c r="N588" s="17"/>
      <c r="O588" s="233"/>
      <c r="P588" s="17"/>
      <c r="Q588" s="69"/>
      <c r="R588" s="755"/>
      <c r="S588" s="755"/>
    </row>
    <row r="589" spans="1:57" s="207" customFormat="1" hidden="1">
      <c r="A589" s="140"/>
      <c r="B589" s="142"/>
      <c r="C589" s="149"/>
      <c r="D589" s="1004" t="s">
        <v>399</v>
      </c>
      <c r="E589" s="124"/>
      <c r="F589" s="14"/>
      <c r="G589" s="15"/>
      <c r="H589" s="16"/>
      <c r="I589" s="15"/>
      <c r="J589" s="15"/>
      <c r="K589" s="16"/>
      <c r="L589" s="15"/>
      <c r="M589" s="15"/>
      <c r="N589" s="18">
        <f>SUBTOTAL(9,N590:N591)</f>
        <v>0</v>
      </c>
      <c r="O589" s="18">
        <f>SUBTOTAL(9,O590:O591)</f>
        <v>213443000</v>
      </c>
      <c r="P589" s="18">
        <f>SUBTOTAL(9,P590:P591)</f>
        <v>-213443000</v>
      </c>
      <c r="Q589" s="163"/>
      <c r="R589" s="755"/>
      <c r="S589" s="755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1"/>
      <c r="BA589" s="12"/>
      <c r="BB589" s="10"/>
      <c r="BC589" s="10"/>
      <c r="BD589" s="10"/>
      <c r="BE589" s="10"/>
    </row>
    <row r="590" spans="1:57" s="207" customFormat="1" hidden="1">
      <c r="A590" s="140"/>
      <c r="B590" s="142"/>
      <c r="C590" s="149"/>
      <c r="D590" s="1004"/>
      <c r="E590" s="124" t="s">
        <v>468</v>
      </c>
      <c r="F590" s="200">
        <v>0</v>
      </c>
      <c r="G590" s="15" t="s">
        <v>3</v>
      </c>
      <c r="H590" s="16"/>
      <c r="I590" s="15" t="s">
        <v>433</v>
      </c>
      <c r="J590" s="15" t="s">
        <v>3</v>
      </c>
      <c r="K590" s="16"/>
      <c r="L590" s="15" t="s">
        <v>432</v>
      </c>
      <c r="M590" s="15" t="s">
        <v>439</v>
      </c>
      <c r="N590" s="17">
        <f>ROUNDUP(IF(H590&lt;=0,0,IF(K590&lt;=0,0,F590*H590*K590)),-3)</f>
        <v>0</v>
      </c>
      <c r="O590" s="146">
        <v>101166000</v>
      </c>
      <c r="P590" s="17">
        <f>N590-O590</f>
        <v>-101166000</v>
      </c>
      <c r="Q590" s="69"/>
      <c r="R590" s="755"/>
      <c r="S590" s="755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1"/>
      <c r="BA590" s="12"/>
      <c r="BB590" s="10"/>
      <c r="BC590" s="10"/>
      <c r="BD590" s="10"/>
      <c r="BE590" s="10"/>
    </row>
    <row r="591" spans="1:57" s="207" customFormat="1" hidden="1">
      <c r="A591" s="140"/>
      <c r="B591" s="142"/>
      <c r="C591" s="149"/>
      <c r="D591" s="1004"/>
      <c r="E591" s="124" t="s">
        <v>469</v>
      </c>
      <c r="F591" s="200">
        <v>0</v>
      </c>
      <c r="G591" s="15" t="s">
        <v>3</v>
      </c>
      <c r="H591" s="16"/>
      <c r="I591" s="15" t="s">
        <v>433</v>
      </c>
      <c r="J591" s="15" t="s">
        <v>3</v>
      </c>
      <c r="K591" s="16"/>
      <c r="L591" s="15" t="s">
        <v>432</v>
      </c>
      <c r="M591" s="15" t="s">
        <v>439</v>
      </c>
      <c r="N591" s="17">
        <f>ROUNDUP(IF(H591&lt;=0,0,IF(K591&lt;=0,0,F591*H591*K591)),-3)</f>
        <v>0</v>
      </c>
      <c r="O591" s="146">
        <v>112277000</v>
      </c>
      <c r="P591" s="17">
        <f>N591-O591</f>
        <v>-112277000</v>
      </c>
      <c r="Q591" s="69"/>
      <c r="R591" s="755"/>
      <c r="S591" s="755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1"/>
      <c r="BA591" s="12"/>
      <c r="BB591" s="10"/>
      <c r="BC591" s="10"/>
      <c r="BD591" s="10"/>
      <c r="BE591" s="10"/>
    </row>
    <row r="592" spans="1:57" s="207" customFormat="1" hidden="1">
      <c r="A592" s="140"/>
      <c r="B592" s="142"/>
      <c r="C592" s="149"/>
      <c r="D592" s="1004"/>
      <c r="E592" s="124"/>
      <c r="F592" s="14"/>
      <c r="G592" s="15"/>
      <c r="H592" s="16"/>
      <c r="I592" s="15"/>
      <c r="J592" s="15"/>
      <c r="K592" s="16"/>
      <c r="L592" s="15"/>
      <c r="M592" s="15"/>
      <c r="N592" s="17"/>
      <c r="O592" s="146"/>
      <c r="P592" s="17"/>
      <c r="Q592" s="69"/>
      <c r="R592" s="755"/>
      <c r="S592" s="755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1"/>
      <c r="BA592" s="12"/>
      <c r="BB592" s="10"/>
      <c r="BC592" s="10"/>
      <c r="BD592" s="10"/>
      <c r="BE592" s="10"/>
    </row>
    <row r="593" spans="1:57" hidden="1">
      <c r="A593" s="232"/>
      <c r="B593" s="142"/>
      <c r="C593" s="149"/>
      <c r="D593" s="1005" t="s">
        <v>412</v>
      </c>
      <c r="E593" s="124"/>
      <c r="N593" s="18">
        <f>SUBTOTAL(9,N594:N617)</f>
        <v>352000000</v>
      </c>
      <c r="O593" s="18">
        <f>SUBTOTAL(9,O594:O617)</f>
        <v>1395550000</v>
      </c>
      <c r="P593" s="18">
        <f>SUBTOTAL(9,P594:P617)</f>
        <v>-1043550000</v>
      </c>
      <c r="Q593" s="163"/>
      <c r="R593" s="755"/>
      <c r="S593" s="755"/>
    </row>
    <row r="594" spans="1:57" hidden="1">
      <c r="A594" s="232"/>
      <c r="B594" s="142"/>
      <c r="C594" s="149"/>
      <c r="E594" s="124" t="s">
        <v>1187</v>
      </c>
      <c r="F594" s="14">
        <v>4000000</v>
      </c>
      <c r="G594" s="15" t="s">
        <v>3</v>
      </c>
      <c r="H594" s="16">
        <v>4</v>
      </c>
      <c r="I594" s="15" t="s">
        <v>432</v>
      </c>
      <c r="J594" s="15" t="s">
        <v>3</v>
      </c>
      <c r="K594" s="16">
        <v>1</v>
      </c>
      <c r="L594" s="15" t="s">
        <v>433</v>
      </c>
      <c r="M594" s="15" t="s">
        <v>439</v>
      </c>
      <c r="N594" s="17">
        <f t="shared" ref="N594:N599" si="30">ROUNDUP(IF(H594&lt;=0,0,IF(K594&lt;=0,0,F594*H594*K594)),-3)</f>
        <v>16000000</v>
      </c>
      <c r="O594" s="146">
        <v>0</v>
      </c>
      <c r="P594" s="17">
        <f t="shared" ref="P594:P617" si="31">N594-O594</f>
        <v>16000000</v>
      </c>
      <c r="Q594" s="69"/>
      <c r="R594" s="755"/>
      <c r="S594" s="755"/>
    </row>
    <row r="595" spans="1:57" hidden="1">
      <c r="A595" s="232"/>
      <c r="B595" s="142"/>
      <c r="C595" s="149"/>
      <c r="E595" s="124" t="s">
        <v>1188</v>
      </c>
      <c r="F595" s="14">
        <v>1210000</v>
      </c>
      <c r="G595" s="15" t="s">
        <v>3</v>
      </c>
      <c r="H595" s="16">
        <v>200</v>
      </c>
      <c r="I595" s="15" t="s">
        <v>467</v>
      </c>
      <c r="J595" s="15" t="s">
        <v>3</v>
      </c>
      <c r="K595" s="16">
        <v>1</v>
      </c>
      <c r="L595" s="15" t="s">
        <v>433</v>
      </c>
      <c r="M595" s="15" t="s">
        <v>439</v>
      </c>
      <c r="N595" s="17">
        <f t="shared" si="30"/>
        <v>242000000</v>
      </c>
      <c r="O595" s="146">
        <v>0</v>
      </c>
      <c r="P595" s="17">
        <f t="shared" si="31"/>
        <v>242000000</v>
      </c>
      <c r="Q595" s="69"/>
      <c r="R595" s="755"/>
      <c r="S595" s="755"/>
    </row>
    <row r="596" spans="1:57" hidden="1">
      <c r="A596" s="232"/>
      <c r="B596" s="142"/>
      <c r="C596" s="149"/>
      <c r="E596" s="124" t="s">
        <v>1189</v>
      </c>
      <c r="F596" s="14">
        <v>800000</v>
      </c>
      <c r="G596" s="15" t="s">
        <v>3</v>
      </c>
      <c r="H596" s="16">
        <v>20</v>
      </c>
      <c r="I596" s="15" t="s">
        <v>432</v>
      </c>
      <c r="J596" s="15" t="s">
        <v>3</v>
      </c>
      <c r="K596" s="16">
        <v>1</v>
      </c>
      <c r="L596" s="15" t="s">
        <v>433</v>
      </c>
      <c r="M596" s="15" t="s">
        <v>439</v>
      </c>
      <c r="N596" s="17">
        <f t="shared" si="30"/>
        <v>16000000</v>
      </c>
      <c r="O596" s="146">
        <v>0</v>
      </c>
      <c r="P596" s="17">
        <f t="shared" si="31"/>
        <v>16000000</v>
      </c>
      <c r="Q596" s="69"/>
      <c r="R596" s="755"/>
      <c r="S596" s="755"/>
    </row>
    <row r="597" spans="1:57" hidden="1">
      <c r="A597" s="232"/>
      <c r="B597" s="142"/>
      <c r="C597" s="149"/>
      <c r="E597" s="124" t="s">
        <v>1190</v>
      </c>
      <c r="F597" s="14">
        <v>15000000</v>
      </c>
      <c r="G597" s="15" t="s">
        <v>3</v>
      </c>
      <c r="H597" s="16">
        <v>4</v>
      </c>
      <c r="I597" s="15" t="s">
        <v>432</v>
      </c>
      <c r="J597" s="15" t="s">
        <v>3</v>
      </c>
      <c r="K597" s="16">
        <v>1</v>
      </c>
      <c r="L597" s="15" t="s">
        <v>433</v>
      </c>
      <c r="M597" s="15" t="s">
        <v>439</v>
      </c>
      <c r="N597" s="17">
        <f t="shared" si="30"/>
        <v>60000000</v>
      </c>
      <c r="O597" s="146">
        <v>0</v>
      </c>
      <c r="P597" s="17">
        <f t="shared" si="31"/>
        <v>60000000</v>
      </c>
      <c r="Q597" s="69"/>
      <c r="R597" s="755"/>
      <c r="S597" s="755"/>
    </row>
    <row r="598" spans="1:57" hidden="1">
      <c r="A598" s="232"/>
      <c r="B598" s="142"/>
      <c r="C598" s="149"/>
      <c r="E598" s="124" t="s">
        <v>2101</v>
      </c>
      <c r="F598" s="14">
        <v>8000000</v>
      </c>
      <c r="G598" s="15" t="s">
        <v>3</v>
      </c>
      <c r="H598" s="16">
        <v>1</v>
      </c>
      <c r="I598" s="15" t="s">
        <v>432</v>
      </c>
      <c r="J598" s="15" t="s">
        <v>3</v>
      </c>
      <c r="K598" s="16">
        <v>1</v>
      </c>
      <c r="L598" s="15" t="s">
        <v>433</v>
      </c>
      <c r="M598" s="15" t="s">
        <v>439</v>
      </c>
      <c r="N598" s="17">
        <f t="shared" si="30"/>
        <v>8000000</v>
      </c>
      <c r="O598" s="146">
        <v>0</v>
      </c>
      <c r="P598" s="17">
        <f t="shared" si="31"/>
        <v>8000000</v>
      </c>
      <c r="Q598" s="69"/>
      <c r="R598" s="755"/>
      <c r="S598" s="755"/>
    </row>
    <row r="599" spans="1:57" hidden="1">
      <c r="A599" s="232"/>
      <c r="B599" s="142"/>
      <c r="C599" s="149"/>
      <c r="E599" s="124" t="s">
        <v>1191</v>
      </c>
      <c r="F599" s="14">
        <v>10000000</v>
      </c>
      <c r="G599" s="15" t="s">
        <v>3</v>
      </c>
      <c r="H599" s="16">
        <v>1</v>
      </c>
      <c r="I599" s="15" t="s">
        <v>467</v>
      </c>
      <c r="J599" s="15" t="s">
        <v>3</v>
      </c>
      <c r="K599" s="16">
        <v>1</v>
      </c>
      <c r="L599" s="15" t="s">
        <v>433</v>
      </c>
      <c r="M599" s="15" t="s">
        <v>439</v>
      </c>
      <c r="N599" s="17">
        <f t="shared" si="30"/>
        <v>10000000</v>
      </c>
      <c r="O599" s="146">
        <v>0</v>
      </c>
      <c r="P599" s="17">
        <f t="shared" si="31"/>
        <v>10000000</v>
      </c>
      <c r="Q599" s="69"/>
      <c r="R599" s="755"/>
      <c r="S599" s="755"/>
    </row>
    <row r="600" spans="1:57" s="207" customFormat="1" hidden="1">
      <c r="A600" s="140"/>
      <c r="B600" s="142"/>
      <c r="C600" s="149"/>
      <c r="D600" s="1004"/>
      <c r="E600" s="124" t="s">
        <v>454</v>
      </c>
      <c r="F600" s="200">
        <v>0</v>
      </c>
      <c r="G600" s="15" t="s">
        <v>442</v>
      </c>
      <c r="H600" s="16"/>
      <c r="I600" s="15" t="s">
        <v>433</v>
      </c>
      <c r="J600" s="15" t="s">
        <v>442</v>
      </c>
      <c r="K600" s="16"/>
      <c r="L600" s="15" t="s">
        <v>117</v>
      </c>
      <c r="M600" s="15" t="s">
        <v>5</v>
      </c>
      <c r="N600" s="17">
        <f t="shared" ref="N600:N617" si="32">ROUNDUP(IF(H600&lt;=0,0,IF(K600&lt;=0,0,F600*H600*K600)),-3)</f>
        <v>0</v>
      </c>
      <c r="O600" s="146">
        <v>10000000</v>
      </c>
      <c r="P600" s="17">
        <f t="shared" si="31"/>
        <v>-10000000</v>
      </c>
      <c r="Q600" s="69"/>
      <c r="R600" s="755"/>
      <c r="S600" s="755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1"/>
      <c r="BA600" s="12"/>
      <c r="BB600" s="10"/>
      <c r="BC600" s="10"/>
      <c r="BD600" s="10"/>
      <c r="BE600" s="10"/>
    </row>
    <row r="601" spans="1:57" s="207" customFormat="1" hidden="1">
      <c r="A601" s="140"/>
      <c r="B601" s="142"/>
      <c r="C601" s="149"/>
      <c r="D601" s="1004"/>
      <c r="E601" s="124" t="s">
        <v>455</v>
      </c>
      <c r="F601" s="200">
        <v>0</v>
      </c>
      <c r="G601" s="15" t="s">
        <v>442</v>
      </c>
      <c r="H601" s="16"/>
      <c r="I601" s="15" t="s">
        <v>433</v>
      </c>
      <c r="J601" s="15" t="s">
        <v>442</v>
      </c>
      <c r="K601" s="16"/>
      <c r="L601" s="15" t="s">
        <v>432</v>
      </c>
      <c r="M601" s="15" t="s">
        <v>5</v>
      </c>
      <c r="N601" s="17">
        <f t="shared" si="32"/>
        <v>0</v>
      </c>
      <c r="O601" s="146">
        <v>10000000</v>
      </c>
      <c r="P601" s="17">
        <f t="shared" si="31"/>
        <v>-10000000</v>
      </c>
      <c r="Q601" s="69"/>
      <c r="R601" s="755"/>
      <c r="S601" s="755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1"/>
      <c r="BA601" s="12"/>
      <c r="BB601" s="10"/>
      <c r="BC601" s="10"/>
      <c r="BD601" s="10"/>
      <c r="BE601" s="10"/>
    </row>
    <row r="602" spans="1:57" s="207" customFormat="1" hidden="1">
      <c r="A602" s="140"/>
      <c r="B602" s="142"/>
      <c r="C602" s="149"/>
      <c r="D602" s="1004"/>
      <c r="E602" s="124" t="s">
        <v>208</v>
      </c>
      <c r="F602" s="200">
        <v>0</v>
      </c>
      <c r="G602" s="15" t="s">
        <v>442</v>
      </c>
      <c r="H602" s="16"/>
      <c r="I602" s="15" t="s">
        <v>433</v>
      </c>
      <c r="J602" s="15" t="s">
        <v>442</v>
      </c>
      <c r="K602" s="16"/>
      <c r="L602" s="15" t="s">
        <v>432</v>
      </c>
      <c r="M602" s="15" t="s">
        <v>5</v>
      </c>
      <c r="N602" s="17">
        <f t="shared" si="32"/>
        <v>0</v>
      </c>
      <c r="O602" s="146">
        <v>13000000</v>
      </c>
      <c r="P602" s="17">
        <f t="shared" si="31"/>
        <v>-13000000</v>
      </c>
      <c r="Q602" s="69"/>
      <c r="R602" s="755"/>
      <c r="S602" s="755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1"/>
      <c r="BA602" s="12"/>
      <c r="BB602" s="10"/>
      <c r="BC602" s="10"/>
      <c r="BD602" s="10"/>
      <c r="BE602" s="10"/>
    </row>
    <row r="603" spans="1:57" hidden="1">
      <c r="A603" s="140"/>
      <c r="B603" s="142"/>
      <c r="C603" s="60"/>
      <c r="D603" s="1004"/>
      <c r="E603" s="124" t="s">
        <v>477</v>
      </c>
      <c r="F603" s="200">
        <v>0</v>
      </c>
      <c r="G603" s="15" t="s">
        <v>129</v>
      </c>
      <c r="I603" s="15" t="s">
        <v>130</v>
      </c>
      <c r="J603" s="15" t="s">
        <v>129</v>
      </c>
      <c r="L603" s="15" t="s">
        <v>118</v>
      </c>
      <c r="M603" s="15" t="s">
        <v>5</v>
      </c>
      <c r="N603" s="17">
        <f t="shared" si="32"/>
        <v>0</v>
      </c>
      <c r="O603" s="17">
        <v>60000000</v>
      </c>
      <c r="P603" s="17">
        <f t="shared" si="31"/>
        <v>-60000000</v>
      </c>
      <c r="Q603" s="69"/>
      <c r="R603" s="755"/>
      <c r="S603" s="755"/>
    </row>
    <row r="604" spans="1:57" hidden="1">
      <c r="A604" s="140"/>
      <c r="B604" s="142"/>
      <c r="C604" s="60"/>
      <c r="D604" s="1004"/>
      <c r="E604" s="124" t="s">
        <v>478</v>
      </c>
      <c r="F604" s="200">
        <v>0</v>
      </c>
      <c r="G604" s="15" t="s">
        <v>129</v>
      </c>
      <c r="I604" s="15" t="s">
        <v>195</v>
      </c>
      <c r="J604" s="15" t="s">
        <v>129</v>
      </c>
      <c r="L604" s="15" t="s">
        <v>118</v>
      </c>
      <c r="M604" s="15" t="s">
        <v>5</v>
      </c>
      <c r="N604" s="17">
        <f t="shared" si="32"/>
        <v>0</v>
      </c>
      <c r="O604" s="17">
        <v>9000000</v>
      </c>
      <c r="P604" s="17">
        <f t="shared" si="31"/>
        <v>-9000000</v>
      </c>
      <c r="Q604" s="69"/>
      <c r="R604" s="755"/>
      <c r="S604" s="755"/>
    </row>
    <row r="605" spans="1:57" hidden="1">
      <c r="A605" s="140"/>
      <c r="B605" s="142"/>
      <c r="C605" s="60"/>
      <c r="D605" s="1004"/>
      <c r="E605" s="124" t="s">
        <v>457</v>
      </c>
      <c r="F605" s="200">
        <v>0</v>
      </c>
      <c r="G605" s="15" t="s">
        <v>129</v>
      </c>
      <c r="I605" s="15" t="s">
        <v>195</v>
      </c>
      <c r="J605" s="15" t="s">
        <v>129</v>
      </c>
      <c r="L605" s="15" t="s">
        <v>118</v>
      </c>
      <c r="M605" s="15" t="s">
        <v>5</v>
      </c>
      <c r="N605" s="17">
        <f t="shared" si="32"/>
        <v>0</v>
      </c>
      <c r="O605" s="17">
        <v>22050000</v>
      </c>
      <c r="P605" s="17">
        <f t="shared" si="31"/>
        <v>-22050000</v>
      </c>
      <c r="Q605" s="69"/>
      <c r="R605" s="755"/>
      <c r="S605" s="755"/>
    </row>
    <row r="606" spans="1:57" hidden="1">
      <c r="A606" s="140"/>
      <c r="B606" s="142"/>
      <c r="C606" s="60"/>
      <c r="D606" s="1004"/>
      <c r="E606" s="124" t="s">
        <v>462</v>
      </c>
      <c r="F606" s="200">
        <v>0</v>
      </c>
      <c r="G606" s="15" t="s">
        <v>3</v>
      </c>
      <c r="I606" s="15" t="s">
        <v>117</v>
      </c>
      <c r="J606" s="15" t="s">
        <v>3</v>
      </c>
      <c r="L606" s="15" t="s">
        <v>118</v>
      </c>
      <c r="M606" s="15" t="s">
        <v>209</v>
      </c>
      <c r="N606" s="17">
        <f t="shared" si="32"/>
        <v>0</v>
      </c>
      <c r="O606" s="17">
        <v>60000000</v>
      </c>
      <c r="P606" s="17">
        <f t="shared" si="31"/>
        <v>-60000000</v>
      </c>
      <c r="Q606" s="69"/>
      <c r="R606" s="755"/>
      <c r="S606" s="755"/>
    </row>
    <row r="607" spans="1:57" hidden="1">
      <c r="A607" s="140"/>
      <c r="B607" s="142"/>
      <c r="C607" s="60"/>
      <c r="D607" s="1004"/>
      <c r="E607" s="124" t="s">
        <v>465</v>
      </c>
      <c r="F607" s="200">
        <v>0</v>
      </c>
      <c r="G607" s="15" t="s">
        <v>129</v>
      </c>
      <c r="I607" s="15" t="s">
        <v>117</v>
      </c>
      <c r="J607" s="15" t="s">
        <v>129</v>
      </c>
      <c r="L607" s="15" t="s">
        <v>118</v>
      </c>
      <c r="M607" s="15" t="s">
        <v>5</v>
      </c>
      <c r="N607" s="17">
        <f t="shared" si="32"/>
        <v>0</v>
      </c>
      <c r="O607" s="146">
        <v>40000000</v>
      </c>
      <c r="P607" s="17">
        <f t="shared" si="31"/>
        <v>-40000000</v>
      </c>
      <c r="Q607" s="69"/>
      <c r="R607" s="755"/>
      <c r="S607" s="755"/>
    </row>
    <row r="608" spans="1:57" hidden="1">
      <c r="A608" s="140"/>
      <c r="B608" s="142"/>
      <c r="C608" s="60"/>
      <c r="D608" s="1004"/>
      <c r="E608" s="124" t="s">
        <v>2105</v>
      </c>
      <c r="F608" s="200">
        <v>0</v>
      </c>
      <c r="G608" s="15" t="s">
        <v>129</v>
      </c>
      <c r="I608" s="15" t="s">
        <v>130</v>
      </c>
      <c r="J608" s="15" t="s">
        <v>129</v>
      </c>
      <c r="L608" s="15" t="s">
        <v>118</v>
      </c>
      <c r="M608" s="15" t="s">
        <v>5</v>
      </c>
      <c r="N608" s="17">
        <f t="shared" si="32"/>
        <v>0</v>
      </c>
      <c r="O608" s="146">
        <v>181500000</v>
      </c>
      <c r="P608" s="17">
        <f t="shared" si="31"/>
        <v>-181500000</v>
      </c>
      <c r="Q608" s="69"/>
      <c r="R608" s="755"/>
      <c r="S608" s="755"/>
    </row>
    <row r="609" spans="1:57" s="207" customFormat="1" hidden="1">
      <c r="A609" s="67"/>
      <c r="B609" s="28"/>
      <c r="C609" s="68"/>
      <c r="D609" s="1005"/>
      <c r="E609" s="199" t="s">
        <v>500</v>
      </c>
      <c r="F609" s="200">
        <v>0</v>
      </c>
      <c r="G609" s="35" t="s">
        <v>3</v>
      </c>
      <c r="H609" s="150"/>
      <c r="I609" s="35" t="s">
        <v>16</v>
      </c>
      <c r="J609" s="35" t="s">
        <v>3</v>
      </c>
      <c r="K609" s="150"/>
      <c r="L609" s="35" t="s">
        <v>25</v>
      </c>
      <c r="M609" s="35" t="s">
        <v>5</v>
      </c>
      <c r="N609" s="17">
        <f t="shared" si="32"/>
        <v>0</v>
      </c>
      <c r="O609" s="17">
        <v>25000000</v>
      </c>
      <c r="P609" s="17">
        <f t="shared" si="31"/>
        <v>-25000000</v>
      </c>
      <c r="Q609" s="69"/>
      <c r="R609" s="755"/>
      <c r="S609" s="755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1"/>
      <c r="BA609" s="12"/>
      <c r="BB609" s="10"/>
      <c r="BC609" s="10"/>
      <c r="BD609" s="10"/>
      <c r="BE609" s="10"/>
    </row>
    <row r="610" spans="1:57" s="207" customFormat="1" hidden="1">
      <c r="A610" s="238"/>
      <c r="B610" s="239"/>
      <c r="C610" s="240"/>
      <c r="D610" s="1005"/>
      <c r="E610" s="199" t="s">
        <v>542</v>
      </c>
      <c r="F610" s="200">
        <v>0</v>
      </c>
      <c r="G610" s="35" t="s">
        <v>3</v>
      </c>
      <c r="H610" s="150"/>
      <c r="I610" s="35" t="s">
        <v>106</v>
      </c>
      <c r="J610" s="35" t="s">
        <v>3</v>
      </c>
      <c r="K610" s="150"/>
      <c r="L610" s="35" t="s">
        <v>433</v>
      </c>
      <c r="M610" s="35" t="s">
        <v>5</v>
      </c>
      <c r="N610" s="17">
        <f t="shared" si="32"/>
        <v>0</v>
      </c>
      <c r="O610" s="17">
        <v>60000000</v>
      </c>
      <c r="P610" s="17">
        <f t="shared" si="31"/>
        <v>-60000000</v>
      </c>
      <c r="Q610" s="241"/>
      <c r="R610" s="755"/>
      <c r="S610" s="755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1"/>
      <c r="BA610" s="12"/>
      <c r="BB610" s="10"/>
      <c r="BC610" s="10"/>
      <c r="BD610" s="10"/>
      <c r="BE610" s="10"/>
    </row>
    <row r="611" spans="1:57" s="207" customFormat="1" hidden="1">
      <c r="A611" s="238"/>
      <c r="B611" s="239"/>
      <c r="C611" s="240"/>
      <c r="D611" s="1005"/>
      <c r="E611" s="199" t="s">
        <v>543</v>
      </c>
      <c r="F611" s="200">
        <v>0</v>
      </c>
      <c r="G611" s="35" t="s">
        <v>3</v>
      </c>
      <c r="H611" s="150"/>
      <c r="I611" s="35" t="s">
        <v>106</v>
      </c>
      <c r="J611" s="35" t="s">
        <v>3</v>
      </c>
      <c r="K611" s="150"/>
      <c r="L611" s="35" t="s">
        <v>433</v>
      </c>
      <c r="M611" s="35" t="s">
        <v>5</v>
      </c>
      <c r="N611" s="17">
        <f t="shared" si="32"/>
        <v>0</v>
      </c>
      <c r="O611" s="17">
        <v>120000000</v>
      </c>
      <c r="P611" s="17">
        <f t="shared" si="31"/>
        <v>-120000000</v>
      </c>
      <c r="Q611" s="241"/>
      <c r="R611" s="755"/>
      <c r="S611" s="755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1"/>
      <c r="BA611" s="12"/>
      <c r="BB611" s="10"/>
      <c r="BC611" s="10"/>
      <c r="BD611" s="10"/>
      <c r="BE611" s="10"/>
    </row>
    <row r="612" spans="1:57" s="207" customFormat="1" hidden="1">
      <c r="A612" s="238"/>
      <c r="B612" s="239"/>
      <c r="C612" s="240"/>
      <c r="D612" s="1005"/>
      <c r="E612" s="199" t="s">
        <v>544</v>
      </c>
      <c r="F612" s="200">
        <v>0</v>
      </c>
      <c r="G612" s="35" t="s">
        <v>3</v>
      </c>
      <c r="H612" s="150"/>
      <c r="I612" s="35" t="s">
        <v>26</v>
      </c>
      <c r="J612" s="35" t="s">
        <v>3</v>
      </c>
      <c r="K612" s="150"/>
      <c r="L612" s="35" t="s">
        <v>16</v>
      </c>
      <c r="M612" s="35" t="s">
        <v>5</v>
      </c>
      <c r="N612" s="17">
        <f t="shared" si="32"/>
        <v>0</v>
      </c>
      <c r="O612" s="242">
        <v>200000000</v>
      </c>
      <c r="P612" s="17">
        <f t="shared" si="31"/>
        <v>-200000000</v>
      </c>
      <c r="Q612" s="241"/>
      <c r="R612" s="755"/>
      <c r="S612" s="755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1"/>
      <c r="BA612" s="12"/>
      <c r="BB612" s="10"/>
      <c r="BC612" s="10"/>
      <c r="BD612" s="10"/>
      <c r="BE612" s="10"/>
    </row>
    <row r="613" spans="1:57" s="207" customFormat="1" hidden="1">
      <c r="A613" s="238"/>
      <c r="B613" s="239"/>
      <c r="C613" s="240"/>
      <c r="D613" s="1005"/>
      <c r="E613" s="199" t="s">
        <v>545</v>
      </c>
      <c r="F613" s="200">
        <v>0</v>
      </c>
      <c r="G613" s="35" t="s">
        <v>3</v>
      </c>
      <c r="H613" s="150"/>
      <c r="I613" s="35" t="s">
        <v>499</v>
      </c>
      <c r="J613" s="35" t="s">
        <v>3</v>
      </c>
      <c r="K613" s="37"/>
      <c r="L613" s="35" t="s">
        <v>433</v>
      </c>
      <c r="M613" s="35" t="s">
        <v>5</v>
      </c>
      <c r="N613" s="17">
        <f t="shared" si="32"/>
        <v>0</v>
      </c>
      <c r="O613" s="242">
        <v>60000000</v>
      </c>
      <c r="P613" s="17">
        <f t="shared" si="31"/>
        <v>-60000000</v>
      </c>
      <c r="Q613" s="241"/>
      <c r="R613" s="755"/>
      <c r="S613" s="755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1"/>
      <c r="BA613" s="12"/>
      <c r="BB613" s="10"/>
      <c r="BC613" s="10"/>
      <c r="BD613" s="10"/>
      <c r="BE613" s="10"/>
    </row>
    <row r="614" spans="1:57" s="207" customFormat="1" hidden="1">
      <c r="A614" s="238"/>
      <c r="B614" s="239"/>
      <c r="C614" s="240"/>
      <c r="D614" s="1005"/>
      <c r="E614" s="199" t="s">
        <v>546</v>
      </c>
      <c r="F614" s="200">
        <v>0</v>
      </c>
      <c r="G614" s="35" t="s">
        <v>3</v>
      </c>
      <c r="H614" s="150"/>
      <c r="I614" s="35" t="s">
        <v>510</v>
      </c>
      <c r="J614" s="35" t="s">
        <v>3</v>
      </c>
      <c r="K614" s="150"/>
      <c r="L614" s="35" t="s">
        <v>16</v>
      </c>
      <c r="M614" s="35" t="s">
        <v>5</v>
      </c>
      <c r="N614" s="17">
        <f t="shared" si="32"/>
        <v>0</v>
      </c>
      <c r="O614" s="242">
        <v>165000000</v>
      </c>
      <c r="P614" s="17">
        <f t="shared" si="31"/>
        <v>-165000000</v>
      </c>
      <c r="Q614" s="241"/>
      <c r="R614" s="755"/>
      <c r="S614" s="755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1"/>
      <c r="BA614" s="12"/>
      <c r="BB614" s="10"/>
      <c r="BC614" s="10"/>
      <c r="BD614" s="10"/>
      <c r="BE614" s="10"/>
    </row>
    <row r="615" spans="1:57" s="207" customFormat="1" hidden="1">
      <c r="A615" s="238"/>
      <c r="B615" s="239"/>
      <c r="C615" s="240"/>
      <c r="D615" s="1005"/>
      <c r="E615" s="199" t="s">
        <v>547</v>
      </c>
      <c r="F615" s="200">
        <v>0</v>
      </c>
      <c r="G615" s="35" t="s">
        <v>3</v>
      </c>
      <c r="H615" s="150"/>
      <c r="I615" s="35" t="s">
        <v>511</v>
      </c>
      <c r="J615" s="35" t="s">
        <v>3</v>
      </c>
      <c r="K615" s="150"/>
      <c r="L615" s="35" t="s">
        <v>16</v>
      </c>
      <c r="M615" s="35" t="s">
        <v>5</v>
      </c>
      <c r="N615" s="17">
        <f t="shared" si="32"/>
        <v>0</v>
      </c>
      <c r="O615" s="242">
        <v>60000000</v>
      </c>
      <c r="P615" s="17">
        <f t="shared" si="31"/>
        <v>-60000000</v>
      </c>
      <c r="Q615" s="241"/>
      <c r="R615" s="755"/>
      <c r="S615" s="755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1"/>
      <c r="BA615" s="12"/>
      <c r="BB615" s="10"/>
      <c r="BC615" s="10"/>
      <c r="BD615" s="10"/>
      <c r="BE615" s="10"/>
    </row>
    <row r="616" spans="1:57" s="207" customFormat="1" hidden="1">
      <c r="A616" s="238"/>
      <c r="B616" s="239"/>
      <c r="C616" s="240"/>
      <c r="D616" s="1005"/>
      <c r="E616" s="199" t="s">
        <v>548</v>
      </c>
      <c r="F616" s="200">
        <v>0</v>
      </c>
      <c r="G616" s="35" t="s">
        <v>3</v>
      </c>
      <c r="H616" s="150"/>
      <c r="I616" s="35" t="s">
        <v>511</v>
      </c>
      <c r="J616" s="35" t="s">
        <v>3</v>
      </c>
      <c r="K616" s="150"/>
      <c r="L616" s="35" t="s">
        <v>437</v>
      </c>
      <c r="M616" s="35" t="s">
        <v>5</v>
      </c>
      <c r="N616" s="17">
        <f t="shared" si="32"/>
        <v>0</v>
      </c>
      <c r="O616" s="242">
        <v>150000000</v>
      </c>
      <c r="P616" s="17">
        <f t="shared" si="31"/>
        <v>-150000000</v>
      </c>
      <c r="Q616" s="241"/>
      <c r="R616" s="755"/>
      <c r="S616" s="755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1"/>
      <c r="BA616" s="12"/>
      <c r="BB616" s="10"/>
      <c r="BC616" s="10"/>
      <c r="BD616" s="10"/>
      <c r="BE616" s="10"/>
    </row>
    <row r="617" spans="1:57" s="207" customFormat="1" hidden="1">
      <c r="A617" s="67"/>
      <c r="B617" s="28"/>
      <c r="C617" s="68"/>
      <c r="D617" s="1005"/>
      <c r="E617" s="199" t="s">
        <v>549</v>
      </c>
      <c r="F617" s="200">
        <v>0</v>
      </c>
      <c r="G617" s="35" t="s">
        <v>3</v>
      </c>
      <c r="H617" s="150"/>
      <c r="I617" s="35" t="s">
        <v>510</v>
      </c>
      <c r="J617" s="35" t="s">
        <v>3</v>
      </c>
      <c r="K617" s="150"/>
      <c r="L617" s="35" t="s">
        <v>25</v>
      </c>
      <c r="M617" s="35" t="s">
        <v>5</v>
      </c>
      <c r="N617" s="17">
        <f t="shared" si="32"/>
        <v>0</v>
      </c>
      <c r="O617" s="242">
        <v>150000000</v>
      </c>
      <c r="P617" s="17">
        <f t="shared" si="31"/>
        <v>-150000000</v>
      </c>
      <c r="Q617" s="69"/>
      <c r="R617" s="755"/>
      <c r="S617" s="755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1"/>
      <c r="BA617" s="12"/>
      <c r="BB617" s="10"/>
      <c r="BC617" s="10"/>
      <c r="BD617" s="10"/>
      <c r="BE617" s="10"/>
    </row>
    <row r="618" spans="1:57" hidden="1">
      <c r="A618" s="232"/>
      <c r="B618" s="142"/>
      <c r="C618" s="149"/>
      <c r="E618" s="124"/>
      <c r="N618" s="17"/>
      <c r="O618" s="146"/>
      <c r="P618" s="17"/>
      <c r="Q618" s="69"/>
      <c r="R618" s="755"/>
      <c r="S618" s="755"/>
    </row>
    <row r="619" spans="1:57" hidden="1">
      <c r="A619" s="232"/>
      <c r="B619" s="142"/>
      <c r="C619" s="149"/>
      <c r="D619" s="1005" t="s">
        <v>407</v>
      </c>
      <c r="E619" s="124"/>
      <c r="N619" s="18">
        <f>SUBTOTAL(9,N620)</f>
        <v>10000000</v>
      </c>
      <c r="O619" s="18">
        <f>SUBTOTAL(9,O620)</f>
        <v>0</v>
      </c>
      <c r="P619" s="18">
        <f>SUBTOTAL(9,P620)</f>
        <v>10000000</v>
      </c>
      <c r="Q619" s="163"/>
      <c r="R619" s="755"/>
      <c r="S619" s="755"/>
    </row>
    <row r="620" spans="1:57" hidden="1">
      <c r="A620" s="232"/>
      <c r="B620" s="142"/>
      <c r="C620" s="149"/>
      <c r="E620" s="124" t="s">
        <v>1205</v>
      </c>
      <c r="F620" s="14">
        <v>1000000</v>
      </c>
      <c r="G620" s="15" t="s">
        <v>3</v>
      </c>
      <c r="H620" s="16">
        <v>5</v>
      </c>
      <c r="I620" s="15" t="s">
        <v>458</v>
      </c>
      <c r="J620" s="15" t="s">
        <v>3</v>
      </c>
      <c r="K620" s="16">
        <v>2</v>
      </c>
      <c r="L620" s="15" t="s">
        <v>432</v>
      </c>
      <c r="M620" s="15" t="s">
        <v>5</v>
      </c>
      <c r="N620" s="17">
        <f>ROUNDUP(IF(H620&lt;=0,0,IF(K620&lt;=0,0,F620*H620*K620)),-3)</f>
        <v>10000000</v>
      </c>
      <c r="O620" s="146">
        <v>0</v>
      </c>
      <c r="P620" s="17">
        <f>N620-O620</f>
        <v>10000000</v>
      </c>
      <c r="Q620" s="69"/>
      <c r="R620" s="755"/>
      <c r="S620" s="755"/>
    </row>
    <row r="621" spans="1:57" hidden="1">
      <c r="A621" s="232"/>
      <c r="B621" s="142"/>
      <c r="C621" s="149"/>
      <c r="E621" s="124"/>
      <c r="N621" s="17"/>
      <c r="O621" s="233"/>
      <c r="P621" s="17"/>
      <c r="Q621" s="69"/>
      <c r="R621" s="755"/>
      <c r="S621" s="755"/>
    </row>
    <row r="622" spans="1:57" hidden="1">
      <c r="A622" s="232"/>
      <c r="B622" s="142"/>
      <c r="C622" s="149"/>
      <c r="D622" s="1005" t="s">
        <v>401</v>
      </c>
      <c r="E622" s="124"/>
      <c r="N622" s="18">
        <f>SUBTOTAL(9,N623:N624)</f>
        <v>45000000</v>
      </c>
      <c r="O622" s="18">
        <f>SUBTOTAL(9,O623:O624)</f>
        <v>60000000</v>
      </c>
      <c r="P622" s="18">
        <f>SUBTOTAL(9,P623:P624)</f>
        <v>-15000000</v>
      </c>
      <c r="Q622" s="163"/>
      <c r="R622" s="755"/>
      <c r="S622" s="755"/>
    </row>
    <row r="623" spans="1:57" hidden="1">
      <c r="A623" s="232"/>
      <c r="B623" s="142"/>
      <c r="C623" s="149"/>
      <c r="E623" s="124" t="s">
        <v>2102</v>
      </c>
      <c r="F623" s="14">
        <v>3500000</v>
      </c>
      <c r="G623" s="15" t="s">
        <v>3</v>
      </c>
      <c r="H623" s="16">
        <v>5</v>
      </c>
      <c r="I623" s="15" t="s">
        <v>449</v>
      </c>
      <c r="J623" s="15" t="s">
        <v>3</v>
      </c>
      <c r="K623" s="16">
        <v>2</v>
      </c>
      <c r="L623" s="15" t="s">
        <v>432</v>
      </c>
      <c r="M623" s="15" t="s">
        <v>5</v>
      </c>
      <c r="N623" s="17">
        <f>ROUNDUP(IF(H623&lt;=0,0,IF(K623&lt;=0,0,F623*H623*K623)),-3)</f>
        <v>35000000</v>
      </c>
      <c r="O623" s="146">
        <v>50000000</v>
      </c>
      <c r="P623" s="17">
        <f>N623-O623</f>
        <v>-15000000</v>
      </c>
      <c r="Q623" s="69"/>
      <c r="R623" s="755"/>
      <c r="S623" s="755"/>
    </row>
    <row r="624" spans="1:57" hidden="1">
      <c r="A624" s="232"/>
      <c r="B624" s="142"/>
      <c r="C624" s="149"/>
      <c r="E624" s="124" t="s">
        <v>2103</v>
      </c>
      <c r="F624" s="200">
        <v>0</v>
      </c>
      <c r="N624" s="17">
        <v>10000000</v>
      </c>
      <c r="O624" s="17">
        <v>10000000</v>
      </c>
      <c r="P624" s="17">
        <f>N624-O624</f>
        <v>0</v>
      </c>
      <c r="Q624" s="69"/>
      <c r="R624" s="755"/>
      <c r="S624" s="755"/>
    </row>
    <row r="625" spans="1:57" s="207" customFormat="1" hidden="1">
      <c r="A625" s="67"/>
      <c r="B625" s="28"/>
      <c r="C625" s="68"/>
      <c r="D625" s="1005"/>
      <c r="E625" s="199" t="s">
        <v>553</v>
      </c>
      <c r="F625" s="200">
        <v>0</v>
      </c>
      <c r="G625" s="35" t="s">
        <v>3</v>
      </c>
      <c r="H625" s="150"/>
      <c r="I625" s="35" t="s">
        <v>467</v>
      </c>
      <c r="J625" s="35" t="s">
        <v>3</v>
      </c>
      <c r="K625" s="150"/>
      <c r="L625" s="35" t="s">
        <v>433</v>
      </c>
      <c r="M625" s="35" t="s">
        <v>5</v>
      </c>
      <c r="N625" s="32">
        <f>ROUNDUP(IF(H625&lt;=0,0,IF(K625&lt;=0,0,F625*H625*K625)),-3)</f>
        <v>0</v>
      </c>
      <c r="O625" s="17">
        <v>10000000</v>
      </c>
      <c r="P625" s="17">
        <f>N625-O625</f>
        <v>-10000000</v>
      </c>
      <c r="Q625" s="69"/>
      <c r="R625" s="755"/>
      <c r="S625" s="755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1"/>
      <c r="BA625" s="12"/>
      <c r="BB625" s="10"/>
      <c r="BC625" s="10"/>
      <c r="BD625" s="10"/>
      <c r="BE625" s="10"/>
    </row>
    <row r="626" spans="1:57" hidden="1">
      <c r="A626" s="232"/>
      <c r="B626" s="142"/>
      <c r="C626" s="149"/>
      <c r="E626" s="124"/>
      <c r="N626" s="17"/>
      <c r="O626" s="233"/>
      <c r="P626" s="17"/>
      <c r="Q626" s="69"/>
      <c r="R626" s="755"/>
      <c r="S626" s="755"/>
    </row>
    <row r="627" spans="1:57" hidden="1">
      <c r="A627" s="232"/>
      <c r="B627" s="142"/>
      <c r="C627" s="149"/>
      <c r="D627" s="1005" t="s">
        <v>402</v>
      </c>
      <c r="E627" s="124"/>
      <c r="N627" s="18">
        <f>SUBTOTAL(9,N628:N633)</f>
        <v>62480000</v>
      </c>
      <c r="O627" s="18">
        <f>SUBTOTAL(9,O628:O633)</f>
        <v>37000000</v>
      </c>
      <c r="P627" s="18">
        <f>SUBTOTAL(9,P628:P633)</f>
        <v>25480000</v>
      </c>
      <c r="Q627" s="163"/>
      <c r="R627" s="755"/>
      <c r="S627" s="755"/>
    </row>
    <row r="628" spans="1:57" hidden="1">
      <c r="A628" s="232"/>
      <c r="B628" s="142"/>
      <c r="C628" s="149"/>
      <c r="E628" s="124" t="s">
        <v>1194</v>
      </c>
      <c r="F628" s="14">
        <v>2600000</v>
      </c>
      <c r="G628" s="15" t="s">
        <v>3</v>
      </c>
      <c r="H628" s="16">
        <v>10</v>
      </c>
      <c r="I628" s="15" t="s">
        <v>432</v>
      </c>
      <c r="J628" s="15" t="s">
        <v>3</v>
      </c>
      <c r="K628" s="16">
        <v>1</v>
      </c>
      <c r="L628" s="15" t="s">
        <v>433</v>
      </c>
      <c r="M628" s="15" t="s">
        <v>439</v>
      </c>
      <c r="N628" s="17">
        <f t="shared" ref="N628:N633" si="33">ROUNDUP(IF(H628&lt;=0,0,IF(K628&lt;=0,0,F628*H628*K628)),-3)</f>
        <v>26000000</v>
      </c>
      <c r="O628" s="17">
        <v>26000000</v>
      </c>
      <c r="P628" s="17">
        <f t="shared" ref="P628:P633" si="34">N628-O628</f>
        <v>0</v>
      </c>
      <c r="Q628" s="69"/>
      <c r="R628" s="755"/>
      <c r="S628" s="755"/>
    </row>
    <row r="629" spans="1:57" hidden="1">
      <c r="A629" s="232"/>
      <c r="B629" s="142"/>
      <c r="C629" s="149"/>
      <c r="E629" s="124" t="s">
        <v>1195</v>
      </c>
      <c r="F629" s="14">
        <v>2240000</v>
      </c>
      <c r="G629" s="15" t="s">
        <v>3</v>
      </c>
      <c r="H629" s="16">
        <v>10</v>
      </c>
      <c r="I629" s="15" t="s">
        <v>432</v>
      </c>
      <c r="J629" s="15" t="s">
        <v>3</v>
      </c>
      <c r="K629" s="16">
        <v>1</v>
      </c>
      <c r="L629" s="15" t="s">
        <v>433</v>
      </c>
      <c r="M629" s="15" t="s">
        <v>439</v>
      </c>
      <c r="N629" s="17">
        <f t="shared" si="33"/>
        <v>22400000</v>
      </c>
      <c r="O629" s="146">
        <v>0</v>
      </c>
      <c r="P629" s="17">
        <f t="shared" si="34"/>
        <v>22400000</v>
      </c>
      <c r="Q629" s="69"/>
      <c r="R629" s="755"/>
      <c r="S629" s="755"/>
    </row>
    <row r="630" spans="1:57" hidden="1">
      <c r="A630" s="232"/>
      <c r="B630" s="142"/>
      <c r="C630" s="149"/>
      <c r="E630" s="124" t="s">
        <v>1196</v>
      </c>
      <c r="F630" s="14">
        <v>2240000</v>
      </c>
      <c r="G630" s="15" t="s">
        <v>3</v>
      </c>
      <c r="H630" s="16">
        <v>2</v>
      </c>
      <c r="I630" s="15" t="s">
        <v>432</v>
      </c>
      <c r="J630" s="15" t="s">
        <v>3</v>
      </c>
      <c r="K630" s="16">
        <v>1</v>
      </c>
      <c r="L630" s="15" t="s">
        <v>433</v>
      </c>
      <c r="M630" s="15" t="s">
        <v>439</v>
      </c>
      <c r="N630" s="17">
        <f t="shared" si="33"/>
        <v>4480000</v>
      </c>
      <c r="O630" s="146">
        <v>0</v>
      </c>
      <c r="P630" s="17">
        <f t="shared" si="34"/>
        <v>4480000</v>
      </c>
      <c r="Q630" s="69"/>
      <c r="R630" s="755"/>
      <c r="S630" s="755"/>
    </row>
    <row r="631" spans="1:57" hidden="1">
      <c r="A631" s="232"/>
      <c r="B631" s="142"/>
      <c r="C631" s="149"/>
      <c r="E631" s="124" t="s">
        <v>1197</v>
      </c>
      <c r="F631" s="14">
        <v>200000</v>
      </c>
      <c r="G631" s="15" t="s">
        <v>3</v>
      </c>
      <c r="H631" s="16">
        <v>12</v>
      </c>
      <c r="I631" s="15" t="s">
        <v>458</v>
      </c>
      <c r="J631" s="15" t="s">
        <v>3</v>
      </c>
      <c r="K631" s="16">
        <v>4</v>
      </c>
      <c r="L631" s="15" t="s">
        <v>432</v>
      </c>
      <c r="M631" s="15" t="s">
        <v>439</v>
      </c>
      <c r="N631" s="17">
        <f t="shared" si="33"/>
        <v>9600000</v>
      </c>
      <c r="O631" s="146">
        <v>0</v>
      </c>
      <c r="P631" s="17">
        <f t="shared" si="34"/>
        <v>9600000</v>
      </c>
      <c r="Q631" s="69"/>
      <c r="R631" s="755"/>
      <c r="S631" s="755"/>
    </row>
    <row r="632" spans="1:57" s="207" customFormat="1" hidden="1">
      <c r="A632" s="140"/>
      <c r="B632" s="142"/>
      <c r="C632" s="149"/>
      <c r="D632" s="1004"/>
      <c r="E632" s="124" t="s">
        <v>471</v>
      </c>
      <c r="F632" s="200">
        <v>0</v>
      </c>
      <c r="G632" s="15" t="s">
        <v>442</v>
      </c>
      <c r="H632" s="16"/>
      <c r="I632" s="15" t="s">
        <v>458</v>
      </c>
      <c r="J632" s="15" t="s">
        <v>442</v>
      </c>
      <c r="K632" s="16"/>
      <c r="L632" s="15" t="s">
        <v>432</v>
      </c>
      <c r="M632" s="15" t="s">
        <v>5</v>
      </c>
      <c r="N632" s="17">
        <f t="shared" si="33"/>
        <v>0</v>
      </c>
      <c r="O632" s="146">
        <v>6000000</v>
      </c>
      <c r="P632" s="17">
        <f t="shared" si="34"/>
        <v>-6000000</v>
      </c>
      <c r="Q632" s="69"/>
      <c r="R632" s="755"/>
      <c r="S632" s="755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1"/>
      <c r="BA632" s="12"/>
      <c r="BB632" s="10"/>
      <c r="BC632" s="10"/>
      <c r="BD632" s="10"/>
      <c r="BE632" s="10"/>
    </row>
    <row r="633" spans="1:57" s="207" customFormat="1" hidden="1">
      <c r="A633" s="140"/>
      <c r="B633" s="142"/>
      <c r="C633" s="149"/>
      <c r="D633" s="1004"/>
      <c r="E633" s="124" t="s">
        <v>472</v>
      </c>
      <c r="F633" s="200">
        <v>0</v>
      </c>
      <c r="G633" s="15" t="s">
        <v>442</v>
      </c>
      <c r="H633" s="16"/>
      <c r="I633" s="15" t="s">
        <v>458</v>
      </c>
      <c r="J633" s="15" t="s">
        <v>442</v>
      </c>
      <c r="K633" s="16"/>
      <c r="L633" s="15" t="s">
        <v>432</v>
      </c>
      <c r="M633" s="15" t="s">
        <v>5</v>
      </c>
      <c r="N633" s="17">
        <f t="shared" si="33"/>
        <v>0</v>
      </c>
      <c r="O633" s="146">
        <v>5000000</v>
      </c>
      <c r="P633" s="17">
        <f t="shared" si="34"/>
        <v>-5000000</v>
      </c>
      <c r="Q633" s="69"/>
      <c r="R633" s="755"/>
      <c r="S633" s="755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1"/>
      <c r="BA633" s="12"/>
      <c r="BB633" s="10"/>
      <c r="BC633" s="10"/>
      <c r="BD633" s="10"/>
      <c r="BE633" s="10"/>
    </row>
    <row r="634" spans="1:57" hidden="1">
      <c r="A634" s="232"/>
      <c r="B634" s="142"/>
      <c r="C634" s="149"/>
      <c r="E634" s="124"/>
      <c r="N634" s="17"/>
      <c r="O634" s="233"/>
      <c r="P634" s="17"/>
      <c r="Q634" s="69"/>
      <c r="R634" s="755"/>
      <c r="S634" s="755"/>
    </row>
    <row r="635" spans="1:57" hidden="1">
      <c r="A635" s="232"/>
      <c r="B635" s="142"/>
      <c r="C635" s="149"/>
      <c r="D635" s="1005" t="s">
        <v>403</v>
      </c>
      <c r="E635" s="124"/>
      <c r="N635" s="18">
        <f>SUBTOTAL(9,N636:N640)</f>
        <v>31000000</v>
      </c>
      <c r="O635" s="18">
        <f>SUBTOTAL(9,O636:O640)</f>
        <v>10800000</v>
      </c>
      <c r="P635" s="18">
        <f>SUBTOTAL(9,P636:P640)</f>
        <v>20200000</v>
      </c>
      <c r="Q635" s="163"/>
      <c r="R635" s="755"/>
      <c r="S635" s="755"/>
    </row>
    <row r="636" spans="1:57" hidden="1">
      <c r="A636" s="232"/>
      <c r="B636" s="142"/>
      <c r="C636" s="149"/>
      <c r="E636" s="124" t="s">
        <v>1202</v>
      </c>
      <c r="F636" s="14">
        <v>30000</v>
      </c>
      <c r="G636" s="15" t="s">
        <v>442</v>
      </c>
      <c r="H636" s="16">
        <v>4</v>
      </c>
      <c r="I636" s="15" t="s">
        <v>458</v>
      </c>
      <c r="J636" s="15" t="s">
        <v>442</v>
      </c>
      <c r="K636" s="16">
        <v>50</v>
      </c>
      <c r="L636" s="15" t="s">
        <v>432</v>
      </c>
      <c r="M636" s="15" t="s">
        <v>5</v>
      </c>
      <c r="N636" s="17">
        <f>ROUNDUP(IF(H636&lt;=0,0,IF(K636&lt;=0,0,F636*H636*K636)),-3)</f>
        <v>6000000</v>
      </c>
      <c r="O636" s="146">
        <v>3000000</v>
      </c>
      <c r="P636" s="17">
        <f>N636-O636</f>
        <v>3000000</v>
      </c>
      <c r="Q636" s="69"/>
      <c r="R636" s="755"/>
      <c r="S636" s="755"/>
    </row>
    <row r="637" spans="1:57" hidden="1">
      <c r="A637" s="232"/>
      <c r="B637" s="142"/>
      <c r="C637" s="149"/>
      <c r="E637" s="124" t="s">
        <v>1203</v>
      </c>
      <c r="F637" s="14">
        <v>30000</v>
      </c>
      <c r="G637" s="15" t="s">
        <v>442</v>
      </c>
      <c r="H637" s="16">
        <v>20</v>
      </c>
      <c r="I637" s="15" t="s">
        <v>458</v>
      </c>
      <c r="J637" s="15" t="s">
        <v>442</v>
      </c>
      <c r="K637" s="16">
        <v>10</v>
      </c>
      <c r="L637" s="15" t="s">
        <v>432</v>
      </c>
      <c r="M637" s="15" t="s">
        <v>5</v>
      </c>
      <c r="N637" s="17">
        <f>ROUNDUP(IF(H637&lt;=0,0,IF(K637&lt;=0,0,F637*H637*K637)),-3)</f>
        <v>6000000</v>
      </c>
      <c r="O637" s="146">
        <v>1200000</v>
      </c>
      <c r="P637" s="17">
        <f>N637-O637</f>
        <v>4800000</v>
      </c>
      <c r="Q637" s="69"/>
      <c r="R637" s="755"/>
      <c r="S637" s="755"/>
    </row>
    <row r="638" spans="1:57" hidden="1">
      <c r="A638" s="232"/>
      <c r="B638" s="142"/>
      <c r="C638" s="149"/>
      <c r="E638" s="124" t="s">
        <v>504</v>
      </c>
      <c r="F638" s="14">
        <v>30000</v>
      </c>
      <c r="G638" s="15" t="s">
        <v>3</v>
      </c>
      <c r="H638" s="16">
        <v>10</v>
      </c>
      <c r="I638" s="15" t="s">
        <v>458</v>
      </c>
      <c r="J638" s="15" t="s">
        <v>3</v>
      </c>
      <c r="K638" s="16">
        <v>30</v>
      </c>
      <c r="L638" s="15" t="s">
        <v>18</v>
      </c>
      <c r="M638" s="15" t="s">
        <v>5</v>
      </c>
      <c r="N638" s="17">
        <f>ROUNDUP(IF(H638&lt;=0,0,IF(K638&lt;=0,0,F638*H638*K638)),-3)</f>
        <v>9000000</v>
      </c>
      <c r="O638" s="146">
        <v>0</v>
      </c>
      <c r="P638" s="17">
        <f>N638-O638</f>
        <v>9000000</v>
      </c>
      <c r="Q638" s="69"/>
      <c r="R638" s="755"/>
      <c r="S638" s="755"/>
    </row>
    <row r="639" spans="1:57" hidden="1">
      <c r="A639" s="232"/>
      <c r="B639" s="142"/>
      <c r="C639" s="149"/>
      <c r="E639" s="124" t="s">
        <v>1204</v>
      </c>
      <c r="F639" s="14">
        <v>20000</v>
      </c>
      <c r="G639" s="15" t="s">
        <v>3</v>
      </c>
      <c r="H639" s="16">
        <v>50</v>
      </c>
      <c r="I639" s="15" t="s">
        <v>458</v>
      </c>
      <c r="J639" s="15" t="s">
        <v>3</v>
      </c>
      <c r="K639" s="16">
        <v>10</v>
      </c>
      <c r="L639" s="15" t="s">
        <v>18</v>
      </c>
      <c r="M639" s="15" t="s">
        <v>5</v>
      </c>
      <c r="N639" s="17">
        <f>ROUNDUP(IF(H639&lt;=0,0,IF(K639&lt;=0,0,F639*H639*K639)),-3)</f>
        <v>10000000</v>
      </c>
      <c r="O639" s="146">
        <v>2600000</v>
      </c>
      <c r="P639" s="17">
        <f>N639-O639</f>
        <v>7400000</v>
      </c>
      <c r="Q639" s="69"/>
      <c r="R639" s="755"/>
      <c r="S639" s="755"/>
    </row>
    <row r="640" spans="1:57" s="207" customFormat="1" hidden="1">
      <c r="A640" s="140"/>
      <c r="B640" s="142"/>
      <c r="C640" s="149"/>
      <c r="D640" s="1004"/>
      <c r="E640" s="124" t="s">
        <v>475</v>
      </c>
      <c r="F640" s="200">
        <v>0</v>
      </c>
      <c r="G640" s="15" t="s">
        <v>442</v>
      </c>
      <c r="H640" s="16"/>
      <c r="I640" s="15" t="s">
        <v>458</v>
      </c>
      <c r="J640" s="15" t="s">
        <v>442</v>
      </c>
      <c r="K640" s="16"/>
      <c r="L640" s="15" t="s">
        <v>432</v>
      </c>
      <c r="M640" s="15" t="s">
        <v>5</v>
      </c>
      <c r="N640" s="17">
        <f>ROUNDUP(IF(H640&lt;=0,0,IF(K640&lt;=0,0,F640*H640*K640)),-3)</f>
        <v>0</v>
      </c>
      <c r="O640" s="146">
        <v>4000000</v>
      </c>
      <c r="P640" s="17">
        <f>N640-O640</f>
        <v>-4000000</v>
      </c>
      <c r="Q640" s="69"/>
      <c r="R640" s="755"/>
      <c r="S640" s="755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1"/>
      <c r="BA640" s="12"/>
      <c r="BB640" s="10"/>
      <c r="BC640" s="10"/>
      <c r="BD640" s="10"/>
      <c r="BE640" s="10"/>
    </row>
    <row r="641" spans="1:57" hidden="1">
      <c r="A641" s="232"/>
      <c r="B641" s="142"/>
      <c r="C641" s="149"/>
      <c r="E641" s="124"/>
      <c r="N641" s="17"/>
      <c r="O641" s="233"/>
      <c r="P641" s="17"/>
      <c r="Q641" s="69"/>
      <c r="R641" s="755"/>
      <c r="S641" s="755"/>
    </row>
    <row r="642" spans="1:57" hidden="1">
      <c r="A642" s="232"/>
      <c r="B642" s="142"/>
      <c r="C642" s="149"/>
      <c r="D642" s="1005" t="s">
        <v>414</v>
      </c>
      <c r="E642" s="124"/>
      <c r="N642" s="18">
        <f>SUBTOTAL(9,N643)</f>
        <v>10070000</v>
      </c>
      <c r="O642" s="18">
        <f>SUBTOTAL(9,O643)</f>
        <v>0</v>
      </c>
      <c r="P642" s="18">
        <f>SUBTOTAL(9,P643)</f>
        <v>10070000</v>
      </c>
      <c r="Q642" s="163"/>
      <c r="R642" s="755"/>
      <c r="S642" s="755"/>
    </row>
    <row r="643" spans="1:57" hidden="1">
      <c r="A643" s="232"/>
      <c r="B643" s="142"/>
      <c r="C643" s="149"/>
      <c r="E643" s="124" t="s">
        <v>1198</v>
      </c>
      <c r="F643" s="14">
        <v>10070000</v>
      </c>
      <c r="G643" s="15" t="s">
        <v>3</v>
      </c>
      <c r="H643" s="16">
        <v>1</v>
      </c>
      <c r="I643" s="15" t="s">
        <v>432</v>
      </c>
      <c r="J643" s="15" t="s">
        <v>3</v>
      </c>
      <c r="K643" s="16">
        <v>1</v>
      </c>
      <c r="L643" s="15" t="s">
        <v>433</v>
      </c>
      <c r="M643" s="15" t="s">
        <v>439</v>
      </c>
      <c r="N643" s="17">
        <f>ROUNDUP(IF(H643&lt;=0,0,IF(K643&lt;=0,0,F643*H643*K643)),-3)</f>
        <v>10070000</v>
      </c>
      <c r="O643" s="146">
        <v>0</v>
      </c>
      <c r="P643" s="17">
        <f>N643-O643</f>
        <v>10070000</v>
      </c>
      <c r="Q643" s="69"/>
      <c r="R643" s="755"/>
      <c r="S643" s="755"/>
    </row>
    <row r="644" spans="1:57" hidden="1">
      <c r="A644" s="232"/>
      <c r="B644" s="142"/>
      <c r="C644" s="149"/>
      <c r="E644" s="124"/>
      <c r="N644" s="17"/>
      <c r="O644" s="233"/>
      <c r="P644" s="17"/>
      <c r="Q644" s="69"/>
      <c r="R644" s="755"/>
      <c r="S644" s="755"/>
    </row>
    <row r="645" spans="1:57" s="207" customFormat="1" hidden="1">
      <c r="A645" s="140"/>
      <c r="B645" s="142"/>
      <c r="C645" s="149"/>
      <c r="D645" s="1004" t="s">
        <v>413</v>
      </c>
      <c r="E645" s="124"/>
      <c r="F645" s="14"/>
      <c r="G645" s="15"/>
      <c r="H645" s="16"/>
      <c r="I645" s="15"/>
      <c r="J645" s="15"/>
      <c r="K645" s="16"/>
      <c r="L645" s="15"/>
      <c r="M645" s="15"/>
      <c r="N645" s="18">
        <f>SUBTOTAL(9,N646:N647)</f>
        <v>4700000000</v>
      </c>
      <c r="O645" s="18">
        <f>SUBTOTAL(9,O646:O647)</f>
        <v>2000000000</v>
      </c>
      <c r="P645" s="18">
        <f>SUBTOTAL(9,P646:P647)</f>
        <v>2700000000</v>
      </c>
      <c r="Q645" s="163"/>
      <c r="R645" s="755"/>
      <c r="S645" s="755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1"/>
      <c r="BA645" s="12"/>
      <c r="BB645" s="10"/>
      <c r="BC645" s="10"/>
      <c r="BD645" s="10"/>
      <c r="BE645" s="10"/>
    </row>
    <row r="646" spans="1:57" hidden="1">
      <c r="A646" s="232"/>
      <c r="B646" s="142"/>
      <c r="C646" s="149"/>
      <c r="E646" s="124" t="s">
        <v>1201</v>
      </c>
      <c r="F646" s="14">
        <v>10000000</v>
      </c>
      <c r="G646" s="15" t="s">
        <v>3</v>
      </c>
      <c r="H646" s="16">
        <v>210</v>
      </c>
      <c r="I646" s="15" t="s">
        <v>467</v>
      </c>
      <c r="J646" s="15" t="s">
        <v>3</v>
      </c>
      <c r="K646" s="16">
        <v>1</v>
      </c>
      <c r="L646" s="15" t="s">
        <v>433</v>
      </c>
      <c r="M646" s="15" t="s">
        <v>5</v>
      </c>
      <c r="N646" s="17">
        <f>ROUNDUP(IF(H646&lt;=0,0,IF(K646&lt;=0,0,F646*H646*K646)),-3)</f>
        <v>2100000000</v>
      </c>
      <c r="O646" s="146">
        <v>0</v>
      </c>
      <c r="P646" s="17">
        <f>N646-O646</f>
        <v>2100000000</v>
      </c>
      <c r="Q646" s="69"/>
      <c r="R646" s="755"/>
      <c r="S646" s="755"/>
    </row>
    <row r="647" spans="1:57" hidden="1">
      <c r="A647" s="232"/>
      <c r="B647" s="142"/>
      <c r="C647" s="149"/>
      <c r="E647" s="124" t="s">
        <v>2104</v>
      </c>
      <c r="F647" s="14">
        <v>100000000</v>
      </c>
      <c r="G647" s="15" t="s">
        <v>3</v>
      </c>
      <c r="H647" s="16">
        <v>26</v>
      </c>
      <c r="I647" s="15" t="s">
        <v>467</v>
      </c>
      <c r="J647" s="15" t="s">
        <v>3</v>
      </c>
      <c r="K647" s="16">
        <v>1</v>
      </c>
      <c r="L647" s="15" t="s">
        <v>433</v>
      </c>
      <c r="M647" s="15" t="s">
        <v>5</v>
      </c>
      <c r="N647" s="17">
        <f>ROUNDUP(IF(H647&lt;=0,0,IF(K647&lt;=0,0,F647*H647*K647)),-3)</f>
        <v>2600000000</v>
      </c>
      <c r="O647" s="146">
        <v>2000000000</v>
      </c>
      <c r="P647" s="17">
        <f>N647-O647</f>
        <v>600000000</v>
      </c>
      <c r="Q647" s="69"/>
      <c r="R647" s="755"/>
      <c r="S647" s="755"/>
    </row>
    <row r="648" spans="1:57" s="207" customFormat="1" hidden="1">
      <c r="A648" s="140"/>
      <c r="B648" s="142"/>
      <c r="C648" s="149"/>
      <c r="D648" s="1004"/>
      <c r="E648" s="124"/>
      <c r="F648" s="14"/>
      <c r="G648" s="15"/>
      <c r="H648" s="16"/>
      <c r="I648" s="15"/>
      <c r="J648" s="15"/>
      <c r="K648" s="16"/>
      <c r="L648" s="15"/>
      <c r="M648" s="15"/>
      <c r="N648" s="17"/>
      <c r="O648" s="146"/>
      <c r="P648" s="17"/>
      <c r="Q648" s="69"/>
      <c r="R648" s="755"/>
      <c r="S648" s="755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1"/>
      <c r="BA648" s="12"/>
      <c r="BB648" s="10"/>
      <c r="BC648" s="10"/>
      <c r="BD648" s="10"/>
      <c r="BE648" s="10"/>
    </row>
    <row r="649" spans="1:57" hidden="1">
      <c r="A649" s="232"/>
      <c r="B649" s="142"/>
      <c r="C649" s="149"/>
      <c r="D649" s="1005" t="s">
        <v>211</v>
      </c>
      <c r="E649" s="124"/>
      <c r="N649" s="18">
        <f>SUBTOTAL(9,N650)</f>
        <v>0</v>
      </c>
      <c r="O649" s="18">
        <f>SUBTOTAL(9,O650)</f>
        <v>600000000</v>
      </c>
      <c r="P649" s="18">
        <f>SUBTOTAL(9,P650)</f>
        <v>-600000000</v>
      </c>
      <c r="Q649" s="163"/>
      <c r="R649" s="755"/>
      <c r="S649" s="755"/>
    </row>
    <row r="650" spans="1:57" s="207" customFormat="1" hidden="1">
      <c r="A650" s="140"/>
      <c r="B650" s="142"/>
      <c r="C650" s="149"/>
      <c r="D650" s="1004"/>
      <c r="E650" s="124" t="s">
        <v>470</v>
      </c>
      <c r="F650" s="200">
        <v>0</v>
      </c>
      <c r="G650" s="15" t="s">
        <v>442</v>
      </c>
      <c r="H650" s="16"/>
      <c r="I650" s="15" t="s">
        <v>433</v>
      </c>
      <c r="J650" s="15" t="s">
        <v>442</v>
      </c>
      <c r="K650" s="16"/>
      <c r="L650" s="15" t="s">
        <v>467</v>
      </c>
      <c r="M650" s="15" t="s">
        <v>5</v>
      </c>
      <c r="N650" s="17">
        <f>ROUNDUP(IF(H650&lt;=0,0,IF(K650&lt;=0,0,F650*H650*K650)),-3)</f>
        <v>0</v>
      </c>
      <c r="O650" s="146">
        <v>600000000</v>
      </c>
      <c r="P650" s="17">
        <f>N650-O650</f>
        <v>-600000000</v>
      </c>
      <c r="Q650" s="69"/>
      <c r="R650" s="755"/>
      <c r="S650" s="755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1"/>
      <c r="BA650" s="12"/>
      <c r="BB650" s="10"/>
      <c r="BC650" s="10"/>
      <c r="BD650" s="10"/>
      <c r="BE650" s="10"/>
    </row>
    <row r="651" spans="1:57" hidden="1">
      <c r="A651" s="232"/>
      <c r="B651" s="142"/>
      <c r="C651" s="149"/>
      <c r="E651" s="124"/>
      <c r="N651" s="17"/>
      <c r="O651" s="233"/>
      <c r="P651" s="17"/>
      <c r="Q651" s="69"/>
      <c r="R651" s="755"/>
      <c r="S651" s="755"/>
    </row>
    <row r="652" spans="1:57" s="207" customFormat="1" hidden="1">
      <c r="A652" s="67"/>
      <c r="B652" s="182" t="s">
        <v>1216</v>
      </c>
      <c r="C652" s="182"/>
      <c r="D652" s="1034"/>
      <c r="E652" s="194"/>
      <c r="F652" s="195"/>
      <c r="G652" s="196"/>
      <c r="H652" s="197"/>
      <c r="I652" s="196"/>
      <c r="J652" s="196"/>
      <c r="K652" s="197"/>
      <c r="L652" s="196"/>
      <c r="M652" s="196"/>
      <c r="N652" s="121">
        <f>SUBTOTAL(9,N653:N752)</f>
        <v>1893000000</v>
      </c>
      <c r="O652" s="121">
        <f>SUBTOTAL(9,O653:O752)</f>
        <v>4214500000</v>
      </c>
      <c r="P652" s="121">
        <f>SUBTOTAL(9,P653:P752)</f>
        <v>-2321500000</v>
      </c>
      <c r="Q652" s="122">
        <f>(N652/O652)*100-100</f>
        <v>-55.083639814924666</v>
      </c>
      <c r="R652" s="755"/>
      <c r="S652" s="755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1"/>
      <c r="BA652" s="12"/>
      <c r="BB652" s="10"/>
      <c r="BC652" s="10"/>
      <c r="BD652" s="10"/>
      <c r="BE652" s="10"/>
    </row>
    <row r="653" spans="1:57" s="207" customFormat="1" hidden="1">
      <c r="A653" s="67"/>
      <c r="B653" s="28"/>
      <c r="C653" s="28"/>
      <c r="D653" s="1011" t="s">
        <v>123</v>
      </c>
      <c r="E653" s="124"/>
      <c r="F653" s="14"/>
      <c r="G653" s="15"/>
      <c r="H653" s="16"/>
      <c r="I653" s="15"/>
      <c r="J653" s="15"/>
      <c r="K653" s="16"/>
      <c r="L653" s="15"/>
      <c r="M653" s="15"/>
      <c r="N653" s="18">
        <f>SUBTOTAL(9,N654:N654)</f>
        <v>0</v>
      </c>
      <c r="O653" s="18">
        <f>SUBTOTAL(9,O654:O654)</f>
        <v>20000000</v>
      </c>
      <c r="P653" s="18">
        <f>SUBTOTAL(9,P654:P654)</f>
        <v>-20000000</v>
      </c>
      <c r="Q653" s="163"/>
      <c r="R653" s="755"/>
      <c r="S653" s="755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1"/>
      <c r="BA653" s="12"/>
      <c r="BB653" s="10"/>
      <c r="BC653" s="10"/>
      <c r="BD653" s="10"/>
      <c r="BE653" s="10"/>
    </row>
    <row r="654" spans="1:57" s="207" customFormat="1" hidden="1">
      <c r="A654" s="67"/>
      <c r="B654" s="28"/>
      <c r="C654" s="28"/>
      <c r="D654" s="1011"/>
      <c r="E654" s="124" t="s">
        <v>1217</v>
      </c>
      <c r="F654" s="14">
        <v>0</v>
      </c>
      <c r="G654" s="15" t="s">
        <v>3</v>
      </c>
      <c r="H654" s="16"/>
      <c r="I654" s="15" t="s">
        <v>1218</v>
      </c>
      <c r="J654" s="15" t="s">
        <v>3</v>
      </c>
      <c r="K654" s="16"/>
      <c r="L654" s="15" t="s">
        <v>1219</v>
      </c>
      <c r="M654" s="15" t="s">
        <v>5</v>
      </c>
      <c r="N654" s="17">
        <f>ROUNDUP(IF(H654&lt;=0,0,IF(K654&lt;=0,0,F654*H654*K654)),-3)</f>
        <v>0</v>
      </c>
      <c r="O654" s="17">
        <v>20000000</v>
      </c>
      <c r="P654" s="17">
        <f>N654-O654</f>
        <v>-20000000</v>
      </c>
      <c r="Q654" s="69"/>
      <c r="R654" s="755"/>
      <c r="S654" s="755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1"/>
      <c r="BA654" s="12"/>
      <c r="BB654" s="10"/>
      <c r="BC654" s="10"/>
      <c r="BD654" s="10"/>
      <c r="BE654" s="10"/>
    </row>
    <row r="655" spans="1:57" s="207" customFormat="1" hidden="1">
      <c r="A655" s="67"/>
      <c r="B655" s="28"/>
      <c r="C655" s="28"/>
      <c r="D655" s="1011"/>
      <c r="E655" s="124"/>
      <c r="F655" s="14"/>
      <c r="G655" s="15"/>
      <c r="H655" s="16"/>
      <c r="I655" s="15"/>
      <c r="J655" s="15"/>
      <c r="K655" s="16"/>
      <c r="L655" s="15"/>
      <c r="M655" s="15"/>
      <c r="N655" s="17"/>
      <c r="O655" s="17"/>
      <c r="P655" s="17"/>
      <c r="Q655" s="69"/>
      <c r="R655" s="755"/>
      <c r="S655" s="755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1"/>
      <c r="BA655" s="12"/>
      <c r="BB655" s="10"/>
      <c r="BC655" s="10"/>
      <c r="BD655" s="10"/>
      <c r="BE655" s="10"/>
    </row>
    <row r="656" spans="1:57" s="207" customFormat="1" hidden="1">
      <c r="A656" s="67"/>
      <c r="B656" s="28"/>
      <c r="C656" s="28"/>
      <c r="D656" s="1011" t="s">
        <v>397</v>
      </c>
      <c r="E656" s="124"/>
      <c r="F656" s="14"/>
      <c r="G656" s="15"/>
      <c r="H656" s="16"/>
      <c r="I656" s="15"/>
      <c r="J656" s="15"/>
      <c r="K656" s="16"/>
      <c r="L656" s="15"/>
      <c r="M656" s="15"/>
      <c r="N656" s="17">
        <f>SUBTOTAL(9,N657:N662)</f>
        <v>72700000</v>
      </c>
      <c r="O656" s="17">
        <f>SUBTOTAL(9,O657:O662)</f>
        <v>198158000</v>
      </c>
      <c r="P656" s="17">
        <f>SUBTOTAL(9,P657:P662)</f>
        <v>-125458000</v>
      </c>
      <c r="Q656" s="69"/>
      <c r="R656" s="755"/>
      <c r="S656" s="755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1"/>
      <c r="BA656" s="12"/>
      <c r="BB656" s="10"/>
      <c r="BC656" s="10"/>
      <c r="BD656" s="10"/>
      <c r="BE656" s="10"/>
    </row>
    <row r="657" spans="1:57" s="207" customFormat="1" hidden="1">
      <c r="A657" s="67"/>
      <c r="B657" s="28"/>
      <c r="C657" s="28"/>
      <c r="D657" s="1011"/>
      <c r="E657" s="124" t="s">
        <v>1220</v>
      </c>
      <c r="F657" s="14">
        <v>2500000</v>
      </c>
      <c r="G657" s="15" t="s">
        <v>3</v>
      </c>
      <c r="H657" s="16">
        <v>1</v>
      </c>
      <c r="I657" s="15" t="s">
        <v>1221</v>
      </c>
      <c r="J657" s="15" t="s">
        <v>3</v>
      </c>
      <c r="K657" s="16">
        <v>1</v>
      </c>
      <c r="L657" s="15" t="s">
        <v>1222</v>
      </c>
      <c r="M657" s="15" t="s">
        <v>5</v>
      </c>
      <c r="N657" s="17">
        <f t="shared" ref="N657:N662" si="35">ROUNDUP(IF(H657&lt;=0,0,IF(K657&lt;=0,0,F657*H657*K657)),-3)</f>
        <v>2500000</v>
      </c>
      <c r="O657" s="17">
        <v>1500000</v>
      </c>
      <c r="P657" s="17">
        <f t="shared" ref="P657:P662" si="36">N657-O657</f>
        <v>1000000</v>
      </c>
      <c r="Q657" s="69"/>
      <c r="R657" s="755"/>
      <c r="S657" s="755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1"/>
      <c r="BA657" s="12"/>
      <c r="BB657" s="10"/>
      <c r="BC657" s="10"/>
      <c r="BD657" s="10"/>
      <c r="BE657" s="10"/>
    </row>
    <row r="658" spans="1:57" s="207" customFormat="1" hidden="1">
      <c r="A658" s="67"/>
      <c r="B658" s="28"/>
      <c r="C658" s="28"/>
      <c r="D658" s="1011"/>
      <c r="E658" s="124" t="s">
        <v>1223</v>
      </c>
      <c r="F658" s="14">
        <v>1900000</v>
      </c>
      <c r="G658" s="15" t="s">
        <v>3</v>
      </c>
      <c r="H658" s="16">
        <v>1</v>
      </c>
      <c r="I658" s="15" t="s">
        <v>1221</v>
      </c>
      <c r="J658" s="15" t="s">
        <v>3</v>
      </c>
      <c r="K658" s="16">
        <v>12</v>
      </c>
      <c r="L658" s="15" t="s">
        <v>1224</v>
      </c>
      <c r="M658" s="15" t="s">
        <v>5</v>
      </c>
      <c r="N658" s="17">
        <f t="shared" si="35"/>
        <v>22800000</v>
      </c>
      <c r="O658" s="17">
        <v>0</v>
      </c>
      <c r="P658" s="17">
        <f t="shared" si="36"/>
        <v>22800000</v>
      </c>
      <c r="Q658" s="69"/>
      <c r="R658" s="755"/>
      <c r="S658" s="755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1"/>
      <c r="BA658" s="12"/>
      <c r="BB658" s="10"/>
      <c r="BC658" s="10"/>
      <c r="BD658" s="10"/>
      <c r="BE658" s="10"/>
    </row>
    <row r="659" spans="1:57" s="207" customFormat="1" hidden="1">
      <c r="A659" s="67"/>
      <c r="B659" s="28"/>
      <c r="C659" s="28"/>
      <c r="D659" s="1011"/>
      <c r="E659" s="124" t="s">
        <v>1225</v>
      </c>
      <c r="F659" s="14">
        <v>2700000</v>
      </c>
      <c r="G659" s="15" t="s">
        <v>3</v>
      </c>
      <c r="H659" s="16">
        <v>1</v>
      </c>
      <c r="I659" s="15" t="s">
        <v>1221</v>
      </c>
      <c r="J659" s="15" t="s">
        <v>3</v>
      </c>
      <c r="K659" s="16">
        <v>12</v>
      </c>
      <c r="L659" s="15" t="s">
        <v>1224</v>
      </c>
      <c r="M659" s="15" t="s">
        <v>5</v>
      </c>
      <c r="N659" s="17">
        <f t="shared" si="35"/>
        <v>32400000</v>
      </c>
      <c r="O659" s="242">
        <v>38800000</v>
      </c>
      <c r="P659" s="17">
        <f t="shared" si="36"/>
        <v>-6400000</v>
      </c>
      <c r="Q659" s="69"/>
      <c r="R659" s="755"/>
      <c r="S659" s="755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1"/>
      <c r="BA659" s="12"/>
      <c r="BB659" s="10"/>
      <c r="BC659" s="10"/>
      <c r="BD659" s="10"/>
      <c r="BE659" s="10"/>
    </row>
    <row r="660" spans="1:57" s="207" customFormat="1" hidden="1">
      <c r="A660" s="67"/>
      <c r="B660" s="28"/>
      <c r="C660" s="28"/>
      <c r="D660" s="1011"/>
      <c r="E660" s="124" t="s">
        <v>1226</v>
      </c>
      <c r="F660" s="14">
        <v>1250000</v>
      </c>
      <c r="G660" s="15" t="s">
        <v>3</v>
      </c>
      <c r="H660" s="16">
        <v>1</v>
      </c>
      <c r="I660" s="15" t="s">
        <v>1221</v>
      </c>
      <c r="J660" s="15" t="s">
        <v>3</v>
      </c>
      <c r="K660" s="16">
        <v>12</v>
      </c>
      <c r="L660" s="15" t="s">
        <v>1224</v>
      </c>
      <c r="M660" s="15" t="s">
        <v>5</v>
      </c>
      <c r="N660" s="17">
        <f t="shared" si="35"/>
        <v>15000000</v>
      </c>
      <c r="O660" s="242">
        <v>61200000</v>
      </c>
      <c r="P660" s="17">
        <f t="shared" si="36"/>
        <v>-46200000</v>
      </c>
      <c r="Q660" s="69"/>
      <c r="R660" s="755"/>
      <c r="S660" s="755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1"/>
      <c r="BA660" s="12"/>
      <c r="BB660" s="10"/>
      <c r="BC660" s="10"/>
      <c r="BD660" s="10"/>
      <c r="BE660" s="10"/>
    </row>
    <row r="661" spans="1:57" s="207" customFormat="1" hidden="1">
      <c r="A661" s="243"/>
      <c r="B661" s="244"/>
      <c r="C661" s="245"/>
      <c r="D661" s="1046"/>
      <c r="E661" s="13" t="s">
        <v>529</v>
      </c>
      <c r="F661" s="200">
        <v>0</v>
      </c>
      <c r="G661" s="15" t="s">
        <v>3</v>
      </c>
      <c r="H661" s="150"/>
      <c r="I661" s="15" t="s">
        <v>12</v>
      </c>
      <c r="J661" s="15" t="s">
        <v>3</v>
      </c>
      <c r="K661" s="150"/>
      <c r="L661" s="15" t="s">
        <v>16</v>
      </c>
      <c r="M661" s="15" t="s">
        <v>5</v>
      </c>
      <c r="N661" s="17">
        <f t="shared" si="35"/>
        <v>0</v>
      </c>
      <c r="O661" s="242">
        <v>78658000</v>
      </c>
      <c r="P661" s="17">
        <f t="shared" si="36"/>
        <v>-78658000</v>
      </c>
      <c r="Q661" s="241"/>
      <c r="R661" s="755"/>
      <c r="S661" s="755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1"/>
      <c r="BA661" s="12"/>
      <c r="BB661" s="10"/>
      <c r="BC661" s="10"/>
      <c r="BD661" s="10"/>
      <c r="BE661" s="10"/>
    </row>
    <row r="662" spans="1:57" s="207" customFormat="1" hidden="1">
      <c r="A662" s="67"/>
      <c r="B662" s="28"/>
      <c r="C662" s="68"/>
      <c r="D662" s="1046"/>
      <c r="E662" s="246" t="s">
        <v>530</v>
      </c>
      <c r="F662" s="200">
        <v>0</v>
      </c>
      <c r="G662" s="247" t="s">
        <v>3</v>
      </c>
      <c r="H662" s="248"/>
      <c r="I662" s="247" t="s">
        <v>437</v>
      </c>
      <c r="J662" s="247" t="s">
        <v>3</v>
      </c>
      <c r="K662" s="248"/>
      <c r="L662" s="247" t="s">
        <v>433</v>
      </c>
      <c r="M662" s="247" t="s">
        <v>5</v>
      </c>
      <c r="N662" s="166">
        <f t="shared" si="35"/>
        <v>0</v>
      </c>
      <c r="O662" s="242">
        <v>18000000</v>
      </c>
      <c r="P662" s="17">
        <f t="shared" si="36"/>
        <v>-18000000</v>
      </c>
      <c r="Q662" s="69"/>
      <c r="R662" s="755"/>
      <c r="S662" s="755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1"/>
      <c r="BA662" s="12"/>
      <c r="BB662" s="10"/>
      <c r="BC662" s="10"/>
      <c r="BD662" s="10"/>
      <c r="BE662" s="10"/>
    </row>
    <row r="663" spans="1:57" s="207" customFormat="1" hidden="1">
      <c r="A663" s="67"/>
      <c r="B663" s="28"/>
      <c r="C663" s="28"/>
      <c r="D663" s="1011"/>
      <c r="E663" s="124"/>
      <c r="F663" s="14"/>
      <c r="G663" s="15"/>
      <c r="H663" s="16"/>
      <c r="I663" s="15"/>
      <c r="J663" s="15"/>
      <c r="K663" s="16"/>
      <c r="L663" s="15"/>
      <c r="M663" s="15"/>
      <c r="N663" s="17"/>
      <c r="O663" s="17"/>
      <c r="P663" s="17"/>
      <c r="Q663" s="69"/>
      <c r="R663" s="755"/>
      <c r="S663" s="755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1"/>
      <c r="BA663" s="12"/>
      <c r="BB663" s="10"/>
      <c r="BC663" s="10"/>
      <c r="BD663" s="10"/>
      <c r="BE663" s="10"/>
    </row>
    <row r="664" spans="1:57" s="207" customFormat="1" hidden="1">
      <c r="A664" s="67"/>
      <c r="B664" s="28"/>
      <c r="C664" s="28"/>
      <c r="D664" s="1011" t="s">
        <v>416</v>
      </c>
      <c r="E664" s="124"/>
      <c r="F664" s="14"/>
      <c r="G664" s="15"/>
      <c r="H664" s="16"/>
      <c r="I664" s="15"/>
      <c r="J664" s="15"/>
      <c r="K664" s="16"/>
      <c r="L664" s="15"/>
      <c r="M664" s="15"/>
      <c r="N664" s="18">
        <f>SUBTOTAL(9,N665:N666)</f>
        <v>1200000</v>
      </c>
      <c r="O664" s="18">
        <f>SUBTOTAL(9,O665:O666)</f>
        <v>0</v>
      </c>
      <c r="P664" s="18">
        <f>SUBTOTAL(9,P665:P666)</f>
        <v>1200000</v>
      </c>
      <c r="Q664" s="163"/>
      <c r="R664" s="755"/>
      <c r="S664" s="755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1"/>
      <c r="BA664" s="12"/>
      <c r="BB664" s="10"/>
      <c r="BC664" s="10"/>
      <c r="BD664" s="10"/>
      <c r="BE664" s="10"/>
    </row>
    <row r="665" spans="1:57" s="207" customFormat="1" hidden="1">
      <c r="A665" s="67"/>
      <c r="B665" s="28"/>
      <c r="C665" s="28"/>
      <c r="D665" s="1011"/>
      <c r="E665" s="124" t="s">
        <v>1235</v>
      </c>
      <c r="F665" s="14">
        <v>100000</v>
      </c>
      <c r="G665" s="15" t="s">
        <v>3</v>
      </c>
      <c r="H665" s="16">
        <v>12</v>
      </c>
      <c r="I665" s="15" t="s">
        <v>1227</v>
      </c>
      <c r="J665" s="15" t="s">
        <v>3</v>
      </c>
      <c r="K665" s="16">
        <v>1</v>
      </c>
      <c r="L665" s="15" t="s">
        <v>1212</v>
      </c>
      <c r="M665" s="15" t="s">
        <v>5</v>
      </c>
      <c r="N665" s="17">
        <f>ROUNDUP(IF(H665&lt;=0,0,IF(K665&lt;=0,0,F665*H665*K665)),-3)</f>
        <v>1200000</v>
      </c>
      <c r="O665" s="17">
        <v>0</v>
      </c>
      <c r="P665" s="17">
        <f>N665-O665</f>
        <v>1200000</v>
      </c>
      <c r="Q665" s="69"/>
      <c r="R665" s="755"/>
      <c r="S665" s="755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1"/>
      <c r="BA665" s="12"/>
      <c r="BB665" s="10"/>
      <c r="BC665" s="10"/>
      <c r="BD665" s="10"/>
      <c r="BE665" s="10"/>
    </row>
    <row r="666" spans="1:57" s="207" customFormat="1" hidden="1">
      <c r="A666" s="67"/>
      <c r="B666" s="28"/>
      <c r="C666" s="183"/>
      <c r="D666" s="1005"/>
      <c r="E666" s="124"/>
      <c r="F666" s="14"/>
      <c r="G666" s="15"/>
      <c r="H666" s="16"/>
      <c r="I666" s="15"/>
      <c r="J666" s="15"/>
      <c r="K666" s="16"/>
      <c r="L666" s="15"/>
      <c r="M666" s="15"/>
      <c r="N666" s="17"/>
      <c r="O666" s="17"/>
      <c r="P666" s="17"/>
      <c r="Q666" s="69"/>
      <c r="R666" s="755"/>
      <c r="S666" s="755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1"/>
      <c r="BA666" s="12"/>
      <c r="BB666" s="10"/>
      <c r="BC666" s="10"/>
      <c r="BD666" s="10"/>
      <c r="BE666" s="10"/>
    </row>
    <row r="667" spans="1:57" s="207" customFormat="1" hidden="1">
      <c r="A667" s="67"/>
      <c r="B667" s="28"/>
      <c r="C667" s="28"/>
      <c r="D667" s="1011" t="s">
        <v>436</v>
      </c>
      <c r="E667" s="124"/>
      <c r="F667" s="14"/>
      <c r="G667" s="15"/>
      <c r="H667" s="16"/>
      <c r="I667" s="15"/>
      <c r="J667" s="15"/>
      <c r="K667" s="16"/>
      <c r="L667" s="15"/>
      <c r="M667" s="15"/>
      <c r="N667" s="18">
        <f>SUBTOTAL(9,N668:N682)</f>
        <v>40702000</v>
      </c>
      <c r="O667" s="18">
        <f>SUBTOTAL(9,O668:O682)</f>
        <v>361043000</v>
      </c>
      <c r="P667" s="18">
        <f>SUBTOTAL(9,P668:P682)</f>
        <v>-320341000</v>
      </c>
      <c r="Q667" s="163"/>
      <c r="R667" s="755"/>
      <c r="S667" s="755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1"/>
      <c r="BA667" s="12"/>
      <c r="BB667" s="10"/>
      <c r="BC667" s="10"/>
      <c r="BD667" s="10"/>
      <c r="BE667" s="10"/>
    </row>
    <row r="668" spans="1:57" s="207" customFormat="1" hidden="1">
      <c r="A668" s="67"/>
      <c r="B668" s="28"/>
      <c r="C668" s="28"/>
      <c r="D668" s="1011"/>
      <c r="E668" s="124" t="s">
        <v>1228</v>
      </c>
      <c r="F668" s="14">
        <v>451000</v>
      </c>
      <c r="G668" s="15" t="s">
        <v>3</v>
      </c>
      <c r="H668" s="16">
        <v>12</v>
      </c>
      <c r="I668" s="15" t="s">
        <v>1227</v>
      </c>
      <c r="J668" s="15" t="s">
        <v>3</v>
      </c>
      <c r="K668" s="16">
        <v>1</v>
      </c>
      <c r="L668" s="15" t="s">
        <v>1212</v>
      </c>
      <c r="M668" s="15" t="s">
        <v>5</v>
      </c>
      <c r="N668" s="17">
        <f t="shared" ref="N668:N682" si="37">ROUNDUP(IF(H668&lt;=0,0,IF(K668&lt;=0,0,F668*H668*K668)),-3)</f>
        <v>5412000</v>
      </c>
      <c r="O668" s="17">
        <v>0</v>
      </c>
      <c r="P668" s="17">
        <f t="shared" ref="P668:P682" si="38">N668-O668</f>
        <v>5412000</v>
      </c>
      <c r="Q668" s="69"/>
      <c r="R668" s="755"/>
      <c r="S668" s="755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1"/>
      <c r="BA668" s="12"/>
      <c r="BB668" s="10"/>
      <c r="BC668" s="10"/>
      <c r="BD668" s="10"/>
      <c r="BE668" s="10"/>
    </row>
    <row r="669" spans="1:57" s="207" customFormat="1" hidden="1">
      <c r="A669" s="67"/>
      <c r="B669" s="28"/>
      <c r="C669" s="28"/>
      <c r="D669" s="1011"/>
      <c r="E669" s="124" t="s">
        <v>1229</v>
      </c>
      <c r="F669" s="14">
        <v>357500</v>
      </c>
      <c r="G669" s="15" t="s">
        <v>3</v>
      </c>
      <c r="H669" s="16">
        <v>12</v>
      </c>
      <c r="I669" s="15" t="s">
        <v>1227</v>
      </c>
      <c r="J669" s="15" t="s">
        <v>3</v>
      </c>
      <c r="K669" s="16">
        <v>1</v>
      </c>
      <c r="L669" s="15" t="s">
        <v>1212</v>
      </c>
      <c r="M669" s="15" t="s">
        <v>5</v>
      </c>
      <c r="N669" s="17">
        <f t="shared" si="37"/>
        <v>4290000</v>
      </c>
      <c r="O669" s="17">
        <v>0</v>
      </c>
      <c r="P669" s="17">
        <f t="shared" si="38"/>
        <v>4290000</v>
      </c>
      <c r="Q669" s="69"/>
      <c r="R669" s="755"/>
      <c r="S669" s="755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1"/>
      <c r="BA669" s="12"/>
      <c r="BB669" s="10"/>
      <c r="BC669" s="10"/>
      <c r="BD669" s="10"/>
      <c r="BE669" s="10"/>
    </row>
    <row r="670" spans="1:57" s="207" customFormat="1" hidden="1">
      <c r="A670" s="67"/>
      <c r="B670" s="28"/>
      <c r="C670" s="28"/>
      <c r="D670" s="1011"/>
      <c r="E670" s="124" t="s">
        <v>2410</v>
      </c>
      <c r="F670" s="14">
        <v>2000000</v>
      </c>
      <c r="G670" s="15" t="s">
        <v>3</v>
      </c>
      <c r="H670" s="16">
        <v>1</v>
      </c>
      <c r="I670" s="15" t="s">
        <v>1219</v>
      </c>
      <c r="J670" s="15" t="s">
        <v>3</v>
      </c>
      <c r="K670" s="16">
        <v>1</v>
      </c>
      <c r="L670" s="15" t="s">
        <v>1212</v>
      </c>
      <c r="M670" s="15" t="s">
        <v>5</v>
      </c>
      <c r="N670" s="17">
        <f t="shared" si="37"/>
        <v>2000000</v>
      </c>
      <c r="O670" s="17">
        <v>0</v>
      </c>
      <c r="P670" s="17">
        <f t="shared" si="38"/>
        <v>2000000</v>
      </c>
      <c r="Q670" s="69"/>
      <c r="R670" s="755"/>
      <c r="S670" s="755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1"/>
      <c r="BA670" s="12"/>
      <c r="BB670" s="10"/>
      <c r="BC670" s="10"/>
      <c r="BD670" s="10"/>
      <c r="BE670" s="10"/>
    </row>
    <row r="671" spans="1:57" s="207" customFormat="1" hidden="1">
      <c r="A671" s="67"/>
      <c r="B671" s="28"/>
      <c r="C671" s="28"/>
      <c r="D671" s="1011"/>
      <c r="E671" s="124" t="s">
        <v>1230</v>
      </c>
      <c r="F671" s="14">
        <v>1000000</v>
      </c>
      <c r="G671" s="15" t="s">
        <v>3</v>
      </c>
      <c r="H671" s="16">
        <v>12</v>
      </c>
      <c r="I671" s="15" t="s">
        <v>1227</v>
      </c>
      <c r="J671" s="15" t="s">
        <v>3</v>
      </c>
      <c r="K671" s="16">
        <v>1</v>
      </c>
      <c r="L671" s="15" t="s">
        <v>1212</v>
      </c>
      <c r="M671" s="15" t="s">
        <v>5</v>
      </c>
      <c r="N671" s="17">
        <f t="shared" si="37"/>
        <v>12000000</v>
      </c>
      <c r="O671" s="17">
        <v>0</v>
      </c>
      <c r="P671" s="17">
        <f t="shared" si="38"/>
        <v>12000000</v>
      </c>
      <c r="Q671" s="69"/>
      <c r="R671" s="755"/>
      <c r="S671" s="755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1"/>
      <c r="BA671" s="12"/>
      <c r="BB671" s="10"/>
      <c r="BC671" s="10"/>
      <c r="BD671" s="10"/>
      <c r="BE671" s="10"/>
    </row>
    <row r="672" spans="1:57" s="207" customFormat="1" hidden="1">
      <c r="A672" s="67"/>
      <c r="B672" s="28"/>
      <c r="C672" s="28"/>
      <c r="D672" s="1011"/>
      <c r="E672" s="124" t="s">
        <v>1231</v>
      </c>
      <c r="F672" s="14">
        <v>25000</v>
      </c>
      <c r="G672" s="15" t="s">
        <v>3</v>
      </c>
      <c r="H672" s="16">
        <v>60</v>
      </c>
      <c r="I672" s="15" t="s">
        <v>1218</v>
      </c>
      <c r="J672" s="15" t="s">
        <v>3</v>
      </c>
      <c r="K672" s="16">
        <v>8</v>
      </c>
      <c r="L672" s="15" t="s">
        <v>1213</v>
      </c>
      <c r="M672" s="15" t="s">
        <v>5</v>
      </c>
      <c r="N672" s="17">
        <f t="shared" si="37"/>
        <v>12000000</v>
      </c>
      <c r="O672" s="17">
        <v>0</v>
      </c>
      <c r="P672" s="17">
        <f t="shared" si="38"/>
        <v>12000000</v>
      </c>
      <c r="Q672" s="69"/>
      <c r="R672" s="755"/>
      <c r="S672" s="755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1"/>
      <c r="BA672" s="12"/>
      <c r="BB672" s="10"/>
      <c r="BC672" s="10"/>
      <c r="BD672" s="10"/>
      <c r="BE672" s="10"/>
    </row>
    <row r="673" spans="1:57" s="207" customFormat="1" hidden="1">
      <c r="A673" s="67"/>
      <c r="B673" s="28"/>
      <c r="C673" s="28"/>
      <c r="D673" s="1011"/>
      <c r="E673" s="124" t="s">
        <v>1232</v>
      </c>
      <c r="F673" s="14">
        <v>5000000</v>
      </c>
      <c r="G673" s="15" t="s">
        <v>3</v>
      </c>
      <c r="H673" s="16">
        <v>1</v>
      </c>
      <c r="I673" s="15" t="s">
        <v>1219</v>
      </c>
      <c r="J673" s="15" t="s">
        <v>3</v>
      </c>
      <c r="K673" s="16">
        <v>1</v>
      </c>
      <c r="L673" s="15" t="s">
        <v>1212</v>
      </c>
      <c r="M673" s="15" t="s">
        <v>5</v>
      </c>
      <c r="N673" s="17">
        <f t="shared" si="37"/>
        <v>5000000</v>
      </c>
      <c r="O673" s="17">
        <v>1713000</v>
      </c>
      <c r="P673" s="17">
        <f t="shared" si="38"/>
        <v>3287000</v>
      </c>
      <c r="Q673" s="69"/>
      <c r="R673" s="755"/>
      <c r="S673" s="755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1"/>
      <c r="BA673" s="12"/>
      <c r="BB673" s="10"/>
      <c r="BC673" s="10"/>
      <c r="BD673" s="10"/>
      <c r="BE673" s="10"/>
    </row>
    <row r="674" spans="1:57" s="207" customFormat="1" hidden="1">
      <c r="A674" s="67"/>
      <c r="B674" s="28"/>
      <c r="C674" s="68"/>
      <c r="D674" s="1005"/>
      <c r="E674" s="199" t="s">
        <v>531</v>
      </c>
      <c r="F674" s="200">
        <v>0</v>
      </c>
      <c r="G674" s="35" t="s">
        <v>3</v>
      </c>
      <c r="H674" s="150"/>
      <c r="I674" s="35" t="s">
        <v>433</v>
      </c>
      <c r="J674" s="35" t="s">
        <v>3</v>
      </c>
      <c r="K674" s="37"/>
      <c r="L674" s="35" t="s">
        <v>432</v>
      </c>
      <c r="M674" s="35" t="s">
        <v>5</v>
      </c>
      <c r="N674" s="17">
        <f t="shared" si="37"/>
        <v>0</v>
      </c>
      <c r="O674" s="17">
        <v>1000000</v>
      </c>
      <c r="P674" s="17">
        <f t="shared" si="38"/>
        <v>-1000000</v>
      </c>
      <c r="Q674" s="69"/>
      <c r="R674" s="755"/>
      <c r="S674" s="755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1"/>
      <c r="BA674" s="12"/>
      <c r="BB674" s="10"/>
      <c r="BC674" s="10"/>
      <c r="BD674" s="10"/>
      <c r="BE674" s="10"/>
    </row>
    <row r="675" spans="1:57" s="207" customFormat="1" hidden="1">
      <c r="A675" s="67"/>
      <c r="B675" s="28"/>
      <c r="C675" s="68"/>
      <c r="D675" s="1005"/>
      <c r="E675" s="199" t="s">
        <v>532</v>
      </c>
      <c r="F675" s="200">
        <v>0</v>
      </c>
      <c r="G675" s="35" t="s">
        <v>3</v>
      </c>
      <c r="H675" s="150"/>
      <c r="I675" s="35" t="s">
        <v>510</v>
      </c>
      <c r="J675" s="35" t="s">
        <v>3</v>
      </c>
      <c r="K675" s="150"/>
      <c r="L675" s="35" t="s">
        <v>432</v>
      </c>
      <c r="M675" s="35" t="s">
        <v>5</v>
      </c>
      <c r="N675" s="17">
        <f t="shared" si="37"/>
        <v>0</v>
      </c>
      <c r="O675" s="17">
        <v>100000000</v>
      </c>
      <c r="P675" s="17">
        <f t="shared" si="38"/>
        <v>-100000000</v>
      </c>
      <c r="Q675" s="69"/>
      <c r="R675" s="755"/>
      <c r="S675" s="755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1"/>
      <c r="BA675" s="12"/>
      <c r="BB675" s="10"/>
      <c r="BC675" s="10"/>
      <c r="BD675" s="10"/>
      <c r="BE675" s="10"/>
    </row>
    <row r="676" spans="1:57" s="207" customFormat="1" hidden="1">
      <c r="A676" s="67"/>
      <c r="B676" s="28"/>
      <c r="C676" s="68"/>
      <c r="D676" s="1005"/>
      <c r="E676" s="246" t="s">
        <v>533</v>
      </c>
      <c r="F676" s="200">
        <v>0</v>
      </c>
      <c r="G676" s="247" t="s">
        <v>3</v>
      </c>
      <c r="H676" s="248"/>
      <c r="I676" s="247" t="s">
        <v>25</v>
      </c>
      <c r="J676" s="247" t="s">
        <v>3</v>
      </c>
      <c r="K676" s="248"/>
      <c r="L676" s="247" t="s">
        <v>12</v>
      </c>
      <c r="M676" s="247" t="s">
        <v>5</v>
      </c>
      <c r="N676" s="166">
        <f t="shared" si="37"/>
        <v>0</v>
      </c>
      <c r="O676" s="17">
        <v>3600000</v>
      </c>
      <c r="P676" s="17">
        <f t="shared" si="38"/>
        <v>-3600000</v>
      </c>
      <c r="Q676" s="69"/>
      <c r="R676" s="755"/>
      <c r="S676" s="755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1"/>
      <c r="BA676" s="12"/>
      <c r="BB676" s="10"/>
      <c r="BC676" s="10"/>
      <c r="BD676" s="10"/>
      <c r="BE676" s="10"/>
    </row>
    <row r="677" spans="1:57" s="207" customFormat="1" hidden="1">
      <c r="A677" s="67"/>
      <c r="B677" s="28"/>
      <c r="C677" s="68"/>
      <c r="D677" s="1005"/>
      <c r="E677" s="246" t="s">
        <v>534</v>
      </c>
      <c r="F677" s="200">
        <v>0</v>
      </c>
      <c r="G677" s="247" t="s">
        <v>3</v>
      </c>
      <c r="H677" s="248"/>
      <c r="I677" s="247" t="s">
        <v>437</v>
      </c>
      <c r="J677" s="247" t="s">
        <v>3</v>
      </c>
      <c r="K677" s="248"/>
      <c r="L677" s="247" t="s">
        <v>433</v>
      </c>
      <c r="M677" s="247" t="s">
        <v>5</v>
      </c>
      <c r="N677" s="166">
        <f t="shared" si="37"/>
        <v>0</v>
      </c>
      <c r="O677" s="17">
        <v>93000000</v>
      </c>
      <c r="P677" s="17">
        <f t="shared" si="38"/>
        <v>-93000000</v>
      </c>
      <c r="Q677" s="69"/>
      <c r="R677" s="755"/>
      <c r="S677" s="755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1"/>
      <c r="BA677" s="12"/>
      <c r="BB677" s="10"/>
      <c r="BC677" s="10"/>
      <c r="BD677" s="10"/>
      <c r="BE677" s="10"/>
    </row>
    <row r="678" spans="1:57" s="207" customFormat="1" hidden="1">
      <c r="A678" s="67"/>
      <c r="B678" s="28"/>
      <c r="C678" s="68"/>
      <c r="D678" s="1005"/>
      <c r="E678" s="246" t="s">
        <v>535</v>
      </c>
      <c r="F678" s="200">
        <v>0</v>
      </c>
      <c r="G678" s="247" t="s">
        <v>3</v>
      </c>
      <c r="H678" s="248"/>
      <c r="I678" s="247" t="s">
        <v>447</v>
      </c>
      <c r="J678" s="247" t="s">
        <v>3</v>
      </c>
      <c r="K678" s="248"/>
      <c r="L678" s="247" t="s">
        <v>433</v>
      </c>
      <c r="M678" s="247" t="s">
        <v>5</v>
      </c>
      <c r="N678" s="166">
        <f t="shared" si="37"/>
        <v>0</v>
      </c>
      <c r="O678" s="17">
        <v>3216000</v>
      </c>
      <c r="P678" s="17">
        <f t="shared" si="38"/>
        <v>-3216000</v>
      </c>
      <c r="Q678" s="69"/>
      <c r="R678" s="755"/>
      <c r="S678" s="755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1"/>
      <c r="BA678" s="12"/>
      <c r="BB678" s="10"/>
      <c r="BC678" s="10"/>
      <c r="BD678" s="10"/>
      <c r="BE678" s="10"/>
    </row>
    <row r="679" spans="1:57" s="207" customFormat="1" hidden="1">
      <c r="A679" s="67"/>
      <c r="B679" s="28"/>
      <c r="C679" s="68"/>
      <c r="D679" s="1005"/>
      <c r="E679" s="246" t="s">
        <v>536</v>
      </c>
      <c r="F679" s="200">
        <v>0</v>
      </c>
      <c r="G679" s="247" t="s">
        <v>3</v>
      </c>
      <c r="H679" s="248"/>
      <c r="I679" s="247" t="s">
        <v>447</v>
      </c>
      <c r="J679" s="247" t="s">
        <v>3</v>
      </c>
      <c r="K679" s="248"/>
      <c r="L679" s="247" t="s">
        <v>433</v>
      </c>
      <c r="M679" s="247" t="s">
        <v>5</v>
      </c>
      <c r="N679" s="166">
        <f t="shared" si="37"/>
        <v>0</v>
      </c>
      <c r="O679" s="17">
        <v>8514000</v>
      </c>
      <c r="P679" s="17">
        <f t="shared" si="38"/>
        <v>-8514000</v>
      </c>
      <c r="Q679" s="69"/>
      <c r="R679" s="755"/>
      <c r="S679" s="755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1"/>
      <c r="BA679" s="12"/>
      <c r="BB679" s="10"/>
      <c r="BC679" s="10"/>
      <c r="BD679" s="10"/>
      <c r="BE679" s="10"/>
    </row>
    <row r="680" spans="1:57" s="207" customFormat="1" hidden="1">
      <c r="A680" s="67"/>
      <c r="B680" s="28"/>
      <c r="C680" s="68"/>
      <c r="D680" s="1005"/>
      <c r="E680" s="199" t="s">
        <v>537</v>
      </c>
      <c r="F680" s="200">
        <v>0</v>
      </c>
      <c r="G680" s="35" t="s">
        <v>3</v>
      </c>
      <c r="H680" s="150"/>
      <c r="I680" s="35" t="s">
        <v>432</v>
      </c>
      <c r="J680" s="35" t="s">
        <v>3</v>
      </c>
      <c r="K680" s="150"/>
      <c r="L680" s="35" t="s">
        <v>433</v>
      </c>
      <c r="M680" s="35" t="s">
        <v>5</v>
      </c>
      <c r="N680" s="17">
        <f t="shared" si="37"/>
        <v>0</v>
      </c>
      <c r="O680" s="17">
        <v>10000000</v>
      </c>
      <c r="P680" s="17">
        <f t="shared" si="38"/>
        <v>-10000000</v>
      </c>
      <c r="Q680" s="69"/>
      <c r="R680" s="755"/>
      <c r="S680" s="755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1"/>
      <c r="BA680" s="12"/>
      <c r="BB680" s="10"/>
      <c r="BC680" s="10"/>
      <c r="BD680" s="10"/>
      <c r="BE680" s="10"/>
    </row>
    <row r="681" spans="1:57" s="207" customFormat="1" hidden="1">
      <c r="A681" s="67"/>
      <c r="B681" s="28"/>
      <c r="C681" s="68"/>
      <c r="D681" s="1005"/>
      <c r="E681" s="13" t="s">
        <v>538</v>
      </c>
      <c r="F681" s="200">
        <v>0</v>
      </c>
      <c r="G681" s="247" t="s">
        <v>3</v>
      </c>
      <c r="H681" s="248"/>
      <c r="I681" s="247" t="s">
        <v>16</v>
      </c>
      <c r="J681" s="247" t="s">
        <v>3</v>
      </c>
      <c r="K681" s="248"/>
      <c r="L681" s="247" t="s">
        <v>16</v>
      </c>
      <c r="M681" s="35" t="s">
        <v>5</v>
      </c>
      <c r="N681" s="166">
        <f t="shared" si="37"/>
        <v>0</v>
      </c>
      <c r="O681" s="17">
        <v>100000000</v>
      </c>
      <c r="P681" s="17">
        <f t="shared" si="38"/>
        <v>-100000000</v>
      </c>
      <c r="Q681" s="69"/>
      <c r="R681" s="755"/>
      <c r="S681" s="755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1"/>
      <c r="BA681" s="12"/>
      <c r="BB681" s="10"/>
      <c r="BC681" s="10"/>
      <c r="BD681" s="10"/>
      <c r="BE681" s="10"/>
    </row>
    <row r="682" spans="1:57" s="207" customFormat="1" hidden="1">
      <c r="A682" s="67"/>
      <c r="B682" s="28"/>
      <c r="C682" s="68"/>
      <c r="D682" s="1005"/>
      <c r="E682" s="13" t="s">
        <v>539</v>
      </c>
      <c r="F682" s="200">
        <v>0</v>
      </c>
      <c r="G682" s="35" t="s">
        <v>3</v>
      </c>
      <c r="H682" s="248"/>
      <c r="I682" s="247" t="s">
        <v>510</v>
      </c>
      <c r="J682" s="35" t="s">
        <v>3</v>
      </c>
      <c r="K682" s="248"/>
      <c r="L682" s="247" t="s">
        <v>25</v>
      </c>
      <c r="M682" s="35" t="s">
        <v>5</v>
      </c>
      <c r="N682" s="166">
        <f t="shared" si="37"/>
        <v>0</v>
      </c>
      <c r="O682" s="17">
        <v>40000000</v>
      </c>
      <c r="P682" s="17">
        <f t="shared" si="38"/>
        <v>-40000000</v>
      </c>
      <c r="Q682" s="69"/>
      <c r="R682" s="755"/>
      <c r="S682" s="755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1"/>
      <c r="BA682" s="12"/>
      <c r="BB682" s="10"/>
      <c r="BC682" s="10"/>
      <c r="BD682" s="10"/>
      <c r="BE682" s="10"/>
    </row>
    <row r="683" spans="1:57" s="207" customFormat="1" hidden="1">
      <c r="A683" s="67"/>
      <c r="B683" s="28"/>
      <c r="C683" s="28"/>
      <c r="D683" s="1011"/>
      <c r="E683" s="124"/>
      <c r="F683" s="14"/>
      <c r="G683" s="15"/>
      <c r="H683" s="16"/>
      <c r="I683" s="15"/>
      <c r="J683" s="15"/>
      <c r="K683" s="16"/>
      <c r="L683" s="15"/>
      <c r="M683" s="15"/>
      <c r="N683" s="17"/>
      <c r="O683" s="17"/>
      <c r="P683" s="17"/>
      <c r="Q683" s="69"/>
      <c r="R683" s="755"/>
      <c r="S683" s="755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1"/>
      <c r="BA683" s="12"/>
      <c r="BB683" s="10"/>
      <c r="BC683" s="10"/>
      <c r="BD683" s="10"/>
      <c r="BE683" s="10"/>
    </row>
    <row r="684" spans="1:57" s="207" customFormat="1" hidden="1">
      <c r="A684" s="67"/>
      <c r="B684" s="28"/>
      <c r="C684" s="28"/>
      <c r="D684" s="1011" t="s">
        <v>445</v>
      </c>
      <c r="E684" s="124"/>
      <c r="F684" s="14"/>
      <c r="G684" s="15"/>
      <c r="H684" s="16"/>
      <c r="I684" s="15"/>
      <c r="J684" s="15"/>
      <c r="K684" s="16"/>
      <c r="L684" s="15"/>
      <c r="M684" s="15"/>
      <c r="N684" s="18">
        <f>SUBTOTAL(9,N685:N686)</f>
        <v>4408000</v>
      </c>
      <c r="O684" s="18">
        <f>SUBTOTAL(9,O685:O686)</f>
        <v>14981000</v>
      </c>
      <c r="P684" s="18">
        <f>SUBTOTAL(9,P685:P686)</f>
        <v>-10573000</v>
      </c>
      <c r="Q684" s="163"/>
      <c r="R684" s="755"/>
      <c r="S684" s="755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1"/>
      <c r="BA684" s="12"/>
      <c r="BB684" s="10"/>
      <c r="BC684" s="10"/>
      <c r="BD684" s="10"/>
      <c r="BE684" s="10"/>
    </row>
    <row r="685" spans="1:57" s="207" customFormat="1" hidden="1">
      <c r="A685" s="67"/>
      <c r="B685" s="28"/>
      <c r="C685" s="28"/>
      <c r="D685" s="1011"/>
      <c r="E685" s="124" t="s">
        <v>1233</v>
      </c>
      <c r="F685" s="14">
        <v>4408000</v>
      </c>
      <c r="G685" s="15" t="s">
        <v>3</v>
      </c>
      <c r="H685" s="16">
        <v>1</v>
      </c>
      <c r="I685" s="15" t="s">
        <v>1219</v>
      </c>
      <c r="J685" s="15" t="s">
        <v>3</v>
      </c>
      <c r="K685" s="16">
        <v>1</v>
      </c>
      <c r="L685" s="15" t="s">
        <v>2411</v>
      </c>
      <c r="M685" s="15" t="s">
        <v>5</v>
      </c>
      <c r="N685" s="17">
        <f>ROUNDUP(IF(H685&lt;=0,0,IF(K685&lt;=0,0,F685*H685*K685)),-3)</f>
        <v>4408000</v>
      </c>
      <c r="O685" s="17">
        <v>9600000</v>
      </c>
      <c r="P685" s="17">
        <f>N685-O685</f>
        <v>-5192000</v>
      </c>
      <c r="Q685" s="69"/>
      <c r="R685" s="755"/>
      <c r="S685" s="755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1"/>
      <c r="BA685" s="12"/>
      <c r="BB685" s="10"/>
      <c r="BC685" s="10"/>
      <c r="BD685" s="10"/>
      <c r="BE685" s="10"/>
    </row>
    <row r="686" spans="1:57" s="207" customFormat="1" hidden="1">
      <c r="A686" s="67"/>
      <c r="B686" s="28"/>
      <c r="C686" s="68"/>
      <c r="D686" s="1011"/>
      <c r="E686" s="124" t="s">
        <v>512</v>
      </c>
      <c r="F686" s="200">
        <v>0</v>
      </c>
      <c r="G686" s="15" t="s">
        <v>3</v>
      </c>
      <c r="H686" s="16"/>
      <c r="I686" s="15" t="s">
        <v>444</v>
      </c>
      <c r="J686" s="15" t="s">
        <v>3</v>
      </c>
      <c r="K686" s="16"/>
      <c r="L686" s="15" t="s">
        <v>433</v>
      </c>
      <c r="M686" s="15" t="s">
        <v>5</v>
      </c>
      <c r="N686" s="17">
        <f>ROUNDUP(IF(H686&lt;=0,0,IF(K686&lt;=0,0,F686*H686*K686)),-3)</f>
        <v>0</v>
      </c>
      <c r="O686" s="17">
        <v>5381000</v>
      </c>
      <c r="P686" s="17">
        <f>N686-O686</f>
        <v>-5381000</v>
      </c>
      <c r="Q686" s="69"/>
      <c r="R686" s="755"/>
      <c r="S686" s="755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1"/>
      <c r="BA686" s="12"/>
      <c r="BB686" s="10"/>
      <c r="BC686" s="10"/>
      <c r="BD686" s="10"/>
      <c r="BE686" s="10"/>
    </row>
    <row r="687" spans="1:57" s="207" customFormat="1" hidden="1">
      <c r="A687" s="67"/>
      <c r="B687" s="28"/>
      <c r="C687" s="28"/>
      <c r="D687" s="1011"/>
      <c r="E687" s="124"/>
      <c r="F687" s="14"/>
      <c r="G687" s="15"/>
      <c r="H687" s="16"/>
      <c r="I687" s="15"/>
      <c r="J687" s="15"/>
      <c r="K687" s="16"/>
      <c r="L687" s="15"/>
      <c r="M687" s="15"/>
      <c r="N687" s="17"/>
      <c r="O687" s="17"/>
      <c r="P687" s="17"/>
      <c r="Q687" s="69"/>
      <c r="R687" s="755"/>
      <c r="S687" s="755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1"/>
      <c r="BA687" s="12"/>
      <c r="BB687" s="10"/>
      <c r="BC687" s="10"/>
      <c r="BD687" s="10"/>
      <c r="BE687" s="10"/>
    </row>
    <row r="688" spans="1:57" s="207" customFormat="1" hidden="1">
      <c r="A688" s="67"/>
      <c r="B688" s="28"/>
      <c r="C688" s="28"/>
      <c r="D688" s="1004" t="s">
        <v>399</v>
      </c>
      <c r="E688" s="13"/>
      <c r="F688" s="61"/>
      <c r="G688" s="47"/>
      <c r="H688" s="47"/>
      <c r="I688" s="47"/>
      <c r="J688" s="47"/>
      <c r="K688" s="47"/>
      <c r="L688" s="15"/>
      <c r="M688" s="47"/>
      <c r="N688" s="18">
        <f>SUBTOTAL(9,N689:N695)</f>
        <v>329330000</v>
      </c>
      <c r="O688" s="18">
        <f>SUBTOTAL(9,O689:O695)</f>
        <v>288418000</v>
      </c>
      <c r="P688" s="18">
        <f>SUBTOTAL(9,P689:P695)</f>
        <v>40912000</v>
      </c>
      <c r="Q688" s="163"/>
      <c r="R688" s="755"/>
      <c r="S688" s="755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1"/>
      <c r="BA688" s="12"/>
      <c r="BB688" s="10"/>
      <c r="BC688" s="10"/>
      <c r="BD688" s="10"/>
      <c r="BE688" s="10"/>
    </row>
    <row r="689" spans="1:58" s="207" customFormat="1" hidden="1">
      <c r="A689" s="67"/>
      <c r="B689" s="28"/>
      <c r="C689" s="28"/>
      <c r="D689" s="1004"/>
      <c r="E689" s="199" t="s">
        <v>1236</v>
      </c>
      <c r="F689" s="200">
        <v>6000000</v>
      </c>
      <c r="G689" s="35" t="s">
        <v>3</v>
      </c>
      <c r="H689" s="150">
        <v>1</v>
      </c>
      <c r="I689" s="35" t="s">
        <v>1222</v>
      </c>
      <c r="J689" s="35" t="s">
        <v>3</v>
      </c>
      <c r="K689" s="150">
        <v>1</v>
      </c>
      <c r="L689" s="35" t="s">
        <v>1237</v>
      </c>
      <c r="M689" s="35" t="s">
        <v>5</v>
      </c>
      <c r="N689" s="32">
        <f t="shared" ref="N689:N695" si="39">ROUNDUP(IF(H689&lt;=0,0,IF(K689&lt;=0,0,F689*H689*K689)),-3)</f>
        <v>6000000</v>
      </c>
      <c r="O689" s="17">
        <v>5930000</v>
      </c>
      <c r="P689" s="17">
        <f t="shared" ref="P689:P695" si="40">N689-O689</f>
        <v>70000</v>
      </c>
      <c r="Q689" s="69"/>
      <c r="R689" s="755"/>
      <c r="S689" s="755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1"/>
      <c r="BA689" s="12"/>
      <c r="BB689" s="10"/>
      <c r="BC689" s="10"/>
      <c r="BD689" s="10"/>
      <c r="BE689" s="10"/>
    </row>
    <row r="690" spans="1:58" s="207" customFormat="1" hidden="1">
      <c r="A690" s="67"/>
      <c r="B690" s="28"/>
      <c r="C690" s="28"/>
      <c r="D690" s="1004"/>
      <c r="E690" s="199" t="s">
        <v>1238</v>
      </c>
      <c r="F690" s="200">
        <v>153200000</v>
      </c>
      <c r="G690" s="35" t="s">
        <v>3</v>
      </c>
      <c r="H690" s="150">
        <v>1</v>
      </c>
      <c r="I690" s="35" t="s">
        <v>2412</v>
      </c>
      <c r="J690" s="35" t="s">
        <v>3</v>
      </c>
      <c r="K690" s="150">
        <v>1</v>
      </c>
      <c r="L690" s="35" t="s">
        <v>1212</v>
      </c>
      <c r="M690" s="35" t="s">
        <v>5</v>
      </c>
      <c r="N690" s="32">
        <f t="shared" si="39"/>
        <v>153200000</v>
      </c>
      <c r="O690" s="17">
        <v>0</v>
      </c>
      <c r="P690" s="17">
        <f t="shared" si="40"/>
        <v>153200000</v>
      </c>
      <c r="Q690" s="69"/>
      <c r="R690" s="755"/>
      <c r="S690" s="755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1"/>
      <c r="BA690" s="12"/>
      <c r="BB690" s="10"/>
      <c r="BC690" s="10"/>
      <c r="BD690" s="10"/>
      <c r="BE690" s="10"/>
    </row>
    <row r="691" spans="1:58" s="207" customFormat="1" hidden="1">
      <c r="A691" s="67"/>
      <c r="B691" s="28"/>
      <c r="C691" s="28"/>
      <c r="D691" s="1004"/>
      <c r="E691" s="199" t="s">
        <v>1239</v>
      </c>
      <c r="F691" s="200">
        <v>165300000</v>
      </c>
      <c r="G691" s="35" t="s">
        <v>3</v>
      </c>
      <c r="H691" s="150">
        <v>1</v>
      </c>
      <c r="I691" s="35" t="s">
        <v>2412</v>
      </c>
      <c r="J691" s="35" t="s">
        <v>3</v>
      </c>
      <c r="K691" s="150">
        <v>1</v>
      </c>
      <c r="L691" s="35" t="s">
        <v>1212</v>
      </c>
      <c r="M691" s="35" t="s">
        <v>5</v>
      </c>
      <c r="N691" s="32">
        <f t="shared" si="39"/>
        <v>165300000</v>
      </c>
      <c r="O691" s="17">
        <v>0</v>
      </c>
      <c r="P691" s="17">
        <f t="shared" si="40"/>
        <v>165300000</v>
      </c>
      <c r="Q691" s="69"/>
      <c r="R691" s="755"/>
      <c r="S691" s="755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1"/>
      <c r="BA691" s="12"/>
      <c r="BB691" s="10"/>
      <c r="BC691" s="10"/>
      <c r="BD691" s="10"/>
      <c r="BE691" s="10"/>
    </row>
    <row r="692" spans="1:58" s="207" customFormat="1" hidden="1">
      <c r="A692" s="67"/>
      <c r="B692" s="28"/>
      <c r="C692" s="28"/>
      <c r="D692" s="1004"/>
      <c r="E692" s="199" t="s">
        <v>1240</v>
      </c>
      <c r="F692" s="200">
        <v>2490000</v>
      </c>
      <c r="G692" s="35" t="s">
        <v>3</v>
      </c>
      <c r="H692" s="150">
        <v>1</v>
      </c>
      <c r="I692" s="35" t="s">
        <v>1222</v>
      </c>
      <c r="J692" s="35" t="s">
        <v>3</v>
      </c>
      <c r="K692" s="150">
        <v>1</v>
      </c>
      <c r="L692" s="35" t="s">
        <v>1237</v>
      </c>
      <c r="M692" s="35" t="s">
        <v>5</v>
      </c>
      <c r="N692" s="32">
        <f t="shared" si="39"/>
        <v>2490000</v>
      </c>
      <c r="O692" s="17">
        <v>0</v>
      </c>
      <c r="P692" s="17">
        <f t="shared" si="40"/>
        <v>2490000</v>
      </c>
      <c r="Q692" s="69"/>
      <c r="R692" s="755"/>
      <c r="S692" s="755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1"/>
      <c r="BA692" s="12"/>
      <c r="BB692" s="10"/>
      <c r="BC692" s="10"/>
      <c r="BD692" s="10"/>
      <c r="BE692" s="10"/>
    </row>
    <row r="693" spans="1:58" s="207" customFormat="1" hidden="1">
      <c r="A693" s="67"/>
      <c r="B693" s="28"/>
      <c r="C693" s="68"/>
      <c r="D693" s="1005"/>
      <c r="E693" s="199" t="s">
        <v>1241</v>
      </c>
      <c r="F693" s="200">
        <v>195000</v>
      </c>
      <c r="G693" s="35" t="s">
        <v>3</v>
      </c>
      <c r="H693" s="150">
        <v>12</v>
      </c>
      <c r="I693" s="35" t="s">
        <v>1224</v>
      </c>
      <c r="J693" s="35" t="s">
        <v>3</v>
      </c>
      <c r="K693" s="150">
        <v>1</v>
      </c>
      <c r="L693" s="35" t="s">
        <v>1212</v>
      </c>
      <c r="M693" s="35" t="s">
        <v>5</v>
      </c>
      <c r="N693" s="32">
        <f t="shared" si="39"/>
        <v>2340000</v>
      </c>
      <c r="O693" s="17">
        <v>1437000</v>
      </c>
      <c r="P693" s="17">
        <f t="shared" si="40"/>
        <v>903000</v>
      </c>
      <c r="Q693" s="69"/>
      <c r="R693" s="755"/>
      <c r="S693" s="755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1"/>
      <c r="BB693" s="12"/>
      <c r="BC693" s="10"/>
      <c r="BD693" s="10"/>
      <c r="BE693" s="10"/>
      <c r="BF693" s="10"/>
    </row>
    <row r="694" spans="1:58" s="207" customFormat="1" hidden="1">
      <c r="A694" s="67"/>
      <c r="B694" s="28"/>
      <c r="C694" s="68"/>
      <c r="D694" s="1005"/>
      <c r="E694" s="199" t="s">
        <v>513</v>
      </c>
      <c r="F694" s="200">
        <v>0</v>
      </c>
      <c r="G694" s="35" t="s">
        <v>3</v>
      </c>
      <c r="H694" s="150"/>
      <c r="I694" s="35" t="s">
        <v>432</v>
      </c>
      <c r="J694" s="35" t="s">
        <v>3</v>
      </c>
      <c r="K694" s="150"/>
      <c r="L694" s="35" t="s">
        <v>433</v>
      </c>
      <c r="M694" s="35" t="s">
        <v>5</v>
      </c>
      <c r="N694" s="32">
        <f t="shared" si="39"/>
        <v>0</v>
      </c>
      <c r="O694" s="17">
        <v>233682000</v>
      </c>
      <c r="P694" s="17">
        <f t="shared" si="40"/>
        <v>-233682000</v>
      </c>
      <c r="Q694" s="69"/>
      <c r="R694" s="755"/>
      <c r="S694" s="755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1"/>
      <c r="BA694" s="12"/>
      <c r="BB694" s="10"/>
      <c r="BC694" s="10"/>
      <c r="BD694" s="10"/>
      <c r="BE694" s="10"/>
    </row>
    <row r="695" spans="1:58" s="207" customFormat="1" hidden="1">
      <c r="A695" s="67"/>
      <c r="B695" s="28"/>
      <c r="C695" s="68"/>
      <c r="D695" s="1005"/>
      <c r="E695" s="199" t="s">
        <v>514</v>
      </c>
      <c r="F695" s="200">
        <v>0</v>
      </c>
      <c r="G695" s="35" t="s">
        <v>3</v>
      </c>
      <c r="H695" s="150"/>
      <c r="I695" s="35" t="s">
        <v>433</v>
      </c>
      <c r="J695" s="35" t="s">
        <v>3</v>
      </c>
      <c r="K695" s="150"/>
      <c r="L695" s="35" t="s">
        <v>447</v>
      </c>
      <c r="M695" s="35" t="s">
        <v>5</v>
      </c>
      <c r="N695" s="32">
        <f t="shared" si="39"/>
        <v>0</v>
      </c>
      <c r="O695" s="17">
        <v>47369000</v>
      </c>
      <c r="P695" s="17">
        <f t="shared" si="40"/>
        <v>-47369000</v>
      </c>
      <c r="Q695" s="69"/>
      <c r="R695" s="755"/>
      <c r="S695" s="755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1"/>
      <c r="BA695" s="12"/>
      <c r="BB695" s="10"/>
      <c r="BC695" s="10"/>
      <c r="BD695" s="10"/>
      <c r="BE695" s="10"/>
    </row>
    <row r="696" spans="1:58" s="207" customFormat="1" hidden="1">
      <c r="A696" s="67"/>
      <c r="B696" s="28"/>
      <c r="C696" s="28"/>
      <c r="D696" s="1047"/>
      <c r="E696" s="246"/>
      <c r="F696" s="249"/>
      <c r="G696" s="247"/>
      <c r="H696" s="248"/>
      <c r="I696" s="247"/>
      <c r="J696" s="247"/>
      <c r="K696" s="248"/>
      <c r="L696" s="247"/>
      <c r="M696" s="247"/>
      <c r="N696" s="166"/>
      <c r="O696" s="242"/>
      <c r="P696" s="17"/>
      <c r="Q696" s="69"/>
      <c r="R696" s="755"/>
      <c r="S696" s="755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1"/>
      <c r="BA696" s="12"/>
      <c r="BB696" s="10"/>
      <c r="BC696" s="10"/>
      <c r="BD696" s="10"/>
      <c r="BE696" s="10"/>
    </row>
    <row r="697" spans="1:58" s="207" customFormat="1" hidden="1">
      <c r="A697" s="67"/>
      <c r="B697" s="28"/>
      <c r="C697" s="28"/>
      <c r="D697" s="1004" t="s">
        <v>400</v>
      </c>
      <c r="E697" s="22"/>
      <c r="F697" s="23"/>
      <c r="G697" s="15"/>
      <c r="H697" s="16"/>
      <c r="I697" s="15"/>
      <c r="J697" s="15"/>
      <c r="K697" s="16"/>
      <c r="L697" s="15"/>
      <c r="M697" s="15"/>
      <c r="N697" s="18">
        <f>SUBTOTAL(9,N698:N698)</f>
        <v>1200000</v>
      </c>
      <c r="O697" s="18">
        <f>SUBTOTAL(9,O698:O698)</f>
        <v>3200000</v>
      </c>
      <c r="P697" s="18">
        <f>SUBTOTAL(9,P698:P698)</f>
        <v>-2000000</v>
      </c>
      <c r="Q697" s="163"/>
      <c r="R697" s="755"/>
      <c r="S697" s="755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1"/>
      <c r="BA697" s="12"/>
      <c r="BB697" s="10"/>
      <c r="BC697" s="10"/>
      <c r="BD697" s="10"/>
      <c r="BE697" s="10"/>
    </row>
    <row r="698" spans="1:58" s="207" customFormat="1" hidden="1">
      <c r="A698" s="67"/>
      <c r="B698" s="28"/>
      <c r="C698" s="28"/>
      <c r="D698" s="1004"/>
      <c r="E698" s="246" t="s">
        <v>1242</v>
      </c>
      <c r="F698" s="249">
        <v>100000</v>
      </c>
      <c r="G698" s="247" t="s">
        <v>3</v>
      </c>
      <c r="H698" s="248">
        <v>12</v>
      </c>
      <c r="I698" s="247" t="s">
        <v>1224</v>
      </c>
      <c r="J698" s="247" t="s">
        <v>3</v>
      </c>
      <c r="K698" s="248">
        <v>1</v>
      </c>
      <c r="L698" s="247" t="s">
        <v>16</v>
      </c>
      <c r="M698" s="247" t="s">
        <v>5</v>
      </c>
      <c r="N698" s="166">
        <f>ROUNDUP(IF(H698&lt;=0,0,IF(K698&lt;=0,0,F698*H698*K698)),-3)</f>
        <v>1200000</v>
      </c>
      <c r="O698" s="17">
        <v>3200000</v>
      </c>
      <c r="P698" s="17">
        <f>N698-O698</f>
        <v>-2000000</v>
      </c>
      <c r="Q698" s="69"/>
      <c r="R698" s="755"/>
      <c r="S698" s="755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1"/>
      <c r="BA698" s="12"/>
      <c r="BB698" s="10"/>
      <c r="BC698" s="10"/>
      <c r="BD698" s="10"/>
      <c r="BE698" s="10"/>
    </row>
    <row r="699" spans="1:58" s="207" customFormat="1" hidden="1">
      <c r="A699" s="67"/>
      <c r="B699" s="28"/>
      <c r="C699" s="28"/>
      <c r="D699" s="1004"/>
      <c r="E699" s="246"/>
      <c r="F699" s="249"/>
      <c r="G699" s="247"/>
      <c r="H699" s="248"/>
      <c r="I699" s="247"/>
      <c r="J699" s="247"/>
      <c r="K699" s="248"/>
      <c r="L699" s="247"/>
      <c r="M699" s="247"/>
      <c r="N699" s="166"/>
      <c r="O699" s="17"/>
      <c r="P699" s="17"/>
      <c r="Q699" s="69"/>
      <c r="R699" s="755"/>
      <c r="S699" s="755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1"/>
      <c r="BA699" s="12"/>
      <c r="BB699" s="10"/>
      <c r="BC699" s="10"/>
      <c r="BD699" s="10"/>
      <c r="BE699" s="10"/>
    </row>
    <row r="700" spans="1:58" s="207" customFormat="1" hidden="1">
      <c r="A700" s="67"/>
      <c r="B700" s="28"/>
      <c r="C700" s="68"/>
      <c r="D700" s="1005" t="s">
        <v>409</v>
      </c>
      <c r="E700" s="13"/>
      <c r="F700" s="61"/>
      <c r="G700" s="47"/>
      <c r="H700" s="47"/>
      <c r="I700" s="47"/>
      <c r="J700" s="47"/>
      <c r="K700" s="47"/>
      <c r="L700" s="15"/>
      <c r="M700" s="47"/>
      <c r="N700" s="17">
        <f>SUBTOTAL(9,N701:N701)</f>
        <v>0</v>
      </c>
      <c r="O700" s="17">
        <f>SUBTOTAL(9,O701:O701)</f>
        <v>1000000</v>
      </c>
      <c r="P700" s="17">
        <f>SUBTOTAL(9,P701:P701)</f>
        <v>-1000000</v>
      </c>
      <c r="Q700" s="69"/>
      <c r="R700" s="755"/>
      <c r="S700" s="755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1"/>
      <c r="BA700" s="12"/>
      <c r="BB700" s="10"/>
      <c r="BC700" s="10"/>
      <c r="BD700" s="10"/>
      <c r="BE700" s="10"/>
    </row>
    <row r="701" spans="1:58" s="207" customFormat="1" hidden="1">
      <c r="A701" s="67"/>
      <c r="B701" s="28"/>
      <c r="C701" s="68"/>
      <c r="D701" s="1005"/>
      <c r="E701" s="199" t="s">
        <v>515</v>
      </c>
      <c r="F701" s="200">
        <v>0</v>
      </c>
      <c r="G701" s="35" t="s">
        <v>3</v>
      </c>
      <c r="H701" s="150"/>
      <c r="I701" s="35" t="s">
        <v>447</v>
      </c>
      <c r="J701" s="35" t="s">
        <v>3</v>
      </c>
      <c r="K701" s="150"/>
      <c r="L701" s="35" t="s">
        <v>433</v>
      </c>
      <c r="M701" s="35" t="s">
        <v>5</v>
      </c>
      <c r="N701" s="32">
        <f>ROUNDUP(IF(H701&lt;=0,0,IF(K701&lt;=0,0,F701*H701*K701)),-3)</f>
        <v>0</v>
      </c>
      <c r="O701" s="17">
        <v>1000000</v>
      </c>
      <c r="P701" s="17">
        <f>N701-O701</f>
        <v>-1000000</v>
      </c>
      <c r="Q701" s="69"/>
      <c r="R701" s="755"/>
      <c r="S701" s="755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1"/>
      <c r="BA701" s="12"/>
      <c r="BB701" s="10"/>
      <c r="BC701" s="10"/>
      <c r="BD701" s="10"/>
      <c r="BE701" s="10"/>
    </row>
    <row r="702" spans="1:58" s="207" customFormat="1" hidden="1">
      <c r="A702" s="238"/>
      <c r="B702" s="239"/>
      <c r="C702" s="240"/>
      <c r="D702" s="1048"/>
      <c r="E702" s="246"/>
      <c r="F702" s="249"/>
      <c r="G702" s="247"/>
      <c r="H702" s="248"/>
      <c r="I702" s="247"/>
      <c r="J702" s="247"/>
      <c r="K702" s="248"/>
      <c r="L702" s="247"/>
      <c r="M702" s="247"/>
      <c r="N702" s="166"/>
      <c r="O702" s="242"/>
      <c r="P702" s="242"/>
      <c r="Q702" s="241"/>
      <c r="R702" s="755"/>
      <c r="S702" s="755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1"/>
      <c r="BA702" s="12"/>
      <c r="BB702" s="10"/>
      <c r="BC702" s="10"/>
      <c r="BD702" s="10"/>
      <c r="BE702" s="10"/>
    </row>
    <row r="703" spans="1:58" s="207" customFormat="1" hidden="1">
      <c r="A703" s="67"/>
      <c r="B703" s="28"/>
      <c r="C703" s="46"/>
      <c r="D703" s="1011" t="s">
        <v>412</v>
      </c>
      <c r="E703" s="13"/>
      <c r="F703" s="61"/>
      <c r="G703" s="47"/>
      <c r="H703" s="47"/>
      <c r="I703" s="47"/>
      <c r="J703" s="47"/>
      <c r="K703" s="47"/>
      <c r="L703" s="15"/>
      <c r="M703" s="47"/>
      <c r="N703" s="18">
        <f>SUBTOTAL(9,N704:N721)</f>
        <v>680460000</v>
      </c>
      <c r="O703" s="18">
        <f>SUBTOTAL(9,O704:O721)</f>
        <v>2601800000</v>
      </c>
      <c r="P703" s="18">
        <f>SUBTOTAL(9,P704:P721)</f>
        <v>-1921340000</v>
      </c>
      <c r="Q703" s="163"/>
      <c r="R703" s="755"/>
      <c r="S703" s="755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1"/>
      <c r="BA703" s="12"/>
      <c r="BB703" s="10"/>
      <c r="BC703" s="10"/>
      <c r="BD703" s="10"/>
      <c r="BE703" s="10"/>
    </row>
    <row r="704" spans="1:58" s="207" customFormat="1" hidden="1">
      <c r="A704" s="67"/>
      <c r="B704" s="28"/>
      <c r="C704" s="28"/>
      <c r="D704" s="1011"/>
      <c r="E704" s="124" t="s">
        <v>2419</v>
      </c>
      <c r="F704" s="14">
        <v>30000000</v>
      </c>
      <c r="G704" s="15" t="s">
        <v>3</v>
      </c>
      <c r="H704" s="16">
        <v>15</v>
      </c>
      <c r="I704" s="15" t="s">
        <v>1214</v>
      </c>
      <c r="J704" s="15" t="s">
        <v>3</v>
      </c>
      <c r="K704" s="16">
        <v>1</v>
      </c>
      <c r="L704" s="15" t="s">
        <v>1234</v>
      </c>
      <c r="M704" s="15" t="s">
        <v>5</v>
      </c>
      <c r="N704" s="17">
        <f>ROUNDUP(IF(H704&lt;=0,0,IF(K704&lt;=0,0,F704*H704*K704)),-3)</f>
        <v>450000000</v>
      </c>
      <c r="O704" s="17">
        <v>500000000</v>
      </c>
      <c r="P704" s="17">
        <f t="shared" ref="P704:P721" si="41">N704-O704</f>
        <v>-50000000</v>
      </c>
      <c r="Q704" s="69"/>
      <c r="R704" s="755"/>
      <c r="S704" s="755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1"/>
      <c r="BA704" s="12"/>
      <c r="BB704" s="10"/>
      <c r="BC704" s="10"/>
      <c r="BD704" s="10"/>
      <c r="BE704" s="10"/>
    </row>
    <row r="705" spans="1:57" s="207" customFormat="1" hidden="1">
      <c r="A705" s="67"/>
      <c r="B705" s="28"/>
      <c r="C705" s="28"/>
      <c r="D705" s="1011"/>
      <c r="E705" s="124" t="s">
        <v>1243</v>
      </c>
      <c r="F705" s="14">
        <v>0</v>
      </c>
      <c r="G705" s="15" t="s">
        <v>3</v>
      </c>
      <c r="H705" s="16"/>
      <c r="I705" s="15" t="s">
        <v>1222</v>
      </c>
      <c r="J705" s="15" t="s">
        <v>3</v>
      </c>
      <c r="K705" s="16"/>
      <c r="L705" s="15" t="s">
        <v>1221</v>
      </c>
      <c r="M705" s="15" t="s">
        <v>5</v>
      </c>
      <c r="N705" s="17">
        <f>ROUNDUP(IF(H705&lt;=0,0,IF(K705&lt;=0,0,F705*H705*K705)),-3)</f>
        <v>0</v>
      </c>
      <c r="O705" s="17">
        <v>100000000</v>
      </c>
      <c r="P705" s="17">
        <f t="shared" si="41"/>
        <v>-100000000</v>
      </c>
      <c r="Q705" s="69"/>
      <c r="R705" s="755"/>
      <c r="S705" s="755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1"/>
      <c r="BA705" s="12"/>
      <c r="BB705" s="10"/>
      <c r="BC705" s="10"/>
      <c r="BD705" s="10"/>
      <c r="BE705" s="10"/>
    </row>
    <row r="706" spans="1:57" s="207" customFormat="1" hidden="1">
      <c r="A706" s="67"/>
      <c r="B706" s="28"/>
      <c r="C706" s="28"/>
      <c r="D706" s="1011"/>
      <c r="E706" s="124" t="s">
        <v>2413</v>
      </c>
      <c r="F706" s="14">
        <v>400000</v>
      </c>
      <c r="G706" s="15" t="s">
        <v>3</v>
      </c>
      <c r="H706" s="16">
        <v>50</v>
      </c>
      <c r="I706" s="15" t="s">
        <v>1244</v>
      </c>
      <c r="J706" s="15" t="s">
        <v>3</v>
      </c>
      <c r="K706" s="16">
        <v>5</v>
      </c>
      <c r="L706" s="15" t="s">
        <v>2414</v>
      </c>
      <c r="M706" s="15" t="s">
        <v>5</v>
      </c>
      <c r="N706" s="17">
        <f>ROUNDUP(IF(H706&lt;=0,0,IF(K706&lt;=0,0,F706*H706*K706)),-3)</f>
        <v>100000000</v>
      </c>
      <c r="O706" s="17">
        <v>0</v>
      </c>
      <c r="P706" s="17">
        <f t="shared" si="41"/>
        <v>100000000</v>
      </c>
      <c r="Q706" s="69"/>
      <c r="R706" s="755"/>
      <c r="S706" s="755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1"/>
      <c r="BA706" s="12"/>
      <c r="BB706" s="10"/>
      <c r="BC706" s="10"/>
      <c r="BD706" s="10"/>
      <c r="BE706" s="10"/>
    </row>
    <row r="707" spans="1:57" s="207" customFormat="1" hidden="1">
      <c r="A707" s="67"/>
      <c r="B707" s="28"/>
      <c r="C707" s="28"/>
      <c r="D707" s="1011"/>
      <c r="E707" s="124" t="s">
        <v>2415</v>
      </c>
      <c r="F707" s="14">
        <v>1000000</v>
      </c>
      <c r="G707" s="15" t="s">
        <v>3</v>
      </c>
      <c r="H707" s="16">
        <v>20</v>
      </c>
      <c r="I707" s="15" t="s">
        <v>1244</v>
      </c>
      <c r="J707" s="15" t="s">
        <v>3</v>
      </c>
      <c r="K707" s="16">
        <v>5</v>
      </c>
      <c r="L707" s="15" t="s">
        <v>2414</v>
      </c>
      <c r="M707" s="15" t="s">
        <v>5</v>
      </c>
      <c r="N707" s="17">
        <f>ROUNDUP(IF(H707&lt;=0,0,IF(K707&lt;=0,0,F707*H707*K707)),-3)</f>
        <v>100000000</v>
      </c>
      <c r="O707" s="17">
        <v>360000000</v>
      </c>
      <c r="P707" s="17">
        <f t="shared" si="41"/>
        <v>-260000000</v>
      </c>
      <c r="Q707" s="69"/>
      <c r="R707" s="755"/>
      <c r="S707" s="755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1"/>
      <c r="BA707" s="12"/>
      <c r="BB707" s="10"/>
      <c r="BC707" s="10"/>
      <c r="BD707" s="10"/>
      <c r="BE707" s="10"/>
    </row>
    <row r="708" spans="1:57" s="207" customFormat="1" hidden="1">
      <c r="A708" s="67"/>
      <c r="B708" s="28"/>
      <c r="C708" s="28"/>
      <c r="D708" s="1011"/>
      <c r="E708" s="124" t="s">
        <v>2420</v>
      </c>
      <c r="F708" s="14">
        <v>830000</v>
      </c>
      <c r="G708" s="15" t="s">
        <v>3</v>
      </c>
      <c r="H708" s="16">
        <v>12</v>
      </c>
      <c r="I708" s="15" t="s">
        <v>2421</v>
      </c>
      <c r="J708" s="15" t="s">
        <v>3</v>
      </c>
      <c r="K708" s="16">
        <v>1</v>
      </c>
      <c r="L708" s="15" t="s">
        <v>1221</v>
      </c>
      <c r="M708" s="15" t="s">
        <v>5</v>
      </c>
      <c r="N708" s="17">
        <f>ROUNDUP(IF(H708&lt;=0,0,IF(K708&lt;=0,0,F708*H708*K708)),-3)</f>
        <v>9960000</v>
      </c>
      <c r="O708" s="17">
        <v>0</v>
      </c>
      <c r="P708" s="17">
        <f t="shared" si="41"/>
        <v>9960000</v>
      </c>
      <c r="Q708" s="69"/>
      <c r="R708" s="755"/>
      <c r="S708" s="755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1"/>
      <c r="BA708" s="12"/>
      <c r="BB708" s="10"/>
      <c r="BC708" s="10"/>
      <c r="BD708" s="10"/>
      <c r="BE708" s="10"/>
    </row>
    <row r="709" spans="1:57" s="207" customFormat="1" hidden="1">
      <c r="A709" s="67"/>
      <c r="B709" s="28"/>
      <c r="C709" s="28"/>
      <c r="D709" s="1011"/>
      <c r="E709" s="124" t="s">
        <v>1245</v>
      </c>
      <c r="F709" s="14">
        <v>0</v>
      </c>
      <c r="G709" s="15" t="s">
        <v>3</v>
      </c>
      <c r="H709" s="16"/>
      <c r="I709" s="15" t="s">
        <v>1219</v>
      </c>
      <c r="J709" s="15" t="s">
        <v>3</v>
      </c>
      <c r="K709" s="16"/>
      <c r="L709" s="15" t="s">
        <v>1221</v>
      </c>
      <c r="M709" s="15" t="s">
        <v>5</v>
      </c>
      <c r="N709" s="17">
        <f t="shared" ref="N709:N716" si="42">ROUNDUP(IF(H709&lt;=0,0,IF(K709&lt;=0,0,F709*H709*K709)),-3)</f>
        <v>0</v>
      </c>
      <c r="O709" s="17">
        <v>60000000</v>
      </c>
      <c r="P709" s="17">
        <f t="shared" si="41"/>
        <v>-60000000</v>
      </c>
      <c r="Q709" s="69"/>
      <c r="R709" s="755"/>
      <c r="S709" s="755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1"/>
      <c r="BA709" s="12"/>
      <c r="BB709" s="10"/>
      <c r="BC709" s="10"/>
      <c r="BD709" s="10"/>
      <c r="BE709" s="10"/>
    </row>
    <row r="710" spans="1:57" s="207" customFormat="1" hidden="1">
      <c r="A710" s="67"/>
      <c r="B710" s="28"/>
      <c r="C710" s="28"/>
      <c r="D710" s="1011"/>
      <c r="E710" s="124" t="s">
        <v>2422</v>
      </c>
      <c r="F710" s="14">
        <v>10000000</v>
      </c>
      <c r="G710" s="15" t="s">
        <v>3</v>
      </c>
      <c r="H710" s="16">
        <v>1</v>
      </c>
      <c r="I710" s="15" t="s">
        <v>154</v>
      </c>
      <c r="J710" s="15" t="s">
        <v>3</v>
      </c>
      <c r="K710" s="16">
        <v>1</v>
      </c>
      <c r="L710" s="15" t="s">
        <v>4</v>
      </c>
      <c r="M710" s="15" t="s">
        <v>5</v>
      </c>
      <c r="N710" s="17">
        <f t="shared" si="42"/>
        <v>10000000</v>
      </c>
      <c r="O710" s="17">
        <v>0</v>
      </c>
      <c r="P710" s="17">
        <f>N710-O710</f>
        <v>10000000</v>
      </c>
      <c r="Q710" s="69"/>
      <c r="R710" s="755"/>
      <c r="S710" s="755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1"/>
      <c r="BA710" s="12"/>
      <c r="BB710" s="10"/>
      <c r="BC710" s="10"/>
      <c r="BD710" s="10"/>
      <c r="BE710" s="10"/>
    </row>
    <row r="711" spans="1:57" s="207" customFormat="1" hidden="1">
      <c r="A711" s="67"/>
      <c r="B711" s="28"/>
      <c r="C711" s="28"/>
      <c r="D711" s="1011"/>
      <c r="E711" s="199" t="s">
        <v>1246</v>
      </c>
      <c r="F711" s="200">
        <v>0</v>
      </c>
      <c r="G711" s="35" t="s">
        <v>3</v>
      </c>
      <c r="H711" s="150"/>
      <c r="I711" s="35" t="s">
        <v>1214</v>
      </c>
      <c r="J711" s="35" t="s">
        <v>3</v>
      </c>
      <c r="K711" s="150"/>
      <c r="L711" s="35" t="s">
        <v>1212</v>
      </c>
      <c r="M711" s="35" t="s">
        <v>5</v>
      </c>
      <c r="N711" s="17">
        <f t="shared" si="42"/>
        <v>0</v>
      </c>
      <c r="O711" s="17">
        <v>23100000</v>
      </c>
      <c r="P711" s="17">
        <f t="shared" si="41"/>
        <v>-23100000</v>
      </c>
      <c r="Q711" s="69"/>
      <c r="R711" s="755"/>
      <c r="S711" s="755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1"/>
      <c r="BA711" s="12"/>
      <c r="BB711" s="10"/>
      <c r="BC711" s="10"/>
      <c r="BD711" s="10"/>
      <c r="BE711" s="10"/>
    </row>
    <row r="712" spans="1:57" s="207" customFormat="1" hidden="1">
      <c r="A712" s="67"/>
      <c r="B712" s="28"/>
      <c r="C712" s="28"/>
      <c r="D712" s="1011"/>
      <c r="E712" s="124" t="s">
        <v>1247</v>
      </c>
      <c r="F712" s="14">
        <v>0</v>
      </c>
      <c r="G712" s="15" t="s">
        <v>3</v>
      </c>
      <c r="H712" s="16"/>
      <c r="I712" s="15" t="s">
        <v>1244</v>
      </c>
      <c r="J712" s="15" t="s">
        <v>3</v>
      </c>
      <c r="K712" s="16"/>
      <c r="L712" s="15" t="s">
        <v>1212</v>
      </c>
      <c r="M712" s="15" t="s">
        <v>5</v>
      </c>
      <c r="N712" s="17">
        <f t="shared" si="42"/>
        <v>0</v>
      </c>
      <c r="O712" s="17">
        <v>440000000</v>
      </c>
      <c r="P712" s="17">
        <f t="shared" si="41"/>
        <v>-440000000</v>
      </c>
      <c r="Q712" s="69"/>
      <c r="R712" s="755"/>
      <c r="S712" s="755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1"/>
      <c r="BA712" s="12"/>
      <c r="BB712" s="10"/>
      <c r="BC712" s="10"/>
      <c r="BD712" s="10"/>
      <c r="BE712" s="10"/>
    </row>
    <row r="713" spans="1:57" s="207" customFormat="1" hidden="1">
      <c r="A713" s="67"/>
      <c r="B713" s="28"/>
      <c r="C713" s="28"/>
      <c r="D713" s="1011"/>
      <c r="E713" s="124" t="s">
        <v>1248</v>
      </c>
      <c r="F713" s="14">
        <v>0</v>
      </c>
      <c r="G713" s="15" t="s">
        <v>3</v>
      </c>
      <c r="H713" s="16"/>
      <c r="I713" s="15" t="s">
        <v>1214</v>
      </c>
      <c r="J713" s="15" t="s">
        <v>3</v>
      </c>
      <c r="K713" s="16"/>
      <c r="L713" s="15" t="s">
        <v>1221</v>
      </c>
      <c r="M713" s="15" t="s">
        <v>5</v>
      </c>
      <c r="N713" s="17">
        <f t="shared" si="42"/>
        <v>0</v>
      </c>
      <c r="O713" s="17">
        <v>76000000</v>
      </c>
      <c r="P713" s="17">
        <f t="shared" si="41"/>
        <v>-76000000</v>
      </c>
      <c r="Q713" s="69"/>
      <c r="R713" s="755"/>
      <c r="S713" s="755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1"/>
      <c r="BA713" s="12"/>
      <c r="BB713" s="10"/>
      <c r="BC713" s="10"/>
      <c r="BD713" s="10"/>
      <c r="BE713" s="10"/>
    </row>
    <row r="714" spans="1:57" s="207" customFormat="1" hidden="1">
      <c r="A714" s="67"/>
      <c r="B714" s="28"/>
      <c r="C714" s="28"/>
      <c r="D714" s="1011"/>
      <c r="E714" s="124" t="s">
        <v>1249</v>
      </c>
      <c r="F714" s="14">
        <v>150000</v>
      </c>
      <c r="G714" s="15" t="s">
        <v>3</v>
      </c>
      <c r="H714" s="16">
        <v>20</v>
      </c>
      <c r="I714" s="15" t="s">
        <v>1221</v>
      </c>
      <c r="J714" s="15" t="s">
        <v>3</v>
      </c>
      <c r="K714" s="16">
        <v>1</v>
      </c>
      <c r="L714" s="15" t="s">
        <v>1222</v>
      </c>
      <c r="M714" s="15" t="s">
        <v>5</v>
      </c>
      <c r="N714" s="17">
        <f t="shared" si="42"/>
        <v>3000000</v>
      </c>
      <c r="O714" s="17">
        <v>0</v>
      </c>
      <c r="P714" s="17">
        <f t="shared" si="41"/>
        <v>3000000</v>
      </c>
      <c r="Q714" s="69"/>
      <c r="R714" s="755"/>
      <c r="S714" s="755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1"/>
      <c r="BA714" s="12"/>
      <c r="BB714" s="10"/>
      <c r="BC714" s="10"/>
      <c r="BD714" s="10"/>
      <c r="BE714" s="10"/>
    </row>
    <row r="715" spans="1:57" s="207" customFormat="1" hidden="1">
      <c r="A715" s="67"/>
      <c r="B715" s="28"/>
      <c r="C715" s="28"/>
      <c r="D715" s="1011"/>
      <c r="E715" s="124" t="s">
        <v>1250</v>
      </c>
      <c r="F715" s="14">
        <v>250000</v>
      </c>
      <c r="G715" s="15" t="s">
        <v>3</v>
      </c>
      <c r="H715" s="16">
        <v>10</v>
      </c>
      <c r="I715" s="15" t="s">
        <v>1234</v>
      </c>
      <c r="J715" s="15" t="s">
        <v>3</v>
      </c>
      <c r="K715" s="16">
        <v>1</v>
      </c>
      <c r="L715" s="15" t="s">
        <v>1212</v>
      </c>
      <c r="M715" s="15" t="s">
        <v>5</v>
      </c>
      <c r="N715" s="17">
        <f t="shared" si="42"/>
        <v>2500000</v>
      </c>
      <c r="O715" s="17">
        <v>0</v>
      </c>
      <c r="P715" s="17">
        <f t="shared" si="41"/>
        <v>2500000</v>
      </c>
      <c r="Q715" s="69"/>
      <c r="R715" s="755"/>
      <c r="S715" s="755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1"/>
      <c r="BA715" s="12"/>
      <c r="BB715" s="10"/>
      <c r="BC715" s="10"/>
      <c r="BD715" s="10"/>
      <c r="BE715" s="10"/>
    </row>
    <row r="716" spans="1:57" s="207" customFormat="1" hidden="1">
      <c r="A716" s="67"/>
      <c r="B716" s="28"/>
      <c r="C716" s="28"/>
      <c r="D716" s="1011"/>
      <c r="E716" s="124" t="s">
        <v>2423</v>
      </c>
      <c r="F716" s="14">
        <v>2500000</v>
      </c>
      <c r="G716" s="15" t="s">
        <v>3</v>
      </c>
      <c r="H716" s="16">
        <v>1</v>
      </c>
      <c r="I716" s="15" t="s">
        <v>2416</v>
      </c>
      <c r="J716" s="15" t="s">
        <v>3</v>
      </c>
      <c r="K716" s="16">
        <v>2</v>
      </c>
      <c r="L716" s="15" t="s">
        <v>228</v>
      </c>
      <c r="M716" s="15" t="s">
        <v>5</v>
      </c>
      <c r="N716" s="17">
        <f t="shared" si="42"/>
        <v>5000000</v>
      </c>
      <c r="O716" s="17">
        <v>0</v>
      </c>
      <c r="P716" s="17">
        <f>N716-O716</f>
        <v>5000000</v>
      </c>
      <c r="Q716" s="69"/>
      <c r="R716" s="755"/>
      <c r="S716" s="755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1"/>
      <c r="BA716" s="12"/>
      <c r="BB716" s="10"/>
      <c r="BC716" s="10"/>
      <c r="BD716" s="10"/>
      <c r="BE716" s="10"/>
    </row>
    <row r="717" spans="1:57" s="207" customFormat="1" hidden="1">
      <c r="A717" s="67"/>
      <c r="B717" s="28"/>
      <c r="C717" s="68"/>
      <c r="D717" s="1005"/>
      <c r="E717" s="199" t="s">
        <v>540</v>
      </c>
      <c r="F717" s="200">
        <v>0</v>
      </c>
      <c r="G717" s="35" t="s">
        <v>3</v>
      </c>
      <c r="H717" s="150"/>
      <c r="I717" s="35" t="s">
        <v>447</v>
      </c>
      <c r="J717" s="35" t="s">
        <v>3</v>
      </c>
      <c r="K717" s="150"/>
      <c r="L717" s="35" t="s">
        <v>433</v>
      </c>
      <c r="M717" s="35" t="s">
        <v>5</v>
      </c>
      <c r="N717" s="17">
        <f>ROUNDUP(IF(H717&lt;=0,0,IF(K717&lt;=0,0,F717*H717*K717)),-3)</f>
        <v>0</v>
      </c>
      <c r="O717" s="17">
        <v>45200000</v>
      </c>
      <c r="P717" s="17">
        <f t="shared" si="41"/>
        <v>-45200000</v>
      </c>
      <c r="Q717" s="69"/>
      <c r="R717" s="755"/>
      <c r="S717" s="755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1"/>
      <c r="BA717" s="12"/>
      <c r="BB717" s="10"/>
      <c r="BC717" s="10"/>
      <c r="BD717" s="10"/>
      <c r="BE717" s="10"/>
    </row>
    <row r="718" spans="1:57" s="207" customFormat="1" hidden="1">
      <c r="A718" s="67"/>
      <c r="B718" s="28"/>
      <c r="C718" s="68"/>
      <c r="D718" s="1005"/>
      <c r="E718" s="199" t="s">
        <v>541</v>
      </c>
      <c r="F718" s="200">
        <v>0</v>
      </c>
      <c r="G718" s="35" t="s">
        <v>3</v>
      </c>
      <c r="H718" s="150"/>
      <c r="I718" s="35" t="s">
        <v>447</v>
      </c>
      <c r="J718" s="35" t="s">
        <v>3</v>
      </c>
      <c r="K718" s="37"/>
      <c r="L718" s="35" t="s">
        <v>433</v>
      </c>
      <c r="M718" s="35" t="s">
        <v>5</v>
      </c>
      <c r="N718" s="17">
        <f>ROUNDUP(IF(H718&lt;=0,0,IF(K718&lt;=0,0,F718*H718*K718)),-3)</f>
        <v>0</v>
      </c>
      <c r="O718" s="17">
        <v>475000000</v>
      </c>
      <c r="P718" s="17">
        <f t="shared" si="41"/>
        <v>-475000000</v>
      </c>
      <c r="Q718" s="69"/>
      <c r="R718" s="755"/>
      <c r="S718" s="755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1"/>
      <c r="BA718" s="12"/>
      <c r="BB718" s="10"/>
      <c r="BC718" s="10"/>
      <c r="BD718" s="10"/>
      <c r="BE718" s="10"/>
    </row>
    <row r="719" spans="1:57" s="207" customFormat="1" hidden="1">
      <c r="A719" s="67"/>
      <c r="B719" s="28"/>
      <c r="C719" s="68"/>
      <c r="D719" s="1005"/>
      <c r="E719" s="199" t="s">
        <v>550</v>
      </c>
      <c r="F719" s="200">
        <v>0</v>
      </c>
      <c r="G719" s="35" t="s">
        <v>3</v>
      </c>
      <c r="H719" s="150"/>
      <c r="I719" s="35" t="s">
        <v>458</v>
      </c>
      <c r="J719" s="35" t="s">
        <v>3</v>
      </c>
      <c r="K719" s="150"/>
      <c r="L719" s="35" t="s">
        <v>433</v>
      </c>
      <c r="M719" s="35" t="s">
        <v>5</v>
      </c>
      <c r="N719" s="17">
        <f>ROUNDUP(IF(H719&lt;=0,0,IF(K719&lt;=0,0,F719*H719*K719)),-3)</f>
        <v>0</v>
      </c>
      <c r="O719" s="242">
        <v>2500000</v>
      </c>
      <c r="P719" s="17">
        <f t="shared" si="41"/>
        <v>-2500000</v>
      </c>
      <c r="Q719" s="69"/>
      <c r="R719" s="755"/>
      <c r="S719" s="755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1"/>
      <c r="BA719" s="12"/>
      <c r="BB719" s="10"/>
      <c r="BC719" s="10"/>
      <c r="BD719" s="10"/>
      <c r="BE719" s="10"/>
    </row>
    <row r="720" spans="1:57" s="207" customFormat="1" hidden="1">
      <c r="A720" s="67"/>
      <c r="B720" s="28"/>
      <c r="C720" s="68"/>
      <c r="D720" s="1005"/>
      <c r="E720" s="199" t="s">
        <v>551</v>
      </c>
      <c r="F720" s="200">
        <v>0</v>
      </c>
      <c r="G720" s="35" t="s">
        <v>3</v>
      </c>
      <c r="H720" s="150"/>
      <c r="I720" s="35" t="s">
        <v>433</v>
      </c>
      <c r="J720" s="35" t="s">
        <v>3</v>
      </c>
      <c r="K720" s="150"/>
      <c r="L720" s="35" t="s">
        <v>25</v>
      </c>
      <c r="M720" s="35" t="s">
        <v>5</v>
      </c>
      <c r="N720" s="17">
        <f>ROUNDUP(IF(H720&lt;=0,0,IF(K720&lt;=0,0,F720*H720*K720)),-3)</f>
        <v>0</v>
      </c>
      <c r="O720" s="17">
        <v>400000000</v>
      </c>
      <c r="P720" s="17">
        <f t="shared" si="41"/>
        <v>-400000000</v>
      </c>
      <c r="Q720" s="69"/>
      <c r="R720" s="755"/>
      <c r="S720" s="755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1"/>
      <c r="BA720" s="12"/>
      <c r="BB720" s="10"/>
      <c r="BC720" s="10"/>
      <c r="BD720" s="10"/>
      <c r="BE720" s="10"/>
    </row>
    <row r="721" spans="1:57" s="207" customFormat="1" hidden="1">
      <c r="A721" s="67"/>
      <c r="B721" s="28"/>
      <c r="C721" s="68"/>
      <c r="D721" s="1005"/>
      <c r="E721" s="199" t="s">
        <v>552</v>
      </c>
      <c r="F721" s="200">
        <v>0</v>
      </c>
      <c r="G721" s="35" t="s">
        <v>3</v>
      </c>
      <c r="H721" s="150"/>
      <c r="I721" s="35" t="s">
        <v>12</v>
      </c>
      <c r="J721" s="35" t="s">
        <v>3</v>
      </c>
      <c r="K721" s="150"/>
      <c r="L721" s="35" t="s">
        <v>16</v>
      </c>
      <c r="M721" s="35" t="s">
        <v>5</v>
      </c>
      <c r="N721" s="17">
        <f>ROUNDUP(IF(H721&lt;=0,0,IF(K721&lt;=0,0,F721*H721*K721)),-3)</f>
        <v>0</v>
      </c>
      <c r="O721" s="17">
        <v>120000000</v>
      </c>
      <c r="P721" s="17">
        <f t="shared" si="41"/>
        <v>-120000000</v>
      </c>
      <c r="Q721" s="69"/>
      <c r="R721" s="755"/>
      <c r="S721" s="755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1"/>
      <c r="BA721" s="12"/>
      <c r="BB721" s="10"/>
      <c r="BC721" s="10"/>
      <c r="BD721" s="10"/>
      <c r="BE721" s="10"/>
    </row>
    <row r="722" spans="1:57" s="207" customFormat="1" hidden="1">
      <c r="A722" s="67"/>
      <c r="B722" s="28"/>
      <c r="C722" s="28"/>
      <c r="D722" s="1011"/>
      <c r="E722" s="124"/>
      <c r="F722" s="14"/>
      <c r="G722" s="15"/>
      <c r="H722" s="16"/>
      <c r="I722" s="15"/>
      <c r="J722" s="15"/>
      <c r="K722" s="16"/>
      <c r="L722" s="15"/>
      <c r="M722" s="15"/>
      <c r="N722" s="17"/>
      <c r="O722" s="17"/>
      <c r="P722" s="17"/>
      <c r="Q722" s="69"/>
      <c r="R722" s="755"/>
      <c r="S722" s="755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1"/>
      <c r="BA722" s="12"/>
      <c r="BB722" s="10"/>
      <c r="BC722" s="10"/>
      <c r="BD722" s="10"/>
      <c r="BE722" s="10"/>
    </row>
    <row r="723" spans="1:57" s="207" customFormat="1" hidden="1">
      <c r="A723" s="67"/>
      <c r="B723" s="28"/>
      <c r="C723" s="28"/>
      <c r="D723" s="1004" t="s">
        <v>401</v>
      </c>
      <c r="E723" s="124"/>
      <c r="F723" s="14"/>
      <c r="G723" s="15"/>
      <c r="H723" s="16"/>
      <c r="I723" s="15"/>
      <c r="J723" s="15"/>
      <c r="K723" s="16"/>
      <c r="L723" s="15"/>
      <c r="M723" s="15"/>
      <c r="N723" s="18">
        <f>SUBTOTAL(9,N724:N728)</f>
        <v>25000000</v>
      </c>
      <c r="O723" s="18">
        <f>SUBTOTAL(9,O724:O728)</f>
        <v>420000000</v>
      </c>
      <c r="P723" s="18">
        <f>SUBTOTAL(9,P724:P728)</f>
        <v>-395000000</v>
      </c>
      <c r="Q723" s="163"/>
      <c r="R723" s="755"/>
      <c r="S723" s="755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1"/>
      <c r="BA723" s="12"/>
      <c r="BB723" s="10"/>
      <c r="BC723" s="10"/>
      <c r="BD723" s="10"/>
      <c r="BE723" s="10"/>
    </row>
    <row r="724" spans="1:57" s="207" customFormat="1" hidden="1">
      <c r="A724" s="67"/>
      <c r="B724" s="28"/>
      <c r="C724" s="28"/>
      <c r="D724" s="1011"/>
      <c r="E724" s="124" t="s">
        <v>1259</v>
      </c>
      <c r="F724" s="14">
        <v>0</v>
      </c>
      <c r="G724" s="15" t="s">
        <v>3</v>
      </c>
      <c r="H724" s="16"/>
      <c r="I724" s="15" t="s">
        <v>1255</v>
      </c>
      <c r="J724" s="15" t="s">
        <v>3</v>
      </c>
      <c r="K724" s="16"/>
      <c r="L724" s="15" t="s">
        <v>1252</v>
      </c>
      <c r="M724" s="15" t="s">
        <v>5</v>
      </c>
      <c r="N724" s="17">
        <f>ROUNDUP(IF(H724&lt;=0,0,IF(K724&lt;=0,0,F724*H724*K724)),-3)</f>
        <v>0</v>
      </c>
      <c r="O724" s="17">
        <v>45000000</v>
      </c>
      <c r="P724" s="17">
        <f>N724-O724</f>
        <v>-45000000</v>
      </c>
      <c r="Q724" s="69"/>
      <c r="R724" s="755"/>
      <c r="S724" s="755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1"/>
      <c r="BA724" s="12"/>
      <c r="BB724" s="10"/>
      <c r="BC724" s="10"/>
      <c r="BD724" s="10"/>
      <c r="BE724" s="10"/>
    </row>
    <row r="725" spans="1:57" s="207" customFormat="1" hidden="1">
      <c r="A725" s="67"/>
      <c r="B725" s="28"/>
      <c r="C725" s="28"/>
      <c r="D725" s="1011"/>
      <c r="E725" s="124" t="s">
        <v>1260</v>
      </c>
      <c r="F725" s="14">
        <v>0</v>
      </c>
      <c r="G725" s="15" t="s">
        <v>3</v>
      </c>
      <c r="H725" s="16"/>
      <c r="I725" s="15" t="s">
        <v>1251</v>
      </c>
      <c r="J725" s="15" t="s">
        <v>3</v>
      </c>
      <c r="K725" s="16"/>
      <c r="L725" s="15" t="s">
        <v>1252</v>
      </c>
      <c r="M725" s="15" t="s">
        <v>5</v>
      </c>
      <c r="N725" s="17">
        <f>ROUNDUP(IF(H725&lt;=0,0,IF(K725&lt;=0,0,F725*H725*K725)),-3)</f>
        <v>0</v>
      </c>
      <c r="O725" s="17">
        <v>30000000</v>
      </c>
      <c r="P725" s="17">
        <f>N725-O725</f>
        <v>-30000000</v>
      </c>
      <c r="Q725" s="69"/>
      <c r="R725" s="755"/>
      <c r="S725" s="755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1"/>
      <c r="BA725" s="12"/>
      <c r="BB725" s="10"/>
      <c r="BC725" s="10"/>
      <c r="BD725" s="10"/>
      <c r="BE725" s="10"/>
    </row>
    <row r="726" spans="1:57" s="207" customFormat="1" hidden="1">
      <c r="A726" s="67"/>
      <c r="B726" s="28"/>
      <c r="C726" s="28"/>
      <c r="D726" s="1011"/>
      <c r="E726" s="124" t="s">
        <v>1261</v>
      </c>
      <c r="F726" s="14">
        <v>20000000</v>
      </c>
      <c r="G726" s="15" t="s">
        <v>3</v>
      </c>
      <c r="H726" s="16">
        <v>1</v>
      </c>
      <c r="I726" s="15" t="s">
        <v>1258</v>
      </c>
      <c r="J726" s="15" t="s">
        <v>3</v>
      </c>
      <c r="K726" s="16">
        <v>1</v>
      </c>
      <c r="L726" s="15" t="s">
        <v>1252</v>
      </c>
      <c r="M726" s="15" t="s">
        <v>5</v>
      </c>
      <c r="N726" s="17">
        <f>ROUNDUP(IF(H726&lt;=0,0,IF(K726&lt;=0,0,F726*H726*K726)),-3)</f>
        <v>20000000</v>
      </c>
      <c r="O726" s="17">
        <v>0</v>
      </c>
      <c r="P726" s="17">
        <f>N726-O726</f>
        <v>20000000</v>
      </c>
      <c r="Q726" s="69"/>
      <c r="R726" s="755"/>
      <c r="S726" s="755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1"/>
      <c r="BA726" s="12"/>
      <c r="BB726" s="10"/>
      <c r="BC726" s="10"/>
      <c r="BD726" s="10"/>
      <c r="BE726" s="10"/>
    </row>
    <row r="727" spans="1:57" s="207" customFormat="1" hidden="1">
      <c r="A727" s="67"/>
      <c r="B727" s="28"/>
      <c r="C727" s="28"/>
      <c r="D727" s="1011"/>
      <c r="E727" s="199" t="s">
        <v>2106</v>
      </c>
      <c r="F727" s="200">
        <v>5000000</v>
      </c>
      <c r="G727" s="35" t="s">
        <v>3</v>
      </c>
      <c r="H727" s="150">
        <v>1</v>
      </c>
      <c r="I727" s="35" t="s">
        <v>1258</v>
      </c>
      <c r="J727" s="35" t="s">
        <v>3</v>
      </c>
      <c r="K727" s="150">
        <v>1</v>
      </c>
      <c r="L727" s="35" t="s">
        <v>1252</v>
      </c>
      <c r="M727" s="35" t="s">
        <v>5</v>
      </c>
      <c r="N727" s="32">
        <f>ROUNDUP(IF(H727&lt;=0,0,IF(K727&lt;=0,0,F727*H727*K727)),-3)</f>
        <v>5000000</v>
      </c>
      <c r="O727" s="17">
        <v>145000000</v>
      </c>
      <c r="P727" s="17">
        <f>N727-O727</f>
        <v>-140000000</v>
      </c>
      <c r="Q727" s="69"/>
      <c r="R727" s="755"/>
      <c r="S727" s="755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1"/>
      <c r="BA727" s="12"/>
      <c r="BB727" s="10"/>
      <c r="BC727" s="10"/>
      <c r="BD727" s="10"/>
      <c r="BE727" s="10"/>
    </row>
    <row r="728" spans="1:57" s="207" customFormat="1" hidden="1">
      <c r="A728" s="67"/>
      <c r="B728" s="28"/>
      <c r="C728" s="68"/>
      <c r="D728" s="1048"/>
      <c r="E728" s="246" t="s">
        <v>554</v>
      </c>
      <c r="F728" s="200">
        <v>0</v>
      </c>
      <c r="G728" s="247" t="s">
        <v>3</v>
      </c>
      <c r="H728" s="248"/>
      <c r="I728" s="247" t="s">
        <v>467</v>
      </c>
      <c r="J728" s="247" t="s">
        <v>3</v>
      </c>
      <c r="K728" s="248"/>
      <c r="L728" s="247" t="s">
        <v>433</v>
      </c>
      <c r="M728" s="247" t="s">
        <v>5</v>
      </c>
      <c r="N728" s="166">
        <f>ROUNDUP(IF(H728&lt;=0,0,IF(K728&lt;=0,0,F728*H728*K728)),-3)</f>
        <v>0</v>
      </c>
      <c r="O728" s="17">
        <v>200000000</v>
      </c>
      <c r="P728" s="17">
        <f>N728-O728</f>
        <v>-200000000</v>
      </c>
      <c r="Q728" s="69"/>
      <c r="R728" s="755"/>
      <c r="S728" s="755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1"/>
      <c r="BA728" s="12"/>
      <c r="BB728" s="10"/>
      <c r="BC728" s="10"/>
      <c r="BD728" s="10"/>
      <c r="BE728" s="10"/>
    </row>
    <row r="729" spans="1:57" s="207" customFormat="1" hidden="1">
      <c r="A729" s="67"/>
      <c r="B729" s="28"/>
      <c r="C729" s="28"/>
      <c r="D729" s="1011"/>
      <c r="E729" s="199"/>
      <c r="F729" s="200"/>
      <c r="G729" s="35"/>
      <c r="H729" s="150"/>
      <c r="I729" s="35"/>
      <c r="J729" s="35"/>
      <c r="K729" s="150"/>
      <c r="L729" s="35"/>
      <c r="M729" s="35"/>
      <c r="N729" s="32"/>
      <c r="O729" s="17"/>
      <c r="P729" s="17"/>
      <c r="Q729" s="69"/>
      <c r="R729" s="755"/>
      <c r="S729" s="755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1"/>
      <c r="BA729" s="12"/>
      <c r="BB729" s="10"/>
      <c r="BC729" s="10"/>
      <c r="BD729" s="10"/>
      <c r="BE729" s="10"/>
    </row>
    <row r="730" spans="1:57" s="207" customFormat="1" hidden="1">
      <c r="A730" s="67"/>
      <c r="B730" s="28"/>
      <c r="C730" s="28"/>
      <c r="D730" s="1011" t="s">
        <v>402</v>
      </c>
      <c r="E730" s="199"/>
      <c r="F730" s="200"/>
      <c r="G730" s="35"/>
      <c r="H730" s="150"/>
      <c r="I730" s="35"/>
      <c r="J730" s="35"/>
      <c r="K730" s="150"/>
      <c r="L730" s="35"/>
      <c r="M730" s="35"/>
      <c r="N730" s="18">
        <f>SUBTOTAL(9,N731:N733)</f>
        <v>5000000</v>
      </c>
      <c r="O730" s="18">
        <f>SUBTOTAL(9,O731:O733)</f>
        <v>271600000</v>
      </c>
      <c r="P730" s="18">
        <f>SUBTOTAL(9,P731:P733)</f>
        <v>-266600000</v>
      </c>
      <c r="Q730" s="163"/>
      <c r="R730" s="755"/>
      <c r="S730" s="755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1"/>
      <c r="BA730" s="12"/>
      <c r="BB730" s="10"/>
      <c r="BC730" s="10"/>
      <c r="BD730" s="10"/>
      <c r="BE730" s="10"/>
    </row>
    <row r="731" spans="1:57" s="207" customFormat="1" hidden="1">
      <c r="A731" s="67"/>
      <c r="B731" s="28"/>
      <c r="C731" s="28"/>
      <c r="D731" s="1011"/>
      <c r="E731" s="124" t="s">
        <v>1262</v>
      </c>
      <c r="F731" s="14">
        <v>250000</v>
      </c>
      <c r="G731" s="15" t="s">
        <v>3</v>
      </c>
      <c r="H731" s="16">
        <v>5</v>
      </c>
      <c r="I731" s="15" t="s">
        <v>1263</v>
      </c>
      <c r="J731" s="15" t="s">
        <v>3</v>
      </c>
      <c r="K731" s="16">
        <v>4</v>
      </c>
      <c r="L731" s="15" t="s">
        <v>1254</v>
      </c>
      <c r="M731" s="15" t="s">
        <v>5</v>
      </c>
      <c r="N731" s="17">
        <f>ROUNDUP(IF(H731&lt;=0,0,IF(K731&lt;=0,0,F731*H731*K731)),-3)</f>
        <v>5000000</v>
      </c>
      <c r="O731" s="17">
        <v>16000000</v>
      </c>
      <c r="P731" s="17">
        <f>N731-O731</f>
        <v>-11000000</v>
      </c>
      <c r="Q731" s="69"/>
      <c r="R731" s="755"/>
      <c r="S731" s="755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1"/>
      <c r="BA731" s="12"/>
      <c r="BB731" s="10"/>
      <c r="BC731" s="10"/>
      <c r="BD731" s="10"/>
      <c r="BE731" s="10"/>
    </row>
    <row r="732" spans="1:57" s="207" customFormat="1" hidden="1">
      <c r="A732" s="238"/>
      <c r="B732" s="239"/>
      <c r="C732" s="240"/>
      <c r="D732" s="1005"/>
      <c r="E732" s="199" t="s">
        <v>555</v>
      </c>
      <c r="F732" s="200">
        <v>0</v>
      </c>
      <c r="G732" s="35" t="s">
        <v>3</v>
      </c>
      <c r="H732" s="150"/>
      <c r="I732" s="35" t="s">
        <v>458</v>
      </c>
      <c r="J732" s="35" t="s">
        <v>3</v>
      </c>
      <c r="K732" s="150"/>
      <c r="L732" s="35" t="s">
        <v>25</v>
      </c>
      <c r="M732" s="35" t="s">
        <v>5</v>
      </c>
      <c r="N732" s="17">
        <f>ROUNDUP(IF(H732&lt;=0,0,IF(K732&lt;=0,0,F732*H732*K732)),-3)</f>
        <v>0</v>
      </c>
      <c r="O732" s="242">
        <v>5600000</v>
      </c>
      <c r="P732" s="17">
        <f>N732-O732</f>
        <v>-5600000</v>
      </c>
      <c r="Q732" s="241"/>
      <c r="R732" s="755"/>
      <c r="S732" s="755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1"/>
      <c r="BA732" s="12"/>
      <c r="BB732" s="10"/>
      <c r="BC732" s="10"/>
      <c r="BD732" s="10"/>
      <c r="BE732" s="10"/>
    </row>
    <row r="733" spans="1:57" s="207" customFormat="1" hidden="1">
      <c r="A733" s="67"/>
      <c r="B733" s="28"/>
      <c r="C733" s="68"/>
      <c r="D733" s="1005"/>
      <c r="E733" s="199" t="s">
        <v>556</v>
      </c>
      <c r="F733" s="200">
        <v>0</v>
      </c>
      <c r="G733" s="35" t="s">
        <v>3</v>
      </c>
      <c r="H733" s="150"/>
      <c r="I733" s="35" t="s">
        <v>26</v>
      </c>
      <c r="J733" s="35" t="s">
        <v>3</v>
      </c>
      <c r="K733" s="150"/>
      <c r="L733" s="35" t="s">
        <v>437</v>
      </c>
      <c r="M733" s="35" t="s">
        <v>5</v>
      </c>
      <c r="N733" s="17">
        <f>ROUNDUP(IF(H733&lt;=0,0,IF(K733&lt;=0,0,F733*H733*K733)),-3)</f>
        <v>0</v>
      </c>
      <c r="O733" s="17">
        <v>250000000</v>
      </c>
      <c r="P733" s="17">
        <f>N733-O733</f>
        <v>-250000000</v>
      </c>
      <c r="Q733" s="69"/>
      <c r="R733" s="755"/>
      <c r="S733" s="755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1"/>
      <c r="BA733" s="12"/>
      <c r="BB733" s="10"/>
      <c r="BC733" s="10"/>
      <c r="BD733" s="10"/>
      <c r="BE733" s="10"/>
    </row>
    <row r="734" spans="1:57" s="207" customFormat="1" hidden="1">
      <c r="A734" s="67"/>
      <c r="B734" s="28"/>
      <c r="C734" s="28"/>
      <c r="D734" s="1011"/>
      <c r="E734" s="199"/>
      <c r="F734" s="200"/>
      <c r="G734" s="35"/>
      <c r="H734" s="150"/>
      <c r="I734" s="35"/>
      <c r="J734" s="35"/>
      <c r="K734" s="150"/>
      <c r="L734" s="35"/>
      <c r="M734" s="35"/>
      <c r="N734" s="32"/>
      <c r="O734" s="17"/>
      <c r="P734" s="17"/>
      <c r="Q734" s="69"/>
      <c r="R734" s="755"/>
      <c r="S734" s="755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1"/>
      <c r="BA734" s="12"/>
      <c r="BB734" s="10"/>
      <c r="BC734" s="10"/>
      <c r="BD734" s="10"/>
      <c r="BE734" s="10"/>
    </row>
    <row r="735" spans="1:57" s="207" customFormat="1" hidden="1">
      <c r="A735" s="67"/>
      <c r="B735" s="28"/>
      <c r="C735" s="28"/>
      <c r="D735" s="1011" t="s">
        <v>403</v>
      </c>
      <c r="E735" s="124"/>
      <c r="F735" s="14"/>
      <c r="G735" s="15"/>
      <c r="H735" s="16"/>
      <c r="I735" s="15"/>
      <c r="J735" s="15"/>
      <c r="K735" s="16"/>
      <c r="L735" s="15"/>
      <c r="M735" s="15"/>
      <c r="N735" s="18">
        <f>SUBTOTAL(9,N736:N742)</f>
        <v>1000000</v>
      </c>
      <c r="O735" s="18">
        <f>SUBTOTAL(9,O736:O742)</f>
        <v>34300000</v>
      </c>
      <c r="P735" s="18">
        <f>SUBTOTAL(9,P736:P742)</f>
        <v>-33300000</v>
      </c>
      <c r="Q735" s="163"/>
      <c r="R735" s="755"/>
      <c r="S735" s="755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1"/>
      <c r="BA735" s="12"/>
      <c r="BB735" s="10"/>
      <c r="BC735" s="10"/>
      <c r="BD735" s="10"/>
      <c r="BE735" s="10"/>
    </row>
    <row r="736" spans="1:57" s="207" customFormat="1" hidden="1">
      <c r="A736" s="67"/>
      <c r="B736" s="28"/>
      <c r="C736" s="28"/>
      <c r="D736" s="1011"/>
      <c r="E736" s="124" t="s">
        <v>1264</v>
      </c>
      <c r="F736" s="14">
        <v>0</v>
      </c>
      <c r="G736" s="15" t="s">
        <v>3</v>
      </c>
      <c r="H736" s="16"/>
      <c r="I736" s="15" t="s">
        <v>1253</v>
      </c>
      <c r="J736" s="15" t="s">
        <v>3</v>
      </c>
      <c r="K736" s="16"/>
      <c r="L736" s="15" t="s">
        <v>1254</v>
      </c>
      <c r="M736" s="15" t="s">
        <v>5</v>
      </c>
      <c r="N736" s="17">
        <f t="shared" ref="N736:N742" si="43">ROUNDUP(IF(H736&lt;=0,0,IF(K736&lt;=0,0,F736*H736*K736)),-3)</f>
        <v>0</v>
      </c>
      <c r="O736" s="17">
        <v>2000000</v>
      </c>
      <c r="P736" s="17">
        <f t="shared" ref="P736:P742" si="44">N736-O736</f>
        <v>-2000000</v>
      </c>
      <c r="Q736" s="69"/>
      <c r="R736" s="755"/>
      <c r="S736" s="755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1"/>
      <c r="BA736" s="12"/>
      <c r="BB736" s="10"/>
      <c r="BC736" s="10"/>
      <c r="BD736" s="10"/>
      <c r="BE736" s="10"/>
    </row>
    <row r="737" spans="1:57" s="207" customFormat="1" hidden="1">
      <c r="A737" s="67"/>
      <c r="B737" s="28"/>
      <c r="C737" s="28"/>
      <c r="D737" s="1011"/>
      <c r="E737" s="124" t="s">
        <v>1265</v>
      </c>
      <c r="F737" s="14">
        <v>0</v>
      </c>
      <c r="G737" s="15" t="s">
        <v>3</v>
      </c>
      <c r="H737" s="16"/>
      <c r="I737" s="15" t="s">
        <v>1263</v>
      </c>
      <c r="J737" s="15" t="s">
        <v>3</v>
      </c>
      <c r="K737" s="16"/>
      <c r="L737" s="15" t="s">
        <v>1251</v>
      </c>
      <c r="M737" s="15" t="s">
        <v>5</v>
      </c>
      <c r="N737" s="17">
        <f t="shared" si="43"/>
        <v>0</v>
      </c>
      <c r="O737" s="17">
        <v>4500000</v>
      </c>
      <c r="P737" s="17">
        <f t="shared" si="44"/>
        <v>-4500000</v>
      </c>
      <c r="Q737" s="69"/>
      <c r="R737" s="755"/>
      <c r="S737" s="755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1"/>
      <c r="BA737" s="12"/>
      <c r="BB737" s="10"/>
      <c r="BC737" s="10"/>
      <c r="BD737" s="10"/>
      <c r="BE737" s="10"/>
    </row>
    <row r="738" spans="1:57" s="207" customFormat="1" hidden="1">
      <c r="A738" s="67"/>
      <c r="B738" s="28"/>
      <c r="C738" s="28"/>
      <c r="D738" s="1011"/>
      <c r="E738" s="124" t="s">
        <v>1266</v>
      </c>
      <c r="F738" s="14">
        <v>0</v>
      </c>
      <c r="G738" s="15" t="s">
        <v>3</v>
      </c>
      <c r="H738" s="16"/>
      <c r="I738" s="15" t="s">
        <v>1267</v>
      </c>
      <c r="J738" s="15" t="s">
        <v>3</v>
      </c>
      <c r="K738" s="16"/>
      <c r="L738" s="15" t="s">
        <v>1253</v>
      </c>
      <c r="M738" s="15" t="s">
        <v>5</v>
      </c>
      <c r="N738" s="17">
        <f t="shared" si="43"/>
        <v>0</v>
      </c>
      <c r="O738" s="17">
        <v>5000000</v>
      </c>
      <c r="P738" s="17">
        <f t="shared" si="44"/>
        <v>-5000000</v>
      </c>
      <c r="Q738" s="69"/>
      <c r="R738" s="755"/>
      <c r="S738" s="755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1"/>
      <c r="BA738" s="12"/>
      <c r="BB738" s="10"/>
      <c r="BC738" s="10"/>
      <c r="BD738" s="10"/>
      <c r="BE738" s="10"/>
    </row>
    <row r="739" spans="1:57" s="207" customFormat="1" hidden="1">
      <c r="A739" s="67"/>
      <c r="B739" s="28"/>
      <c r="C739" s="28"/>
      <c r="D739" s="1011"/>
      <c r="E739" s="124" t="s">
        <v>1268</v>
      </c>
      <c r="F739" s="14">
        <v>250000</v>
      </c>
      <c r="G739" s="15" t="s">
        <v>3</v>
      </c>
      <c r="H739" s="16">
        <v>1</v>
      </c>
      <c r="I739" s="15" t="s">
        <v>2418</v>
      </c>
      <c r="J739" s="15" t="s">
        <v>3</v>
      </c>
      <c r="K739" s="16">
        <v>4</v>
      </c>
      <c r="L739" s="15" t="s">
        <v>1254</v>
      </c>
      <c r="M739" s="15" t="s">
        <v>5</v>
      </c>
      <c r="N739" s="17">
        <f t="shared" si="43"/>
        <v>1000000</v>
      </c>
      <c r="O739" s="17">
        <v>9000000</v>
      </c>
      <c r="P739" s="17">
        <f t="shared" si="44"/>
        <v>-8000000</v>
      </c>
      <c r="Q739" s="69"/>
      <c r="R739" s="755"/>
      <c r="S739" s="755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1"/>
      <c r="BA739" s="12"/>
      <c r="BB739" s="10"/>
      <c r="BC739" s="10"/>
      <c r="BD739" s="10"/>
      <c r="BE739" s="10"/>
    </row>
    <row r="740" spans="1:57" s="207" customFormat="1" hidden="1">
      <c r="A740" s="67"/>
      <c r="B740" s="28"/>
      <c r="C740" s="68"/>
      <c r="D740" s="1005"/>
      <c r="E740" s="199" t="s">
        <v>557</v>
      </c>
      <c r="F740" s="200">
        <v>0</v>
      </c>
      <c r="G740" s="35" t="s">
        <v>3</v>
      </c>
      <c r="H740" s="150"/>
      <c r="I740" s="35" t="s">
        <v>458</v>
      </c>
      <c r="J740" s="35" t="s">
        <v>3</v>
      </c>
      <c r="K740" s="37"/>
      <c r="L740" s="35" t="s">
        <v>18</v>
      </c>
      <c r="M740" s="35" t="s">
        <v>5</v>
      </c>
      <c r="N740" s="17">
        <f t="shared" si="43"/>
        <v>0</v>
      </c>
      <c r="O740" s="17">
        <v>6000000</v>
      </c>
      <c r="P740" s="17">
        <f t="shared" si="44"/>
        <v>-6000000</v>
      </c>
      <c r="Q740" s="69"/>
      <c r="R740" s="755"/>
      <c r="S740" s="755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1"/>
      <c r="BA740" s="12"/>
      <c r="BB740" s="10"/>
      <c r="BC740" s="10"/>
      <c r="BD740" s="10"/>
      <c r="BE740" s="10"/>
    </row>
    <row r="741" spans="1:57" s="207" customFormat="1" hidden="1">
      <c r="A741" s="67"/>
      <c r="B741" s="28"/>
      <c r="C741" s="68"/>
      <c r="D741" s="1005"/>
      <c r="E741" s="199" t="s">
        <v>558</v>
      </c>
      <c r="F741" s="200">
        <v>0</v>
      </c>
      <c r="G741" s="35" t="s">
        <v>3</v>
      </c>
      <c r="H741" s="150"/>
      <c r="I741" s="35" t="s">
        <v>432</v>
      </c>
      <c r="J741" s="35" t="s">
        <v>3</v>
      </c>
      <c r="K741" s="37"/>
      <c r="L741" s="35" t="s">
        <v>17</v>
      </c>
      <c r="M741" s="35" t="s">
        <v>5</v>
      </c>
      <c r="N741" s="17">
        <f t="shared" si="43"/>
        <v>0</v>
      </c>
      <c r="O741" s="17">
        <v>1800000</v>
      </c>
      <c r="P741" s="17">
        <f t="shared" si="44"/>
        <v>-1800000</v>
      </c>
      <c r="Q741" s="69"/>
      <c r="R741" s="755"/>
      <c r="S741" s="755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1"/>
      <c r="BA741" s="12"/>
      <c r="BB741" s="10"/>
      <c r="BC741" s="10"/>
      <c r="BD741" s="10"/>
      <c r="BE741" s="10"/>
    </row>
    <row r="742" spans="1:57" s="207" customFormat="1" hidden="1">
      <c r="A742" s="67"/>
      <c r="B742" s="28"/>
      <c r="C742" s="68"/>
      <c r="D742" s="1005"/>
      <c r="E742" s="199" t="s">
        <v>559</v>
      </c>
      <c r="F742" s="200">
        <v>0</v>
      </c>
      <c r="G742" s="35" t="s">
        <v>3</v>
      </c>
      <c r="H742" s="150"/>
      <c r="I742" s="35" t="s">
        <v>9</v>
      </c>
      <c r="J742" s="35" t="s">
        <v>3</v>
      </c>
      <c r="K742" s="150"/>
      <c r="L742" s="35" t="s">
        <v>18</v>
      </c>
      <c r="M742" s="35" t="s">
        <v>5</v>
      </c>
      <c r="N742" s="17">
        <f t="shared" si="43"/>
        <v>0</v>
      </c>
      <c r="O742" s="17">
        <v>6000000</v>
      </c>
      <c r="P742" s="17">
        <f t="shared" si="44"/>
        <v>-6000000</v>
      </c>
      <c r="Q742" s="69"/>
      <c r="R742" s="755"/>
      <c r="S742" s="755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1"/>
      <c r="BA742" s="12"/>
      <c r="BB742" s="10"/>
      <c r="BC742" s="10"/>
      <c r="BD742" s="10"/>
      <c r="BE742" s="10"/>
    </row>
    <row r="743" spans="1:57" s="207" customFormat="1" hidden="1">
      <c r="A743" s="67"/>
      <c r="B743" s="28"/>
      <c r="C743" s="28"/>
      <c r="D743" s="1011"/>
      <c r="E743" s="124"/>
      <c r="F743" s="14"/>
      <c r="G743" s="15"/>
      <c r="H743" s="16"/>
      <c r="I743" s="15"/>
      <c r="J743" s="15"/>
      <c r="K743" s="16"/>
      <c r="L743" s="15"/>
      <c r="M743" s="15"/>
      <c r="N743" s="17"/>
      <c r="O743" s="17"/>
      <c r="P743" s="17"/>
      <c r="Q743" s="69"/>
      <c r="R743" s="755"/>
      <c r="S743" s="755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1"/>
      <c r="BA743" s="12"/>
      <c r="BB743" s="10"/>
      <c r="BC743" s="10"/>
      <c r="BD743" s="10"/>
      <c r="BE743" s="10"/>
    </row>
    <row r="744" spans="1:57" s="207" customFormat="1" hidden="1">
      <c r="A744" s="67"/>
      <c r="B744" s="28"/>
      <c r="C744" s="28"/>
      <c r="D744" s="1004" t="s">
        <v>419</v>
      </c>
      <c r="E744" s="124"/>
      <c r="F744" s="14"/>
      <c r="G744" s="15"/>
      <c r="H744" s="16"/>
      <c r="I744" s="15"/>
      <c r="J744" s="15"/>
      <c r="K744" s="16"/>
      <c r="L744" s="15"/>
      <c r="M744" s="15"/>
      <c r="N744" s="18">
        <f>SUBTOTAL(9,N745:N745)</f>
        <v>30000000</v>
      </c>
      <c r="O744" s="18">
        <f>SUBTOTAL(9,O745:O745)</f>
        <v>0</v>
      </c>
      <c r="P744" s="18">
        <f>SUBTOTAL(9,P745:P745)</f>
        <v>30000000</v>
      </c>
      <c r="Q744" s="163"/>
      <c r="R744" s="755"/>
      <c r="S744" s="755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1"/>
      <c r="BA744" s="12"/>
      <c r="BB744" s="10"/>
      <c r="BC744" s="10"/>
      <c r="BD744" s="10"/>
      <c r="BE744" s="10"/>
    </row>
    <row r="745" spans="1:57" s="207" customFormat="1" hidden="1">
      <c r="A745" s="67"/>
      <c r="B745" s="28"/>
      <c r="C745" s="28"/>
      <c r="D745" s="1011"/>
      <c r="E745" s="124" t="s">
        <v>1257</v>
      </c>
      <c r="F745" s="14">
        <v>30000000</v>
      </c>
      <c r="G745" s="15" t="s">
        <v>3</v>
      </c>
      <c r="H745" s="16">
        <v>1</v>
      </c>
      <c r="I745" s="15" t="s">
        <v>1258</v>
      </c>
      <c r="J745" s="15" t="s">
        <v>3</v>
      </c>
      <c r="K745" s="16">
        <v>1</v>
      </c>
      <c r="L745" s="15" t="s">
        <v>1252</v>
      </c>
      <c r="M745" s="15" t="s">
        <v>5</v>
      </c>
      <c r="N745" s="17">
        <f>ROUNDUP(IF(H745&lt;=0,0,IF(K745&lt;=0,0,F745*H745*K745)),-3)</f>
        <v>30000000</v>
      </c>
      <c r="O745" s="17">
        <v>0</v>
      </c>
      <c r="P745" s="17">
        <f>N745-O745</f>
        <v>30000000</v>
      </c>
      <c r="Q745" s="69"/>
      <c r="R745" s="755"/>
      <c r="S745" s="755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1"/>
      <c r="BA745" s="12"/>
      <c r="BB745" s="10"/>
      <c r="BC745" s="10"/>
      <c r="BD745" s="10"/>
      <c r="BE745" s="10"/>
    </row>
    <row r="746" spans="1:57" s="207" customFormat="1" hidden="1">
      <c r="A746" s="67"/>
      <c r="B746" s="28"/>
      <c r="C746" s="28"/>
      <c r="D746" s="1011"/>
      <c r="E746" s="124"/>
      <c r="F746" s="14"/>
      <c r="G746" s="15"/>
      <c r="H746" s="16"/>
      <c r="I746" s="15"/>
      <c r="J746" s="15"/>
      <c r="K746" s="16"/>
      <c r="L746" s="15"/>
      <c r="M746" s="15"/>
      <c r="N746" s="17"/>
      <c r="O746" s="17"/>
      <c r="P746" s="17"/>
      <c r="Q746" s="69"/>
      <c r="R746" s="755"/>
      <c r="S746" s="755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1"/>
      <c r="BA746" s="12"/>
      <c r="BB746" s="10"/>
      <c r="BC746" s="10"/>
      <c r="BD746" s="10"/>
      <c r="BE746" s="10"/>
    </row>
    <row r="747" spans="1:57" s="207" customFormat="1" hidden="1">
      <c r="A747" s="67"/>
      <c r="B747" s="28"/>
      <c r="C747" s="28"/>
      <c r="D747" s="1004" t="s">
        <v>413</v>
      </c>
      <c r="E747" s="13"/>
      <c r="F747" s="61"/>
      <c r="G747" s="47"/>
      <c r="H747" s="47"/>
      <c r="I747" s="47"/>
      <c r="J747" s="47"/>
      <c r="K747" s="47"/>
      <c r="L747" s="15"/>
      <c r="M747" s="47"/>
      <c r="N747" s="18">
        <f>SUBTOTAL(9,N748:N748)</f>
        <v>700000000</v>
      </c>
      <c r="O747" s="18">
        <f>SUBTOTAL(9,O748:O748)</f>
        <v>0</v>
      </c>
      <c r="P747" s="18">
        <f>SUBTOTAL(9,P748:P748)</f>
        <v>700000000</v>
      </c>
      <c r="Q747" s="163"/>
      <c r="R747" s="755"/>
      <c r="S747" s="755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1"/>
      <c r="BA747" s="12"/>
      <c r="BB747" s="10"/>
      <c r="BC747" s="10"/>
      <c r="BD747" s="10"/>
      <c r="BE747" s="10"/>
    </row>
    <row r="748" spans="1:57" s="207" customFormat="1" hidden="1">
      <c r="A748" s="67"/>
      <c r="B748" s="28"/>
      <c r="C748" s="28"/>
      <c r="D748" s="1004"/>
      <c r="E748" s="199" t="s">
        <v>2417</v>
      </c>
      <c r="F748" s="200">
        <v>5000000</v>
      </c>
      <c r="G748" s="35" t="s">
        <v>3</v>
      </c>
      <c r="H748" s="150">
        <v>140</v>
      </c>
      <c r="I748" s="35" t="s">
        <v>1255</v>
      </c>
      <c r="J748" s="35" t="s">
        <v>3</v>
      </c>
      <c r="K748" s="150">
        <v>1</v>
      </c>
      <c r="L748" s="35" t="s">
        <v>1252</v>
      </c>
      <c r="M748" s="35" t="s">
        <v>5</v>
      </c>
      <c r="N748" s="32">
        <f>ROUNDUP(IF(H748&lt;=0,0,IF(K748&lt;=0,0,F748*H748*K748)),-3)</f>
        <v>700000000</v>
      </c>
      <c r="O748" s="17">
        <v>0</v>
      </c>
      <c r="P748" s="17">
        <f>N748-O748</f>
        <v>700000000</v>
      </c>
      <c r="Q748" s="69"/>
      <c r="R748" s="755"/>
      <c r="S748" s="755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1"/>
      <c r="BA748" s="12"/>
      <c r="BB748" s="10"/>
      <c r="BC748" s="10"/>
      <c r="BD748" s="10"/>
      <c r="BE748" s="10"/>
    </row>
    <row r="749" spans="1:57" s="207" customFormat="1" hidden="1">
      <c r="A749" s="67"/>
      <c r="B749" s="28"/>
      <c r="C749" s="28"/>
      <c r="D749" s="1011"/>
      <c r="E749" s="124"/>
      <c r="F749" s="14"/>
      <c r="G749" s="15"/>
      <c r="H749" s="16"/>
      <c r="I749" s="15"/>
      <c r="J749" s="15"/>
      <c r="K749" s="16"/>
      <c r="L749" s="15"/>
      <c r="M749" s="15"/>
      <c r="N749" s="17"/>
      <c r="O749" s="17"/>
      <c r="P749" s="17"/>
      <c r="Q749" s="69"/>
      <c r="R749" s="755"/>
      <c r="S749" s="755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1"/>
      <c r="BA749" s="12"/>
      <c r="BB749" s="10"/>
      <c r="BC749" s="10"/>
      <c r="BD749" s="10"/>
      <c r="BE749" s="10"/>
    </row>
    <row r="750" spans="1:57" s="207" customFormat="1" hidden="1">
      <c r="A750" s="67"/>
      <c r="B750" s="28"/>
      <c r="C750" s="28"/>
      <c r="D750" s="1004" t="s">
        <v>126</v>
      </c>
      <c r="E750" s="124"/>
      <c r="F750" s="14"/>
      <c r="G750" s="15"/>
      <c r="H750" s="16"/>
      <c r="I750" s="15"/>
      <c r="J750" s="15"/>
      <c r="K750" s="16"/>
      <c r="L750" s="15"/>
      <c r="M750" s="15"/>
      <c r="N750" s="18">
        <f>SUBTOTAL(9,N751:N752)</f>
        <v>2000000</v>
      </c>
      <c r="O750" s="18">
        <f>SUBTOTAL(9,O751:O752)</f>
        <v>0</v>
      </c>
      <c r="P750" s="18">
        <f>SUBTOTAL(9,P751:P752)</f>
        <v>2000000</v>
      </c>
      <c r="Q750" s="163"/>
      <c r="R750" s="755"/>
      <c r="S750" s="755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1"/>
      <c r="BA750" s="12"/>
      <c r="BB750" s="10"/>
      <c r="BC750" s="10"/>
      <c r="BD750" s="10"/>
      <c r="BE750" s="10"/>
    </row>
    <row r="751" spans="1:57" s="207" customFormat="1" hidden="1">
      <c r="A751" s="67"/>
      <c r="B751" s="28"/>
      <c r="C751" s="28"/>
      <c r="D751" s="1011"/>
      <c r="E751" s="124" t="s">
        <v>1256</v>
      </c>
      <c r="F751" s="14">
        <v>2000000</v>
      </c>
      <c r="G751" s="15" t="s">
        <v>3</v>
      </c>
      <c r="H751" s="16">
        <v>1</v>
      </c>
      <c r="I751" s="15" t="s">
        <v>1251</v>
      </c>
      <c r="J751" s="15" t="s">
        <v>3</v>
      </c>
      <c r="K751" s="16">
        <v>1</v>
      </c>
      <c r="L751" s="15" t="s">
        <v>1252</v>
      </c>
      <c r="M751" s="15" t="s">
        <v>5</v>
      </c>
      <c r="N751" s="17">
        <f>ROUNDUP(IF(H751&lt;=0,0,IF(K751&lt;=0,0,F751*H751*K751)),-3)</f>
        <v>2000000</v>
      </c>
      <c r="O751" s="17">
        <v>0</v>
      </c>
      <c r="P751" s="17">
        <f>N751-O751</f>
        <v>2000000</v>
      </c>
      <c r="Q751" s="69"/>
      <c r="R751" s="755"/>
      <c r="S751" s="755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1"/>
      <c r="BA751" s="12"/>
      <c r="BB751" s="10"/>
      <c r="BC751" s="10"/>
      <c r="BD751" s="10"/>
      <c r="BE751" s="10"/>
    </row>
    <row r="752" spans="1:57" s="207" customFormat="1" hidden="1">
      <c r="A752" s="67"/>
      <c r="B752" s="28"/>
      <c r="C752" s="28"/>
      <c r="D752" s="1011"/>
      <c r="E752" s="124"/>
      <c r="F752" s="14"/>
      <c r="G752" s="15"/>
      <c r="H752" s="16"/>
      <c r="I752" s="15"/>
      <c r="J752" s="15"/>
      <c r="K752" s="16"/>
      <c r="L752" s="15"/>
      <c r="M752" s="15"/>
      <c r="N752" s="17"/>
      <c r="O752" s="17"/>
      <c r="P752" s="17"/>
      <c r="Q752" s="69"/>
      <c r="R752" s="755"/>
      <c r="S752" s="755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1"/>
      <c r="BA752" s="12"/>
      <c r="BB752" s="10"/>
      <c r="BC752" s="10"/>
      <c r="BD752" s="10"/>
      <c r="BE752" s="10"/>
    </row>
    <row r="753" spans="1:19" hidden="1">
      <c r="A753" s="250"/>
      <c r="B753" s="251" t="s">
        <v>1085</v>
      </c>
      <c r="C753" s="251"/>
      <c r="D753" s="1049"/>
      <c r="E753" s="252"/>
      <c r="F753" s="253"/>
      <c r="G753" s="138"/>
      <c r="H753" s="139"/>
      <c r="I753" s="138"/>
      <c r="J753" s="138"/>
      <c r="K753" s="139"/>
      <c r="L753" s="138"/>
      <c r="M753" s="138"/>
      <c r="N753" s="184">
        <f>SUBTOTAL(9,N754:N1031)</f>
        <v>9321770720</v>
      </c>
      <c r="O753" s="184">
        <f>SUBTOTAL(9,O754:O1031)</f>
        <v>10170520000</v>
      </c>
      <c r="P753" s="184">
        <f>SUBTOTAL(9,P754:P1031)</f>
        <v>-848749280</v>
      </c>
      <c r="Q753" s="122">
        <f>(N753/O753)*100-100</f>
        <v>-8.3451906097230051</v>
      </c>
      <c r="R753" s="755"/>
      <c r="S753" s="755"/>
    </row>
    <row r="754" spans="1:19" hidden="1">
      <c r="A754" s="250"/>
      <c r="B754" s="254"/>
      <c r="C754" s="255" t="s">
        <v>1086</v>
      </c>
      <c r="D754" s="1050"/>
      <c r="E754" s="252"/>
      <c r="F754" s="253"/>
      <c r="G754" s="138"/>
      <c r="H754" s="139"/>
      <c r="I754" s="138"/>
      <c r="J754" s="138"/>
      <c r="K754" s="139"/>
      <c r="L754" s="138"/>
      <c r="M754" s="138"/>
      <c r="N754" s="121">
        <f>SUBTOTAL(9,N755:N814)</f>
        <v>3951400000</v>
      </c>
      <c r="O754" s="121">
        <f>SUBTOTAL(9,O755:O814)</f>
        <v>4419290000</v>
      </c>
      <c r="P754" s="121">
        <f>SUBTOTAL(9,P755:P814)</f>
        <v>-467890000</v>
      </c>
      <c r="Q754" s="122">
        <f>(N754/O754)*100-100</f>
        <v>-10.58744730488381</v>
      </c>
      <c r="R754" s="755"/>
      <c r="S754" s="755"/>
    </row>
    <row r="755" spans="1:19" hidden="1">
      <c r="A755" s="250"/>
      <c r="B755" s="254"/>
      <c r="C755" s="256"/>
      <c r="D755" s="1011" t="s">
        <v>397</v>
      </c>
      <c r="E755" s="257"/>
      <c r="F755" s="253"/>
      <c r="G755" s="138"/>
      <c r="H755" s="139"/>
      <c r="I755" s="138"/>
      <c r="J755" s="138"/>
      <c r="K755" s="139"/>
      <c r="L755" s="138"/>
      <c r="M755" s="138"/>
      <c r="N755" s="184">
        <f>SUBTOTAL(9,N756:N758)</f>
        <v>64200000</v>
      </c>
      <c r="O755" s="184">
        <f>SUBTOTAL(9,O756:O758)</f>
        <v>64200000</v>
      </c>
      <c r="P755" s="184">
        <f>SUBTOTAL(9,P756:P758)</f>
        <v>0</v>
      </c>
      <c r="Q755" s="258"/>
      <c r="R755" s="755"/>
      <c r="S755" s="755"/>
    </row>
    <row r="756" spans="1:19" hidden="1">
      <c r="A756" s="250"/>
      <c r="B756" s="254"/>
      <c r="C756" s="256"/>
      <c r="D756" s="1011"/>
      <c r="E756" s="13" t="s">
        <v>1982</v>
      </c>
      <c r="F756" s="23">
        <v>20000000</v>
      </c>
      <c r="G756" s="15" t="s">
        <v>3</v>
      </c>
      <c r="H756" s="16">
        <v>1</v>
      </c>
      <c r="I756" s="15" t="s">
        <v>16</v>
      </c>
      <c r="J756" s="15" t="s">
        <v>3</v>
      </c>
      <c r="K756" s="16">
        <v>1</v>
      </c>
      <c r="L756" s="15" t="s">
        <v>1784</v>
      </c>
      <c r="M756" s="15" t="s">
        <v>5</v>
      </c>
      <c r="N756" s="17">
        <f>ROUNDUP(IF(H756&lt;=0,F756,IF(K756&lt;=0,F756*H756,F756*H756*K756)),-3)</f>
        <v>20000000</v>
      </c>
      <c r="O756" s="17">
        <v>20000000</v>
      </c>
      <c r="P756" s="17">
        <f>N756-O756</f>
        <v>0</v>
      </c>
      <c r="Q756" s="259"/>
      <c r="R756" s="755"/>
      <c r="S756" s="755"/>
    </row>
    <row r="757" spans="1:19" hidden="1">
      <c r="A757" s="250"/>
      <c r="B757" s="254"/>
      <c r="C757" s="256"/>
      <c r="D757" s="1011"/>
      <c r="E757" s="13" t="s">
        <v>1983</v>
      </c>
      <c r="F757" s="23">
        <v>25000000</v>
      </c>
      <c r="G757" s="15" t="s">
        <v>3</v>
      </c>
      <c r="H757" s="16">
        <v>1</v>
      </c>
      <c r="I757" s="15" t="s">
        <v>1784</v>
      </c>
      <c r="J757" s="15" t="s">
        <v>3</v>
      </c>
      <c r="K757" s="16">
        <v>1</v>
      </c>
      <c r="L757" s="15" t="s">
        <v>1784</v>
      </c>
      <c r="M757" s="15" t="s">
        <v>5</v>
      </c>
      <c r="N757" s="17">
        <f>ROUNDUP(IF(H757&lt;=0,F757,IF(K757&lt;=0,F757*H757,F757*H757*K757)),-3)</f>
        <v>25000000</v>
      </c>
      <c r="O757" s="17">
        <v>25000000</v>
      </c>
      <c r="P757" s="17">
        <f>N757-O757</f>
        <v>0</v>
      </c>
      <c r="Q757" s="259"/>
      <c r="R757" s="755"/>
      <c r="S757" s="755"/>
    </row>
    <row r="758" spans="1:19" hidden="1">
      <c r="A758" s="250"/>
      <c r="B758" s="254"/>
      <c r="C758" s="256"/>
      <c r="D758" s="1011"/>
      <c r="E758" s="13" t="s">
        <v>1984</v>
      </c>
      <c r="F758" s="23">
        <v>1600000</v>
      </c>
      <c r="G758" s="15" t="s">
        <v>3</v>
      </c>
      <c r="H758" s="16">
        <v>12</v>
      </c>
      <c r="I758" s="15" t="s">
        <v>12</v>
      </c>
      <c r="J758" s="15" t="s">
        <v>3</v>
      </c>
      <c r="K758" s="16">
        <v>1</v>
      </c>
      <c r="L758" s="15" t="s">
        <v>1784</v>
      </c>
      <c r="M758" s="15" t="s">
        <v>5</v>
      </c>
      <c r="N758" s="17">
        <f>ROUNDUP(IF(H758&lt;=0,F758,IF(K758&lt;=0,F758*H758,F758*H758*K758)),-3)</f>
        <v>19200000</v>
      </c>
      <c r="O758" s="17">
        <v>19200000</v>
      </c>
      <c r="P758" s="17">
        <f>N758-O758</f>
        <v>0</v>
      </c>
      <c r="Q758" s="259"/>
      <c r="R758" s="755"/>
      <c r="S758" s="755"/>
    </row>
    <row r="759" spans="1:19" hidden="1">
      <c r="A759" s="250"/>
      <c r="B759" s="254"/>
      <c r="C759" s="256"/>
      <c r="D759" s="1011"/>
      <c r="E759" s="13"/>
      <c r="F759" s="23"/>
      <c r="N759" s="17"/>
      <c r="O759" s="17"/>
      <c r="P759" s="17"/>
      <c r="Q759" s="259"/>
      <c r="R759" s="755"/>
      <c r="S759" s="755"/>
    </row>
    <row r="760" spans="1:19" hidden="1">
      <c r="A760" s="250"/>
      <c r="B760" s="254"/>
      <c r="C760" s="256"/>
      <c r="D760" s="1011" t="s">
        <v>410</v>
      </c>
      <c r="E760" s="13"/>
      <c r="F760" s="23"/>
      <c r="N760" s="18">
        <f>SUBTOTAL(9,N761:N763)</f>
        <v>1399200000</v>
      </c>
      <c r="O760" s="18">
        <f>SUBTOTAL(9,O761:O763)</f>
        <v>1348500000</v>
      </c>
      <c r="P760" s="18">
        <f>SUBTOTAL(9,P761:P763)</f>
        <v>50700000</v>
      </c>
      <c r="Q760" s="258"/>
      <c r="R760" s="755"/>
      <c r="S760" s="755"/>
    </row>
    <row r="761" spans="1:19" hidden="1">
      <c r="A761" s="250"/>
      <c r="B761" s="254"/>
      <c r="C761" s="256"/>
      <c r="D761" s="1011"/>
      <c r="E761" s="13" t="s">
        <v>1985</v>
      </c>
      <c r="F761" s="23">
        <v>55000000</v>
      </c>
      <c r="G761" s="15" t="s">
        <v>3</v>
      </c>
      <c r="H761" s="16">
        <v>12</v>
      </c>
      <c r="I761" s="15" t="s">
        <v>12</v>
      </c>
      <c r="J761" s="15" t="s">
        <v>3</v>
      </c>
      <c r="K761" s="16">
        <v>1</v>
      </c>
      <c r="L761" s="15" t="s">
        <v>1784</v>
      </c>
      <c r="M761" s="15" t="s">
        <v>5</v>
      </c>
      <c r="N761" s="17">
        <f>ROUNDUP(IF(H761&lt;=0,F761,IF(K761&lt;=0,F761*H761,F761*H761*K761)),-3)</f>
        <v>660000000</v>
      </c>
      <c r="O761" s="17">
        <v>620100000</v>
      </c>
      <c r="P761" s="17">
        <f>N761-O761</f>
        <v>39900000</v>
      </c>
      <c r="Q761" s="259"/>
      <c r="R761" s="755"/>
      <c r="S761" s="755"/>
    </row>
    <row r="762" spans="1:19" hidden="1">
      <c r="A762" s="250"/>
      <c r="B762" s="254"/>
      <c r="C762" s="256"/>
      <c r="D762" s="1011"/>
      <c r="E762" s="13" t="s">
        <v>1986</v>
      </c>
      <c r="F762" s="23">
        <v>11000000</v>
      </c>
      <c r="G762" s="15" t="s">
        <v>3</v>
      </c>
      <c r="H762" s="16">
        <v>12</v>
      </c>
      <c r="I762" s="15" t="s">
        <v>12</v>
      </c>
      <c r="J762" s="15" t="s">
        <v>3</v>
      </c>
      <c r="K762" s="16">
        <v>1</v>
      </c>
      <c r="L762" s="15" t="s">
        <v>1784</v>
      </c>
      <c r="M762" s="15" t="s">
        <v>5</v>
      </c>
      <c r="N762" s="17">
        <f>ROUNDUP(IF(H762&lt;=0,F762,IF(K762&lt;=0,F762*H762,F762*H762*K762)),-3)</f>
        <v>132000000</v>
      </c>
      <c r="O762" s="17">
        <v>121200000</v>
      </c>
      <c r="P762" s="17">
        <f>N762-O762</f>
        <v>10800000</v>
      </c>
      <c r="Q762" s="259"/>
      <c r="R762" s="755"/>
      <c r="S762" s="755"/>
    </row>
    <row r="763" spans="1:19" hidden="1">
      <c r="A763" s="250"/>
      <c r="B763" s="254"/>
      <c r="C763" s="256"/>
      <c r="D763" s="1011"/>
      <c r="E763" s="13" t="s">
        <v>1987</v>
      </c>
      <c r="F763" s="23">
        <v>50600000</v>
      </c>
      <c r="G763" s="15" t="s">
        <v>3</v>
      </c>
      <c r="H763" s="16">
        <v>12</v>
      </c>
      <c r="I763" s="15" t="s">
        <v>1696</v>
      </c>
      <c r="J763" s="15" t="s">
        <v>3</v>
      </c>
      <c r="K763" s="16">
        <v>1</v>
      </c>
      <c r="L763" s="15" t="s">
        <v>1784</v>
      </c>
      <c r="M763" s="15" t="s">
        <v>5</v>
      </c>
      <c r="N763" s="17">
        <f>ROUNDUP(IF(H763&lt;=0,F763,IF(K763&lt;=0,F763*H763,F763*H763*K763)),-3)</f>
        <v>607200000</v>
      </c>
      <c r="O763" s="17">
        <v>607200000</v>
      </c>
      <c r="P763" s="17">
        <f>N763-O763</f>
        <v>0</v>
      </c>
      <c r="Q763" s="259"/>
      <c r="R763" s="755"/>
      <c r="S763" s="755"/>
    </row>
    <row r="764" spans="1:19" hidden="1">
      <c r="A764" s="250"/>
      <c r="B764" s="254"/>
      <c r="C764" s="256"/>
      <c r="D764" s="1011"/>
      <c r="E764" s="13"/>
      <c r="F764" s="23"/>
      <c r="N764" s="17"/>
      <c r="O764" s="17"/>
      <c r="P764" s="17"/>
      <c r="Q764" s="259"/>
      <c r="R764" s="755"/>
      <c r="S764" s="755"/>
    </row>
    <row r="765" spans="1:19" hidden="1">
      <c r="A765" s="250"/>
      <c r="B765" s="254"/>
      <c r="C765" s="256"/>
      <c r="D765" s="1011" t="s">
        <v>436</v>
      </c>
      <c r="E765" s="22"/>
      <c r="F765" s="23"/>
      <c r="N765" s="18">
        <f>SUBTOTAL(9,N766:N769)</f>
        <v>157000000</v>
      </c>
      <c r="O765" s="18">
        <f>SUBTOTAL(9,O766:O769)</f>
        <v>146720000</v>
      </c>
      <c r="P765" s="18">
        <f>SUBTOTAL(9,P766:P769)</f>
        <v>10280000</v>
      </c>
      <c r="Q765" s="258"/>
      <c r="R765" s="755"/>
      <c r="S765" s="755"/>
    </row>
    <row r="766" spans="1:19" hidden="1">
      <c r="A766" s="250"/>
      <c r="B766" s="254"/>
      <c r="C766" s="256"/>
      <c r="D766" s="1011"/>
      <c r="E766" s="13" t="s">
        <v>1988</v>
      </c>
      <c r="F766" s="23">
        <v>9000000</v>
      </c>
      <c r="G766" s="15" t="s">
        <v>3</v>
      </c>
      <c r="H766" s="16">
        <v>12</v>
      </c>
      <c r="I766" s="15" t="s">
        <v>12</v>
      </c>
      <c r="J766" s="15" t="s">
        <v>3</v>
      </c>
      <c r="K766" s="16">
        <v>1</v>
      </c>
      <c r="L766" s="15" t="s">
        <v>1784</v>
      </c>
      <c r="M766" s="15" t="s">
        <v>5</v>
      </c>
      <c r="N766" s="17">
        <f>ROUNDUP(IF(H766&lt;=0,F766,IF(K766&lt;=0,F766*H766,F766*H766*K766)),-3)</f>
        <v>108000000</v>
      </c>
      <c r="O766" s="17">
        <v>105600000</v>
      </c>
      <c r="P766" s="17">
        <f>N766-O766</f>
        <v>2400000</v>
      </c>
      <c r="Q766" s="259"/>
      <c r="R766" s="755"/>
      <c r="S766" s="755"/>
    </row>
    <row r="767" spans="1:19" hidden="1">
      <c r="A767" s="250"/>
      <c r="B767" s="254"/>
      <c r="C767" s="256"/>
      <c r="D767" s="1011"/>
      <c r="E767" s="13" t="s">
        <v>1989</v>
      </c>
      <c r="F767" s="23">
        <v>25000000</v>
      </c>
      <c r="G767" s="15" t="s">
        <v>3</v>
      </c>
      <c r="H767" s="16">
        <v>1</v>
      </c>
      <c r="I767" s="15" t="s">
        <v>12</v>
      </c>
      <c r="J767" s="15" t="s">
        <v>3</v>
      </c>
      <c r="K767" s="16">
        <v>1</v>
      </c>
      <c r="L767" s="15" t="s">
        <v>1784</v>
      </c>
      <c r="M767" s="15" t="s">
        <v>5</v>
      </c>
      <c r="N767" s="17">
        <f>ROUNDUP(IF(H767&lt;=0,F767,IF(K767&lt;=0,F767*H767,F767*H767*K767)),-3)</f>
        <v>25000000</v>
      </c>
      <c r="O767" s="17">
        <v>32000000</v>
      </c>
      <c r="P767" s="17">
        <f>N767-O767</f>
        <v>-7000000</v>
      </c>
      <c r="Q767" s="259"/>
      <c r="R767" s="755"/>
      <c r="S767" s="755"/>
    </row>
    <row r="768" spans="1:19" hidden="1">
      <c r="A768" s="250"/>
      <c r="B768" s="254"/>
      <c r="C768" s="256"/>
      <c r="D768" s="1011"/>
      <c r="E768" s="13" t="s">
        <v>1990</v>
      </c>
      <c r="F768" s="23">
        <v>2000000</v>
      </c>
      <c r="G768" s="15" t="s">
        <v>3</v>
      </c>
      <c r="H768" s="16">
        <v>12</v>
      </c>
      <c r="I768" s="15" t="s">
        <v>1866</v>
      </c>
      <c r="J768" s="15" t="s">
        <v>3</v>
      </c>
      <c r="K768" s="16">
        <v>1</v>
      </c>
      <c r="L768" s="15" t="s">
        <v>1784</v>
      </c>
      <c r="M768" s="15" t="s">
        <v>5</v>
      </c>
      <c r="N768" s="17">
        <f>ROUNDUP(IF(H768&lt;=0,F768,IF(K768&lt;=0,F768*H768,F768*H768*K768)),-3)</f>
        <v>24000000</v>
      </c>
      <c r="O768" s="17">
        <v>6000000</v>
      </c>
      <c r="P768" s="17">
        <f>N768-O768</f>
        <v>18000000</v>
      </c>
      <c r="Q768" s="259"/>
      <c r="R768" s="755"/>
      <c r="S768" s="755"/>
    </row>
    <row r="769" spans="1:19" hidden="1">
      <c r="A769" s="250"/>
      <c r="B769" s="254"/>
      <c r="C769" s="256"/>
      <c r="D769" s="1011"/>
      <c r="E769" s="13" t="s">
        <v>1991</v>
      </c>
      <c r="F769" s="200">
        <v>0</v>
      </c>
      <c r="G769" s="15" t="s">
        <v>3</v>
      </c>
      <c r="I769" s="15" t="s">
        <v>1864</v>
      </c>
      <c r="J769" s="15" t="s">
        <v>3</v>
      </c>
      <c r="L769" s="15" t="s">
        <v>1804</v>
      </c>
      <c r="N769" s="17">
        <f>ROUNDUP(IF(H769&lt;=0,F769,IF(K769&lt;=0,F769*H769,F769*H769*K769)),-3)</f>
        <v>0</v>
      </c>
      <c r="O769" s="17">
        <v>3120000</v>
      </c>
      <c r="P769" s="17">
        <f>N769-O769</f>
        <v>-3120000</v>
      </c>
      <c r="Q769" s="259"/>
      <c r="R769" s="755"/>
      <c r="S769" s="755"/>
    </row>
    <row r="770" spans="1:19" hidden="1">
      <c r="A770" s="250"/>
      <c r="B770" s="254"/>
      <c r="C770" s="256"/>
      <c r="D770" s="1011"/>
      <c r="E770" s="13"/>
      <c r="F770" s="23"/>
      <c r="N770" s="17"/>
      <c r="O770" s="17"/>
      <c r="P770" s="17"/>
      <c r="Q770" s="259"/>
      <c r="R770" s="755"/>
      <c r="S770" s="755"/>
    </row>
    <row r="771" spans="1:19" hidden="1">
      <c r="A771" s="250"/>
      <c r="B771" s="254"/>
      <c r="C771" s="256"/>
      <c r="D771" s="1011" t="s">
        <v>445</v>
      </c>
      <c r="E771" s="13"/>
      <c r="F771" s="23"/>
      <c r="N771" s="18">
        <f>SUBTOTAL(9,N772:N774)</f>
        <v>192000000</v>
      </c>
      <c r="O771" s="18">
        <f>SUBTOTAL(9,O772:O774)</f>
        <v>195600000</v>
      </c>
      <c r="P771" s="18">
        <f>SUBTOTAL(9,P772:P774)</f>
        <v>-3600000</v>
      </c>
      <c r="Q771" s="258"/>
      <c r="R771" s="755"/>
      <c r="S771" s="755"/>
    </row>
    <row r="772" spans="1:19" hidden="1">
      <c r="A772" s="250"/>
      <c r="B772" s="254"/>
      <c r="C772" s="256"/>
      <c r="D772" s="1011"/>
      <c r="E772" s="13" t="s">
        <v>1992</v>
      </c>
      <c r="F772" s="23">
        <v>4500000</v>
      </c>
      <c r="G772" s="15" t="s">
        <v>3</v>
      </c>
      <c r="H772" s="16">
        <v>12</v>
      </c>
      <c r="I772" s="15" t="s">
        <v>12</v>
      </c>
      <c r="J772" s="15" t="s">
        <v>3</v>
      </c>
      <c r="K772" s="16">
        <v>1</v>
      </c>
      <c r="L772" s="15" t="s">
        <v>1784</v>
      </c>
      <c r="M772" s="15" t="s">
        <v>5</v>
      </c>
      <c r="N772" s="17">
        <f>ROUNDUP(IF(H772&lt;=0,F772,IF(K772&lt;=0,F772*H772,F772*H772*K772)),-3)</f>
        <v>54000000</v>
      </c>
      <c r="O772" s="17">
        <v>54000000</v>
      </c>
      <c r="P772" s="17">
        <f t="shared" ref="P772:P777" si="45">N772-O772</f>
        <v>0</v>
      </c>
      <c r="Q772" s="259"/>
      <c r="R772" s="755"/>
      <c r="S772" s="755"/>
    </row>
    <row r="773" spans="1:19" hidden="1">
      <c r="A773" s="250"/>
      <c r="B773" s="254"/>
      <c r="C773" s="256"/>
      <c r="D773" s="1011"/>
      <c r="E773" s="13" t="s">
        <v>1993</v>
      </c>
      <c r="F773" s="23">
        <v>500000</v>
      </c>
      <c r="G773" s="15" t="s">
        <v>3</v>
      </c>
      <c r="H773" s="16">
        <v>12</v>
      </c>
      <c r="I773" s="15" t="s">
        <v>12</v>
      </c>
      <c r="J773" s="15" t="s">
        <v>3</v>
      </c>
      <c r="K773" s="16">
        <v>1</v>
      </c>
      <c r="L773" s="15" t="s">
        <v>1784</v>
      </c>
      <c r="M773" s="15" t="s">
        <v>5</v>
      </c>
      <c r="N773" s="17">
        <f>ROUNDUP(IF(H773&lt;=0,F773,IF(K773&lt;=0,F773*H773,F773*H773*K773)),-3)</f>
        <v>6000000</v>
      </c>
      <c r="O773" s="17">
        <v>9600000</v>
      </c>
      <c r="P773" s="17">
        <f t="shared" si="45"/>
        <v>-3600000</v>
      </c>
      <c r="Q773" s="259"/>
      <c r="R773" s="755"/>
      <c r="S773" s="755"/>
    </row>
    <row r="774" spans="1:19" hidden="1">
      <c r="A774" s="250"/>
      <c r="B774" s="254"/>
      <c r="C774" s="256"/>
      <c r="D774" s="1011"/>
      <c r="E774" s="13" t="s">
        <v>1994</v>
      </c>
      <c r="F774" s="23">
        <v>11000000</v>
      </c>
      <c r="G774" s="15" t="s">
        <v>3</v>
      </c>
      <c r="H774" s="16">
        <v>12</v>
      </c>
      <c r="I774" s="15" t="s">
        <v>12</v>
      </c>
      <c r="J774" s="15" t="s">
        <v>3</v>
      </c>
      <c r="K774" s="16">
        <v>1</v>
      </c>
      <c r="L774" s="15" t="s">
        <v>1784</v>
      </c>
      <c r="M774" s="15" t="s">
        <v>5</v>
      </c>
      <c r="N774" s="17">
        <f>ROUNDUP(IF(H774&lt;=0,F774,IF(K774&lt;=0,F774*H774,F774*H774*K774)),-3)</f>
        <v>132000000</v>
      </c>
      <c r="O774" s="17">
        <v>132000000</v>
      </c>
      <c r="P774" s="17">
        <f t="shared" si="45"/>
        <v>0</v>
      </c>
      <c r="Q774" s="259"/>
      <c r="R774" s="755"/>
      <c r="S774" s="755"/>
    </row>
    <row r="775" spans="1:19" hidden="1">
      <c r="A775" s="250"/>
      <c r="B775" s="254"/>
      <c r="C775" s="256"/>
      <c r="D775" s="1011"/>
      <c r="E775" s="13"/>
      <c r="F775" s="23"/>
      <c r="N775" s="17"/>
      <c r="O775" s="17"/>
      <c r="P775" s="17"/>
      <c r="Q775" s="259"/>
      <c r="R775" s="755"/>
      <c r="S775" s="755"/>
    </row>
    <row r="776" spans="1:19" hidden="1">
      <c r="A776" s="250"/>
      <c r="B776" s="254"/>
      <c r="C776" s="256"/>
      <c r="D776" s="1011" t="s">
        <v>501</v>
      </c>
      <c r="E776" s="13"/>
      <c r="F776" s="23"/>
      <c r="N776" s="17">
        <f>SUBTOTAL(9,N777)</f>
        <v>0</v>
      </c>
      <c r="O776" s="17">
        <f>SUBTOTAL(9,O777)</f>
        <v>15400000</v>
      </c>
      <c r="P776" s="17">
        <f>SUBTOTAL(9,P777)</f>
        <v>-15400000</v>
      </c>
      <c r="Q776" s="259"/>
      <c r="R776" s="755"/>
      <c r="S776" s="755"/>
    </row>
    <row r="777" spans="1:19" hidden="1">
      <c r="A777" s="250"/>
      <c r="B777" s="254"/>
      <c r="C777" s="256"/>
      <c r="D777" s="1011"/>
      <c r="E777" s="13" t="s">
        <v>1995</v>
      </c>
      <c r="F777" s="200">
        <v>0</v>
      </c>
      <c r="G777" s="15" t="s">
        <v>3</v>
      </c>
      <c r="I777" s="15" t="s">
        <v>1679</v>
      </c>
      <c r="J777" s="15" t="s">
        <v>3</v>
      </c>
      <c r="L777" s="15" t="s">
        <v>1784</v>
      </c>
      <c r="M777" s="15" t="s">
        <v>5</v>
      </c>
      <c r="N777" s="17">
        <f>ROUNDUP(IF(H777&lt;=0,F777,IF(K777&lt;=0,F777*H777,F777*H777*K777)),-3)</f>
        <v>0</v>
      </c>
      <c r="O777" s="17">
        <v>15400000</v>
      </c>
      <c r="P777" s="17">
        <f t="shared" si="45"/>
        <v>-15400000</v>
      </c>
      <c r="Q777" s="259"/>
      <c r="R777" s="755"/>
      <c r="S777" s="755"/>
    </row>
    <row r="778" spans="1:19" hidden="1">
      <c r="A778" s="250"/>
      <c r="B778" s="254"/>
      <c r="C778" s="256"/>
      <c r="D778" s="1011"/>
      <c r="E778" s="13"/>
      <c r="F778" s="23"/>
      <c r="N778" s="17"/>
      <c r="O778" s="17"/>
      <c r="P778" s="17"/>
      <c r="Q778" s="259"/>
      <c r="R778" s="755"/>
      <c r="S778" s="755"/>
    </row>
    <row r="779" spans="1:19" hidden="1">
      <c r="A779" s="250"/>
      <c r="B779" s="254"/>
      <c r="C779" s="256"/>
      <c r="D779" s="1011" t="s">
        <v>399</v>
      </c>
      <c r="E779" s="22"/>
      <c r="F779" s="23"/>
      <c r="N779" s="18">
        <f>SUBTOTAL(9,N780:N781)</f>
        <v>1780000000</v>
      </c>
      <c r="O779" s="18">
        <f>SUBTOTAL(9,O780:O781)</f>
        <v>1757800000</v>
      </c>
      <c r="P779" s="18">
        <f>SUBTOTAL(9,P780:P781)</f>
        <v>22200000</v>
      </c>
      <c r="Q779" s="258"/>
      <c r="R779" s="755"/>
      <c r="S779" s="755"/>
    </row>
    <row r="780" spans="1:19" hidden="1">
      <c r="A780" s="250"/>
      <c r="B780" s="254"/>
      <c r="C780" s="256"/>
      <c r="D780" s="1011"/>
      <c r="E780" s="13" t="s">
        <v>1996</v>
      </c>
      <c r="F780" s="23">
        <v>1780000000</v>
      </c>
      <c r="G780" s="15" t="s">
        <v>3</v>
      </c>
      <c r="H780" s="16">
        <v>1</v>
      </c>
      <c r="I780" s="15" t="s">
        <v>16</v>
      </c>
      <c r="J780" s="15" t="s">
        <v>3</v>
      </c>
      <c r="K780" s="16">
        <v>1</v>
      </c>
      <c r="L780" s="15" t="s">
        <v>1784</v>
      </c>
      <c r="M780" s="15" t="s">
        <v>5</v>
      </c>
      <c r="N780" s="17">
        <f>ROUNDUP(IF(H780&lt;=0,F780,IF(K780&lt;=0,F780*H780,F780*H780*K780)),-3)</f>
        <v>1780000000</v>
      </c>
      <c r="O780" s="17">
        <v>1750000000</v>
      </c>
      <c r="P780" s="17">
        <f>N780-O780</f>
        <v>30000000</v>
      </c>
      <c r="Q780" s="259"/>
      <c r="R780" s="755"/>
      <c r="S780" s="755"/>
    </row>
    <row r="781" spans="1:19" hidden="1">
      <c r="A781" s="250"/>
      <c r="B781" s="254"/>
      <c r="C781" s="256"/>
      <c r="D781" s="1011"/>
      <c r="E781" s="13" t="s">
        <v>1997</v>
      </c>
      <c r="F781" s="23">
        <v>0</v>
      </c>
      <c r="G781" s="15" t="s">
        <v>3</v>
      </c>
      <c r="H781" s="16">
        <v>12</v>
      </c>
      <c r="I781" s="15" t="s">
        <v>12</v>
      </c>
      <c r="J781" s="15" t="s">
        <v>3</v>
      </c>
      <c r="K781" s="16">
        <v>1</v>
      </c>
      <c r="L781" s="15" t="s">
        <v>1784</v>
      </c>
      <c r="M781" s="15" t="s">
        <v>5</v>
      </c>
      <c r="N781" s="17">
        <f>ROUNDUP(IF(H781&lt;=0,F781,IF(K781&lt;=0,F781*H781,F781*H781*K781)),-3)</f>
        <v>0</v>
      </c>
      <c r="O781" s="17">
        <v>7800000</v>
      </c>
      <c r="P781" s="17">
        <f>N781-O781</f>
        <v>-7800000</v>
      </c>
      <c r="Q781" s="259"/>
      <c r="R781" s="755"/>
      <c r="S781" s="755"/>
    </row>
    <row r="782" spans="1:19" hidden="1">
      <c r="A782" s="250"/>
      <c r="B782" s="254"/>
      <c r="C782" s="256"/>
      <c r="D782" s="1011"/>
      <c r="E782" s="13"/>
      <c r="F782" s="23"/>
      <c r="L782" s="260"/>
      <c r="M782" s="22"/>
      <c r="N782" s="17"/>
      <c r="O782" s="17"/>
      <c r="P782" s="17"/>
      <c r="Q782" s="259"/>
      <c r="R782" s="755"/>
      <c r="S782" s="755"/>
    </row>
    <row r="783" spans="1:19" hidden="1">
      <c r="A783" s="250"/>
      <c r="B783" s="254"/>
      <c r="C783" s="256"/>
      <c r="D783" s="1011" t="s">
        <v>417</v>
      </c>
      <c r="E783" s="13"/>
      <c r="F783" s="23"/>
      <c r="N783" s="18">
        <f>SUBTOTAL(9,N784)</f>
        <v>108000000</v>
      </c>
      <c r="O783" s="18">
        <f>SUBTOTAL(9,O784)</f>
        <v>102000000</v>
      </c>
      <c r="P783" s="18">
        <f>SUBTOTAL(9,P784)</f>
        <v>6000000</v>
      </c>
      <c r="Q783" s="258"/>
      <c r="R783" s="755"/>
      <c r="S783" s="755"/>
    </row>
    <row r="784" spans="1:19" hidden="1">
      <c r="A784" s="250"/>
      <c r="B784" s="254"/>
      <c r="C784" s="256"/>
      <c r="D784" s="1004"/>
      <c r="E784" s="13" t="s">
        <v>1998</v>
      </c>
      <c r="F784" s="23">
        <v>9000000</v>
      </c>
      <c r="G784" s="15" t="s">
        <v>3</v>
      </c>
      <c r="H784" s="16">
        <v>12</v>
      </c>
      <c r="I784" s="15" t="s">
        <v>12</v>
      </c>
      <c r="J784" s="15" t="s">
        <v>3</v>
      </c>
      <c r="K784" s="16">
        <v>1</v>
      </c>
      <c r="L784" s="15" t="s">
        <v>1784</v>
      </c>
      <c r="M784" s="15" t="s">
        <v>5</v>
      </c>
      <c r="N784" s="17">
        <f>ROUNDUP(IF(H784&lt;=0,F784,IF(K784&lt;=0,F784*H784,F784*H784*K784)),-3)</f>
        <v>108000000</v>
      </c>
      <c r="O784" s="17">
        <v>102000000</v>
      </c>
      <c r="P784" s="17">
        <f>N784-O784</f>
        <v>6000000</v>
      </c>
      <c r="Q784" s="259"/>
      <c r="R784" s="755"/>
      <c r="S784" s="755"/>
    </row>
    <row r="785" spans="1:19" hidden="1">
      <c r="A785" s="250"/>
      <c r="B785" s="254"/>
      <c r="C785" s="256"/>
      <c r="D785" s="1011"/>
      <c r="E785" s="13"/>
      <c r="F785" s="23"/>
      <c r="N785" s="17"/>
      <c r="O785" s="17"/>
      <c r="P785" s="17"/>
      <c r="Q785" s="259"/>
      <c r="R785" s="755"/>
      <c r="S785" s="755"/>
    </row>
    <row r="786" spans="1:19" hidden="1">
      <c r="A786" s="250"/>
      <c r="B786" s="254"/>
      <c r="C786" s="256"/>
      <c r="D786" s="1011" t="s">
        <v>400</v>
      </c>
      <c r="E786" s="22"/>
      <c r="F786" s="23"/>
      <c r="N786" s="18">
        <f>SUBTOTAL(9,N787)</f>
        <v>3000000</v>
      </c>
      <c r="O786" s="18">
        <f>SUBTOTAL(9,O787)</f>
        <v>3000000</v>
      </c>
      <c r="P786" s="18">
        <f>SUBTOTAL(9,P787)</f>
        <v>0</v>
      </c>
      <c r="Q786" s="258"/>
      <c r="R786" s="755"/>
      <c r="S786" s="755"/>
    </row>
    <row r="787" spans="1:19" hidden="1">
      <c r="A787" s="250"/>
      <c r="B787" s="254"/>
      <c r="C787" s="256"/>
      <c r="D787" s="1011"/>
      <c r="E787" s="13" t="s">
        <v>1999</v>
      </c>
      <c r="F787" s="23">
        <v>250000</v>
      </c>
      <c r="G787" s="15" t="s">
        <v>3</v>
      </c>
      <c r="H787" s="16">
        <v>12</v>
      </c>
      <c r="I787" s="15" t="s">
        <v>12</v>
      </c>
      <c r="J787" s="15" t="s">
        <v>3</v>
      </c>
      <c r="K787" s="16">
        <v>1</v>
      </c>
      <c r="L787" s="15" t="s">
        <v>1784</v>
      </c>
      <c r="M787" s="15" t="s">
        <v>5</v>
      </c>
      <c r="N787" s="17">
        <f>ROUNDUP(IF(H787&lt;=0,F787,IF(K787&lt;=0,F787*H787,F787*H787*K787)),-3)</f>
        <v>3000000</v>
      </c>
      <c r="O787" s="17">
        <v>3000000</v>
      </c>
      <c r="P787" s="17">
        <f>N787-O787</f>
        <v>0</v>
      </c>
      <c r="Q787" s="259"/>
      <c r="R787" s="755"/>
      <c r="S787" s="755"/>
    </row>
    <row r="788" spans="1:19" hidden="1">
      <c r="A788" s="250"/>
      <c r="B788" s="254"/>
      <c r="C788" s="256"/>
      <c r="D788" s="1011"/>
      <c r="E788" s="229"/>
      <c r="F788" s="23"/>
      <c r="N788" s="17"/>
      <c r="O788" s="17"/>
      <c r="P788" s="17"/>
      <c r="Q788" s="259"/>
      <c r="R788" s="755"/>
      <c r="S788" s="755"/>
    </row>
    <row r="789" spans="1:19" hidden="1">
      <c r="A789" s="250"/>
      <c r="B789" s="254"/>
      <c r="C789" s="256"/>
      <c r="D789" s="1011" t="s">
        <v>409</v>
      </c>
      <c r="E789" s="229"/>
      <c r="F789" s="23"/>
      <c r="N789" s="18">
        <f>SUBTOTAL(9,N790:N790)</f>
        <v>48000000</v>
      </c>
      <c r="O789" s="18">
        <f>SUBTOTAL(9,O790:O790)</f>
        <v>47070000</v>
      </c>
      <c r="P789" s="18">
        <f>SUBTOTAL(9,P790:P790)</f>
        <v>930000</v>
      </c>
      <c r="Q789" s="258"/>
      <c r="R789" s="755"/>
      <c r="S789" s="755"/>
    </row>
    <row r="790" spans="1:19" hidden="1">
      <c r="A790" s="250"/>
      <c r="B790" s="254"/>
      <c r="C790" s="256"/>
      <c r="D790" s="1011"/>
      <c r="E790" s="13" t="s">
        <v>2000</v>
      </c>
      <c r="F790" s="23">
        <v>48000000</v>
      </c>
      <c r="G790" s="15" t="s">
        <v>3</v>
      </c>
      <c r="H790" s="16">
        <v>1</v>
      </c>
      <c r="I790" s="15" t="s">
        <v>16</v>
      </c>
      <c r="J790" s="15" t="s">
        <v>3</v>
      </c>
      <c r="K790" s="16">
        <v>1</v>
      </c>
      <c r="L790" s="15" t="s">
        <v>1784</v>
      </c>
      <c r="M790" s="15" t="s">
        <v>5</v>
      </c>
      <c r="N790" s="17">
        <f>ROUNDUP(IF(H790&lt;=0,F790,IF(K790&lt;=0,F790*H790,F790*H790*K790)),-3)</f>
        <v>48000000</v>
      </c>
      <c r="O790" s="17">
        <v>47070000</v>
      </c>
      <c r="P790" s="17">
        <f>N790-O790</f>
        <v>930000</v>
      </c>
      <c r="Q790" s="259"/>
      <c r="R790" s="755"/>
      <c r="S790" s="755"/>
    </row>
    <row r="791" spans="1:19" hidden="1">
      <c r="A791" s="250"/>
      <c r="B791" s="254"/>
      <c r="C791" s="256"/>
      <c r="D791" s="1011"/>
      <c r="E791" s="229"/>
      <c r="F791" s="23"/>
      <c r="N791" s="17"/>
      <c r="O791" s="17"/>
      <c r="P791" s="17"/>
      <c r="Q791" s="259"/>
      <c r="R791" s="755"/>
      <c r="S791" s="755"/>
    </row>
    <row r="792" spans="1:19" hidden="1">
      <c r="A792" s="250"/>
      <c r="B792" s="254"/>
      <c r="C792" s="256"/>
      <c r="D792" s="1011" t="s">
        <v>412</v>
      </c>
      <c r="E792" s="22"/>
      <c r="F792" s="23"/>
      <c r="N792" s="18">
        <f>SUBTOTAL(9,N793:N799)</f>
        <v>136000000</v>
      </c>
      <c r="O792" s="18">
        <f>SUBTOTAL(9,O793:O799)</f>
        <v>531000000</v>
      </c>
      <c r="P792" s="18">
        <f>SUBTOTAL(9,P793:P799)</f>
        <v>-395000000</v>
      </c>
      <c r="Q792" s="258"/>
      <c r="R792" s="755"/>
      <c r="S792" s="755"/>
    </row>
    <row r="793" spans="1:19" hidden="1">
      <c r="A793" s="250"/>
      <c r="B793" s="254"/>
      <c r="C793" s="256"/>
      <c r="D793" s="1011"/>
      <c r="E793" s="22" t="s">
        <v>2001</v>
      </c>
      <c r="F793" s="23">
        <v>35000000</v>
      </c>
      <c r="G793" s="15" t="s">
        <v>3</v>
      </c>
      <c r="H793" s="16">
        <v>1</v>
      </c>
      <c r="I793" s="15" t="s">
        <v>16</v>
      </c>
      <c r="J793" s="15" t="s">
        <v>3</v>
      </c>
      <c r="K793" s="16">
        <v>1</v>
      </c>
      <c r="L793" s="15" t="s">
        <v>1784</v>
      </c>
      <c r="M793" s="15" t="s">
        <v>5</v>
      </c>
      <c r="N793" s="17">
        <f t="shared" ref="N793:N799" si="46">ROUNDUP(IF(H793&lt;=0,F793,IF(K793&lt;=0,F793*H793,F793*H793*K793)),-3)</f>
        <v>35000000</v>
      </c>
      <c r="O793" s="17">
        <v>33500000</v>
      </c>
      <c r="P793" s="17">
        <f t="shared" ref="P793:P799" si="47">N793-O793</f>
        <v>1500000</v>
      </c>
      <c r="Q793" s="259"/>
      <c r="R793" s="755"/>
      <c r="S793" s="755"/>
    </row>
    <row r="794" spans="1:19" hidden="1">
      <c r="A794" s="250"/>
      <c r="B794" s="254"/>
      <c r="C794" s="256"/>
      <c r="D794" s="1011"/>
      <c r="E794" s="13" t="s">
        <v>2002</v>
      </c>
      <c r="F794" s="23">
        <v>22000000</v>
      </c>
      <c r="G794" s="15" t="s">
        <v>3</v>
      </c>
      <c r="H794" s="16">
        <v>1</v>
      </c>
      <c r="I794" s="15" t="s">
        <v>16</v>
      </c>
      <c r="J794" s="15" t="s">
        <v>3</v>
      </c>
      <c r="K794" s="16">
        <v>1</v>
      </c>
      <c r="L794" s="15" t="s">
        <v>1784</v>
      </c>
      <c r="M794" s="15" t="s">
        <v>5</v>
      </c>
      <c r="N794" s="17">
        <f t="shared" si="46"/>
        <v>22000000</v>
      </c>
      <c r="O794" s="17">
        <v>21500000</v>
      </c>
      <c r="P794" s="17">
        <f t="shared" si="47"/>
        <v>500000</v>
      </c>
      <c r="Q794" s="259"/>
      <c r="R794" s="755"/>
      <c r="S794" s="755"/>
    </row>
    <row r="795" spans="1:19" hidden="1">
      <c r="A795" s="250"/>
      <c r="B795" s="254"/>
      <c r="C795" s="256"/>
      <c r="D795" s="1011"/>
      <c r="E795" s="22" t="s">
        <v>2003</v>
      </c>
      <c r="F795" s="23">
        <v>2000000</v>
      </c>
      <c r="G795" s="15" t="s">
        <v>3</v>
      </c>
      <c r="H795" s="16">
        <v>3</v>
      </c>
      <c r="I795" s="15" t="s">
        <v>16</v>
      </c>
      <c r="J795" s="15" t="s">
        <v>3</v>
      </c>
      <c r="K795" s="16">
        <v>1</v>
      </c>
      <c r="L795" s="15" t="s">
        <v>1784</v>
      </c>
      <c r="M795" s="15" t="s">
        <v>5</v>
      </c>
      <c r="N795" s="17">
        <f t="shared" si="46"/>
        <v>6000000</v>
      </c>
      <c r="O795" s="17">
        <v>6000000</v>
      </c>
      <c r="P795" s="17">
        <f t="shared" si="47"/>
        <v>0</v>
      </c>
      <c r="Q795" s="259"/>
      <c r="R795" s="755"/>
      <c r="S795" s="755"/>
    </row>
    <row r="796" spans="1:19" hidden="1">
      <c r="A796" s="250"/>
      <c r="B796" s="254"/>
      <c r="C796" s="256"/>
      <c r="D796" s="1011"/>
      <c r="E796" s="22" t="s">
        <v>2004</v>
      </c>
      <c r="F796" s="23">
        <v>500000</v>
      </c>
      <c r="G796" s="15" t="s">
        <v>3</v>
      </c>
      <c r="H796" s="16">
        <v>50</v>
      </c>
      <c r="I796" s="15" t="s">
        <v>16</v>
      </c>
      <c r="J796" s="15" t="s">
        <v>3</v>
      </c>
      <c r="K796" s="16">
        <v>1</v>
      </c>
      <c r="L796" s="15" t="s">
        <v>1784</v>
      </c>
      <c r="M796" s="15" t="s">
        <v>5</v>
      </c>
      <c r="N796" s="17">
        <f t="shared" si="46"/>
        <v>25000000</v>
      </c>
      <c r="O796" s="17">
        <v>25000000</v>
      </c>
      <c r="P796" s="17">
        <f t="shared" si="47"/>
        <v>0</v>
      </c>
      <c r="Q796" s="259"/>
      <c r="R796" s="755"/>
      <c r="S796" s="755"/>
    </row>
    <row r="797" spans="1:19" hidden="1">
      <c r="A797" s="250"/>
      <c r="B797" s="254"/>
      <c r="C797" s="256"/>
      <c r="D797" s="1011"/>
      <c r="E797" s="22" t="s">
        <v>2005</v>
      </c>
      <c r="F797" s="200">
        <v>0</v>
      </c>
      <c r="G797" s="15" t="s">
        <v>3</v>
      </c>
      <c r="I797" s="15" t="s">
        <v>12</v>
      </c>
      <c r="J797" s="15" t="s">
        <v>3</v>
      </c>
      <c r="L797" s="15" t="s">
        <v>1784</v>
      </c>
      <c r="M797" s="15" t="s">
        <v>5</v>
      </c>
      <c r="N797" s="17">
        <f t="shared" si="46"/>
        <v>0</v>
      </c>
      <c r="O797" s="17">
        <v>439000000</v>
      </c>
      <c r="P797" s="17">
        <f t="shared" si="47"/>
        <v>-439000000</v>
      </c>
      <c r="Q797" s="259"/>
      <c r="R797" s="755"/>
      <c r="S797" s="755"/>
    </row>
    <row r="798" spans="1:19" hidden="1">
      <c r="A798" s="250"/>
      <c r="B798" s="254"/>
      <c r="C798" s="256"/>
      <c r="D798" s="1011"/>
      <c r="E798" s="22" t="s">
        <v>2006</v>
      </c>
      <c r="F798" s="23">
        <v>4000000</v>
      </c>
      <c r="G798" s="15" t="s">
        <v>3</v>
      </c>
      <c r="H798" s="16">
        <v>2</v>
      </c>
      <c r="I798" s="15" t="s">
        <v>1864</v>
      </c>
      <c r="J798" s="15" t="s">
        <v>3</v>
      </c>
      <c r="K798" s="16">
        <v>1</v>
      </c>
      <c r="L798" s="15" t="s">
        <v>1784</v>
      </c>
      <c r="M798" s="15" t="s">
        <v>5</v>
      </c>
      <c r="N798" s="17">
        <f t="shared" si="46"/>
        <v>8000000</v>
      </c>
      <c r="O798" s="17">
        <v>6000000</v>
      </c>
      <c r="P798" s="17">
        <f t="shared" si="47"/>
        <v>2000000</v>
      </c>
      <c r="Q798" s="259"/>
      <c r="R798" s="755"/>
      <c r="S798" s="755"/>
    </row>
    <row r="799" spans="1:19" hidden="1">
      <c r="A799" s="250"/>
      <c r="B799" s="254"/>
      <c r="C799" s="256"/>
      <c r="D799" s="1011"/>
      <c r="E799" s="22" t="s">
        <v>2007</v>
      </c>
      <c r="F799" s="23">
        <v>40000000</v>
      </c>
      <c r="G799" s="15" t="s">
        <v>3</v>
      </c>
      <c r="H799" s="16">
        <v>1</v>
      </c>
      <c r="I799" s="15" t="s">
        <v>1784</v>
      </c>
      <c r="J799" s="15" t="s">
        <v>3</v>
      </c>
      <c r="K799" s="16">
        <v>1</v>
      </c>
      <c r="L799" s="15" t="s">
        <v>1784</v>
      </c>
      <c r="M799" s="15" t="s">
        <v>5</v>
      </c>
      <c r="N799" s="17">
        <f t="shared" si="46"/>
        <v>40000000</v>
      </c>
      <c r="O799" s="17">
        <v>0</v>
      </c>
      <c r="P799" s="17">
        <f t="shared" si="47"/>
        <v>40000000</v>
      </c>
      <c r="Q799" s="259"/>
      <c r="R799" s="755"/>
      <c r="S799" s="755"/>
    </row>
    <row r="800" spans="1:19" hidden="1">
      <c r="A800" s="250"/>
      <c r="B800" s="254"/>
      <c r="C800" s="256"/>
      <c r="D800" s="1011"/>
      <c r="E800" s="22"/>
      <c r="F800" s="23"/>
      <c r="N800" s="17"/>
      <c r="O800" s="17"/>
      <c r="P800" s="17"/>
      <c r="Q800" s="259"/>
      <c r="R800" s="755"/>
      <c r="S800" s="755"/>
    </row>
    <row r="801" spans="1:19" hidden="1">
      <c r="A801" s="250"/>
      <c r="B801" s="254"/>
      <c r="C801" s="256"/>
      <c r="D801" s="1011" t="s">
        <v>402</v>
      </c>
      <c r="E801" s="22"/>
      <c r="F801" s="23"/>
      <c r="N801" s="18">
        <f>SUBTOTAL(9,N802:N802)</f>
        <v>6000000</v>
      </c>
      <c r="O801" s="18">
        <f>SUBTOTAL(9,O802:O802)</f>
        <v>5000000</v>
      </c>
      <c r="P801" s="18">
        <f>SUBTOTAL(9,P802:P802)</f>
        <v>1000000</v>
      </c>
      <c r="Q801" s="258"/>
      <c r="R801" s="755"/>
      <c r="S801" s="755"/>
    </row>
    <row r="802" spans="1:19" hidden="1">
      <c r="A802" s="250"/>
      <c r="B802" s="254"/>
      <c r="C802" s="256"/>
      <c r="D802" s="1011"/>
      <c r="E802" s="22" t="s">
        <v>2008</v>
      </c>
      <c r="F802" s="23">
        <v>3000000</v>
      </c>
      <c r="G802" s="15" t="s">
        <v>3</v>
      </c>
      <c r="H802" s="16">
        <v>2</v>
      </c>
      <c r="I802" s="15" t="s">
        <v>1804</v>
      </c>
      <c r="J802" s="15" t="s">
        <v>3</v>
      </c>
      <c r="K802" s="16">
        <v>1</v>
      </c>
      <c r="L802" s="15" t="s">
        <v>1784</v>
      </c>
      <c r="M802" s="15" t="s">
        <v>5</v>
      </c>
      <c r="N802" s="17">
        <f>ROUNDUP(IF(H802&lt;=0,F802,IF(K802&lt;=0,F802*H802,F802*H802*K802)),-3)</f>
        <v>6000000</v>
      </c>
      <c r="O802" s="17">
        <v>5000000</v>
      </c>
      <c r="P802" s="17">
        <f>N802-O802</f>
        <v>1000000</v>
      </c>
      <c r="Q802" s="259"/>
      <c r="R802" s="755"/>
      <c r="S802" s="755"/>
    </row>
    <row r="803" spans="1:19" hidden="1">
      <c r="A803" s="250"/>
      <c r="B803" s="254"/>
      <c r="C803" s="256"/>
      <c r="D803" s="1011"/>
      <c r="E803" s="22"/>
      <c r="F803" s="23"/>
      <c r="N803" s="17"/>
      <c r="O803" s="17"/>
      <c r="P803" s="17"/>
      <c r="Q803" s="259"/>
      <c r="R803" s="755"/>
      <c r="S803" s="755"/>
    </row>
    <row r="804" spans="1:19" hidden="1">
      <c r="A804" s="250"/>
      <c r="B804" s="254"/>
      <c r="C804" s="256"/>
      <c r="D804" s="1011" t="s">
        <v>403</v>
      </c>
      <c r="E804" s="229"/>
      <c r="F804" s="23"/>
      <c r="H804" s="25"/>
      <c r="I804" s="25"/>
      <c r="J804" s="25"/>
      <c r="K804" s="25"/>
      <c r="L804" s="27"/>
      <c r="N804" s="18">
        <f>SUBTOTAL(9,N805:N805)</f>
        <v>3000000</v>
      </c>
      <c r="O804" s="18">
        <f>SUBTOTAL(9,O805:O805)</f>
        <v>2000000</v>
      </c>
      <c r="P804" s="18">
        <f>SUBTOTAL(9,P805:P805)</f>
        <v>1000000</v>
      </c>
      <c r="Q804" s="258"/>
      <c r="R804" s="755"/>
      <c r="S804" s="755"/>
    </row>
    <row r="805" spans="1:19" hidden="1">
      <c r="A805" s="250"/>
      <c r="B805" s="254"/>
      <c r="C805" s="256"/>
      <c r="D805" s="1011"/>
      <c r="E805" s="13" t="s">
        <v>2009</v>
      </c>
      <c r="F805" s="23">
        <v>300000</v>
      </c>
      <c r="G805" s="15" t="s">
        <v>3</v>
      </c>
      <c r="H805" s="25">
        <v>10</v>
      </c>
      <c r="I805" s="25" t="s">
        <v>1704</v>
      </c>
      <c r="J805" s="25" t="s">
        <v>3</v>
      </c>
      <c r="K805" s="25">
        <v>1</v>
      </c>
      <c r="L805" s="27" t="s">
        <v>16</v>
      </c>
      <c r="M805" s="15" t="s">
        <v>5</v>
      </c>
      <c r="N805" s="17">
        <f>ROUNDUP(IF(H805&lt;=0,F805,IF(K805&lt;=0,F805*H805,F805*H805*K805)),-3)</f>
        <v>3000000</v>
      </c>
      <c r="O805" s="17">
        <v>2000000</v>
      </c>
      <c r="P805" s="17">
        <f>N805-O805</f>
        <v>1000000</v>
      </c>
      <c r="Q805" s="259"/>
      <c r="R805" s="755"/>
      <c r="S805" s="755"/>
    </row>
    <row r="806" spans="1:19" hidden="1">
      <c r="A806" s="250"/>
      <c r="B806" s="254"/>
      <c r="C806" s="256"/>
      <c r="D806" s="1011"/>
      <c r="E806" s="229"/>
      <c r="F806" s="23"/>
      <c r="N806" s="17"/>
      <c r="O806" s="17"/>
      <c r="P806" s="17"/>
      <c r="Q806" s="259"/>
      <c r="R806" s="755"/>
      <c r="S806" s="755"/>
    </row>
    <row r="807" spans="1:19" hidden="1">
      <c r="A807" s="250"/>
      <c r="B807" s="254"/>
      <c r="C807" s="256"/>
      <c r="D807" s="1011" t="s">
        <v>125</v>
      </c>
      <c r="E807" s="22"/>
      <c r="F807" s="22"/>
      <c r="G807" s="22"/>
      <c r="H807" s="22"/>
      <c r="I807" s="22"/>
      <c r="J807" s="22"/>
      <c r="K807" s="22"/>
      <c r="L807" s="260"/>
      <c r="M807" s="22"/>
      <c r="N807" s="18">
        <f>SUBTOTAL(9,N808:N809)</f>
        <v>30000000</v>
      </c>
      <c r="O807" s="18">
        <f>SUBTOTAL(9,O808:O809)</f>
        <v>150000000</v>
      </c>
      <c r="P807" s="18">
        <f>SUBTOTAL(9,P808:P809)</f>
        <v>-120000000</v>
      </c>
      <c r="Q807" s="258"/>
      <c r="R807" s="755"/>
      <c r="S807" s="755"/>
    </row>
    <row r="808" spans="1:19" hidden="1">
      <c r="A808" s="250"/>
      <c r="B808" s="254"/>
      <c r="C808" s="256"/>
      <c r="D808" s="1011"/>
      <c r="E808" s="124" t="s">
        <v>2010</v>
      </c>
      <c r="F808" s="14">
        <v>20000000</v>
      </c>
      <c r="G808" s="15" t="s">
        <v>3</v>
      </c>
      <c r="H808" s="16">
        <v>1</v>
      </c>
      <c r="I808" s="15" t="s">
        <v>16</v>
      </c>
      <c r="J808" s="15" t="s">
        <v>3</v>
      </c>
      <c r="K808" s="16">
        <v>1</v>
      </c>
      <c r="L808" s="15" t="s">
        <v>25</v>
      </c>
      <c r="M808" s="15" t="s">
        <v>5</v>
      </c>
      <c r="N808" s="17">
        <f>ROUNDUP(IF(H808&lt;=0,F808,IF(K808&lt;=0,F808*H808,F808*H808*K808)),-3)</f>
        <v>20000000</v>
      </c>
      <c r="O808" s="17">
        <v>150000000</v>
      </c>
      <c r="P808" s="17">
        <f>N808-O808</f>
        <v>-130000000</v>
      </c>
      <c r="Q808" s="259"/>
      <c r="R808" s="755"/>
      <c r="S808" s="755"/>
    </row>
    <row r="809" spans="1:19" hidden="1">
      <c r="A809" s="250"/>
      <c r="B809" s="254"/>
      <c r="C809" s="256"/>
      <c r="D809" s="1011"/>
      <c r="E809" s="124" t="s">
        <v>2011</v>
      </c>
      <c r="F809" s="14">
        <v>10000000</v>
      </c>
      <c r="G809" s="15" t="s">
        <v>3</v>
      </c>
      <c r="H809" s="16">
        <v>1</v>
      </c>
      <c r="I809" s="15" t="s">
        <v>16</v>
      </c>
      <c r="J809" s="15" t="s">
        <v>3</v>
      </c>
      <c r="K809" s="16">
        <v>1</v>
      </c>
      <c r="L809" s="15" t="s">
        <v>25</v>
      </c>
      <c r="M809" s="15" t="s">
        <v>5</v>
      </c>
      <c r="N809" s="17">
        <f>ROUNDUP(IF(H809&lt;=0,F809,IF(K809&lt;=0,F809*H809,F809*H809*K809)),-3)</f>
        <v>10000000</v>
      </c>
      <c r="O809" s="17">
        <v>0</v>
      </c>
      <c r="P809" s="17">
        <f>N809-O809</f>
        <v>10000000</v>
      </c>
      <c r="Q809" s="259"/>
      <c r="R809" s="755"/>
      <c r="S809" s="755"/>
    </row>
    <row r="810" spans="1:19" hidden="1">
      <c r="A810" s="250"/>
      <c r="B810" s="254"/>
      <c r="C810" s="256"/>
      <c r="D810" s="1011"/>
      <c r="E810" s="124"/>
      <c r="N810" s="17"/>
      <c r="O810" s="17"/>
      <c r="P810" s="17"/>
      <c r="Q810" s="259"/>
      <c r="R810" s="755"/>
      <c r="S810" s="755"/>
    </row>
    <row r="811" spans="1:19" hidden="1">
      <c r="A811" s="250"/>
      <c r="B811" s="254"/>
      <c r="C811" s="256"/>
      <c r="D811" s="1011" t="s">
        <v>126</v>
      </c>
      <c r="E811" s="124"/>
      <c r="N811" s="18">
        <f>SUBTOTAL(9,N812:N813)</f>
        <v>25000000</v>
      </c>
      <c r="O811" s="18">
        <f>SUBTOTAL(9,O812:O813)</f>
        <v>51000000</v>
      </c>
      <c r="P811" s="18">
        <f>SUBTOTAL(9,P812:P813)</f>
        <v>-26000000</v>
      </c>
      <c r="Q811" s="258"/>
      <c r="R811" s="755"/>
      <c r="S811" s="755"/>
    </row>
    <row r="812" spans="1:19" hidden="1">
      <c r="A812" s="250"/>
      <c r="B812" s="254"/>
      <c r="C812" s="256"/>
      <c r="D812" s="1011"/>
      <c r="E812" s="124" t="s">
        <v>2012</v>
      </c>
      <c r="F812" s="14">
        <v>10000000</v>
      </c>
      <c r="G812" s="15" t="s">
        <v>3</v>
      </c>
      <c r="H812" s="16">
        <v>1</v>
      </c>
      <c r="I812" s="15" t="s">
        <v>16</v>
      </c>
      <c r="J812" s="15" t="s">
        <v>3</v>
      </c>
      <c r="K812" s="16">
        <v>1</v>
      </c>
      <c r="L812" s="15" t="s">
        <v>25</v>
      </c>
      <c r="M812" s="15" t="s">
        <v>5</v>
      </c>
      <c r="N812" s="17">
        <f>ROUNDUP(IF(H812&lt;=0,F812,IF(K812&lt;=0,F812*H812,F812*H812*K812)),-3)</f>
        <v>10000000</v>
      </c>
      <c r="O812" s="17">
        <v>35000000</v>
      </c>
      <c r="P812" s="17">
        <f>N812-O812</f>
        <v>-25000000</v>
      </c>
      <c r="Q812" s="259"/>
      <c r="R812" s="755"/>
      <c r="S812" s="755"/>
    </row>
    <row r="813" spans="1:19" hidden="1">
      <c r="A813" s="250"/>
      <c r="B813" s="254"/>
      <c r="C813" s="256"/>
      <c r="D813" s="1011"/>
      <c r="E813" s="124" t="s">
        <v>2013</v>
      </c>
      <c r="F813" s="14">
        <v>1500000</v>
      </c>
      <c r="G813" s="15" t="s">
        <v>3</v>
      </c>
      <c r="H813" s="16">
        <v>10</v>
      </c>
      <c r="I813" s="15" t="s">
        <v>2014</v>
      </c>
      <c r="J813" s="15" t="s">
        <v>3</v>
      </c>
      <c r="K813" s="16">
        <v>1</v>
      </c>
      <c r="L813" s="15" t="s">
        <v>25</v>
      </c>
      <c r="M813" s="15" t="s">
        <v>5</v>
      </c>
      <c r="N813" s="17">
        <f>ROUNDUP(IF(H813&lt;=0,F813,IF(K813&lt;=0,F813*H813,F813*H813*K813)),-3)</f>
        <v>15000000</v>
      </c>
      <c r="O813" s="17">
        <v>16000000</v>
      </c>
      <c r="P813" s="17">
        <f>N813-O813</f>
        <v>-1000000</v>
      </c>
      <c r="Q813" s="259"/>
      <c r="R813" s="755"/>
      <c r="S813" s="755"/>
    </row>
    <row r="814" spans="1:19" hidden="1">
      <c r="A814" s="250"/>
      <c r="B814" s="254"/>
      <c r="C814" s="256"/>
      <c r="D814" s="1011"/>
      <c r="E814" s="124"/>
      <c r="N814" s="17"/>
      <c r="O814" s="17"/>
      <c r="P814" s="17"/>
      <c r="Q814" s="259"/>
      <c r="R814" s="755"/>
      <c r="S814" s="755"/>
    </row>
    <row r="815" spans="1:19" hidden="1">
      <c r="A815" s="250"/>
      <c r="B815" s="254"/>
      <c r="C815" s="255" t="s">
        <v>1092</v>
      </c>
      <c r="D815" s="1049"/>
      <c r="E815" s="252"/>
      <c r="F815" s="253"/>
      <c r="G815" s="138"/>
      <c r="H815" s="139"/>
      <c r="I815" s="138"/>
      <c r="J815" s="138"/>
      <c r="K815" s="139"/>
      <c r="L815" s="138"/>
      <c r="M815" s="138"/>
      <c r="N815" s="184">
        <f>SUBTOTAL(9,N816:N871)</f>
        <v>2151000000</v>
      </c>
      <c r="O815" s="184">
        <f>SUBTOTAL(9,O816:O871)</f>
        <v>2337092000</v>
      </c>
      <c r="P815" s="184">
        <f>SUBTOTAL(9,P816:P871)</f>
        <v>-186092000</v>
      </c>
      <c r="Q815" s="122">
        <f>(N815/O815)*100-100</f>
        <v>-7.9625449062339015</v>
      </c>
      <c r="R815" s="755"/>
      <c r="S815" s="755"/>
    </row>
    <row r="816" spans="1:19" hidden="1">
      <c r="A816" s="250"/>
      <c r="B816" s="254"/>
      <c r="C816" s="256"/>
      <c r="D816" s="1051" t="s">
        <v>397</v>
      </c>
      <c r="E816" s="257"/>
      <c r="F816" s="253"/>
      <c r="G816" s="138"/>
      <c r="H816" s="139"/>
      <c r="I816" s="138"/>
      <c r="J816" s="138"/>
      <c r="K816" s="139"/>
      <c r="L816" s="138"/>
      <c r="M816" s="138"/>
      <c r="N816" s="184">
        <f>SUBTOTAL(9,N817:N819)</f>
        <v>25000000</v>
      </c>
      <c r="O816" s="184">
        <f>SUBTOTAL(9,O817:O819)</f>
        <v>24400000</v>
      </c>
      <c r="P816" s="184">
        <f>SUBTOTAL(9,P817:P819)</f>
        <v>600000</v>
      </c>
      <c r="Q816" s="258"/>
      <c r="R816" s="755"/>
      <c r="S816" s="755"/>
    </row>
    <row r="817" spans="1:19" hidden="1">
      <c r="A817" s="250"/>
      <c r="B817" s="254"/>
      <c r="C817" s="256"/>
      <c r="D817" s="1011"/>
      <c r="E817" s="13" t="s">
        <v>1982</v>
      </c>
      <c r="F817" s="23">
        <v>10000000</v>
      </c>
      <c r="G817" s="15" t="s">
        <v>3</v>
      </c>
      <c r="H817" s="16">
        <v>1</v>
      </c>
      <c r="I817" s="15" t="s">
        <v>1683</v>
      </c>
      <c r="J817" s="15" t="s">
        <v>3</v>
      </c>
      <c r="L817" s="15" t="s">
        <v>1784</v>
      </c>
      <c r="M817" s="15" t="s">
        <v>5</v>
      </c>
      <c r="N817" s="17">
        <f>ROUNDUP(IF(H817&lt;=0,F817,IF(K817&lt;=0,F817*H817,F817*H817*K817)),-3)</f>
        <v>10000000</v>
      </c>
      <c r="O817" s="17">
        <v>10000000</v>
      </c>
      <c r="P817" s="17">
        <f>N817-O817</f>
        <v>0</v>
      </c>
      <c r="Q817" s="259"/>
      <c r="R817" s="755"/>
      <c r="S817" s="755"/>
    </row>
    <row r="818" spans="1:19" hidden="1">
      <c r="A818" s="250"/>
      <c r="B818" s="254"/>
      <c r="C818" s="256"/>
      <c r="D818" s="1011"/>
      <c r="E818" s="13" t="s">
        <v>1983</v>
      </c>
      <c r="F818" s="23">
        <v>9000000</v>
      </c>
      <c r="G818" s="15" t="s">
        <v>3</v>
      </c>
      <c r="H818" s="16">
        <v>1</v>
      </c>
      <c r="I818" s="15" t="s">
        <v>1683</v>
      </c>
      <c r="J818" s="15" t="s">
        <v>3</v>
      </c>
      <c r="L818" s="15" t="s">
        <v>1784</v>
      </c>
      <c r="M818" s="15" t="s">
        <v>5</v>
      </c>
      <c r="N818" s="17">
        <f>ROUNDUP(IF(H818&lt;=0,F818,IF(K818&lt;=0,F818*H818,F818*H818*K818)),-3)</f>
        <v>9000000</v>
      </c>
      <c r="O818" s="17">
        <v>8400000</v>
      </c>
      <c r="P818" s="17">
        <f>N818-O818</f>
        <v>600000</v>
      </c>
      <c r="Q818" s="259"/>
      <c r="R818" s="755"/>
      <c r="S818" s="755"/>
    </row>
    <row r="819" spans="1:19" hidden="1">
      <c r="A819" s="250"/>
      <c r="B819" s="254"/>
      <c r="C819" s="256"/>
      <c r="D819" s="1011"/>
      <c r="E819" s="13" t="s">
        <v>1984</v>
      </c>
      <c r="F819" s="23">
        <f>ROUNDDOWN(500000*1.05,-5)</f>
        <v>500000</v>
      </c>
      <c r="G819" s="15" t="s">
        <v>3</v>
      </c>
      <c r="H819" s="16">
        <v>12</v>
      </c>
      <c r="I819" s="15" t="s">
        <v>12</v>
      </c>
      <c r="J819" s="15" t="s">
        <v>3</v>
      </c>
      <c r="L819" s="15" t="s">
        <v>1784</v>
      </c>
      <c r="M819" s="15" t="s">
        <v>5</v>
      </c>
      <c r="N819" s="17">
        <f>ROUNDUP(IF(H819&lt;=0,F819,IF(K819&lt;=0,F819*H819,F819*H819*K819)),-3)</f>
        <v>6000000</v>
      </c>
      <c r="O819" s="17">
        <v>6000000</v>
      </c>
      <c r="P819" s="17">
        <f>N819-O819</f>
        <v>0</v>
      </c>
      <c r="Q819" s="259"/>
      <c r="R819" s="755"/>
      <c r="S819" s="755"/>
    </row>
    <row r="820" spans="1:19" hidden="1">
      <c r="A820" s="250"/>
      <c r="B820" s="254"/>
      <c r="C820" s="256"/>
      <c r="D820" s="1011"/>
      <c r="E820" s="13"/>
      <c r="F820" s="23"/>
      <c r="N820" s="17"/>
      <c r="O820" s="17"/>
      <c r="P820" s="17"/>
      <c r="Q820" s="259"/>
      <c r="R820" s="755"/>
      <c r="S820" s="755"/>
    </row>
    <row r="821" spans="1:19" hidden="1">
      <c r="A821" s="250"/>
      <c r="B821" s="254"/>
      <c r="C821" s="256"/>
      <c r="D821" s="1011" t="s">
        <v>410</v>
      </c>
      <c r="E821" s="13"/>
      <c r="F821" s="23"/>
      <c r="N821" s="18">
        <f>SUBTOTAL(9,N822:N824)</f>
        <v>786000000</v>
      </c>
      <c r="O821" s="18">
        <f>SUBTOTAL(9,O822:O824)</f>
        <v>748560000</v>
      </c>
      <c r="P821" s="18">
        <f>SUBTOTAL(9,P822:P824)</f>
        <v>37440000</v>
      </c>
      <c r="Q821" s="258"/>
      <c r="R821" s="755"/>
      <c r="S821" s="755"/>
    </row>
    <row r="822" spans="1:19" hidden="1">
      <c r="A822" s="250"/>
      <c r="B822" s="254"/>
      <c r="C822" s="256"/>
      <c r="D822" s="1011"/>
      <c r="E822" s="13" t="s">
        <v>1985</v>
      </c>
      <c r="F822" s="23">
        <v>29000000</v>
      </c>
      <c r="G822" s="15" t="s">
        <v>3</v>
      </c>
      <c r="H822" s="16">
        <v>12</v>
      </c>
      <c r="I822" s="15" t="s">
        <v>12</v>
      </c>
      <c r="J822" s="15" t="s">
        <v>3</v>
      </c>
      <c r="L822" s="15" t="s">
        <v>1784</v>
      </c>
      <c r="M822" s="15" t="s">
        <v>5</v>
      </c>
      <c r="N822" s="17">
        <f>ROUNDUP(IF(H822&lt;=0,F822,IF(K822&lt;=0,F822*H822,F822*H822*K822)),-3)</f>
        <v>348000000</v>
      </c>
      <c r="O822" s="17">
        <v>332856000</v>
      </c>
      <c r="P822" s="17">
        <f>N822-O822</f>
        <v>15144000</v>
      </c>
      <c r="Q822" s="259"/>
      <c r="R822" s="755"/>
      <c r="S822" s="755"/>
    </row>
    <row r="823" spans="1:19" hidden="1">
      <c r="A823" s="250"/>
      <c r="B823" s="254"/>
      <c r="C823" s="256"/>
      <c r="D823" s="1011"/>
      <c r="E823" s="13" t="s">
        <v>1986</v>
      </c>
      <c r="F823" s="23">
        <v>4000000</v>
      </c>
      <c r="G823" s="15" t="s">
        <v>3</v>
      </c>
      <c r="H823" s="16">
        <v>12</v>
      </c>
      <c r="I823" s="15" t="s">
        <v>12</v>
      </c>
      <c r="J823" s="15" t="s">
        <v>3</v>
      </c>
      <c r="L823" s="15" t="s">
        <v>1784</v>
      </c>
      <c r="M823" s="15" t="s">
        <v>5</v>
      </c>
      <c r="N823" s="17">
        <f>ROUNDUP(IF(H823&lt;=0,F823,IF(K823&lt;=0,F823*H823,F823*H823*K823)),-3)</f>
        <v>48000000</v>
      </c>
      <c r="O823" s="17">
        <v>43632000</v>
      </c>
      <c r="P823" s="17">
        <f>N823-O823</f>
        <v>4368000</v>
      </c>
      <c r="Q823" s="259"/>
      <c r="R823" s="755"/>
      <c r="S823" s="755"/>
    </row>
    <row r="824" spans="1:19" hidden="1">
      <c r="A824" s="250"/>
      <c r="B824" s="254"/>
      <c r="C824" s="256"/>
      <c r="D824" s="1011"/>
      <c r="E824" s="13" t="s">
        <v>1987</v>
      </c>
      <c r="F824" s="23">
        <f>ROUNDDOWN(O824/12*1.05,-5)</f>
        <v>32500000</v>
      </c>
      <c r="G824" s="15" t="s">
        <v>3</v>
      </c>
      <c r="H824" s="16">
        <v>12</v>
      </c>
      <c r="I824" s="15" t="s">
        <v>12</v>
      </c>
      <c r="J824" s="15" t="s">
        <v>3</v>
      </c>
      <c r="L824" s="15" t="s">
        <v>1784</v>
      </c>
      <c r="M824" s="15" t="s">
        <v>5</v>
      </c>
      <c r="N824" s="17">
        <f>ROUNDUP(IF(H824&lt;=0,F824,IF(K824&lt;=0,F824*H824,F824*H824*K824)),-3)</f>
        <v>390000000</v>
      </c>
      <c r="O824" s="17">
        <v>372072000</v>
      </c>
      <c r="P824" s="17">
        <f>N824-O824</f>
        <v>17928000</v>
      </c>
      <c r="Q824" s="259"/>
      <c r="R824" s="755"/>
      <c r="S824" s="755"/>
    </row>
    <row r="825" spans="1:19" hidden="1">
      <c r="A825" s="250"/>
      <c r="B825" s="254"/>
      <c r="C825" s="256"/>
      <c r="D825" s="1011"/>
      <c r="E825" s="13"/>
      <c r="F825" s="23"/>
      <c r="N825" s="17"/>
      <c r="O825" s="17"/>
      <c r="P825" s="17"/>
      <c r="Q825" s="259"/>
      <c r="R825" s="755"/>
      <c r="S825" s="755"/>
    </row>
    <row r="826" spans="1:19" hidden="1">
      <c r="A826" s="250"/>
      <c r="B826" s="254"/>
      <c r="C826" s="256"/>
      <c r="D826" s="1011" t="s">
        <v>436</v>
      </c>
      <c r="E826" s="22"/>
      <c r="F826" s="23"/>
      <c r="N826" s="18">
        <f>SUBTOTAL(9,N827:N830)</f>
        <v>67000000</v>
      </c>
      <c r="O826" s="18">
        <f>SUBTOTAL(9,O827:O830)</f>
        <v>56400000</v>
      </c>
      <c r="P826" s="18">
        <f>SUBTOTAL(9,P827:P830)</f>
        <v>10600000</v>
      </c>
      <c r="Q826" s="258"/>
      <c r="R826" s="755"/>
      <c r="S826" s="755"/>
    </row>
    <row r="827" spans="1:19" hidden="1">
      <c r="A827" s="250"/>
      <c r="B827" s="254"/>
      <c r="C827" s="256"/>
      <c r="D827" s="1011"/>
      <c r="E827" s="13" t="s">
        <v>1988</v>
      </c>
      <c r="F827" s="23">
        <v>2500000</v>
      </c>
      <c r="G827" s="15" t="s">
        <v>3</v>
      </c>
      <c r="H827" s="16">
        <v>12</v>
      </c>
      <c r="I827" s="15" t="s">
        <v>12</v>
      </c>
      <c r="J827" s="15" t="s">
        <v>3</v>
      </c>
      <c r="K827" s="16">
        <v>1</v>
      </c>
      <c r="L827" s="15" t="s">
        <v>1784</v>
      </c>
      <c r="M827" s="15" t="s">
        <v>5</v>
      </c>
      <c r="N827" s="17">
        <f>ROUNDUP(IF(H827&lt;=0,F827,IF(K827&lt;=0,F827*H827,F827*H827*K827)),-3)</f>
        <v>30000000</v>
      </c>
      <c r="O827" s="17">
        <v>30000000</v>
      </c>
      <c r="P827" s="17">
        <f>N827-O827</f>
        <v>0</v>
      </c>
      <c r="Q827" s="259"/>
      <c r="R827" s="755"/>
      <c r="S827" s="755"/>
    </row>
    <row r="828" spans="1:19" hidden="1">
      <c r="A828" s="250"/>
      <c r="B828" s="254"/>
      <c r="C828" s="256"/>
      <c r="D828" s="1011"/>
      <c r="E828" s="13" t="s">
        <v>2015</v>
      </c>
      <c r="F828" s="23">
        <v>1000000</v>
      </c>
      <c r="G828" s="15" t="s">
        <v>3</v>
      </c>
      <c r="H828" s="16">
        <v>12</v>
      </c>
      <c r="I828" s="15" t="s">
        <v>12</v>
      </c>
      <c r="J828" s="15" t="s">
        <v>3</v>
      </c>
      <c r="K828" s="16">
        <v>1</v>
      </c>
      <c r="L828" s="15" t="s">
        <v>1784</v>
      </c>
      <c r="M828" s="15" t="s">
        <v>5</v>
      </c>
      <c r="N828" s="17">
        <f>ROUNDUP(IF(H828&lt;=0,F828,IF(K828&lt;=0,F828*H828,F828*H828*K828)),-3)</f>
        <v>12000000</v>
      </c>
      <c r="O828" s="17">
        <v>0</v>
      </c>
      <c r="P828" s="17">
        <f>N828-O828</f>
        <v>12000000</v>
      </c>
      <c r="Q828" s="259"/>
      <c r="R828" s="755"/>
      <c r="S828" s="755"/>
    </row>
    <row r="829" spans="1:19" hidden="1">
      <c r="A829" s="250"/>
      <c r="B829" s="254"/>
      <c r="C829" s="256"/>
      <c r="D829" s="1011"/>
      <c r="E829" s="13" t="s">
        <v>1989</v>
      </c>
      <c r="F829" s="23">
        <f>+ROUNDDOWN(O829/12,0)</f>
        <v>2083333</v>
      </c>
      <c r="G829" s="15" t="s">
        <v>3</v>
      </c>
      <c r="H829" s="16">
        <v>12</v>
      </c>
      <c r="I829" s="15" t="s">
        <v>1696</v>
      </c>
      <c r="J829" s="15" t="s">
        <v>3</v>
      </c>
      <c r="K829" s="16">
        <v>1</v>
      </c>
      <c r="L829" s="15" t="s">
        <v>1784</v>
      </c>
      <c r="M829" s="15" t="s">
        <v>5</v>
      </c>
      <c r="N829" s="17">
        <f>ROUNDUP(IF(H829&lt;=0,F829,IF(K829&lt;=0,F829*H829,F829*H829*K829)),-3)</f>
        <v>25000000</v>
      </c>
      <c r="O829" s="17">
        <v>25000000</v>
      </c>
      <c r="P829" s="17">
        <f>N829-O829</f>
        <v>0</v>
      </c>
      <c r="Q829" s="259"/>
      <c r="R829" s="755"/>
      <c r="S829" s="755"/>
    </row>
    <row r="830" spans="1:19" hidden="1">
      <c r="A830" s="250"/>
      <c r="B830" s="254"/>
      <c r="C830" s="256"/>
      <c r="D830" s="1011"/>
      <c r="E830" s="22" t="s">
        <v>1991</v>
      </c>
      <c r="F830" s="23">
        <v>0</v>
      </c>
      <c r="G830" s="15" t="s">
        <v>3</v>
      </c>
      <c r="I830" s="15" t="s">
        <v>1864</v>
      </c>
      <c r="J830" s="15" t="s">
        <v>3</v>
      </c>
      <c r="L830" s="15" t="s">
        <v>1804</v>
      </c>
      <c r="M830" s="15" t="s">
        <v>5</v>
      </c>
      <c r="N830" s="17">
        <f>ROUNDUP(IF(H830&lt;=0,F830,IF(K830&lt;=0,F830*H830,F830*H830*K830)),-3)</f>
        <v>0</v>
      </c>
      <c r="O830" s="17">
        <v>1400000</v>
      </c>
      <c r="P830" s="17">
        <f>N830-O830</f>
        <v>-1400000</v>
      </c>
      <c r="Q830" s="259"/>
      <c r="R830" s="755"/>
      <c r="S830" s="755"/>
    </row>
    <row r="831" spans="1:19" hidden="1">
      <c r="A831" s="250"/>
      <c r="B831" s="254"/>
      <c r="C831" s="256"/>
      <c r="D831" s="1011"/>
      <c r="E831" s="22"/>
      <c r="F831" s="23"/>
      <c r="N831" s="17"/>
      <c r="O831" s="17"/>
      <c r="P831" s="17"/>
      <c r="Q831" s="259"/>
      <c r="R831" s="755"/>
      <c r="S831" s="755"/>
    </row>
    <row r="832" spans="1:19" hidden="1">
      <c r="A832" s="250"/>
      <c r="B832" s="254"/>
      <c r="C832" s="256"/>
      <c r="D832" s="1011"/>
      <c r="E832" s="22"/>
      <c r="F832" s="23"/>
      <c r="N832" s="18">
        <f>SUBTOTAL(9,N833:N835)</f>
        <v>132000000</v>
      </c>
      <c r="O832" s="18">
        <f>SUBTOTAL(9,O833:O835)</f>
        <v>125732000</v>
      </c>
      <c r="P832" s="18">
        <f>SUBTOTAL(9,P833:P835)</f>
        <v>6268000</v>
      </c>
      <c r="Q832" s="258"/>
      <c r="R832" s="755"/>
      <c r="S832" s="755"/>
    </row>
    <row r="833" spans="1:19" hidden="1">
      <c r="A833" s="250"/>
      <c r="B833" s="254"/>
      <c r="C833" s="256"/>
      <c r="D833" s="1011" t="s">
        <v>445</v>
      </c>
      <c r="E833" s="13" t="s">
        <v>1093</v>
      </c>
      <c r="F833" s="23">
        <v>2000000</v>
      </c>
      <c r="G833" s="15" t="s">
        <v>3</v>
      </c>
      <c r="H833" s="16">
        <v>12</v>
      </c>
      <c r="I833" s="15" t="s">
        <v>12</v>
      </c>
      <c r="J833" s="15" t="s">
        <v>3</v>
      </c>
      <c r="L833" s="15" t="s">
        <v>4</v>
      </c>
      <c r="M833" s="15" t="s">
        <v>5</v>
      </c>
      <c r="N833" s="17">
        <f>ROUNDUP(IF(H833&lt;=0,F833,IF(K833&lt;=0,F833*H833,F833*H833*K833)),-3)</f>
        <v>24000000</v>
      </c>
      <c r="O833" s="17">
        <v>24000000</v>
      </c>
      <c r="P833" s="17">
        <f>N833-O833</f>
        <v>0</v>
      </c>
      <c r="Q833" s="259"/>
      <c r="R833" s="755"/>
      <c r="S833" s="755"/>
    </row>
    <row r="834" spans="1:19" hidden="1">
      <c r="A834" s="250"/>
      <c r="B834" s="254"/>
      <c r="C834" s="256"/>
      <c r="D834" s="1011"/>
      <c r="E834" s="13" t="s">
        <v>1094</v>
      </c>
      <c r="F834" s="23">
        <v>500000</v>
      </c>
      <c r="G834" s="15" t="s">
        <v>3</v>
      </c>
      <c r="H834" s="16">
        <v>12</v>
      </c>
      <c r="I834" s="15" t="s">
        <v>12</v>
      </c>
      <c r="J834" s="15" t="s">
        <v>3</v>
      </c>
      <c r="L834" s="15" t="s">
        <v>4</v>
      </c>
      <c r="M834" s="15" t="s">
        <v>5</v>
      </c>
      <c r="N834" s="17">
        <f>ROUNDUP(IF(H834&lt;=0,F834,IF(K834&lt;=0,F834*H834,F834*H834*K834)),-3)</f>
        <v>6000000</v>
      </c>
      <c r="O834" s="17">
        <v>6000000</v>
      </c>
      <c r="P834" s="17">
        <f>N834-O834</f>
        <v>0</v>
      </c>
      <c r="Q834" s="259"/>
      <c r="R834" s="755"/>
      <c r="S834" s="755"/>
    </row>
    <row r="835" spans="1:19" hidden="1">
      <c r="A835" s="250"/>
      <c r="B835" s="254"/>
      <c r="C835" s="256"/>
      <c r="D835" s="1011"/>
      <c r="E835" s="22" t="s">
        <v>1095</v>
      </c>
      <c r="F835" s="23">
        <v>8500000</v>
      </c>
      <c r="G835" s="15" t="s">
        <v>3</v>
      </c>
      <c r="H835" s="16">
        <v>12</v>
      </c>
      <c r="I835" s="15" t="s">
        <v>437</v>
      </c>
      <c r="J835" s="15" t="s">
        <v>3</v>
      </c>
      <c r="L835" s="15" t="s">
        <v>4</v>
      </c>
      <c r="M835" s="15" t="s">
        <v>5</v>
      </c>
      <c r="N835" s="17">
        <f>ROUNDUP(IF(H835&lt;=0,F835,IF(K835&lt;=0,F835*H835,F835*H835*K835)),-3)</f>
        <v>102000000</v>
      </c>
      <c r="O835" s="17">
        <v>95732000</v>
      </c>
      <c r="P835" s="17">
        <f>N835-O835</f>
        <v>6268000</v>
      </c>
      <c r="Q835" s="259"/>
      <c r="R835" s="755"/>
      <c r="S835" s="755"/>
    </row>
    <row r="836" spans="1:19" hidden="1">
      <c r="A836" s="250"/>
      <c r="B836" s="254"/>
      <c r="C836" s="256"/>
      <c r="D836" s="1011"/>
      <c r="E836" s="22"/>
      <c r="F836" s="23"/>
      <c r="N836" s="17"/>
      <c r="O836" s="17"/>
      <c r="P836" s="17"/>
      <c r="Q836" s="259"/>
      <c r="R836" s="755"/>
      <c r="S836" s="755"/>
    </row>
    <row r="837" spans="1:19" hidden="1">
      <c r="A837" s="250"/>
      <c r="B837" s="254"/>
      <c r="C837" s="256"/>
      <c r="D837" s="1011" t="s">
        <v>501</v>
      </c>
      <c r="E837" s="22"/>
      <c r="F837" s="23"/>
      <c r="N837" s="18">
        <f>SUBTOTAL(9,N838:N839)</f>
        <v>0</v>
      </c>
      <c r="O837" s="18">
        <f>SUBTOTAL(9,O838:O839)</f>
        <v>6800000</v>
      </c>
      <c r="P837" s="18">
        <f>SUBTOTAL(9,P838:P839)</f>
        <v>-6800000</v>
      </c>
      <c r="Q837" s="258"/>
      <c r="R837" s="755"/>
      <c r="S837" s="755"/>
    </row>
    <row r="838" spans="1:19" hidden="1">
      <c r="A838" s="250"/>
      <c r="B838" s="254"/>
      <c r="C838" s="256"/>
      <c r="D838" s="1011"/>
      <c r="E838" s="22" t="s">
        <v>1087</v>
      </c>
      <c r="F838" s="23">
        <v>0</v>
      </c>
      <c r="G838" s="15" t="s">
        <v>3</v>
      </c>
      <c r="I838" s="15" t="s">
        <v>458</v>
      </c>
      <c r="J838" s="15" t="s">
        <v>3</v>
      </c>
      <c r="L838" s="15" t="s">
        <v>4</v>
      </c>
      <c r="M838" s="15" t="s">
        <v>5</v>
      </c>
      <c r="N838" s="17">
        <f>ROUNDUP(IF(H838&lt;=0,F838,IF(K838&lt;=0,F838*H838,F838*H838*K838)),-3)</f>
        <v>0</v>
      </c>
      <c r="O838" s="17">
        <v>6800000</v>
      </c>
      <c r="P838" s="17">
        <f>N838-O838</f>
        <v>-6800000</v>
      </c>
      <c r="Q838" s="259"/>
      <c r="R838" s="755"/>
      <c r="S838" s="755"/>
    </row>
    <row r="839" spans="1:19" hidden="1">
      <c r="A839" s="250"/>
      <c r="B839" s="254"/>
      <c r="C839" s="256"/>
      <c r="D839" s="1011"/>
      <c r="E839" s="22"/>
      <c r="F839" s="23"/>
      <c r="N839" s="17"/>
      <c r="O839" s="17"/>
      <c r="P839" s="17"/>
      <c r="Q839" s="259"/>
      <c r="R839" s="755"/>
      <c r="S839" s="755"/>
    </row>
    <row r="840" spans="1:19" hidden="1">
      <c r="A840" s="250"/>
      <c r="B840" s="254"/>
      <c r="C840" s="256"/>
      <c r="D840" s="1011" t="s">
        <v>399</v>
      </c>
      <c r="E840" s="22"/>
      <c r="F840" s="23"/>
      <c r="N840" s="18">
        <f>SUBTOTAL(9,N841)</f>
        <v>805000000</v>
      </c>
      <c r="O840" s="18">
        <f>SUBTOTAL(9,O841)</f>
        <v>800000000</v>
      </c>
      <c r="P840" s="18">
        <f>SUBTOTAL(9,P841)</f>
        <v>5000000</v>
      </c>
      <c r="Q840" s="258"/>
      <c r="R840" s="755"/>
      <c r="S840" s="755"/>
    </row>
    <row r="841" spans="1:19" hidden="1">
      <c r="A841" s="250"/>
      <c r="B841" s="254"/>
      <c r="C841" s="256"/>
      <c r="D841" s="1011"/>
      <c r="E841" s="22" t="s">
        <v>1096</v>
      </c>
      <c r="F841" s="23">
        <v>805000000</v>
      </c>
      <c r="G841" s="15" t="s">
        <v>3</v>
      </c>
      <c r="H841" s="16">
        <v>1</v>
      </c>
      <c r="I841" s="15" t="s">
        <v>432</v>
      </c>
      <c r="J841" s="15" t="s">
        <v>3</v>
      </c>
      <c r="L841" s="15" t="s">
        <v>4</v>
      </c>
      <c r="M841" s="15" t="s">
        <v>5</v>
      </c>
      <c r="N841" s="17">
        <f>ROUNDUP(IF(H841&lt;=0,F841,IF(K841&lt;=0,F841*H841,F841*H841*K841)),-3)</f>
        <v>805000000</v>
      </c>
      <c r="O841" s="17">
        <v>800000000</v>
      </c>
      <c r="P841" s="17">
        <f>N841-O841</f>
        <v>5000000</v>
      </c>
      <c r="Q841" s="259"/>
      <c r="R841" s="755"/>
      <c r="S841" s="755"/>
    </row>
    <row r="842" spans="1:19" hidden="1">
      <c r="A842" s="250"/>
      <c r="B842" s="254"/>
      <c r="C842" s="256"/>
      <c r="D842" s="1011"/>
      <c r="E842" s="22"/>
      <c r="F842" s="23"/>
      <c r="N842" s="17"/>
      <c r="O842" s="17"/>
      <c r="P842" s="17"/>
      <c r="Q842" s="259"/>
      <c r="R842" s="755"/>
      <c r="S842" s="755"/>
    </row>
    <row r="843" spans="1:19" hidden="1">
      <c r="A843" s="250"/>
      <c r="B843" s="254"/>
      <c r="C843" s="256"/>
      <c r="D843" s="1011"/>
      <c r="E843" s="22"/>
      <c r="F843" s="23"/>
      <c r="N843" s="18">
        <f>SUBTOTAL(9,N844:N845)</f>
        <v>100000000</v>
      </c>
      <c r="O843" s="18">
        <f>SUBTOTAL(9,O844:O845)</f>
        <v>120000000</v>
      </c>
      <c r="P843" s="18">
        <f>SUBTOTAL(9,P844:P845)</f>
        <v>-20000000</v>
      </c>
      <c r="Q843" s="258"/>
      <c r="R843" s="755"/>
      <c r="S843" s="755"/>
    </row>
    <row r="844" spans="1:19" hidden="1">
      <c r="A844" s="250"/>
      <c r="B844" s="254"/>
      <c r="C844" s="256"/>
      <c r="D844" s="1011" t="s">
        <v>417</v>
      </c>
      <c r="E844" s="13" t="s">
        <v>1097</v>
      </c>
      <c r="F844" s="23">
        <v>8333333</v>
      </c>
      <c r="G844" s="15" t="s">
        <v>3</v>
      </c>
      <c r="H844" s="16">
        <v>12</v>
      </c>
      <c r="I844" s="15" t="s">
        <v>12</v>
      </c>
      <c r="J844" s="15" t="s">
        <v>3</v>
      </c>
      <c r="L844" s="15" t="s">
        <v>4</v>
      </c>
      <c r="M844" s="15" t="s">
        <v>5</v>
      </c>
      <c r="N844" s="17">
        <f>ROUNDUP(IF(H844&lt;=0,F844,IF(K844&lt;=0,F844*H844,F844*H844*K844)),-3)</f>
        <v>100000000</v>
      </c>
      <c r="O844" s="17">
        <v>120000000</v>
      </c>
      <c r="P844" s="17">
        <f>N844-O844</f>
        <v>-20000000</v>
      </c>
      <c r="Q844" s="259"/>
      <c r="R844" s="755"/>
      <c r="S844" s="755"/>
    </row>
    <row r="845" spans="1:19" hidden="1">
      <c r="A845" s="250"/>
      <c r="B845" s="254"/>
      <c r="C845" s="256"/>
      <c r="D845" s="1011"/>
      <c r="E845" s="22"/>
      <c r="F845" s="23"/>
      <c r="N845" s="17"/>
      <c r="O845" s="17"/>
      <c r="P845" s="17"/>
      <c r="Q845" s="259"/>
      <c r="R845" s="755"/>
      <c r="S845" s="755"/>
    </row>
    <row r="846" spans="1:19" hidden="1">
      <c r="A846" s="250"/>
      <c r="B846" s="254"/>
      <c r="C846" s="256"/>
      <c r="D846" s="1011" t="s">
        <v>409</v>
      </c>
      <c r="E846" s="13"/>
      <c r="F846" s="23"/>
      <c r="N846" s="18">
        <f>SUBTOTAL(9,N847:N848)</f>
        <v>20000000</v>
      </c>
      <c r="O846" s="18">
        <f>SUBTOTAL(9,O847:O848)</f>
        <v>21500000</v>
      </c>
      <c r="P846" s="18">
        <f>SUBTOTAL(9,P847:P848)</f>
        <v>-1500000</v>
      </c>
      <c r="Q846" s="258"/>
      <c r="R846" s="755"/>
      <c r="S846" s="755"/>
    </row>
    <row r="847" spans="1:19" hidden="1">
      <c r="A847" s="250"/>
      <c r="B847" s="254"/>
      <c r="C847" s="256"/>
      <c r="D847" s="1011"/>
      <c r="E847" s="13" t="s">
        <v>1088</v>
      </c>
      <c r="F847" s="23">
        <v>20000000</v>
      </c>
      <c r="G847" s="15" t="s">
        <v>3</v>
      </c>
      <c r="H847" s="16">
        <v>1</v>
      </c>
      <c r="I847" s="15" t="s">
        <v>16</v>
      </c>
      <c r="J847" s="15" t="s">
        <v>3</v>
      </c>
      <c r="L847" s="15" t="s">
        <v>4</v>
      </c>
      <c r="M847" s="15" t="s">
        <v>5</v>
      </c>
      <c r="N847" s="17">
        <f>ROUNDUP(IF(H847&lt;=0,F847,IF(K847&lt;=0,F847*H847,F847*H847*K847)),-3)</f>
        <v>20000000</v>
      </c>
      <c r="O847" s="17">
        <v>21500000</v>
      </c>
      <c r="P847" s="17">
        <f>N847-O847</f>
        <v>-1500000</v>
      </c>
      <c r="Q847" s="259"/>
      <c r="R847" s="755"/>
      <c r="S847" s="755"/>
    </row>
    <row r="848" spans="1:19" hidden="1">
      <c r="A848" s="250"/>
      <c r="B848" s="254"/>
      <c r="C848" s="256"/>
      <c r="D848" s="1011"/>
      <c r="E848" s="22"/>
      <c r="F848" s="23"/>
      <c r="N848" s="17"/>
      <c r="O848" s="17"/>
      <c r="P848" s="17"/>
      <c r="Q848" s="259"/>
      <c r="R848" s="755"/>
      <c r="S848" s="755"/>
    </row>
    <row r="849" spans="1:19" hidden="1">
      <c r="A849" s="250"/>
      <c r="B849" s="254"/>
      <c r="C849" s="256"/>
      <c r="D849" s="1011" t="s">
        <v>412</v>
      </c>
      <c r="E849" s="22"/>
      <c r="F849" s="23"/>
      <c r="N849" s="18">
        <f>SUBTOTAL(9,N850:N855)</f>
        <v>65000000</v>
      </c>
      <c r="O849" s="18">
        <f>SUBTOTAL(9,O850:O855)</f>
        <v>250700000</v>
      </c>
      <c r="P849" s="18">
        <f>SUBTOTAL(9,P850:P855)</f>
        <v>-185700000</v>
      </c>
      <c r="Q849" s="258"/>
      <c r="R849" s="755"/>
      <c r="S849" s="755"/>
    </row>
    <row r="850" spans="1:19" hidden="1">
      <c r="A850" s="250"/>
      <c r="B850" s="254"/>
      <c r="C850" s="256"/>
      <c r="D850" s="1011"/>
      <c r="E850" s="22" t="s">
        <v>1098</v>
      </c>
      <c r="F850" s="23">
        <v>10000000</v>
      </c>
      <c r="G850" s="15" t="s">
        <v>3</v>
      </c>
      <c r="H850" s="16">
        <v>1</v>
      </c>
      <c r="I850" s="15" t="s">
        <v>16</v>
      </c>
      <c r="J850" s="15" t="s">
        <v>3</v>
      </c>
      <c r="L850" s="15" t="s">
        <v>4</v>
      </c>
      <c r="M850" s="15" t="s">
        <v>5</v>
      </c>
      <c r="N850" s="17">
        <f t="shared" ref="N850:N855" si="48">ROUNDUP(IF(H850&lt;=0,F850,IF(K850&lt;=0,F850*H850,F850*H850*K850)),-3)</f>
        <v>10000000</v>
      </c>
      <c r="O850" s="17">
        <v>7200000</v>
      </c>
      <c r="P850" s="17">
        <f t="shared" ref="P850:P855" si="49">N850-O850</f>
        <v>2800000</v>
      </c>
      <c r="Q850" s="259"/>
      <c r="R850" s="755"/>
      <c r="S850" s="755"/>
    </row>
    <row r="851" spans="1:19" hidden="1">
      <c r="A851" s="250"/>
      <c r="B851" s="254"/>
      <c r="C851" s="256"/>
      <c r="D851" s="1011"/>
      <c r="E851" s="22" t="s">
        <v>1089</v>
      </c>
      <c r="F851" s="23">
        <v>500000</v>
      </c>
      <c r="G851" s="15" t="s">
        <v>3</v>
      </c>
      <c r="H851" s="16">
        <v>30</v>
      </c>
      <c r="I851" s="15" t="s">
        <v>16</v>
      </c>
      <c r="J851" s="15" t="s">
        <v>3</v>
      </c>
      <c r="L851" s="15" t="s">
        <v>4</v>
      </c>
      <c r="M851" s="15" t="s">
        <v>5</v>
      </c>
      <c r="N851" s="17">
        <f t="shared" si="48"/>
        <v>15000000</v>
      </c>
      <c r="O851" s="17">
        <v>15000000</v>
      </c>
      <c r="P851" s="17">
        <f t="shared" si="49"/>
        <v>0</v>
      </c>
      <c r="Q851" s="259"/>
      <c r="R851" s="755"/>
      <c r="S851" s="755"/>
    </row>
    <row r="852" spans="1:19" hidden="1">
      <c r="A852" s="250"/>
      <c r="B852" s="254"/>
      <c r="C852" s="256"/>
      <c r="D852" s="1011"/>
      <c r="E852" s="22" t="s">
        <v>1099</v>
      </c>
      <c r="F852" s="23">
        <v>2500000</v>
      </c>
      <c r="G852" s="15" t="s">
        <v>3</v>
      </c>
      <c r="H852" s="16">
        <v>2</v>
      </c>
      <c r="I852" s="15" t="s">
        <v>16</v>
      </c>
      <c r="J852" s="15" t="s">
        <v>3</v>
      </c>
      <c r="L852" s="15" t="s">
        <v>4</v>
      </c>
      <c r="M852" s="15" t="s">
        <v>5</v>
      </c>
      <c r="N852" s="17">
        <f t="shared" si="48"/>
        <v>5000000</v>
      </c>
      <c r="O852" s="17">
        <v>5000000</v>
      </c>
      <c r="P852" s="17">
        <f t="shared" si="49"/>
        <v>0</v>
      </c>
      <c r="Q852" s="259"/>
      <c r="R852" s="755"/>
      <c r="S852" s="755"/>
    </row>
    <row r="853" spans="1:19" hidden="1">
      <c r="A853" s="250"/>
      <c r="B853" s="254"/>
      <c r="C853" s="256"/>
      <c r="D853" s="1011"/>
      <c r="E853" s="22" t="s">
        <v>1100</v>
      </c>
      <c r="F853" s="23">
        <v>0</v>
      </c>
      <c r="G853" s="15" t="s">
        <v>3</v>
      </c>
      <c r="I853" s="15" t="s">
        <v>12</v>
      </c>
      <c r="J853" s="15" t="s">
        <v>3</v>
      </c>
      <c r="L853" s="15" t="s">
        <v>4</v>
      </c>
      <c r="M853" s="15" t="s">
        <v>5</v>
      </c>
      <c r="N853" s="17">
        <f t="shared" si="48"/>
        <v>0</v>
      </c>
      <c r="O853" s="17">
        <v>210000000</v>
      </c>
      <c r="P853" s="17">
        <f t="shared" si="49"/>
        <v>-210000000</v>
      </c>
      <c r="Q853" s="259"/>
      <c r="R853" s="755"/>
      <c r="S853" s="755"/>
    </row>
    <row r="854" spans="1:19" hidden="1">
      <c r="A854" s="250"/>
      <c r="B854" s="254"/>
      <c r="C854" s="256"/>
      <c r="D854" s="1011"/>
      <c r="E854" s="13" t="s">
        <v>1101</v>
      </c>
      <c r="F854" s="23">
        <v>25000000</v>
      </c>
      <c r="G854" s="15" t="s">
        <v>3</v>
      </c>
      <c r="H854" s="16">
        <v>1</v>
      </c>
      <c r="I854" s="15" t="s">
        <v>4</v>
      </c>
      <c r="J854" s="15" t="s">
        <v>3</v>
      </c>
      <c r="L854" s="15" t="s">
        <v>4</v>
      </c>
      <c r="M854" s="15" t="s">
        <v>5</v>
      </c>
      <c r="N854" s="17">
        <f t="shared" si="48"/>
        <v>25000000</v>
      </c>
      <c r="O854" s="17">
        <v>13500000</v>
      </c>
      <c r="P854" s="17">
        <f t="shared" si="49"/>
        <v>11500000</v>
      </c>
      <c r="Q854" s="259"/>
      <c r="R854" s="755"/>
      <c r="S854" s="755"/>
    </row>
    <row r="855" spans="1:19" hidden="1">
      <c r="A855" s="250"/>
      <c r="B855" s="254"/>
      <c r="C855" s="256"/>
      <c r="D855" s="1011"/>
      <c r="E855" s="13" t="s">
        <v>1102</v>
      </c>
      <c r="F855" s="23">
        <v>10000000</v>
      </c>
      <c r="G855" s="15" t="s">
        <v>3</v>
      </c>
      <c r="H855" s="16">
        <v>1</v>
      </c>
      <c r="I855" s="15" t="s">
        <v>4</v>
      </c>
      <c r="J855" s="15" t="s">
        <v>3</v>
      </c>
      <c r="L855" s="15" t="s">
        <v>4</v>
      </c>
      <c r="N855" s="17">
        <f t="shared" si="48"/>
        <v>10000000</v>
      </c>
      <c r="O855" s="17">
        <v>0</v>
      </c>
      <c r="P855" s="17">
        <f t="shared" si="49"/>
        <v>10000000</v>
      </c>
      <c r="Q855" s="259"/>
      <c r="R855" s="755"/>
      <c r="S855" s="755"/>
    </row>
    <row r="856" spans="1:19" hidden="1">
      <c r="A856" s="250"/>
      <c r="B856" s="254"/>
      <c r="C856" s="256"/>
      <c r="D856" s="1011"/>
      <c r="E856" s="22"/>
      <c r="F856" s="23"/>
      <c r="N856" s="17"/>
      <c r="O856" s="17"/>
      <c r="P856" s="17"/>
      <c r="Q856" s="259"/>
      <c r="R856" s="755"/>
      <c r="S856" s="755"/>
    </row>
    <row r="857" spans="1:19" hidden="1">
      <c r="A857" s="250"/>
      <c r="B857" s="254"/>
      <c r="C857" s="256"/>
      <c r="D857" s="1011" t="s">
        <v>403</v>
      </c>
      <c r="E857" s="229"/>
      <c r="F857" s="23"/>
      <c r="H857" s="25"/>
      <c r="I857" s="25"/>
      <c r="J857" s="25"/>
      <c r="K857" s="25"/>
      <c r="L857" s="27"/>
      <c r="N857" s="18">
        <f>SUBTOTAL(9,N858:N859)</f>
        <v>1000000</v>
      </c>
      <c r="O857" s="18">
        <f>SUBTOTAL(9,O858:O859)</f>
        <v>1000000</v>
      </c>
      <c r="P857" s="18">
        <f>SUBTOTAL(9,P858:P859)</f>
        <v>0</v>
      </c>
      <c r="Q857" s="258"/>
      <c r="R857" s="755"/>
      <c r="S857" s="755"/>
    </row>
    <row r="858" spans="1:19" hidden="1">
      <c r="A858" s="250"/>
      <c r="B858" s="254"/>
      <c r="C858" s="256"/>
      <c r="D858" s="1011"/>
      <c r="E858" s="13" t="s">
        <v>1090</v>
      </c>
      <c r="F858" s="23">
        <v>200000</v>
      </c>
      <c r="G858" s="15" t="s">
        <v>3</v>
      </c>
      <c r="H858" s="25">
        <v>5</v>
      </c>
      <c r="I858" s="25" t="s">
        <v>432</v>
      </c>
      <c r="J858" s="25" t="s">
        <v>3</v>
      </c>
      <c r="K858" s="25"/>
      <c r="L858" s="27" t="s">
        <v>16</v>
      </c>
      <c r="M858" s="15" t="s">
        <v>5</v>
      </c>
      <c r="N858" s="17">
        <f>ROUNDUP(IF(H858&lt;=0,F858,IF(K858&lt;=0,F858*H858,F858*H858*K858)),-3)</f>
        <v>1000000</v>
      </c>
      <c r="O858" s="17">
        <v>1000000</v>
      </c>
      <c r="P858" s="17">
        <f>N858-O858</f>
        <v>0</v>
      </c>
      <c r="Q858" s="259"/>
      <c r="R858" s="755"/>
      <c r="S858" s="755"/>
    </row>
    <row r="859" spans="1:19" hidden="1">
      <c r="A859" s="250"/>
      <c r="B859" s="254"/>
      <c r="C859" s="256"/>
      <c r="D859" s="1011"/>
      <c r="E859" s="229"/>
      <c r="F859" s="23"/>
      <c r="H859" s="25"/>
      <c r="I859" s="25"/>
      <c r="J859" s="25"/>
      <c r="K859" s="25"/>
      <c r="L859" s="27"/>
      <c r="N859" s="17"/>
      <c r="O859" s="17"/>
      <c r="P859" s="17"/>
      <c r="Q859" s="259"/>
      <c r="R859" s="755"/>
      <c r="S859" s="755"/>
    </row>
    <row r="860" spans="1:19" hidden="1">
      <c r="A860" s="250"/>
      <c r="B860" s="254"/>
      <c r="C860" s="256"/>
      <c r="D860" s="1011" t="s">
        <v>125</v>
      </c>
      <c r="E860" s="22"/>
      <c r="F860" s="23"/>
      <c r="N860" s="18">
        <f>SUBTOTAL(9,N861:N864)</f>
        <v>110000000</v>
      </c>
      <c r="O860" s="18">
        <f>SUBTOTAL(9,O861:O864)</f>
        <v>150000000</v>
      </c>
      <c r="P860" s="18">
        <f>SUBTOTAL(9,P861:P864)</f>
        <v>-40000000</v>
      </c>
      <c r="Q860" s="258"/>
      <c r="R860" s="755"/>
      <c r="S860" s="755"/>
    </row>
    <row r="861" spans="1:19" hidden="1">
      <c r="A861" s="250"/>
      <c r="B861" s="254"/>
      <c r="C861" s="256"/>
      <c r="D861" s="1011"/>
      <c r="E861" s="22" t="s">
        <v>1103</v>
      </c>
      <c r="F861" s="23">
        <v>0</v>
      </c>
      <c r="G861" s="15" t="s">
        <v>3</v>
      </c>
      <c r="I861" s="15" t="s">
        <v>16</v>
      </c>
      <c r="J861" s="15" t="s">
        <v>3</v>
      </c>
      <c r="L861" s="15" t="s">
        <v>4</v>
      </c>
      <c r="M861" s="15" t="s">
        <v>5</v>
      </c>
      <c r="N861" s="17">
        <f>ROUNDUP(IF(H861&lt;=0,F861,IF(K861&lt;=0,F861*H861,F861*H861*K861)),-3)</f>
        <v>0</v>
      </c>
      <c r="O861" s="17">
        <v>150000000</v>
      </c>
      <c r="P861" s="17">
        <f>N861-O861</f>
        <v>-150000000</v>
      </c>
      <c r="Q861" s="259"/>
      <c r="R861" s="755"/>
      <c r="S861" s="755"/>
    </row>
    <row r="862" spans="1:19" hidden="1">
      <c r="A862" s="250"/>
      <c r="B862" s="254"/>
      <c r="C862" s="256"/>
      <c r="D862" s="1011"/>
      <c r="E862" s="22" t="s">
        <v>1104</v>
      </c>
      <c r="F862" s="23">
        <v>40000000</v>
      </c>
      <c r="G862" s="15" t="s">
        <v>3</v>
      </c>
      <c r="H862" s="16">
        <v>1</v>
      </c>
      <c r="I862" s="15" t="s">
        <v>16</v>
      </c>
      <c r="J862" s="15" t="s">
        <v>3</v>
      </c>
      <c r="L862" s="15" t="s">
        <v>4</v>
      </c>
      <c r="M862" s="15" t="s">
        <v>5</v>
      </c>
      <c r="N862" s="17">
        <f>ROUNDUP(IF(H862&lt;=0,F862,IF(K862&lt;=0,F862*H862,F862*H862*K862)),-3)</f>
        <v>40000000</v>
      </c>
      <c r="O862" s="17">
        <v>0</v>
      </c>
      <c r="P862" s="17">
        <f>N862-O862</f>
        <v>40000000</v>
      </c>
      <c r="Q862" s="259"/>
      <c r="R862" s="755"/>
      <c r="S862" s="755"/>
    </row>
    <row r="863" spans="1:19" hidden="1">
      <c r="A863" s="250"/>
      <c r="B863" s="254"/>
      <c r="C863" s="256"/>
      <c r="D863" s="1011"/>
      <c r="E863" s="22" t="s">
        <v>1105</v>
      </c>
      <c r="F863" s="23">
        <v>30000000</v>
      </c>
      <c r="G863" s="15" t="s">
        <v>3</v>
      </c>
      <c r="H863" s="16">
        <v>1</v>
      </c>
      <c r="I863" s="15" t="s">
        <v>16</v>
      </c>
      <c r="J863" s="15" t="s">
        <v>3</v>
      </c>
      <c r="L863" s="15" t="s">
        <v>4</v>
      </c>
      <c r="M863" s="15" t="s">
        <v>5</v>
      </c>
      <c r="N863" s="17">
        <f>ROUNDUP(IF(H863&lt;=0,F863,IF(K863&lt;=0,F863*H863,F863*H863*K863)),-3)</f>
        <v>30000000</v>
      </c>
      <c r="O863" s="17">
        <v>0</v>
      </c>
      <c r="P863" s="17">
        <f>N863-O863</f>
        <v>30000000</v>
      </c>
      <c r="Q863" s="259"/>
      <c r="R863" s="755"/>
      <c r="S863" s="755"/>
    </row>
    <row r="864" spans="1:19" hidden="1">
      <c r="A864" s="250"/>
      <c r="B864" s="254"/>
      <c r="C864" s="256"/>
      <c r="D864" s="1011"/>
      <c r="E864" s="22" t="s">
        <v>1106</v>
      </c>
      <c r="F864" s="23">
        <v>40000000</v>
      </c>
      <c r="G864" s="15" t="s">
        <v>3</v>
      </c>
      <c r="H864" s="16">
        <v>1</v>
      </c>
      <c r="I864" s="15" t="s">
        <v>16</v>
      </c>
      <c r="J864" s="15" t="s">
        <v>3</v>
      </c>
      <c r="L864" s="15" t="s">
        <v>4</v>
      </c>
      <c r="M864" s="15" t="s">
        <v>5</v>
      </c>
      <c r="N864" s="17">
        <f>ROUNDUP(IF(H864&lt;=0,F864,IF(K864&lt;=0,F864*H864,F864*H864*K864)),-3)</f>
        <v>40000000</v>
      </c>
      <c r="O864" s="17">
        <v>0</v>
      </c>
      <c r="P864" s="17">
        <f>N864-O864</f>
        <v>40000000</v>
      </c>
      <c r="Q864" s="259"/>
      <c r="R864" s="755"/>
      <c r="S864" s="755"/>
    </row>
    <row r="865" spans="1:52" hidden="1">
      <c r="A865" s="250"/>
      <c r="B865" s="254"/>
      <c r="C865" s="256"/>
      <c r="D865" s="1011"/>
      <c r="E865" s="60"/>
      <c r="F865" s="15"/>
      <c r="H865" s="15"/>
      <c r="K865" s="15"/>
      <c r="N865" s="261"/>
      <c r="O865" s="17"/>
      <c r="P865" s="17"/>
      <c r="Q865" s="259"/>
      <c r="R865" s="755"/>
      <c r="S865" s="755"/>
    </row>
    <row r="866" spans="1:52" hidden="1">
      <c r="A866" s="250"/>
      <c r="B866" s="254"/>
      <c r="C866" s="256"/>
      <c r="D866" s="1011"/>
      <c r="E866" s="22"/>
      <c r="F866" s="23"/>
      <c r="N866" s="18">
        <f>SUBTOTAL(9,N867:N870)</f>
        <v>40000000</v>
      </c>
      <c r="O866" s="18">
        <f>SUBTOTAL(9,O867:O870)</f>
        <v>32000000</v>
      </c>
      <c r="P866" s="18">
        <f>SUBTOTAL(9,P867:P870)</f>
        <v>8000000</v>
      </c>
      <c r="Q866" s="258"/>
      <c r="R866" s="755"/>
      <c r="S866" s="755"/>
    </row>
    <row r="867" spans="1:52" hidden="1">
      <c r="A867" s="250"/>
      <c r="B867" s="254"/>
      <c r="C867" s="256"/>
      <c r="D867" s="1011" t="s">
        <v>126</v>
      </c>
      <c r="E867" s="22" t="s">
        <v>1091</v>
      </c>
      <c r="F867" s="23">
        <v>0</v>
      </c>
      <c r="G867" s="15" t="s">
        <v>3</v>
      </c>
      <c r="I867" s="15" t="s">
        <v>433</v>
      </c>
      <c r="J867" s="15" t="s">
        <v>3</v>
      </c>
      <c r="L867" s="15" t="s">
        <v>18</v>
      </c>
      <c r="M867" s="15" t="s">
        <v>5</v>
      </c>
      <c r="N867" s="17">
        <f>ROUNDUP(IF(H867&lt;=0,F867,IF(K867&lt;=0,F867*H867,F867*H867*K867)),-3)</f>
        <v>0</v>
      </c>
      <c r="O867" s="17">
        <v>22000000</v>
      </c>
      <c r="P867" s="17">
        <f>N867-O867</f>
        <v>-22000000</v>
      </c>
      <c r="Q867" s="259"/>
      <c r="R867" s="755"/>
      <c r="S867" s="755"/>
    </row>
    <row r="868" spans="1:52" hidden="1">
      <c r="A868" s="250"/>
      <c r="B868" s="254"/>
      <c r="C868" s="256"/>
      <c r="D868" s="1011"/>
      <c r="E868" s="22" t="s">
        <v>2016</v>
      </c>
      <c r="F868" s="23">
        <v>0</v>
      </c>
      <c r="G868" s="15" t="s">
        <v>3</v>
      </c>
      <c r="I868" s="15" t="s">
        <v>1811</v>
      </c>
      <c r="J868" s="15" t="s">
        <v>3</v>
      </c>
      <c r="L868" s="15" t="s">
        <v>2017</v>
      </c>
      <c r="M868" s="15" t="s">
        <v>5</v>
      </c>
      <c r="N868" s="17">
        <f>ROUNDUP(IF(H868&lt;=0,F868,IF(K868&lt;=0,F868*H868,F868*H868*K868)),-3)</f>
        <v>0</v>
      </c>
      <c r="O868" s="17">
        <v>10000000</v>
      </c>
      <c r="P868" s="17">
        <f>N868-O868</f>
        <v>-10000000</v>
      </c>
      <c r="Q868" s="259"/>
      <c r="R868" s="755"/>
      <c r="S868" s="755"/>
    </row>
    <row r="869" spans="1:52" hidden="1">
      <c r="A869" s="250"/>
      <c r="B869" s="254"/>
      <c r="C869" s="256"/>
      <c r="D869" s="1011"/>
      <c r="E869" s="22" t="s">
        <v>2018</v>
      </c>
      <c r="F869" s="23">
        <v>10000000</v>
      </c>
      <c r="G869" s="15" t="s">
        <v>3</v>
      </c>
      <c r="H869" s="16">
        <v>1</v>
      </c>
      <c r="I869" s="15" t="s">
        <v>1811</v>
      </c>
      <c r="J869" s="15" t="s">
        <v>3</v>
      </c>
      <c r="L869" s="15" t="s">
        <v>2017</v>
      </c>
      <c r="M869" s="15" t="s">
        <v>5</v>
      </c>
      <c r="N869" s="17">
        <f>ROUNDUP(IF(H869&lt;=0,F869,IF(K869&lt;=0,F869*H869,F869*H869*K869)),-3)</f>
        <v>10000000</v>
      </c>
      <c r="O869" s="17">
        <v>0</v>
      </c>
      <c r="P869" s="17">
        <f>N869-O869</f>
        <v>10000000</v>
      </c>
      <c r="Q869" s="259"/>
      <c r="R869" s="755"/>
      <c r="S869" s="755"/>
    </row>
    <row r="870" spans="1:52" hidden="1">
      <c r="A870" s="250"/>
      <c r="B870" s="254"/>
      <c r="C870" s="256"/>
      <c r="D870" s="1011"/>
      <c r="E870" s="22" t="s">
        <v>2019</v>
      </c>
      <c r="F870" s="23">
        <v>30000000</v>
      </c>
      <c r="G870" s="15" t="s">
        <v>3</v>
      </c>
      <c r="H870" s="16">
        <v>1</v>
      </c>
      <c r="I870" s="15" t="s">
        <v>1811</v>
      </c>
      <c r="J870" s="15" t="s">
        <v>3</v>
      </c>
      <c r="L870" s="15" t="s">
        <v>2017</v>
      </c>
      <c r="M870" s="15" t="s">
        <v>5</v>
      </c>
      <c r="N870" s="17">
        <f>ROUNDUP(IF(H870&lt;=0,F870,IF(K870&lt;=0,F870*H870,F870*H870*K870)),-3)</f>
        <v>30000000</v>
      </c>
      <c r="O870" s="17">
        <v>0</v>
      </c>
      <c r="P870" s="17">
        <f>N870-O870</f>
        <v>30000000</v>
      </c>
      <c r="Q870" s="259"/>
      <c r="R870" s="755"/>
      <c r="S870" s="755"/>
    </row>
    <row r="871" spans="1:52" hidden="1">
      <c r="A871" s="250"/>
      <c r="B871" s="254"/>
      <c r="C871" s="256"/>
      <c r="D871" s="1011"/>
      <c r="E871" s="22"/>
      <c r="F871" s="23"/>
      <c r="N871" s="17"/>
      <c r="O871" s="17"/>
      <c r="P871" s="17"/>
      <c r="Q871" s="259"/>
      <c r="R871" s="755"/>
      <c r="S871" s="755"/>
    </row>
    <row r="872" spans="1:52" hidden="1">
      <c r="A872" s="250"/>
      <c r="B872" s="254"/>
      <c r="C872" s="262" t="s">
        <v>1107</v>
      </c>
      <c r="D872" s="1052"/>
      <c r="E872" s="263"/>
      <c r="F872" s="264"/>
      <c r="G872" s="119"/>
      <c r="H872" s="120"/>
      <c r="I872" s="119"/>
      <c r="J872" s="119"/>
      <c r="K872" s="120"/>
      <c r="L872" s="119"/>
      <c r="M872" s="119"/>
      <c r="N872" s="132">
        <f>SUBTOTAL(9,N873:N901)</f>
        <v>448520000</v>
      </c>
      <c r="O872" s="132">
        <f>SUBTOTAL(9,O873:O901)</f>
        <v>454582000</v>
      </c>
      <c r="P872" s="132">
        <f>SUBTOTAL(9,P873:P901)</f>
        <v>-6062000</v>
      </c>
      <c r="Q872" s="122">
        <f>(N872/O872)*100-100</f>
        <v>-1.3335327839641593</v>
      </c>
      <c r="R872" s="755"/>
      <c r="S872" s="755"/>
      <c r="AZ872" s="100"/>
    </row>
    <row r="873" spans="1:52" hidden="1">
      <c r="A873" s="250"/>
      <c r="B873" s="254"/>
      <c r="C873" s="254"/>
      <c r="D873" s="1053" t="s">
        <v>397</v>
      </c>
      <c r="E873" s="22"/>
      <c r="F873" s="23"/>
      <c r="N873" s="18">
        <f>SUBTOTAL(9,N874:N874)</f>
        <v>3600000</v>
      </c>
      <c r="O873" s="18">
        <f>SUBTOTAL(9,O874:O874)</f>
        <v>10908000</v>
      </c>
      <c r="P873" s="18">
        <f>SUBTOTAL(9,P874:P874)</f>
        <v>-7308000</v>
      </c>
      <c r="Q873" s="258"/>
      <c r="R873" s="755"/>
      <c r="S873" s="755"/>
    </row>
    <row r="874" spans="1:52" hidden="1">
      <c r="A874" s="250"/>
      <c r="B874" s="254"/>
      <c r="C874" s="254"/>
      <c r="D874" s="1053"/>
      <c r="E874" s="22" t="s">
        <v>1108</v>
      </c>
      <c r="F874" s="23">
        <v>300000</v>
      </c>
      <c r="G874" s="15" t="s">
        <v>3</v>
      </c>
      <c r="H874" s="16">
        <v>12</v>
      </c>
      <c r="I874" s="15" t="s">
        <v>12</v>
      </c>
      <c r="J874" s="15" t="s">
        <v>3</v>
      </c>
      <c r="K874" s="16">
        <v>1</v>
      </c>
      <c r="L874" s="15" t="s">
        <v>4</v>
      </c>
      <c r="M874" s="15" t="s">
        <v>5</v>
      </c>
      <c r="N874" s="17">
        <f>ROUNDUP(IF(H874&lt;=0,F874,IF(K874&lt;=0,F874*H874,F874*H874*K874)),-3)</f>
        <v>3600000</v>
      </c>
      <c r="O874" s="17">
        <v>10908000</v>
      </c>
      <c r="P874" s="17">
        <f>N874-O874</f>
        <v>-7308000</v>
      </c>
      <c r="Q874" s="259"/>
      <c r="R874" s="755"/>
      <c r="S874" s="755"/>
    </row>
    <row r="875" spans="1:52" hidden="1">
      <c r="A875" s="250"/>
      <c r="B875" s="254"/>
      <c r="C875" s="254"/>
      <c r="D875" s="1053"/>
      <c r="E875" s="22"/>
      <c r="F875" s="23"/>
      <c r="N875" s="17"/>
      <c r="O875" s="17"/>
      <c r="P875" s="17"/>
      <c r="Q875" s="259"/>
      <c r="R875" s="755"/>
      <c r="S875" s="755"/>
    </row>
    <row r="876" spans="1:52" hidden="1">
      <c r="A876" s="250"/>
      <c r="B876" s="254"/>
      <c r="C876" s="254"/>
      <c r="D876" s="1053" t="s">
        <v>410</v>
      </c>
      <c r="E876" s="22"/>
      <c r="F876" s="23"/>
      <c r="N876" s="18">
        <f>SUBTOTAL(9,N877:N878)</f>
        <v>43080000</v>
      </c>
      <c r="O876" s="18">
        <f>SUBTOTAL(9,O877:O878)</f>
        <v>41932000</v>
      </c>
      <c r="P876" s="18">
        <f>SUBTOTAL(9,P877:P878)</f>
        <v>1148000</v>
      </c>
      <c r="Q876" s="258"/>
      <c r="R876" s="755"/>
      <c r="S876" s="755"/>
    </row>
    <row r="877" spans="1:52" hidden="1">
      <c r="A877" s="250"/>
      <c r="B877" s="254"/>
      <c r="C877" s="254"/>
      <c r="D877" s="1053"/>
      <c r="E877" s="22" t="s">
        <v>1109</v>
      </c>
      <c r="F877" s="23">
        <v>3500000</v>
      </c>
      <c r="G877" s="15" t="s">
        <v>3</v>
      </c>
      <c r="H877" s="16">
        <v>12</v>
      </c>
      <c r="I877" s="15" t="s">
        <v>12</v>
      </c>
      <c r="J877" s="15" t="s">
        <v>3</v>
      </c>
      <c r="K877" s="16">
        <v>1</v>
      </c>
      <c r="L877" s="15" t="s">
        <v>4</v>
      </c>
      <c r="M877" s="15" t="s">
        <v>5</v>
      </c>
      <c r="N877" s="17">
        <f>ROUNDUP(IF(H877&lt;=0,F877,IF(K877&lt;=0,F877*H877,F877*H877*K877)),-3)</f>
        <v>42000000</v>
      </c>
      <c r="O877" s="17">
        <v>41023000</v>
      </c>
      <c r="P877" s="17">
        <f>N877-O877</f>
        <v>977000</v>
      </c>
      <c r="Q877" s="259"/>
      <c r="R877" s="755"/>
      <c r="S877" s="755"/>
    </row>
    <row r="878" spans="1:52" hidden="1">
      <c r="A878" s="250"/>
      <c r="B878" s="254"/>
      <c r="C878" s="254"/>
      <c r="D878" s="1053"/>
      <c r="E878" s="22" t="s">
        <v>1110</v>
      </c>
      <c r="F878" s="23">
        <v>90000</v>
      </c>
      <c r="G878" s="15" t="s">
        <v>3</v>
      </c>
      <c r="H878" s="16">
        <v>12</v>
      </c>
      <c r="I878" s="15" t="s">
        <v>12</v>
      </c>
      <c r="J878" s="15" t="s">
        <v>3</v>
      </c>
      <c r="K878" s="16">
        <v>1</v>
      </c>
      <c r="L878" s="15" t="s">
        <v>4</v>
      </c>
      <c r="M878" s="15" t="s">
        <v>5</v>
      </c>
      <c r="N878" s="17">
        <f>ROUNDUP(IF(H878&lt;=0,F878,IF(K878&lt;=0,F878*H878,F878*H878*K878)),-3)</f>
        <v>1080000</v>
      </c>
      <c r="O878" s="17">
        <v>909000</v>
      </c>
      <c r="P878" s="17">
        <f>N878-O878</f>
        <v>171000</v>
      </c>
      <c r="Q878" s="259"/>
      <c r="R878" s="755"/>
      <c r="S878" s="755"/>
    </row>
    <row r="879" spans="1:52" hidden="1">
      <c r="A879" s="250"/>
      <c r="B879" s="254"/>
      <c r="C879" s="254"/>
      <c r="D879" s="1053"/>
      <c r="E879" s="22"/>
      <c r="F879" s="23"/>
      <c r="N879" s="17"/>
      <c r="O879" s="17"/>
      <c r="P879" s="17"/>
      <c r="Q879" s="259"/>
      <c r="R879" s="755"/>
      <c r="S879" s="755"/>
    </row>
    <row r="880" spans="1:52" hidden="1">
      <c r="A880" s="250"/>
      <c r="B880" s="254"/>
      <c r="C880" s="254"/>
      <c r="D880" s="1053" t="s">
        <v>436</v>
      </c>
      <c r="E880" s="22"/>
      <c r="F880" s="23"/>
      <c r="N880" s="18">
        <f>SUBTOTAL(9,N881:N882)</f>
        <v>6840000</v>
      </c>
      <c r="O880" s="18">
        <f>SUBTOTAL(9,O881:O882)</f>
        <v>5640000</v>
      </c>
      <c r="P880" s="18">
        <f>SUBTOTAL(9,P881:P882)</f>
        <v>1200000</v>
      </c>
      <c r="Q880" s="258"/>
      <c r="R880" s="755"/>
      <c r="S880" s="755"/>
    </row>
    <row r="881" spans="1:19" hidden="1">
      <c r="A881" s="250"/>
      <c r="B881" s="254"/>
      <c r="C881" s="254"/>
      <c r="D881" s="1053"/>
      <c r="E881" s="22" t="s">
        <v>1111</v>
      </c>
      <c r="F881" s="23">
        <v>470000</v>
      </c>
      <c r="G881" s="15" t="s">
        <v>3</v>
      </c>
      <c r="H881" s="16">
        <v>12</v>
      </c>
      <c r="I881" s="15" t="s">
        <v>12</v>
      </c>
      <c r="J881" s="15" t="s">
        <v>3</v>
      </c>
      <c r="K881" s="16">
        <v>1</v>
      </c>
      <c r="L881" s="15" t="s">
        <v>16</v>
      </c>
      <c r="M881" s="15" t="s">
        <v>5</v>
      </c>
      <c r="N881" s="17">
        <f>ROUNDUP(IF(H881&lt;=0,F881,IF(K881&lt;=0,F881*H881,F881*H881*K881)),-3)</f>
        <v>5640000</v>
      </c>
      <c r="O881" s="17">
        <v>4440000</v>
      </c>
      <c r="P881" s="17">
        <f>N881-O881</f>
        <v>1200000</v>
      </c>
      <c r="Q881" s="259"/>
      <c r="R881" s="755"/>
      <c r="S881" s="755"/>
    </row>
    <row r="882" spans="1:19" hidden="1">
      <c r="A882" s="250"/>
      <c r="B882" s="254"/>
      <c r="C882" s="254"/>
      <c r="D882" s="1053"/>
      <c r="E882" s="22" t="s">
        <v>1112</v>
      </c>
      <c r="F882" s="23">
        <v>100000</v>
      </c>
      <c r="G882" s="15" t="s">
        <v>3</v>
      </c>
      <c r="H882" s="16">
        <v>12</v>
      </c>
      <c r="I882" s="15" t="s">
        <v>17</v>
      </c>
      <c r="J882" s="15" t="s">
        <v>3</v>
      </c>
      <c r="K882" s="16">
        <v>1</v>
      </c>
      <c r="L882" s="15" t="s">
        <v>4</v>
      </c>
      <c r="M882" s="15" t="s">
        <v>5</v>
      </c>
      <c r="N882" s="17">
        <f>ROUNDUP(IF(H882&lt;=0,F882,IF(K882&lt;=0,F882*H882,F882*H882*K882)),-3)</f>
        <v>1200000</v>
      </c>
      <c r="O882" s="17">
        <v>1200000</v>
      </c>
      <c r="P882" s="17">
        <f>N882-O882</f>
        <v>0</v>
      </c>
      <c r="Q882" s="259"/>
      <c r="R882" s="755"/>
      <c r="S882" s="755"/>
    </row>
    <row r="883" spans="1:19" hidden="1">
      <c r="A883" s="250"/>
      <c r="B883" s="254"/>
      <c r="C883" s="254"/>
      <c r="D883" s="1053"/>
      <c r="E883" s="22"/>
      <c r="F883" s="23"/>
      <c r="N883" s="17"/>
      <c r="O883" s="17"/>
      <c r="P883" s="17"/>
      <c r="Q883" s="259"/>
      <c r="R883" s="755"/>
      <c r="S883" s="755"/>
    </row>
    <row r="884" spans="1:19" hidden="1">
      <c r="A884" s="250"/>
      <c r="B884" s="254"/>
      <c r="C884" s="254"/>
      <c r="D884" s="1053" t="s">
        <v>445</v>
      </c>
      <c r="E884" s="22"/>
      <c r="F884" s="23"/>
      <c r="N884" s="18">
        <f>SUBTOTAL(9,N885:N886)</f>
        <v>6000000</v>
      </c>
      <c r="O884" s="18">
        <f>SUBTOTAL(9,O885:O886)</f>
        <v>6000000</v>
      </c>
      <c r="P884" s="18">
        <f>SUBTOTAL(9,P885:P886)</f>
        <v>0</v>
      </c>
      <c r="Q884" s="258"/>
      <c r="R884" s="755"/>
      <c r="S884" s="755"/>
    </row>
    <row r="885" spans="1:19" hidden="1">
      <c r="A885" s="250"/>
      <c r="B885" s="254"/>
      <c r="C885" s="254"/>
      <c r="D885" s="1053"/>
      <c r="E885" s="22" t="s">
        <v>1113</v>
      </c>
      <c r="F885" s="23">
        <v>500000</v>
      </c>
      <c r="G885" s="15" t="s">
        <v>3</v>
      </c>
      <c r="H885" s="16">
        <v>12</v>
      </c>
      <c r="I885" s="15" t="s">
        <v>17</v>
      </c>
      <c r="J885" s="15" t="s">
        <v>3</v>
      </c>
      <c r="K885" s="16">
        <v>1</v>
      </c>
      <c r="L885" s="15" t="s">
        <v>4</v>
      </c>
      <c r="M885" s="15" t="s">
        <v>5</v>
      </c>
      <c r="N885" s="17">
        <f>ROUNDUP(IF(H885&lt;=0,F885,IF(K885&lt;=0,F885*H885,F885*H885*K885)),-3)</f>
        <v>6000000</v>
      </c>
      <c r="O885" s="17">
        <v>6000000</v>
      </c>
      <c r="P885" s="17">
        <f>N885-O885</f>
        <v>0</v>
      </c>
      <c r="Q885" s="259"/>
      <c r="R885" s="755"/>
      <c r="S885" s="755"/>
    </row>
    <row r="886" spans="1:19" hidden="1">
      <c r="A886" s="250"/>
      <c r="B886" s="254"/>
      <c r="C886" s="254"/>
      <c r="D886" s="1053"/>
      <c r="E886" s="22"/>
      <c r="F886" s="23"/>
      <c r="N886" s="17"/>
      <c r="O886" s="17"/>
      <c r="P886" s="17"/>
      <c r="Q886" s="259"/>
      <c r="R886" s="755"/>
      <c r="S886" s="755"/>
    </row>
    <row r="887" spans="1:19" hidden="1">
      <c r="A887" s="250"/>
      <c r="B887" s="254"/>
      <c r="C887" s="254"/>
      <c r="D887" s="1053" t="s">
        <v>409</v>
      </c>
      <c r="E887" s="22"/>
      <c r="F887" s="23"/>
      <c r="N887" s="18">
        <f>SUBTOTAL(9,N888:N889)</f>
        <v>14000000</v>
      </c>
      <c r="O887" s="18">
        <f>SUBTOTAL(9,O888:O889)</f>
        <v>8000000</v>
      </c>
      <c r="P887" s="18">
        <f>SUBTOTAL(9,P888:P889)</f>
        <v>6000000</v>
      </c>
      <c r="Q887" s="258"/>
      <c r="R887" s="755"/>
      <c r="S887" s="755"/>
    </row>
    <row r="888" spans="1:19" hidden="1">
      <c r="A888" s="250"/>
      <c r="B888" s="254"/>
      <c r="C888" s="254"/>
      <c r="D888" s="1053"/>
      <c r="E888" s="22" t="s">
        <v>1114</v>
      </c>
      <c r="F888" s="23">
        <v>14000000</v>
      </c>
      <c r="G888" s="15" t="s">
        <v>3</v>
      </c>
      <c r="H888" s="16">
        <v>1</v>
      </c>
      <c r="I888" s="15" t="s">
        <v>16</v>
      </c>
      <c r="J888" s="15" t="s">
        <v>3</v>
      </c>
      <c r="K888" s="16">
        <v>1</v>
      </c>
      <c r="L888" s="15" t="s">
        <v>4</v>
      </c>
      <c r="M888" s="15" t="s">
        <v>5</v>
      </c>
      <c r="N888" s="17">
        <f>ROUNDUP(IF(H888&lt;=0,F888,IF(K888&lt;=0,F888*H888,F888*H888*K888)),-3)</f>
        <v>14000000</v>
      </c>
      <c r="O888" s="17">
        <v>8000000</v>
      </c>
      <c r="P888" s="17">
        <f>N888-O888</f>
        <v>6000000</v>
      </c>
      <c r="Q888" s="259"/>
      <c r="R888" s="755"/>
      <c r="S888" s="755"/>
    </row>
    <row r="889" spans="1:19" hidden="1">
      <c r="A889" s="250"/>
      <c r="B889" s="254"/>
      <c r="C889" s="254"/>
      <c r="D889" s="1053"/>
      <c r="E889" s="22"/>
      <c r="F889" s="23"/>
      <c r="N889" s="17"/>
      <c r="O889" s="17"/>
      <c r="P889" s="17"/>
      <c r="Q889" s="259"/>
      <c r="R889" s="755"/>
      <c r="S889" s="755"/>
    </row>
    <row r="890" spans="1:19" hidden="1">
      <c r="A890" s="250"/>
      <c r="B890" s="254"/>
      <c r="C890" s="254"/>
      <c r="D890" s="1053" t="s">
        <v>417</v>
      </c>
      <c r="E890" s="22"/>
      <c r="F890" s="23"/>
      <c r="N890" s="18">
        <f>SUBTOTAL(9,N891:N892)</f>
        <v>72000000</v>
      </c>
      <c r="O890" s="18">
        <f>SUBTOTAL(9,O891:O892)</f>
        <v>107141000</v>
      </c>
      <c r="P890" s="18">
        <f>SUBTOTAL(9,P891:P892)</f>
        <v>-35141000</v>
      </c>
      <c r="Q890" s="258"/>
      <c r="R890" s="755"/>
      <c r="S890" s="755"/>
    </row>
    <row r="891" spans="1:19" hidden="1">
      <c r="A891" s="250"/>
      <c r="B891" s="254"/>
      <c r="C891" s="254"/>
      <c r="D891" s="1053"/>
      <c r="E891" s="22" t="s">
        <v>1115</v>
      </c>
      <c r="F891" s="23">
        <v>60000000</v>
      </c>
      <c r="G891" s="15" t="s">
        <v>3</v>
      </c>
      <c r="H891" s="16">
        <v>1</v>
      </c>
      <c r="I891" s="15" t="s">
        <v>4</v>
      </c>
      <c r="J891" s="15" t="s">
        <v>3</v>
      </c>
      <c r="K891" s="16">
        <v>1</v>
      </c>
      <c r="L891" s="15" t="s">
        <v>4</v>
      </c>
      <c r="M891" s="15" t="s">
        <v>5</v>
      </c>
      <c r="N891" s="17">
        <f>ROUNDUP(IF(H891&lt;=0,F891,IF(K891&lt;=0,F891*H891,F891*H891*K891)),-3)</f>
        <v>60000000</v>
      </c>
      <c r="O891" s="17">
        <v>94541000</v>
      </c>
      <c r="P891" s="17">
        <f>N891-O891</f>
        <v>-34541000</v>
      </c>
      <c r="Q891" s="259"/>
      <c r="R891" s="755"/>
      <c r="S891" s="755"/>
    </row>
    <row r="892" spans="1:19" hidden="1">
      <c r="A892" s="250"/>
      <c r="B892" s="254"/>
      <c r="C892" s="254"/>
      <c r="D892" s="1053"/>
      <c r="E892" s="22" t="s">
        <v>1116</v>
      </c>
      <c r="F892" s="23">
        <v>12000000</v>
      </c>
      <c r="G892" s="15" t="s">
        <v>3</v>
      </c>
      <c r="H892" s="16">
        <v>1</v>
      </c>
      <c r="I892" s="15" t="s">
        <v>433</v>
      </c>
      <c r="J892" s="15" t="s">
        <v>3</v>
      </c>
      <c r="K892" s="16">
        <v>1</v>
      </c>
      <c r="L892" s="15" t="s">
        <v>4</v>
      </c>
      <c r="M892" s="15" t="s">
        <v>5</v>
      </c>
      <c r="N892" s="17">
        <f>ROUNDUP(IF(H892&lt;=0,F892,IF(K892&lt;=0,F892*H892,F892*H892*K892)),-3)</f>
        <v>12000000</v>
      </c>
      <c r="O892" s="17">
        <v>12600000</v>
      </c>
      <c r="P892" s="17">
        <f>N892-O892</f>
        <v>-600000</v>
      </c>
      <c r="Q892" s="259"/>
      <c r="R892" s="755"/>
      <c r="S892" s="755"/>
    </row>
    <row r="893" spans="1:19" hidden="1">
      <c r="A893" s="250"/>
      <c r="B893" s="254"/>
      <c r="C893" s="254"/>
      <c r="D893" s="1053"/>
      <c r="E893" s="22"/>
      <c r="F893" s="23"/>
      <c r="N893" s="17"/>
      <c r="O893" s="17"/>
      <c r="P893" s="17"/>
      <c r="Q893" s="259"/>
      <c r="R893" s="755"/>
      <c r="S893" s="755"/>
    </row>
    <row r="894" spans="1:19" hidden="1">
      <c r="A894" s="250"/>
      <c r="B894" s="254"/>
      <c r="C894" s="254"/>
      <c r="D894" s="1053" t="s">
        <v>412</v>
      </c>
      <c r="E894" s="22"/>
      <c r="F894" s="23"/>
      <c r="N894" s="18">
        <f>SUBTOTAL(9,N895:N897)</f>
        <v>301800000</v>
      </c>
      <c r="O894" s="18">
        <f>SUBTOTAL(9,O895:O897)</f>
        <v>273761000</v>
      </c>
      <c r="P894" s="18">
        <f>SUBTOTAL(9,P895:P897)</f>
        <v>28039000</v>
      </c>
      <c r="Q894" s="258"/>
      <c r="R894" s="755"/>
      <c r="S894" s="755"/>
    </row>
    <row r="895" spans="1:19" hidden="1">
      <c r="A895" s="250"/>
      <c r="B895" s="254"/>
      <c r="C895" s="254"/>
      <c r="D895" s="1053"/>
      <c r="E895" s="22" t="s">
        <v>1117</v>
      </c>
      <c r="F895" s="23">
        <v>250000</v>
      </c>
      <c r="G895" s="15" t="s">
        <v>3</v>
      </c>
      <c r="H895" s="16">
        <v>12</v>
      </c>
      <c r="I895" s="15" t="s">
        <v>17</v>
      </c>
      <c r="J895" s="15" t="s">
        <v>3</v>
      </c>
      <c r="K895" s="16">
        <v>1</v>
      </c>
      <c r="L895" s="15" t="s">
        <v>4</v>
      </c>
      <c r="M895" s="15" t="s">
        <v>5</v>
      </c>
      <c r="N895" s="17">
        <f>ROUNDUP(IF(H895&lt;=0,F895,IF(K895&lt;=0,F895*H895,F895*H895*K895)),-3)</f>
        <v>3000000</v>
      </c>
      <c r="O895" s="17">
        <v>3000000</v>
      </c>
      <c r="P895" s="17">
        <f>N895-O895</f>
        <v>0</v>
      </c>
      <c r="Q895" s="259"/>
      <c r="R895" s="755"/>
      <c r="S895" s="755"/>
    </row>
    <row r="896" spans="1:19" hidden="1">
      <c r="A896" s="250"/>
      <c r="B896" s="254"/>
      <c r="C896" s="254"/>
      <c r="D896" s="1053"/>
      <c r="E896" s="22" t="s">
        <v>1118</v>
      </c>
      <c r="F896" s="23">
        <v>24900000</v>
      </c>
      <c r="G896" s="15" t="s">
        <v>3</v>
      </c>
      <c r="H896" s="16">
        <v>12</v>
      </c>
      <c r="I896" s="15" t="s">
        <v>17</v>
      </c>
      <c r="J896" s="15" t="s">
        <v>3</v>
      </c>
      <c r="K896" s="16">
        <v>1</v>
      </c>
      <c r="L896" s="15" t="s">
        <v>4</v>
      </c>
      <c r="M896" s="15" t="s">
        <v>5</v>
      </c>
      <c r="N896" s="17">
        <f>ROUNDUP(IF(H896&lt;=0,F896,IF(K896&lt;=0,F896*H896,F896*H896*K896)),-3)</f>
        <v>298800000</v>
      </c>
      <c r="O896" s="17">
        <v>251976000</v>
      </c>
      <c r="P896" s="17">
        <f>N896-O896</f>
        <v>46824000</v>
      </c>
      <c r="Q896" s="259"/>
      <c r="R896" s="755"/>
      <c r="S896" s="755"/>
    </row>
    <row r="897" spans="1:19" hidden="1">
      <c r="A897" s="250"/>
      <c r="B897" s="254"/>
      <c r="C897" s="254"/>
      <c r="D897" s="1053"/>
      <c r="E897" s="22" t="s">
        <v>1119</v>
      </c>
      <c r="F897" s="23">
        <v>0</v>
      </c>
      <c r="G897" s="15" t="s">
        <v>3</v>
      </c>
      <c r="I897" s="15" t="s">
        <v>4</v>
      </c>
      <c r="J897" s="15" t="s">
        <v>3</v>
      </c>
      <c r="L897" s="15" t="s">
        <v>4</v>
      </c>
      <c r="M897" s="15" t="s">
        <v>5</v>
      </c>
      <c r="N897" s="17">
        <f>ROUNDUP(IF(H897&lt;=0,F897,IF(K897&lt;=0,F897*H897,F897*H897*K897)),-3)</f>
        <v>0</v>
      </c>
      <c r="O897" s="17">
        <v>18785000</v>
      </c>
      <c r="P897" s="17">
        <f>N897-O897</f>
        <v>-18785000</v>
      </c>
      <c r="Q897" s="259"/>
      <c r="R897" s="755"/>
      <c r="S897" s="755"/>
    </row>
    <row r="898" spans="1:19" hidden="1">
      <c r="A898" s="250"/>
      <c r="B898" s="254"/>
      <c r="C898" s="254"/>
      <c r="D898" s="1053"/>
      <c r="E898" s="22"/>
      <c r="F898" s="23"/>
      <c r="N898" s="17"/>
      <c r="O898" s="17"/>
      <c r="P898" s="17"/>
      <c r="Q898" s="259"/>
      <c r="R898" s="755"/>
      <c r="S898" s="755"/>
    </row>
    <row r="899" spans="1:19" hidden="1">
      <c r="A899" s="250"/>
      <c r="B899" s="254"/>
      <c r="C899" s="254"/>
      <c r="D899" s="1011" t="s">
        <v>403</v>
      </c>
      <c r="E899" s="229"/>
      <c r="F899" s="23"/>
      <c r="H899" s="25"/>
      <c r="I899" s="25"/>
      <c r="J899" s="25"/>
      <c r="K899" s="25"/>
      <c r="L899" s="27"/>
      <c r="N899" s="18">
        <f>SUBTOTAL(9,N900:N901)</f>
        <v>1200000</v>
      </c>
      <c r="O899" s="18">
        <f>SUBTOTAL(9,O900:O901)</f>
        <v>1200000</v>
      </c>
      <c r="P899" s="18">
        <f>SUBTOTAL(9,P900:P901)</f>
        <v>0</v>
      </c>
      <c r="Q899" s="258"/>
      <c r="R899" s="755"/>
      <c r="S899" s="755"/>
    </row>
    <row r="900" spans="1:19" hidden="1">
      <c r="A900" s="250"/>
      <c r="B900" s="254"/>
      <c r="C900" s="254"/>
      <c r="D900" s="1011"/>
      <c r="E900" s="229" t="s">
        <v>1120</v>
      </c>
      <c r="F900" s="23">
        <v>200000</v>
      </c>
      <c r="G900" s="15" t="s">
        <v>3</v>
      </c>
      <c r="H900" s="25">
        <v>6</v>
      </c>
      <c r="I900" s="25" t="s">
        <v>437</v>
      </c>
      <c r="J900" s="25" t="s">
        <v>3</v>
      </c>
      <c r="K900" s="25">
        <v>1</v>
      </c>
      <c r="L900" s="27" t="s">
        <v>16</v>
      </c>
      <c r="M900" s="15" t="s">
        <v>5</v>
      </c>
      <c r="N900" s="17">
        <f>ROUNDUP(IF(H900&lt;=0,F900,IF(K900&lt;=0,F900*H900,F900*H900*K900)),-3)</f>
        <v>1200000</v>
      </c>
      <c r="O900" s="17">
        <v>1200000</v>
      </c>
      <c r="P900" s="17">
        <f>N900-O900</f>
        <v>0</v>
      </c>
      <c r="Q900" s="259"/>
      <c r="R900" s="755"/>
      <c r="S900" s="755"/>
    </row>
    <row r="901" spans="1:19" hidden="1">
      <c r="A901" s="250"/>
      <c r="B901" s="254"/>
      <c r="C901" s="254"/>
      <c r="D901" s="1053"/>
      <c r="E901" s="229"/>
      <c r="F901" s="23"/>
      <c r="N901" s="17"/>
      <c r="O901" s="17"/>
      <c r="P901" s="17"/>
      <c r="Q901" s="259"/>
      <c r="R901" s="755"/>
      <c r="S901" s="755"/>
    </row>
    <row r="902" spans="1:19" hidden="1">
      <c r="A902" s="250"/>
      <c r="B902" s="254"/>
      <c r="C902" s="251" t="s">
        <v>1121</v>
      </c>
      <c r="D902" s="1054"/>
      <c r="E902" s="266"/>
      <c r="F902" s="267"/>
      <c r="G902" s="130"/>
      <c r="H902" s="131"/>
      <c r="I902" s="130"/>
      <c r="J902" s="130"/>
      <c r="K902" s="131"/>
      <c r="L902" s="130"/>
      <c r="M902" s="130"/>
      <c r="N902" s="132">
        <f>SUBTOTAL(9,N903:N936)</f>
        <v>333216000</v>
      </c>
      <c r="O902" s="132">
        <f>SUBTOTAL(9,O903:O936)</f>
        <v>299584000</v>
      </c>
      <c r="P902" s="132">
        <f>SUBTOTAL(9,P903:P936)</f>
        <v>33632000</v>
      </c>
      <c r="Q902" s="122">
        <f>(N902/O902)*100-100</f>
        <v>11.226233710745561</v>
      </c>
      <c r="R902" s="755"/>
      <c r="S902" s="755"/>
    </row>
    <row r="903" spans="1:19" hidden="1">
      <c r="A903" s="250"/>
      <c r="B903" s="254"/>
      <c r="C903" s="254"/>
      <c r="D903" s="1011" t="s">
        <v>397</v>
      </c>
      <c r="E903" s="22"/>
      <c r="F903" s="23"/>
      <c r="N903" s="18">
        <f>SUBTOTAL(9,N904:N904)</f>
        <v>12000000</v>
      </c>
      <c r="O903" s="18">
        <f>SUBTOTAL(9,O904:O904)</f>
        <v>12000000</v>
      </c>
      <c r="P903" s="18">
        <f>SUBTOTAL(9,P904:P904)</f>
        <v>0</v>
      </c>
      <c r="Q903" s="258"/>
      <c r="R903" s="755"/>
      <c r="S903" s="755"/>
    </row>
    <row r="904" spans="1:19" hidden="1">
      <c r="A904" s="250"/>
      <c r="B904" s="254"/>
      <c r="C904" s="254"/>
      <c r="D904" s="1011"/>
      <c r="E904" s="22" t="s">
        <v>2020</v>
      </c>
      <c r="F904" s="23">
        <v>1000000</v>
      </c>
      <c r="G904" s="15" t="s">
        <v>3</v>
      </c>
      <c r="H904" s="16">
        <v>12</v>
      </c>
      <c r="I904" s="15" t="s">
        <v>12</v>
      </c>
      <c r="J904" s="15" t="s">
        <v>3</v>
      </c>
      <c r="K904" s="16">
        <v>1</v>
      </c>
      <c r="L904" s="15" t="s">
        <v>1784</v>
      </c>
      <c r="M904" s="15" t="s">
        <v>5</v>
      </c>
      <c r="N904" s="17">
        <f>ROUNDUP(IF(H904&lt;=0,F904,IF(K904&lt;=0,F904*H904,F904*H904*K904)),-3)</f>
        <v>12000000</v>
      </c>
      <c r="O904" s="17">
        <v>12000000</v>
      </c>
      <c r="P904" s="17">
        <f>N904-O904</f>
        <v>0</v>
      </c>
      <c r="Q904" s="259"/>
      <c r="R904" s="755"/>
      <c r="S904" s="755"/>
    </row>
    <row r="905" spans="1:19" hidden="1">
      <c r="A905" s="250"/>
      <c r="B905" s="254"/>
      <c r="C905" s="254"/>
      <c r="D905" s="1011"/>
      <c r="E905" s="22"/>
      <c r="F905" s="23"/>
      <c r="N905" s="17"/>
      <c r="O905" s="17"/>
      <c r="P905" s="17"/>
      <c r="Q905" s="259"/>
      <c r="R905" s="755"/>
      <c r="S905" s="755"/>
    </row>
    <row r="906" spans="1:19" hidden="1">
      <c r="A906" s="250"/>
      <c r="B906" s="254"/>
      <c r="C906" s="254"/>
      <c r="D906" s="1011" t="s">
        <v>410</v>
      </c>
      <c r="E906" s="22"/>
      <c r="F906" s="23"/>
      <c r="N906" s="18">
        <f>SUBTOTAL(9,N907:N907)</f>
        <v>54000000</v>
      </c>
      <c r="O906" s="18">
        <f>SUBTOTAL(9,O907:O907)</f>
        <v>49200000</v>
      </c>
      <c r="P906" s="18">
        <f>SUBTOTAL(9,P907:P907)</f>
        <v>4800000</v>
      </c>
      <c r="Q906" s="258"/>
      <c r="R906" s="755"/>
      <c r="S906" s="755"/>
    </row>
    <row r="907" spans="1:19" hidden="1">
      <c r="A907" s="250"/>
      <c r="B907" s="254"/>
      <c r="C907" s="254"/>
      <c r="D907" s="1011"/>
      <c r="E907" s="22" t="s">
        <v>2021</v>
      </c>
      <c r="F907" s="23">
        <v>4500000</v>
      </c>
      <c r="G907" s="15" t="s">
        <v>3</v>
      </c>
      <c r="H907" s="16">
        <v>12</v>
      </c>
      <c r="I907" s="15" t="s">
        <v>12</v>
      </c>
      <c r="J907" s="15" t="s">
        <v>3</v>
      </c>
      <c r="K907" s="16">
        <v>1</v>
      </c>
      <c r="L907" s="15" t="s">
        <v>1784</v>
      </c>
      <c r="M907" s="15" t="s">
        <v>5</v>
      </c>
      <c r="N907" s="17">
        <f>ROUNDUP(IF(H907&lt;=0,F907,IF(K907&lt;=0,F907*H907,F907*H907*K907)),-3)</f>
        <v>54000000</v>
      </c>
      <c r="O907" s="17">
        <v>49200000</v>
      </c>
      <c r="P907" s="17">
        <f>N907-O907</f>
        <v>4800000</v>
      </c>
      <c r="Q907" s="259"/>
      <c r="R907" s="755"/>
      <c r="S907" s="755"/>
    </row>
    <row r="908" spans="1:19" hidden="1">
      <c r="A908" s="250"/>
      <c r="B908" s="254"/>
      <c r="C908" s="254"/>
      <c r="D908" s="1011"/>
      <c r="E908" s="22"/>
      <c r="F908" s="23"/>
      <c r="N908" s="17"/>
      <c r="O908" s="17"/>
      <c r="P908" s="17"/>
      <c r="Q908" s="259"/>
      <c r="R908" s="755"/>
      <c r="S908" s="755"/>
    </row>
    <row r="909" spans="1:19" hidden="1">
      <c r="A909" s="250"/>
      <c r="B909" s="254"/>
      <c r="C909" s="254"/>
      <c r="D909" s="1011" t="s">
        <v>436</v>
      </c>
      <c r="E909" s="22"/>
      <c r="F909" s="23"/>
      <c r="N909" s="18">
        <f>SUBTOTAL(9,N910:N911)</f>
        <v>11400000</v>
      </c>
      <c r="O909" s="18">
        <f>SUBTOTAL(9,O910:O911)</f>
        <v>1800000</v>
      </c>
      <c r="P909" s="18">
        <f>SUBTOTAL(9,P910:P911)</f>
        <v>9600000</v>
      </c>
      <c r="Q909" s="258"/>
      <c r="R909" s="755"/>
      <c r="S909" s="755"/>
    </row>
    <row r="910" spans="1:19" hidden="1">
      <c r="A910" s="250"/>
      <c r="B910" s="254"/>
      <c r="C910" s="254"/>
      <c r="D910" s="1011"/>
      <c r="E910" s="22" t="s">
        <v>2023</v>
      </c>
      <c r="F910" s="23">
        <v>350000</v>
      </c>
      <c r="G910" s="15" t="s">
        <v>3</v>
      </c>
      <c r="H910" s="16">
        <v>12</v>
      </c>
      <c r="I910" s="15" t="s">
        <v>1866</v>
      </c>
      <c r="J910" s="15" t="s">
        <v>3</v>
      </c>
      <c r="K910" s="16">
        <v>1</v>
      </c>
      <c r="L910" s="15" t="s">
        <v>1784</v>
      </c>
      <c r="M910" s="15" t="s">
        <v>5</v>
      </c>
      <c r="N910" s="17">
        <f>ROUNDUP(IF(H910&lt;=0,0,IF(K910&lt;=0,F910*H910,F910*H910*K910)),-3)</f>
        <v>4200000</v>
      </c>
      <c r="O910" s="17">
        <v>1800000</v>
      </c>
      <c r="P910" s="17">
        <f>N910-O910</f>
        <v>2400000</v>
      </c>
      <c r="Q910" s="259"/>
      <c r="R910" s="755"/>
      <c r="S910" s="755"/>
    </row>
    <row r="911" spans="1:19" hidden="1">
      <c r="A911" s="250"/>
      <c r="B911" s="254"/>
      <c r="C911" s="254"/>
      <c r="D911" s="1011"/>
      <c r="E911" s="22" t="s">
        <v>2024</v>
      </c>
      <c r="F911" s="23">
        <v>600000</v>
      </c>
      <c r="G911" s="15" t="s">
        <v>3</v>
      </c>
      <c r="H911" s="16">
        <v>12</v>
      </c>
      <c r="I911" s="15" t="s">
        <v>1696</v>
      </c>
      <c r="J911" s="15" t="s">
        <v>3</v>
      </c>
      <c r="K911" s="16">
        <v>1</v>
      </c>
      <c r="L911" s="15" t="s">
        <v>1784</v>
      </c>
      <c r="M911" s="15" t="s">
        <v>5</v>
      </c>
      <c r="N911" s="17">
        <f>ROUNDUP(IF(H911&lt;=0,0,IF(K911&lt;=0,F911*H911,F911*H911*K911)),-3)</f>
        <v>7200000</v>
      </c>
      <c r="O911" s="17">
        <v>0</v>
      </c>
      <c r="P911" s="17">
        <f>N911-O911</f>
        <v>7200000</v>
      </c>
      <c r="Q911" s="259"/>
      <c r="R911" s="755"/>
      <c r="S911" s="755"/>
    </row>
    <row r="912" spans="1:19" hidden="1">
      <c r="A912" s="250"/>
      <c r="B912" s="254"/>
      <c r="C912" s="254"/>
      <c r="D912" s="1011"/>
      <c r="E912" s="22"/>
      <c r="F912" s="23"/>
      <c r="N912" s="17"/>
      <c r="O912" s="17"/>
      <c r="P912" s="17"/>
      <c r="Q912" s="259"/>
      <c r="R912" s="755"/>
      <c r="S912" s="755"/>
    </row>
    <row r="913" spans="1:19" hidden="1">
      <c r="A913" s="250"/>
      <c r="B913" s="254"/>
      <c r="C913" s="254"/>
      <c r="D913" s="1011" t="s">
        <v>445</v>
      </c>
      <c r="E913" s="22"/>
      <c r="F913" s="23"/>
      <c r="N913" s="18">
        <f>SUBTOTAL(9,N914:N914)</f>
        <v>5940000</v>
      </c>
      <c r="O913" s="18">
        <f>SUBTOTAL(9,O914:O914)</f>
        <v>5000000</v>
      </c>
      <c r="P913" s="18">
        <f>SUBTOTAL(9,P914:P914)</f>
        <v>940000</v>
      </c>
      <c r="Q913" s="258"/>
      <c r="R913" s="755"/>
      <c r="S913" s="755"/>
    </row>
    <row r="914" spans="1:19" hidden="1">
      <c r="A914" s="250"/>
      <c r="B914" s="254"/>
      <c r="C914" s="254"/>
      <c r="D914" s="1011"/>
      <c r="E914" s="22" t="s">
        <v>2025</v>
      </c>
      <c r="F914" s="23">
        <v>30000</v>
      </c>
      <c r="G914" s="15" t="s">
        <v>3</v>
      </c>
      <c r="H914" s="16">
        <v>198</v>
      </c>
      <c r="I914" s="15" t="s">
        <v>2026</v>
      </c>
      <c r="J914" s="15" t="s">
        <v>3</v>
      </c>
      <c r="K914" s="16">
        <v>1</v>
      </c>
      <c r="L914" s="15" t="s">
        <v>1784</v>
      </c>
      <c r="M914" s="15" t="s">
        <v>5</v>
      </c>
      <c r="N914" s="17">
        <f>ROUNDUP(IF(H914&lt;=0,0,IF(K914&lt;=0,F914*H914,F914*H914*K914)),-3)</f>
        <v>5940000</v>
      </c>
      <c r="O914" s="17">
        <v>5000000</v>
      </c>
      <c r="P914" s="17">
        <f>N914-O914</f>
        <v>940000</v>
      </c>
      <c r="Q914" s="259"/>
      <c r="R914" s="755"/>
      <c r="S914" s="755"/>
    </row>
    <row r="915" spans="1:19" hidden="1">
      <c r="A915" s="250"/>
      <c r="B915" s="254"/>
      <c r="C915" s="254"/>
      <c r="D915" s="1011"/>
      <c r="E915" s="22"/>
      <c r="F915" s="23"/>
      <c r="N915" s="17"/>
      <c r="O915" s="17"/>
      <c r="P915" s="17"/>
      <c r="Q915" s="259"/>
      <c r="R915" s="755"/>
      <c r="S915" s="755"/>
    </row>
    <row r="916" spans="1:19" hidden="1">
      <c r="A916" s="250"/>
      <c r="B916" s="254"/>
      <c r="C916" s="254"/>
      <c r="D916" s="1011" t="s">
        <v>417</v>
      </c>
      <c r="E916" s="22"/>
      <c r="F916" s="23"/>
      <c r="N916" s="18">
        <f>SUBTOTAL(9,N917:N921)</f>
        <v>44600000</v>
      </c>
      <c r="O916" s="18">
        <f>SUBTOTAL(9,O917:O921)</f>
        <v>38200000</v>
      </c>
      <c r="P916" s="18">
        <f>SUBTOTAL(9,P917:P921)</f>
        <v>6400000</v>
      </c>
      <c r="Q916" s="258"/>
      <c r="R916" s="755"/>
      <c r="S916" s="755"/>
    </row>
    <row r="917" spans="1:19" hidden="1">
      <c r="A917" s="250"/>
      <c r="B917" s="254"/>
      <c r="C917" s="254"/>
      <c r="D917" s="1011"/>
      <c r="E917" s="22" t="s">
        <v>2027</v>
      </c>
      <c r="F917" s="23">
        <v>800000</v>
      </c>
      <c r="G917" s="15" t="s">
        <v>3</v>
      </c>
      <c r="H917" s="16">
        <v>12</v>
      </c>
      <c r="I917" s="15" t="s">
        <v>1866</v>
      </c>
      <c r="J917" s="15" t="s">
        <v>3</v>
      </c>
      <c r="K917" s="16">
        <v>1</v>
      </c>
      <c r="L917" s="15" t="s">
        <v>1784</v>
      </c>
      <c r="M917" s="15" t="s">
        <v>5</v>
      </c>
      <c r="N917" s="17">
        <f>ROUNDUP(IF(H917&lt;=0,0,IF(K917&lt;=0,F917*H917,F917*H917*K917)),-3)</f>
        <v>9600000</v>
      </c>
      <c r="O917" s="17">
        <v>9600000</v>
      </c>
      <c r="P917" s="17">
        <f>N917-O917</f>
        <v>0</v>
      </c>
      <c r="Q917" s="259"/>
      <c r="R917" s="755"/>
      <c r="S917" s="755"/>
    </row>
    <row r="918" spans="1:19" hidden="1">
      <c r="A918" s="250"/>
      <c r="B918" s="254"/>
      <c r="C918" s="254"/>
      <c r="D918" s="1011"/>
      <c r="E918" s="22" t="s">
        <v>2028</v>
      </c>
      <c r="F918" s="23">
        <v>2000000</v>
      </c>
      <c r="G918" s="15" t="s">
        <v>3</v>
      </c>
      <c r="H918" s="16">
        <v>1</v>
      </c>
      <c r="I918" s="15" t="s">
        <v>1866</v>
      </c>
      <c r="J918" s="15" t="s">
        <v>3</v>
      </c>
      <c r="K918" s="16">
        <v>1</v>
      </c>
      <c r="L918" s="15" t="s">
        <v>1784</v>
      </c>
      <c r="M918" s="15" t="s">
        <v>5</v>
      </c>
      <c r="N918" s="17">
        <f>ROUNDUP(IF(H918&lt;=0,0,IF(K918&lt;=0,F918*H918,F918*H918*K918)),-3)</f>
        <v>2000000</v>
      </c>
      <c r="O918" s="17">
        <v>12000000</v>
      </c>
      <c r="P918" s="17">
        <f>N918-O918</f>
        <v>-10000000</v>
      </c>
      <c r="Q918" s="259"/>
      <c r="R918" s="755"/>
      <c r="S918" s="755"/>
    </row>
    <row r="919" spans="1:19" hidden="1">
      <c r="A919" s="250"/>
      <c r="B919" s="254"/>
      <c r="C919" s="254"/>
      <c r="D919" s="1011"/>
      <c r="E919" s="22" t="s">
        <v>2029</v>
      </c>
      <c r="F919" s="23">
        <v>3000000</v>
      </c>
      <c r="G919" s="15" t="s">
        <v>3</v>
      </c>
      <c r="H919" s="16">
        <v>1</v>
      </c>
      <c r="I919" s="15" t="s">
        <v>1804</v>
      </c>
      <c r="J919" s="15" t="s">
        <v>3</v>
      </c>
      <c r="K919" s="16">
        <v>1</v>
      </c>
      <c r="L919" s="15" t="s">
        <v>1784</v>
      </c>
      <c r="M919" s="15" t="s">
        <v>5</v>
      </c>
      <c r="N919" s="17">
        <f>ROUNDUP(IF(H919&lt;=0,0,IF(K919&lt;=0,F919*H919,F919*H919*K919)),-3)</f>
        <v>3000000</v>
      </c>
      <c r="O919" s="17">
        <v>3000000</v>
      </c>
      <c r="P919" s="17">
        <f>N919-O919</f>
        <v>0</v>
      </c>
      <c r="Q919" s="259"/>
      <c r="R919" s="755"/>
      <c r="S919" s="755"/>
    </row>
    <row r="920" spans="1:19" hidden="1">
      <c r="A920" s="250"/>
      <c r="B920" s="254"/>
      <c r="C920" s="254"/>
      <c r="D920" s="1011"/>
      <c r="E920" s="22" t="s">
        <v>2030</v>
      </c>
      <c r="F920" s="23">
        <v>1500000</v>
      </c>
      <c r="G920" s="15" t="s">
        <v>3</v>
      </c>
      <c r="H920" s="16">
        <v>20</v>
      </c>
      <c r="I920" s="15" t="s">
        <v>2031</v>
      </c>
      <c r="J920" s="15" t="s">
        <v>3</v>
      </c>
      <c r="K920" s="16">
        <v>1</v>
      </c>
      <c r="L920" s="15" t="s">
        <v>1784</v>
      </c>
      <c r="M920" s="15" t="s">
        <v>5</v>
      </c>
      <c r="N920" s="17">
        <f>ROUNDUP(IF(H920&lt;=0,0,IF(K920&lt;=0,F920*H920,F920*H920*K920)),-3)</f>
        <v>30000000</v>
      </c>
      <c r="O920" s="17">
        <v>3000000</v>
      </c>
      <c r="P920" s="17">
        <f>N920-O920</f>
        <v>27000000</v>
      </c>
      <c r="Q920" s="259"/>
      <c r="R920" s="755"/>
      <c r="S920" s="755"/>
    </row>
    <row r="921" spans="1:19" hidden="1">
      <c r="A921" s="250"/>
      <c r="B921" s="254"/>
      <c r="C921" s="254"/>
      <c r="D921" s="1011"/>
      <c r="E921" s="22" t="s">
        <v>2032</v>
      </c>
      <c r="F921" s="23">
        <v>0</v>
      </c>
      <c r="G921" s="15" t="s">
        <v>3</v>
      </c>
      <c r="I921" s="15" t="s">
        <v>1784</v>
      </c>
      <c r="J921" s="15" t="s">
        <v>3</v>
      </c>
      <c r="L921" s="15" t="s">
        <v>1784</v>
      </c>
      <c r="M921" s="15" t="s">
        <v>5</v>
      </c>
      <c r="N921" s="17">
        <f>ROUNDUP(IF(H921&lt;=0,0,IF(K921&lt;=0,F921*H921,F921*H921*K921)),-3)</f>
        <v>0</v>
      </c>
      <c r="O921" s="17">
        <v>10600000</v>
      </c>
      <c r="P921" s="17">
        <f>N921-O921</f>
        <v>-10600000</v>
      </c>
      <c r="Q921" s="259"/>
      <c r="R921" s="755"/>
      <c r="S921" s="755"/>
    </row>
    <row r="922" spans="1:19" hidden="1">
      <c r="A922" s="250"/>
      <c r="B922" s="254"/>
      <c r="C922" s="254"/>
      <c r="D922" s="1011"/>
      <c r="E922" s="229"/>
      <c r="F922" s="23"/>
      <c r="N922" s="17"/>
      <c r="O922" s="17"/>
      <c r="P922" s="17"/>
      <c r="Q922" s="259"/>
      <c r="R922" s="755"/>
      <c r="S922" s="755"/>
    </row>
    <row r="923" spans="1:19" hidden="1">
      <c r="A923" s="250"/>
      <c r="B923" s="254"/>
      <c r="C923" s="254"/>
      <c r="D923" s="1011" t="s">
        <v>400</v>
      </c>
      <c r="E923" s="22"/>
      <c r="F923" s="23"/>
      <c r="N923" s="18">
        <f>SUBTOTAL(9,N924:N925)</f>
        <v>7200000</v>
      </c>
      <c r="O923" s="18">
        <f>SUBTOTAL(9,O924:O925)</f>
        <v>2400000</v>
      </c>
      <c r="P923" s="18">
        <f>SUBTOTAL(9,P924:P925)</f>
        <v>4800000</v>
      </c>
      <c r="Q923" s="258"/>
      <c r="R923" s="755"/>
      <c r="S923" s="755"/>
    </row>
    <row r="924" spans="1:19" hidden="1">
      <c r="A924" s="250"/>
      <c r="B924" s="254"/>
      <c r="C924" s="254"/>
      <c r="D924" s="1011"/>
      <c r="E924" s="22" t="s">
        <v>2033</v>
      </c>
      <c r="F924" s="23">
        <v>500000</v>
      </c>
      <c r="G924" s="15" t="s">
        <v>3</v>
      </c>
      <c r="H924" s="16">
        <v>12</v>
      </c>
      <c r="I924" s="15" t="s">
        <v>1866</v>
      </c>
      <c r="J924" s="15" t="s">
        <v>3</v>
      </c>
      <c r="K924" s="16">
        <v>1</v>
      </c>
      <c r="L924" s="15" t="s">
        <v>1784</v>
      </c>
      <c r="M924" s="15" t="s">
        <v>5</v>
      </c>
      <c r="N924" s="17">
        <f>ROUNDUP(IF(H924&lt;=0,0,IF(K924&lt;=0,F924*H924,F924*H924*K924)),-3)</f>
        <v>6000000</v>
      </c>
      <c r="O924" s="17">
        <v>1200000</v>
      </c>
      <c r="P924" s="17">
        <f>N924-O924</f>
        <v>4800000</v>
      </c>
      <c r="Q924" s="259"/>
      <c r="R924" s="755"/>
      <c r="S924" s="755"/>
    </row>
    <row r="925" spans="1:19" hidden="1">
      <c r="A925" s="250"/>
      <c r="B925" s="254"/>
      <c r="C925" s="254"/>
      <c r="D925" s="1011"/>
      <c r="E925" s="22" t="s">
        <v>2034</v>
      </c>
      <c r="F925" s="23">
        <v>100000</v>
      </c>
      <c r="G925" s="15" t="s">
        <v>3</v>
      </c>
      <c r="H925" s="16">
        <v>12</v>
      </c>
      <c r="I925" s="15" t="s">
        <v>1866</v>
      </c>
      <c r="J925" s="15" t="s">
        <v>3</v>
      </c>
      <c r="K925" s="16">
        <v>1</v>
      </c>
      <c r="L925" s="15" t="s">
        <v>1784</v>
      </c>
      <c r="M925" s="15" t="s">
        <v>5</v>
      </c>
      <c r="N925" s="17">
        <f>ROUNDUP(IF(H925&lt;=0,0,IF(K925&lt;=0,F925*H925,F925*H925*K925)),-3)</f>
        <v>1200000</v>
      </c>
      <c r="O925" s="17">
        <v>1200000</v>
      </c>
      <c r="P925" s="17">
        <f>N925-O925</f>
        <v>0</v>
      </c>
      <c r="Q925" s="259"/>
      <c r="R925" s="755"/>
      <c r="S925" s="755"/>
    </row>
    <row r="926" spans="1:19" hidden="1">
      <c r="A926" s="250"/>
      <c r="B926" s="254"/>
      <c r="C926" s="254"/>
      <c r="D926" s="1011"/>
      <c r="E926" s="22"/>
      <c r="F926" s="23"/>
      <c r="N926" s="17"/>
      <c r="O926" s="17"/>
      <c r="P926" s="17"/>
      <c r="Q926" s="259"/>
      <c r="R926" s="755"/>
      <c r="S926" s="755"/>
    </row>
    <row r="927" spans="1:19" hidden="1">
      <c r="A927" s="250"/>
      <c r="B927" s="254"/>
      <c r="C927" s="254"/>
      <c r="D927" s="1011" t="s">
        <v>409</v>
      </c>
      <c r="E927" s="22"/>
      <c r="F927" s="23"/>
      <c r="N927" s="18">
        <f>SUBTOTAL(9,N928:N928)</f>
        <v>12000000</v>
      </c>
      <c r="O927" s="18">
        <f>SUBTOTAL(9,O928:O928)</f>
        <v>12000000</v>
      </c>
      <c r="P927" s="18">
        <f>SUBTOTAL(9,P928:P928)</f>
        <v>0</v>
      </c>
      <c r="Q927" s="258"/>
      <c r="R927" s="755"/>
      <c r="S927" s="755"/>
    </row>
    <row r="928" spans="1:19" hidden="1">
      <c r="A928" s="250"/>
      <c r="B928" s="254"/>
      <c r="C928" s="254"/>
      <c r="D928" s="1011"/>
      <c r="E928" s="22" t="s">
        <v>2022</v>
      </c>
      <c r="F928" s="23">
        <v>12000000</v>
      </c>
      <c r="G928" s="15" t="s">
        <v>3</v>
      </c>
      <c r="H928" s="16">
        <v>1</v>
      </c>
      <c r="I928" s="15" t="s">
        <v>12</v>
      </c>
      <c r="J928" s="15" t="s">
        <v>3</v>
      </c>
      <c r="K928" s="16">
        <v>1</v>
      </c>
      <c r="L928" s="15" t="s">
        <v>1784</v>
      </c>
      <c r="M928" s="15" t="s">
        <v>5</v>
      </c>
      <c r="N928" s="17">
        <f>ROUNDUP(IF(H928&lt;=0,F928,IF(K928&lt;=0,F928*H928,F928*H928*K928)),-3)</f>
        <v>12000000</v>
      </c>
      <c r="O928" s="17">
        <v>12000000</v>
      </c>
      <c r="P928" s="17">
        <f>N928-O928</f>
        <v>0</v>
      </c>
      <c r="Q928" s="259"/>
      <c r="R928" s="755"/>
      <c r="S928" s="755"/>
    </row>
    <row r="929" spans="1:71" hidden="1">
      <c r="A929" s="250"/>
      <c r="B929" s="254"/>
      <c r="C929" s="254"/>
      <c r="D929" s="1011"/>
      <c r="E929" s="22"/>
      <c r="F929" s="23"/>
      <c r="N929" s="17"/>
      <c r="O929" s="17"/>
      <c r="P929" s="17"/>
      <c r="Q929" s="259"/>
      <c r="R929" s="755"/>
      <c r="S929" s="755"/>
    </row>
    <row r="930" spans="1:71" hidden="1">
      <c r="A930" s="250"/>
      <c r="B930" s="254"/>
      <c r="C930" s="254"/>
      <c r="D930" s="1011" t="s">
        <v>412</v>
      </c>
      <c r="E930" s="22"/>
      <c r="F930" s="23"/>
      <c r="N930" s="18">
        <f>SUBTOTAL(9,N931:N932)</f>
        <v>184276000</v>
      </c>
      <c r="O930" s="18">
        <f>SUBTOTAL(9,O931:O932)</f>
        <v>177184000</v>
      </c>
      <c r="P930" s="18">
        <f>SUBTOTAL(9,P931:P932)</f>
        <v>7092000</v>
      </c>
      <c r="Q930" s="258"/>
      <c r="R930" s="755"/>
      <c r="S930" s="755"/>
    </row>
    <row r="931" spans="1:71" hidden="1">
      <c r="A931" s="250"/>
      <c r="B931" s="254"/>
      <c r="C931" s="254"/>
      <c r="D931" s="1011"/>
      <c r="E931" s="22" t="s">
        <v>2035</v>
      </c>
      <c r="F931" s="23">
        <v>4841000</v>
      </c>
      <c r="G931" s="15" t="s">
        <v>3</v>
      </c>
      <c r="H931" s="16">
        <v>3</v>
      </c>
      <c r="I931" s="15" t="s">
        <v>1864</v>
      </c>
      <c r="J931" s="15" t="s">
        <v>3</v>
      </c>
      <c r="K931" s="16">
        <v>12</v>
      </c>
      <c r="L931" s="15" t="s">
        <v>1866</v>
      </c>
      <c r="M931" s="15" t="s">
        <v>5</v>
      </c>
      <c r="N931" s="17">
        <f>ROUNDUP(IF(H931&lt;=0,0,IF(K931&lt;=0,F931*H931,F931*H931*K931)),-3)</f>
        <v>174276000</v>
      </c>
      <c r="O931" s="17">
        <v>167184000</v>
      </c>
      <c r="P931" s="17">
        <f>N931-O931</f>
        <v>7092000</v>
      </c>
      <c r="Q931" s="259"/>
      <c r="R931" s="755"/>
      <c r="S931" s="755"/>
    </row>
    <row r="932" spans="1:71" hidden="1">
      <c r="A932" s="250"/>
      <c r="B932" s="254"/>
      <c r="C932" s="254"/>
      <c r="D932" s="1011"/>
      <c r="E932" s="22" t="s">
        <v>2036</v>
      </c>
      <c r="F932" s="23">
        <v>10000000</v>
      </c>
      <c r="G932" s="15" t="s">
        <v>3</v>
      </c>
      <c r="H932" s="16">
        <v>1</v>
      </c>
      <c r="I932" s="15" t="s">
        <v>1804</v>
      </c>
      <c r="J932" s="15" t="s">
        <v>3</v>
      </c>
      <c r="K932" s="16">
        <v>1</v>
      </c>
      <c r="L932" s="15" t="s">
        <v>1784</v>
      </c>
      <c r="M932" s="15" t="s">
        <v>5</v>
      </c>
      <c r="N932" s="17">
        <f>ROUNDUP(IF(H932&lt;=0,0,IF(K932&lt;=0,F932*H932,F932*H932*K932)),-3)</f>
        <v>10000000</v>
      </c>
      <c r="O932" s="17">
        <v>10000000</v>
      </c>
      <c r="P932" s="17">
        <f>N932-O932</f>
        <v>0</v>
      </c>
      <c r="Q932" s="259"/>
      <c r="R932" s="755"/>
      <c r="S932" s="755"/>
    </row>
    <row r="933" spans="1:71" hidden="1">
      <c r="A933" s="250"/>
      <c r="B933" s="254"/>
      <c r="C933" s="254"/>
      <c r="D933" s="1011"/>
      <c r="E933" s="22"/>
      <c r="F933" s="23"/>
      <c r="N933" s="17"/>
      <c r="O933" s="17"/>
      <c r="P933" s="17"/>
      <c r="Q933" s="259"/>
      <c r="R933" s="755"/>
      <c r="S933" s="755"/>
    </row>
    <row r="934" spans="1:71" hidden="1">
      <c r="A934" s="250"/>
      <c r="B934" s="254"/>
      <c r="C934" s="254"/>
      <c r="D934" s="1011" t="s">
        <v>403</v>
      </c>
      <c r="E934" s="22"/>
      <c r="F934" s="23"/>
      <c r="N934" s="18">
        <f>SUBTOTAL(9,N935:N935)</f>
        <v>1800000</v>
      </c>
      <c r="O934" s="18">
        <f>SUBTOTAL(9,O935:O935)</f>
        <v>1800000</v>
      </c>
      <c r="P934" s="18">
        <f>SUBTOTAL(9,P935:P935)</f>
        <v>0</v>
      </c>
      <c r="Q934" s="258"/>
      <c r="R934" s="755"/>
      <c r="S934" s="755"/>
    </row>
    <row r="935" spans="1:71" hidden="1">
      <c r="A935" s="250"/>
      <c r="B935" s="254"/>
      <c r="C935" s="254"/>
      <c r="D935" s="1011"/>
      <c r="E935" s="22" t="s">
        <v>2037</v>
      </c>
      <c r="F935" s="23">
        <v>150000</v>
      </c>
      <c r="G935" s="15" t="s">
        <v>3</v>
      </c>
      <c r="H935" s="16">
        <v>12</v>
      </c>
      <c r="I935" s="15" t="s">
        <v>1866</v>
      </c>
      <c r="J935" s="15" t="s">
        <v>3</v>
      </c>
      <c r="K935" s="16">
        <v>1</v>
      </c>
      <c r="L935" s="15" t="s">
        <v>1784</v>
      </c>
      <c r="M935" s="15" t="s">
        <v>5</v>
      </c>
      <c r="N935" s="17">
        <f>ROUNDUP(IF(H935&lt;=0,0,IF(K935&lt;=0,F935*H935,F935*H935*K935)),-3)</f>
        <v>1800000</v>
      </c>
      <c r="O935" s="17">
        <v>1800000</v>
      </c>
      <c r="P935" s="17">
        <f>N935-O935</f>
        <v>0</v>
      </c>
      <c r="Q935" s="259"/>
      <c r="R935" s="755"/>
      <c r="S935" s="755"/>
    </row>
    <row r="936" spans="1:71" hidden="1">
      <c r="A936" s="250"/>
      <c r="B936" s="254"/>
      <c r="C936" s="254"/>
      <c r="D936" s="1011"/>
      <c r="E936" s="22"/>
      <c r="F936" s="23"/>
      <c r="N936" s="17"/>
      <c r="O936" s="17"/>
      <c r="P936" s="17"/>
      <c r="Q936" s="259"/>
      <c r="R936" s="755"/>
      <c r="S936" s="755"/>
    </row>
    <row r="937" spans="1:71" hidden="1">
      <c r="A937" s="67"/>
      <c r="B937" s="28"/>
      <c r="C937" s="165" t="s">
        <v>1122</v>
      </c>
      <c r="D937" s="1028"/>
      <c r="E937" s="117"/>
      <c r="F937" s="118"/>
      <c r="G937" s="119"/>
      <c r="H937" s="120"/>
      <c r="I937" s="119"/>
      <c r="J937" s="119"/>
      <c r="K937" s="120"/>
      <c r="L937" s="119"/>
      <c r="M937" s="119"/>
      <c r="N937" s="121">
        <f>SUBTOTAL(9,N938:N1002)</f>
        <v>959360000</v>
      </c>
      <c r="O937" s="121">
        <f>SUBTOTAL(9,O938:O1002)</f>
        <v>1156842000</v>
      </c>
      <c r="P937" s="121">
        <f>SUBTOTAL(9,P938:P1002)</f>
        <v>-197482000</v>
      </c>
      <c r="Q937" s="122">
        <f>(N937/O937)*100-100</f>
        <v>-17.070784082873885</v>
      </c>
      <c r="R937" s="755"/>
      <c r="S937" s="755"/>
    </row>
    <row r="938" spans="1:71" hidden="1">
      <c r="A938" s="67"/>
      <c r="B938" s="28"/>
      <c r="C938" s="46"/>
      <c r="D938" s="1055" t="s">
        <v>397</v>
      </c>
      <c r="E938" s="269"/>
      <c r="F938" s="270"/>
      <c r="G938" s="271"/>
      <c r="H938" s="272"/>
      <c r="I938" s="271"/>
      <c r="J938" s="271"/>
      <c r="K938" s="272"/>
      <c r="L938" s="271"/>
      <c r="M938" s="271"/>
      <c r="N938" s="173">
        <f>SUBTOTAL(9,N939:N945)</f>
        <v>45160000</v>
      </c>
      <c r="O938" s="173">
        <f>SUBTOTAL(9,O939:O945)</f>
        <v>45480000</v>
      </c>
      <c r="P938" s="173">
        <f>SUBTOTAL(9,P939:P945)</f>
        <v>-320000</v>
      </c>
      <c r="Q938" s="273"/>
      <c r="R938" s="755"/>
      <c r="S938" s="755"/>
      <c r="BS938" s="11"/>
    </row>
    <row r="939" spans="1:71" hidden="1">
      <c r="A939" s="67"/>
      <c r="B939" s="28"/>
      <c r="C939" s="46"/>
      <c r="D939" s="1004"/>
      <c r="E939" s="124" t="s">
        <v>30</v>
      </c>
      <c r="F939" s="14">
        <v>25000</v>
      </c>
      <c r="G939" s="15" t="s">
        <v>3</v>
      </c>
      <c r="H939" s="16">
        <v>25</v>
      </c>
      <c r="I939" s="15" t="s">
        <v>31</v>
      </c>
      <c r="J939" s="15" t="s">
        <v>3</v>
      </c>
      <c r="K939" s="16">
        <v>12</v>
      </c>
      <c r="L939" s="15" t="s">
        <v>12</v>
      </c>
      <c r="M939" s="15" t="s">
        <v>5</v>
      </c>
      <c r="N939" s="17">
        <f t="shared" ref="N939:N945" si="50">ROUNDUP(IF(H939&lt;=0,0,IF(K939&lt;=0,0,F939*H939*K939)),-3)</f>
        <v>7500000</v>
      </c>
      <c r="O939" s="17">
        <v>7800000</v>
      </c>
      <c r="P939" s="17">
        <f t="shared" ref="P939:P945" si="51">N939-O939</f>
        <v>-300000</v>
      </c>
      <c r="Q939" s="69"/>
      <c r="R939" s="755"/>
      <c r="S939" s="755"/>
    </row>
    <row r="940" spans="1:71" hidden="1">
      <c r="A940" s="67"/>
      <c r="B940" s="28"/>
      <c r="C940" s="46"/>
      <c r="D940" s="1004"/>
      <c r="E940" s="124" t="s">
        <v>2038</v>
      </c>
      <c r="F940" s="14">
        <v>5000000</v>
      </c>
      <c r="G940" s="15" t="s">
        <v>3</v>
      </c>
      <c r="H940" s="16">
        <v>1</v>
      </c>
      <c r="I940" s="15" t="s">
        <v>16</v>
      </c>
      <c r="J940" s="15" t="s">
        <v>3</v>
      </c>
      <c r="K940" s="16">
        <v>1</v>
      </c>
      <c r="L940" s="15" t="s">
        <v>16</v>
      </c>
      <c r="M940" s="15" t="s">
        <v>5</v>
      </c>
      <c r="N940" s="17">
        <f t="shared" si="50"/>
        <v>5000000</v>
      </c>
      <c r="O940" s="17">
        <v>5000000</v>
      </c>
      <c r="P940" s="17">
        <f t="shared" si="51"/>
        <v>0</v>
      </c>
      <c r="Q940" s="69"/>
      <c r="R940" s="755"/>
      <c r="S940" s="755"/>
    </row>
    <row r="941" spans="1:71" hidden="1">
      <c r="A941" s="67"/>
      <c r="B941" s="28"/>
      <c r="C941" s="46"/>
      <c r="D941" s="1004"/>
      <c r="E941" s="124" t="s">
        <v>34</v>
      </c>
      <c r="F941" s="14">
        <v>2200000</v>
      </c>
      <c r="G941" s="15" t="s">
        <v>3</v>
      </c>
      <c r="H941" s="16">
        <v>1</v>
      </c>
      <c r="I941" s="15" t="s">
        <v>16</v>
      </c>
      <c r="J941" s="15" t="s">
        <v>3</v>
      </c>
      <c r="K941" s="16">
        <v>1</v>
      </c>
      <c r="L941" s="15" t="s">
        <v>16</v>
      </c>
      <c r="M941" s="15" t="s">
        <v>5</v>
      </c>
      <c r="N941" s="17">
        <f t="shared" si="50"/>
        <v>2200000</v>
      </c>
      <c r="O941" s="17">
        <v>2100000</v>
      </c>
      <c r="P941" s="17">
        <f t="shared" si="51"/>
        <v>100000</v>
      </c>
      <c r="Q941" s="69"/>
      <c r="R941" s="755"/>
      <c r="S941" s="755"/>
    </row>
    <row r="942" spans="1:71" hidden="1">
      <c r="A942" s="67"/>
      <c r="B942" s="28"/>
      <c r="C942" s="46"/>
      <c r="D942" s="1004"/>
      <c r="E942" s="124" t="s">
        <v>36</v>
      </c>
      <c r="F942" s="14">
        <v>80000</v>
      </c>
      <c r="G942" s="15" t="s">
        <v>3</v>
      </c>
      <c r="H942" s="16">
        <v>1</v>
      </c>
      <c r="I942" s="15" t="s">
        <v>16</v>
      </c>
      <c r="J942" s="15" t="s">
        <v>3</v>
      </c>
      <c r="K942" s="16">
        <v>12</v>
      </c>
      <c r="L942" s="15" t="s">
        <v>12</v>
      </c>
      <c r="M942" s="15" t="s">
        <v>5</v>
      </c>
      <c r="N942" s="17">
        <f t="shared" si="50"/>
        <v>960000</v>
      </c>
      <c r="O942" s="17">
        <v>1080000</v>
      </c>
      <c r="P942" s="17">
        <f t="shared" si="51"/>
        <v>-120000</v>
      </c>
      <c r="Q942" s="69"/>
      <c r="R942" s="755"/>
      <c r="S942" s="755"/>
    </row>
    <row r="943" spans="1:71" hidden="1">
      <c r="A943" s="67"/>
      <c r="B943" s="28"/>
      <c r="C943" s="46"/>
      <c r="D943" s="1004"/>
      <c r="E943" s="124" t="s">
        <v>2039</v>
      </c>
      <c r="F943" s="14">
        <v>2100000</v>
      </c>
      <c r="G943" s="15" t="s">
        <v>3</v>
      </c>
      <c r="H943" s="16">
        <v>1</v>
      </c>
      <c r="I943" s="15" t="s">
        <v>16</v>
      </c>
      <c r="J943" s="15" t="s">
        <v>3</v>
      </c>
      <c r="K943" s="16">
        <v>12</v>
      </c>
      <c r="L943" s="15" t="s">
        <v>12</v>
      </c>
      <c r="M943" s="15" t="s">
        <v>5</v>
      </c>
      <c r="N943" s="17">
        <f t="shared" si="50"/>
        <v>25200000</v>
      </c>
      <c r="O943" s="17">
        <v>25200000</v>
      </c>
      <c r="P943" s="17">
        <f t="shared" si="51"/>
        <v>0</v>
      </c>
      <c r="Q943" s="69"/>
      <c r="R943" s="755"/>
      <c r="S943" s="755"/>
    </row>
    <row r="944" spans="1:71" hidden="1">
      <c r="A944" s="67"/>
      <c r="B944" s="28"/>
      <c r="C944" s="46"/>
      <c r="D944" s="1004"/>
      <c r="E944" s="124" t="s">
        <v>45</v>
      </c>
      <c r="F944" s="14">
        <v>3500000</v>
      </c>
      <c r="G944" s="15" t="s">
        <v>3</v>
      </c>
      <c r="H944" s="16">
        <v>1</v>
      </c>
      <c r="I944" s="15" t="s">
        <v>16</v>
      </c>
      <c r="J944" s="15" t="s">
        <v>3</v>
      </c>
      <c r="K944" s="16">
        <v>1</v>
      </c>
      <c r="L944" s="15" t="s">
        <v>25</v>
      </c>
      <c r="M944" s="15" t="s">
        <v>5</v>
      </c>
      <c r="N944" s="17">
        <f t="shared" si="50"/>
        <v>3500000</v>
      </c>
      <c r="O944" s="17">
        <v>3500000</v>
      </c>
      <c r="P944" s="17">
        <f t="shared" si="51"/>
        <v>0</v>
      </c>
      <c r="Q944" s="69"/>
      <c r="R944" s="755"/>
      <c r="S944" s="755"/>
    </row>
    <row r="945" spans="1:19" hidden="1">
      <c r="A945" s="67"/>
      <c r="B945" s="28"/>
      <c r="C945" s="46"/>
      <c r="D945" s="1004"/>
      <c r="E945" s="124" t="s">
        <v>35</v>
      </c>
      <c r="F945" s="14">
        <v>800000</v>
      </c>
      <c r="G945" s="15" t="s">
        <v>3</v>
      </c>
      <c r="H945" s="16">
        <v>1</v>
      </c>
      <c r="I945" s="15" t="s">
        <v>16</v>
      </c>
      <c r="J945" s="15" t="s">
        <v>3</v>
      </c>
      <c r="K945" s="16">
        <v>1</v>
      </c>
      <c r="L945" s="15" t="s">
        <v>16</v>
      </c>
      <c r="M945" s="15" t="s">
        <v>5</v>
      </c>
      <c r="N945" s="17">
        <f t="shared" si="50"/>
        <v>800000</v>
      </c>
      <c r="O945" s="17">
        <v>800000</v>
      </c>
      <c r="P945" s="17">
        <f t="shared" si="51"/>
        <v>0</v>
      </c>
      <c r="Q945" s="69"/>
      <c r="R945" s="755"/>
      <c r="S945" s="755"/>
    </row>
    <row r="946" spans="1:19" hidden="1">
      <c r="A946" s="67"/>
      <c r="B946" s="28"/>
      <c r="C946" s="46"/>
      <c r="D946" s="1004"/>
      <c r="E946" s="124"/>
      <c r="N946" s="17"/>
      <c r="O946" s="17"/>
      <c r="P946" s="17"/>
      <c r="Q946" s="69"/>
      <c r="R946" s="755"/>
      <c r="S946" s="755"/>
    </row>
    <row r="947" spans="1:19" hidden="1">
      <c r="A947" s="67"/>
      <c r="B947" s="28"/>
      <c r="C947" s="46"/>
      <c r="D947" s="1004" t="s">
        <v>410</v>
      </c>
      <c r="E947" s="124"/>
      <c r="N947" s="18">
        <f>SUBTOTAL(9,N948:N950)</f>
        <v>116400000</v>
      </c>
      <c r="O947" s="18">
        <f>SUBTOTAL(9,O948:O950)</f>
        <v>245172000</v>
      </c>
      <c r="P947" s="18">
        <f>SUBTOTAL(9,P948:P950)</f>
        <v>-128772000</v>
      </c>
      <c r="Q947" s="163"/>
      <c r="R947" s="755"/>
      <c r="S947" s="755"/>
    </row>
    <row r="948" spans="1:19" hidden="1">
      <c r="A948" s="67"/>
      <c r="B948" s="28"/>
      <c r="C948" s="46"/>
      <c r="D948" s="1004"/>
      <c r="E948" s="124" t="s">
        <v>33</v>
      </c>
      <c r="F948" s="14">
        <v>1400000</v>
      </c>
      <c r="G948" s="15" t="s">
        <v>3</v>
      </c>
      <c r="H948" s="16">
        <v>1</v>
      </c>
      <c r="I948" s="15" t="s">
        <v>16</v>
      </c>
      <c r="J948" s="15" t="s">
        <v>3</v>
      </c>
      <c r="K948" s="16">
        <v>12</v>
      </c>
      <c r="L948" s="15" t="s">
        <v>12</v>
      </c>
      <c r="M948" s="15" t="s">
        <v>5</v>
      </c>
      <c r="N948" s="17">
        <f>ROUNDUP(IF(H948&lt;=0,0,IF(K948&lt;=0,0,F948*H948*K948)),-3)</f>
        <v>16800000</v>
      </c>
      <c r="O948" s="17">
        <v>15600000</v>
      </c>
      <c r="P948" s="17">
        <f>N948-O948</f>
        <v>1200000</v>
      </c>
      <c r="Q948" s="69"/>
      <c r="R948" s="755"/>
      <c r="S948" s="755"/>
    </row>
    <row r="949" spans="1:19" hidden="1">
      <c r="A949" s="67"/>
      <c r="B949" s="28"/>
      <c r="C949" s="46"/>
      <c r="D949" s="1004"/>
      <c r="E949" s="124" t="s">
        <v>32</v>
      </c>
      <c r="F949" s="14">
        <v>1300000</v>
      </c>
      <c r="G949" s="15" t="s">
        <v>3</v>
      </c>
      <c r="H949" s="16">
        <v>1</v>
      </c>
      <c r="I949" s="15" t="s">
        <v>16</v>
      </c>
      <c r="J949" s="15" t="s">
        <v>3</v>
      </c>
      <c r="K949" s="16">
        <v>12</v>
      </c>
      <c r="L949" s="15" t="s">
        <v>12</v>
      </c>
      <c r="M949" s="15" t="s">
        <v>5</v>
      </c>
      <c r="N949" s="17">
        <f>ROUNDUP(IF(H949&lt;=0,0,IF(K949&lt;=0,0,F949*H949*K949)),-3)</f>
        <v>15600000</v>
      </c>
      <c r="O949" s="17">
        <v>149172000</v>
      </c>
      <c r="P949" s="17">
        <f>N949-O949</f>
        <v>-133572000</v>
      </c>
      <c r="Q949" s="69"/>
      <c r="R949" s="755"/>
      <c r="S949" s="755"/>
    </row>
    <row r="950" spans="1:19" hidden="1">
      <c r="A950" s="67"/>
      <c r="B950" s="28"/>
      <c r="C950" s="46"/>
      <c r="D950" s="1004"/>
      <c r="E950" s="124" t="s">
        <v>37</v>
      </c>
      <c r="F950" s="14">
        <v>7000000</v>
      </c>
      <c r="G950" s="15" t="s">
        <v>3</v>
      </c>
      <c r="H950" s="16">
        <v>1</v>
      </c>
      <c r="I950" s="15" t="s">
        <v>16</v>
      </c>
      <c r="J950" s="15" t="s">
        <v>3</v>
      </c>
      <c r="K950" s="16">
        <v>12</v>
      </c>
      <c r="L950" s="15" t="s">
        <v>12</v>
      </c>
      <c r="M950" s="15" t="s">
        <v>5</v>
      </c>
      <c r="N950" s="17">
        <f>ROUNDUP(IF(H950&lt;=0,0,IF(K950&lt;=0,0,F950*H950*K950)),-3)</f>
        <v>84000000</v>
      </c>
      <c r="O950" s="17">
        <v>80400000</v>
      </c>
      <c r="P950" s="17">
        <f>N950-O950</f>
        <v>3600000</v>
      </c>
      <c r="Q950" s="69"/>
      <c r="R950" s="755"/>
      <c r="S950" s="755"/>
    </row>
    <row r="951" spans="1:19" hidden="1">
      <c r="A951" s="67"/>
      <c r="B951" s="28"/>
      <c r="C951" s="46"/>
      <c r="D951" s="1004"/>
      <c r="E951" s="124"/>
      <c r="N951" s="17"/>
      <c r="O951" s="17"/>
      <c r="P951" s="17"/>
      <c r="Q951" s="69"/>
      <c r="R951" s="755"/>
      <c r="S951" s="755"/>
    </row>
    <row r="952" spans="1:19" hidden="1">
      <c r="A952" s="67"/>
      <c r="B952" s="28"/>
      <c r="C952" s="46"/>
      <c r="D952" s="1004" t="s">
        <v>436</v>
      </c>
      <c r="E952" s="124"/>
      <c r="N952" s="18">
        <f>SUBTOTAL(9,N953:N955)</f>
        <v>20700000</v>
      </c>
      <c r="O952" s="18">
        <f>SUBTOTAL(9,O953:O955)</f>
        <v>9000000</v>
      </c>
      <c r="P952" s="18">
        <f>SUBTOTAL(9,P953:P955)</f>
        <v>11700000</v>
      </c>
      <c r="Q952" s="163"/>
      <c r="R952" s="755"/>
      <c r="S952" s="755"/>
    </row>
    <row r="953" spans="1:19" hidden="1">
      <c r="A953" s="67"/>
      <c r="B953" s="28"/>
      <c r="C953" s="46"/>
      <c r="D953" s="1004"/>
      <c r="E953" s="124" t="s">
        <v>2040</v>
      </c>
      <c r="F953" s="14">
        <v>725000</v>
      </c>
      <c r="G953" s="15" t="s">
        <v>3</v>
      </c>
      <c r="H953" s="16">
        <v>1</v>
      </c>
      <c r="I953" s="15" t="s">
        <v>16</v>
      </c>
      <c r="J953" s="15" t="s">
        <v>3</v>
      </c>
      <c r="K953" s="16">
        <v>12</v>
      </c>
      <c r="L953" s="15" t="s">
        <v>12</v>
      </c>
      <c r="M953" s="15" t="s">
        <v>5</v>
      </c>
      <c r="N953" s="17">
        <f>ROUNDUP(IF(H953&lt;=0,0,IF(K953&lt;=0,0,F953*H953*K953)),-3)</f>
        <v>8700000</v>
      </c>
      <c r="O953" s="17">
        <v>8400000</v>
      </c>
      <c r="P953" s="17">
        <f>N953-O953</f>
        <v>300000</v>
      </c>
      <c r="Q953" s="69"/>
      <c r="R953" s="755"/>
      <c r="S953" s="755"/>
    </row>
    <row r="954" spans="1:19" hidden="1">
      <c r="A954" s="67"/>
      <c r="B954" s="28"/>
      <c r="C954" s="46"/>
      <c r="D954" s="1004"/>
      <c r="E954" s="124" t="s">
        <v>2041</v>
      </c>
      <c r="F954" s="14">
        <v>1000000</v>
      </c>
      <c r="G954" s="15" t="s">
        <v>3</v>
      </c>
      <c r="H954" s="16">
        <v>1</v>
      </c>
      <c r="I954" s="15" t="s">
        <v>16</v>
      </c>
      <c r="J954" s="15" t="s">
        <v>3</v>
      </c>
      <c r="K954" s="16">
        <v>12</v>
      </c>
      <c r="L954" s="15" t="s">
        <v>1696</v>
      </c>
      <c r="M954" s="15" t="s">
        <v>5</v>
      </c>
      <c r="N954" s="17">
        <f>ROUNDUP(IF(H954&lt;=0,0,IF(K954&lt;=0,0,F954*H954*K954)),-3)</f>
        <v>12000000</v>
      </c>
      <c r="O954" s="17">
        <v>0</v>
      </c>
      <c r="P954" s="17">
        <f>N954-O954</f>
        <v>12000000</v>
      </c>
      <c r="Q954" s="69"/>
      <c r="R954" s="755"/>
      <c r="S954" s="755"/>
    </row>
    <row r="955" spans="1:19" hidden="1">
      <c r="A955" s="67"/>
      <c r="B955" s="28"/>
      <c r="C955" s="46"/>
      <c r="D955" s="1004"/>
      <c r="E955" s="124" t="s">
        <v>46</v>
      </c>
      <c r="G955" s="15" t="s">
        <v>3</v>
      </c>
      <c r="I955" s="15" t="s">
        <v>26</v>
      </c>
      <c r="J955" s="15" t="s">
        <v>3</v>
      </c>
      <c r="L955" s="15" t="s">
        <v>25</v>
      </c>
      <c r="M955" s="15" t="s">
        <v>5</v>
      </c>
      <c r="N955" s="17">
        <f>ROUNDUP(IF(H955&lt;=0,0,IF(K955&lt;=0,0,F955*H955*K955)),-3)</f>
        <v>0</v>
      </c>
      <c r="O955" s="17">
        <v>600000</v>
      </c>
      <c r="P955" s="17">
        <f>N955-O955</f>
        <v>-600000</v>
      </c>
      <c r="Q955" s="69"/>
      <c r="R955" s="755"/>
      <c r="S955" s="755"/>
    </row>
    <row r="956" spans="1:19" hidden="1">
      <c r="A956" s="67"/>
      <c r="B956" s="28"/>
      <c r="C956" s="46"/>
      <c r="D956" s="1004"/>
      <c r="E956" s="124"/>
      <c r="N956" s="17"/>
      <c r="O956" s="17"/>
      <c r="P956" s="17"/>
      <c r="Q956" s="69"/>
      <c r="R956" s="755"/>
      <c r="S956" s="755"/>
    </row>
    <row r="957" spans="1:19" hidden="1">
      <c r="A957" s="67"/>
      <c r="B957" s="28"/>
      <c r="C957" s="46"/>
      <c r="D957" s="1004" t="s">
        <v>445</v>
      </c>
      <c r="E957" s="124"/>
      <c r="N957" s="18">
        <f>SUBTOTAL(9,N958:N959)</f>
        <v>42000000</v>
      </c>
      <c r="O957" s="18">
        <f>SUBTOTAL(9,O958:O959)</f>
        <v>50000000</v>
      </c>
      <c r="P957" s="18">
        <f>SUBTOTAL(9,P958:P959)</f>
        <v>-8000000</v>
      </c>
      <c r="Q957" s="163"/>
      <c r="R957" s="755"/>
      <c r="S957" s="755"/>
    </row>
    <row r="958" spans="1:19" hidden="1">
      <c r="A958" s="67"/>
      <c r="B958" s="28"/>
      <c r="C958" s="46"/>
      <c r="D958" s="1004"/>
      <c r="E958" s="124" t="s">
        <v>2042</v>
      </c>
      <c r="F958" s="14">
        <v>3000000</v>
      </c>
      <c r="G958" s="15" t="s">
        <v>3</v>
      </c>
      <c r="H958" s="16">
        <v>1</v>
      </c>
      <c r="I958" s="15" t="s">
        <v>16</v>
      </c>
      <c r="J958" s="15" t="s">
        <v>3</v>
      </c>
      <c r="K958" s="16">
        <v>4</v>
      </c>
      <c r="L958" s="15" t="s">
        <v>25</v>
      </c>
      <c r="M958" s="15" t="s">
        <v>5</v>
      </c>
      <c r="N958" s="17">
        <f>ROUNDUP(IF(H958&lt;=0,0,IF(K958&lt;=0,0,F958*H958*K958)),-3)</f>
        <v>12000000</v>
      </c>
      <c r="O958" s="17">
        <v>20000000</v>
      </c>
      <c r="P958" s="17">
        <f>N958-O958</f>
        <v>-8000000</v>
      </c>
      <c r="Q958" s="69"/>
      <c r="R958" s="755"/>
      <c r="S958" s="755"/>
    </row>
    <row r="959" spans="1:19" hidden="1">
      <c r="A959" s="67"/>
      <c r="B959" s="28"/>
      <c r="C959" s="46"/>
      <c r="D959" s="1004"/>
      <c r="E959" s="124" t="s">
        <v>2043</v>
      </c>
      <c r="F959" s="14">
        <v>2500000</v>
      </c>
      <c r="G959" s="15" t="s">
        <v>3</v>
      </c>
      <c r="H959" s="16">
        <v>12</v>
      </c>
      <c r="I959" s="15" t="s">
        <v>1696</v>
      </c>
      <c r="J959" s="15" t="s">
        <v>3</v>
      </c>
      <c r="K959" s="16">
        <v>1</v>
      </c>
      <c r="L959" s="15" t="s">
        <v>433</v>
      </c>
      <c r="M959" s="15" t="s">
        <v>5</v>
      </c>
      <c r="N959" s="17">
        <f>ROUNDUP(IF(H959&lt;=0,0,IF(K959&lt;=0,0,F959*H959*K959)),-3)</f>
        <v>30000000</v>
      </c>
      <c r="O959" s="17">
        <v>30000000</v>
      </c>
      <c r="P959" s="17">
        <f>N959-O959</f>
        <v>0</v>
      </c>
      <c r="Q959" s="69"/>
      <c r="R959" s="755"/>
      <c r="S959" s="755"/>
    </row>
    <row r="960" spans="1:19" hidden="1">
      <c r="A960" s="67"/>
      <c r="B960" s="28"/>
      <c r="C960" s="46"/>
      <c r="D960" s="1004"/>
      <c r="E960" s="124"/>
      <c r="N960" s="17"/>
      <c r="O960" s="17"/>
      <c r="P960" s="17"/>
      <c r="Q960" s="69"/>
      <c r="R960" s="755"/>
      <c r="S960" s="755"/>
    </row>
    <row r="961" spans="1:19" hidden="1">
      <c r="A961" s="67"/>
      <c r="B961" s="28"/>
      <c r="C961" s="46"/>
      <c r="D961" s="1004" t="s">
        <v>501</v>
      </c>
      <c r="E961" s="124"/>
      <c r="N961" s="18">
        <f>SUBTOTAL(9,N962:N963)</f>
        <v>0</v>
      </c>
      <c r="O961" s="18">
        <f>SUBTOTAL(9,O962:O963)</f>
        <v>3200000</v>
      </c>
      <c r="P961" s="18">
        <f>SUBTOTAL(9,P962:P963)</f>
        <v>-3200000</v>
      </c>
      <c r="Q961" s="163"/>
      <c r="R961" s="755"/>
      <c r="S961" s="755"/>
    </row>
    <row r="962" spans="1:19" hidden="1">
      <c r="A962" s="67"/>
      <c r="B962" s="28"/>
      <c r="C962" s="46"/>
      <c r="D962" s="1004"/>
      <c r="E962" s="124" t="s">
        <v>2044</v>
      </c>
      <c r="F962" s="23">
        <v>0</v>
      </c>
      <c r="G962" s="15" t="s">
        <v>3</v>
      </c>
      <c r="I962" s="15" t="s">
        <v>1679</v>
      </c>
      <c r="J962" s="15" t="s">
        <v>3</v>
      </c>
      <c r="L962" s="15" t="s">
        <v>433</v>
      </c>
      <c r="M962" s="15" t="s">
        <v>5</v>
      </c>
      <c r="N962" s="17">
        <f>ROUNDUP(IF(H962&lt;=0,0,IF(K962&lt;=0,0,F962*H962*K962)),-3)</f>
        <v>0</v>
      </c>
      <c r="O962" s="17">
        <v>3200000</v>
      </c>
      <c r="P962" s="17">
        <f>N962-O962</f>
        <v>-3200000</v>
      </c>
      <c r="Q962" s="69"/>
      <c r="R962" s="755"/>
      <c r="S962" s="755"/>
    </row>
    <row r="963" spans="1:19" hidden="1">
      <c r="A963" s="67"/>
      <c r="B963" s="28"/>
      <c r="C963" s="46"/>
      <c r="D963" s="1004"/>
      <c r="E963" s="124"/>
      <c r="N963" s="17"/>
      <c r="O963" s="17"/>
      <c r="P963" s="17"/>
      <c r="Q963" s="69"/>
      <c r="R963" s="755"/>
      <c r="S963" s="755"/>
    </row>
    <row r="964" spans="1:19" hidden="1">
      <c r="A964" s="67"/>
      <c r="B964" s="28"/>
      <c r="C964" s="46"/>
      <c r="D964" s="1004" t="s">
        <v>399</v>
      </c>
      <c r="E964" s="124"/>
      <c r="N964" s="18">
        <f>SUBTOTAL(9,N965:N966)</f>
        <v>468000000</v>
      </c>
      <c r="O964" s="18">
        <f>SUBTOTAL(9,O965:O966)</f>
        <v>478000000</v>
      </c>
      <c r="P964" s="18">
        <f>SUBTOTAL(9,P965:P966)</f>
        <v>-10000000</v>
      </c>
      <c r="Q964" s="163"/>
      <c r="R964" s="755"/>
      <c r="S964" s="755"/>
    </row>
    <row r="965" spans="1:19" hidden="1">
      <c r="A965" s="67"/>
      <c r="B965" s="28"/>
      <c r="C965" s="46"/>
      <c r="D965" s="1004"/>
      <c r="E965" s="124" t="s">
        <v>2045</v>
      </c>
      <c r="F965" s="14">
        <v>414000000</v>
      </c>
      <c r="G965" s="15" t="s">
        <v>3</v>
      </c>
      <c r="H965" s="16">
        <v>1</v>
      </c>
      <c r="I965" s="15" t="s">
        <v>1784</v>
      </c>
      <c r="J965" s="15" t="s">
        <v>3</v>
      </c>
      <c r="K965" s="16">
        <v>1</v>
      </c>
      <c r="L965" s="15" t="s">
        <v>1687</v>
      </c>
      <c r="M965" s="15" t="s">
        <v>5</v>
      </c>
      <c r="N965" s="17">
        <f>ROUNDUP(IF(H965&lt;=0,0,IF(K965&lt;=0,0,F965*H965*K965)),-3)</f>
        <v>414000000</v>
      </c>
      <c r="O965" s="17">
        <v>411000000</v>
      </c>
      <c r="P965" s="17">
        <f>N965-O965</f>
        <v>3000000</v>
      </c>
      <c r="Q965" s="69"/>
      <c r="R965" s="755"/>
      <c r="S965" s="755"/>
    </row>
    <row r="966" spans="1:19" hidden="1">
      <c r="A966" s="67"/>
      <c r="B966" s="28"/>
      <c r="C966" s="46"/>
      <c r="D966" s="1004"/>
      <c r="E966" s="124" t="s">
        <v>1123</v>
      </c>
      <c r="F966" s="14">
        <v>54000000</v>
      </c>
      <c r="G966" s="15" t="s">
        <v>3</v>
      </c>
      <c r="H966" s="16">
        <v>1</v>
      </c>
      <c r="I966" s="15" t="s">
        <v>1804</v>
      </c>
      <c r="J966" s="15" t="s">
        <v>3</v>
      </c>
      <c r="K966" s="16">
        <v>1</v>
      </c>
      <c r="L966" s="15" t="s">
        <v>1687</v>
      </c>
      <c r="M966" s="15" t="s">
        <v>5</v>
      </c>
      <c r="N966" s="17">
        <f>ROUNDUP(IF(H966&lt;=0,0,IF(K966&lt;=0,0,F966*H966*K966)),-3)</f>
        <v>54000000</v>
      </c>
      <c r="O966" s="17">
        <v>67000000</v>
      </c>
      <c r="P966" s="17">
        <f>N966-O966</f>
        <v>-13000000</v>
      </c>
      <c r="Q966" s="69"/>
      <c r="R966" s="755"/>
      <c r="S966" s="755"/>
    </row>
    <row r="967" spans="1:19" hidden="1">
      <c r="A967" s="67"/>
      <c r="B967" s="28"/>
      <c r="C967" s="46"/>
      <c r="D967" s="1004"/>
      <c r="E967" s="124"/>
      <c r="N967" s="17"/>
      <c r="O967" s="17"/>
      <c r="P967" s="17"/>
      <c r="Q967" s="69"/>
      <c r="R967" s="755"/>
      <c r="S967" s="755"/>
    </row>
    <row r="968" spans="1:19" hidden="1">
      <c r="A968" s="67"/>
      <c r="B968" s="28"/>
      <c r="C968" s="46"/>
      <c r="D968" s="1004" t="s">
        <v>417</v>
      </c>
      <c r="E968" s="124"/>
      <c r="N968" s="18">
        <f>SUBTOTAL(9,N969:N978)</f>
        <v>69600000</v>
      </c>
      <c r="O968" s="18">
        <f>SUBTOTAL(9,O969:O978)</f>
        <v>141600000</v>
      </c>
      <c r="P968" s="18">
        <f>SUBTOTAL(9,P969:P978)</f>
        <v>-72000000</v>
      </c>
      <c r="Q968" s="163"/>
      <c r="R968" s="755"/>
      <c r="S968" s="755"/>
    </row>
    <row r="969" spans="1:19" hidden="1">
      <c r="A969" s="67"/>
      <c r="B969" s="28"/>
      <c r="C969" s="46"/>
      <c r="D969" s="1004"/>
      <c r="E969" s="124" t="s">
        <v>1124</v>
      </c>
      <c r="F969" s="23">
        <v>0</v>
      </c>
      <c r="G969" s="15" t="s">
        <v>3</v>
      </c>
      <c r="I969" s="15" t="s">
        <v>16</v>
      </c>
      <c r="J969" s="15" t="s">
        <v>3</v>
      </c>
      <c r="L969" s="15" t="s">
        <v>25</v>
      </c>
      <c r="M969" s="15" t="s">
        <v>5</v>
      </c>
      <c r="N969" s="17">
        <f t="shared" ref="N969:N978" si="52">ROUNDUP(IF(H969&lt;=0,0,IF(K969&lt;=0,0,F969*H969*K969)),-3)</f>
        <v>0</v>
      </c>
      <c r="O969" s="17">
        <v>25000000</v>
      </c>
      <c r="P969" s="17">
        <f t="shared" ref="P969:P978" si="53">N969-O969</f>
        <v>-25000000</v>
      </c>
      <c r="Q969" s="69"/>
      <c r="R969" s="755"/>
      <c r="S969" s="755"/>
    </row>
    <row r="970" spans="1:19" hidden="1">
      <c r="A970" s="67"/>
      <c r="B970" s="28"/>
      <c r="C970" s="46"/>
      <c r="D970" s="1004"/>
      <c r="E970" s="124" t="s">
        <v>2046</v>
      </c>
      <c r="F970" s="23">
        <v>0</v>
      </c>
      <c r="G970" s="15" t="s">
        <v>3</v>
      </c>
      <c r="I970" s="15" t="s">
        <v>16</v>
      </c>
      <c r="J970" s="15" t="s">
        <v>3</v>
      </c>
      <c r="L970" s="15" t="s">
        <v>25</v>
      </c>
      <c r="M970" s="15" t="s">
        <v>5</v>
      </c>
      <c r="N970" s="17">
        <f t="shared" si="52"/>
        <v>0</v>
      </c>
      <c r="O970" s="17">
        <v>10000000</v>
      </c>
      <c r="P970" s="17">
        <f t="shared" si="53"/>
        <v>-10000000</v>
      </c>
      <c r="Q970" s="69"/>
      <c r="R970" s="755"/>
      <c r="S970" s="755"/>
    </row>
    <row r="971" spans="1:19" hidden="1">
      <c r="A971" s="67"/>
      <c r="B971" s="28"/>
      <c r="C971" s="46"/>
      <c r="D971" s="1004"/>
      <c r="E971" s="124" t="s">
        <v>2047</v>
      </c>
      <c r="F971" s="23">
        <v>0</v>
      </c>
      <c r="G971" s="15" t="s">
        <v>3</v>
      </c>
      <c r="I971" s="15" t="s">
        <v>16</v>
      </c>
      <c r="J971" s="15" t="s">
        <v>3</v>
      </c>
      <c r="L971" s="15" t="s">
        <v>39</v>
      </c>
      <c r="M971" s="15" t="s">
        <v>5</v>
      </c>
      <c r="N971" s="17">
        <f t="shared" si="52"/>
        <v>0</v>
      </c>
      <c r="O971" s="17">
        <v>20000000</v>
      </c>
      <c r="P971" s="17">
        <f t="shared" si="53"/>
        <v>-20000000</v>
      </c>
      <c r="Q971" s="69"/>
      <c r="R971" s="755"/>
      <c r="S971" s="755"/>
    </row>
    <row r="972" spans="1:19" hidden="1">
      <c r="A972" s="67"/>
      <c r="B972" s="28"/>
      <c r="C972" s="46"/>
      <c r="D972" s="1004"/>
      <c r="E972" s="124" t="s">
        <v>40</v>
      </c>
      <c r="F972" s="14">
        <v>400000</v>
      </c>
      <c r="G972" s="15" t="s">
        <v>3</v>
      </c>
      <c r="H972" s="16">
        <v>1</v>
      </c>
      <c r="I972" s="15" t="s">
        <v>16</v>
      </c>
      <c r="J972" s="15" t="s">
        <v>3</v>
      </c>
      <c r="K972" s="16">
        <v>12</v>
      </c>
      <c r="L972" s="15" t="s">
        <v>12</v>
      </c>
      <c r="M972" s="15" t="s">
        <v>5</v>
      </c>
      <c r="N972" s="17">
        <f t="shared" si="52"/>
        <v>4800000</v>
      </c>
      <c r="O972" s="17">
        <v>4800000</v>
      </c>
      <c r="P972" s="17">
        <f t="shared" si="53"/>
        <v>0</v>
      </c>
      <c r="Q972" s="69"/>
      <c r="R972" s="755"/>
      <c r="S972" s="755"/>
    </row>
    <row r="973" spans="1:19" hidden="1">
      <c r="A973" s="67"/>
      <c r="B973" s="28"/>
      <c r="C973" s="46"/>
      <c r="D973" s="1004"/>
      <c r="E973" s="124" t="s">
        <v>2048</v>
      </c>
      <c r="F973" s="14">
        <v>3000000</v>
      </c>
      <c r="G973" s="15" t="s">
        <v>3</v>
      </c>
      <c r="H973" s="16">
        <v>1</v>
      </c>
      <c r="I973" s="15" t="s">
        <v>16</v>
      </c>
      <c r="J973" s="15" t="s">
        <v>3</v>
      </c>
      <c r="K973" s="16">
        <v>6</v>
      </c>
      <c r="L973" s="15" t="s">
        <v>25</v>
      </c>
      <c r="M973" s="15" t="s">
        <v>5</v>
      </c>
      <c r="N973" s="17">
        <f t="shared" si="52"/>
        <v>18000000</v>
      </c>
      <c r="O973" s="17">
        <v>30000000</v>
      </c>
      <c r="P973" s="17">
        <f t="shared" si="53"/>
        <v>-12000000</v>
      </c>
      <c r="Q973" s="69"/>
      <c r="R973" s="755"/>
      <c r="S973" s="755"/>
    </row>
    <row r="974" spans="1:19" hidden="1">
      <c r="A974" s="67"/>
      <c r="B974" s="28"/>
      <c r="C974" s="46"/>
      <c r="D974" s="1004"/>
      <c r="E974" s="124" t="s">
        <v>42</v>
      </c>
      <c r="F974" s="14">
        <v>14000000</v>
      </c>
      <c r="G974" s="15" t="s">
        <v>3</v>
      </c>
      <c r="H974" s="16">
        <v>1</v>
      </c>
      <c r="I974" s="15" t="s">
        <v>16</v>
      </c>
      <c r="J974" s="15" t="s">
        <v>3</v>
      </c>
      <c r="K974" s="16">
        <v>1</v>
      </c>
      <c r="L974" s="15" t="s">
        <v>16</v>
      </c>
      <c r="M974" s="15" t="s">
        <v>5</v>
      </c>
      <c r="N974" s="17">
        <f t="shared" si="52"/>
        <v>14000000</v>
      </c>
      <c r="O974" s="17">
        <v>14000000</v>
      </c>
      <c r="P974" s="17">
        <f t="shared" si="53"/>
        <v>0</v>
      </c>
      <c r="Q974" s="69"/>
      <c r="R974" s="755"/>
      <c r="S974" s="755"/>
    </row>
    <row r="975" spans="1:19" hidden="1">
      <c r="A975" s="67"/>
      <c r="B975" s="28"/>
      <c r="C975" s="46"/>
      <c r="D975" s="1004"/>
      <c r="E975" s="124" t="s">
        <v>43</v>
      </c>
      <c r="F975" s="14">
        <v>200000</v>
      </c>
      <c r="G975" s="15" t="s">
        <v>3</v>
      </c>
      <c r="H975" s="16">
        <v>2</v>
      </c>
      <c r="I975" s="15" t="s">
        <v>8</v>
      </c>
      <c r="J975" s="15" t="s">
        <v>3</v>
      </c>
      <c r="K975" s="16">
        <v>12</v>
      </c>
      <c r="L975" s="15" t="s">
        <v>12</v>
      </c>
      <c r="M975" s="15" t="s">
        <v>5</v>
      </c>
      <c r="N975" s="17">
        <f t="shared" si="52"/>
        <v>4800000</v>
      </c>
      <c r="O975" s="17">
        <v>4800000</v>
      </c>
      <c r="P975" s="17">
        <f t="shared" si="53"/>
        <v>0</v>
      </c>
      <c r="Q975" s="69"/>
      <c r="R975" s="755"/>
      <c r="S975" s="755"/>
    </row>
    <row r="976" spans="1:19" hidden="1">
      <c r="A976" s="67"/>
      <c r="B976" s="28"/>
      <c r="C976" s="46"/>
      <c r="D976" s="1004"/>
      <c r="E976" s="124" t="s">
        <v>1125</v>
      </c>
      <c r="F976" s="14">
        <v>2000000</v>
      </c>
      <c r="G976" s="15" t="s">
        <v>3</v>
      </c>
      <c r="H976" s="16">
        <v>1</v>
      </c>
      <c r="I976" s="15" t="s">
        <v>16</v>
      </c>
      <c r="J976" s="15" t="s">
        <v>3</v>
      </c>
      <c r="K976" s="16">
        <v>2</v>
      </c>
      <c r="L976" s="15" t="s">
        <v>25</v>
      </c>
      <c r="M976" s="15" t="s">
        <v>5</v>
      </c>
      <c r="N976" s="17">
        <f t="shared" si="52"/>
        <v>4000000</v>
      </c>
      <c r="O976" s="17">
        <v>4000000</v>
      </c>
      <c r="P976" s="17">
        <f t="shared" si="53"/>
        <v>0</v>
      </c>
      <c r="Q976" s="69"/>
      <c r="R976" s="755"/>
      <c r="S976" s="755"/>
    </row>
    <row r="977" spans="1:19" hidden="1">
      <c r="A977" s="67"/>
      <c r="B977" s="28"/>
      <c r="C977" s="46"/>
      <c r="D977" s="1004"/>
      <c r="E977" s="124" t="s">
        <v>2049</v>
      </c>
      <c r="F977" s="14">
        <v>20000000</v>
      </c>
      <c r="G977" s="15" t="s">
        <v>3</v>
      </c>
      <c r="H977" s="16">
        <v>1</v>
      </c>
      <c r="I977" s="15" t="s">
        <v>16</v>
      </c>
      <c r="J977" s="15" t="s">
        <v>3</v>
      </c>
      <c r="K977" s="16">
        <v>1</v>
      </c>
      <c r="L977" s="15" t="s">
        <v>16</v>
      </c>
      <c r="M977" s="15" t="s">
        <v>5</v>
      </c>
      <c r="N977" s="17">
        <f t="shared" si="52"/>
        <v>20000000</v>
      </c>
      <c r="O977" s="17">
        <v>25000000</v>
      </c>
      <c r="P977" s="17">
        <f t="shared" si="53"/>
        <v>-5000000</v>
      </c>
      <c r="Q977" s="69"/>
      <c r="R977" s="755"/>
      <c r="S977" s="755"/>
    </row>
    <row r="978" spans="1:19" hidden="1">
      <c r="A978" s="67"/>
      <c r="B978" s="28"/>
      <c r="C978" s="46"/>
      <c r="D978" s="1004"/>
      <c r="E978" s="124" t="s">
        <v>212</v>
      </c>
      <c r="F978" s="14">
        <v>2000000</v>
      </c>
      <c r="G978" s="15" t="s">
        <v>3</v>
      </c>
      <c r="H978" s="16">
        <v>1</v>
      </c>
      <c r="I978" s="15" t="s">
        <v>16</v>
      </c>
      <c r="J978" s="15" t="s">
        <v>3</v>
      </c>
      <c r="K978" s="16">
        <v>2</v>
      </c>
      <c r="L978" s="15" t="s">
        <v>25</v>
      </c>
      <c r="M978" s="15" t="s">
        <v>5</v>
      </c>
      <c r="N978" s="17">
        <f t="shared" si="52"/>
        <v>4000000</v>
      </c>
      <c r="O978" s="17">
        <v>4000000</v>
      </c>
      <c r="P978" s="17">
        <f t="shared" si="53"/>
        <v>0</v>
      </c>
      <c r="Q978" s="69"/>
      <c r="R978" s="755"/>
      <c r="S978" s="755"/>
    </row>
    <row r="979" spans="1:19" hidden="1">
      <c r="A979" s="67"/>
      <c r="B979" s="28"/>
      <c r="C979" s="46"/>
      <c r="D979" s="1004"/>
      <c r="E979" s="124"/>
      <c r="N979" s="17"/>
      <c r="O979" s="17"/>
      <c r="P979" s="17"/>
      <c r="Q979" s="69"/>
      <c r="R979" s="755"/>
      <c r="S979" s="755"/>
    </row>
    <row r="980" spans="1:19" hidden="1">
      <c r="A980" s="67"/>
      <c r="B980" s="28"/>
      <c r="C980" s="46"/>
      <c r="D980" s="1004" t="s">
        <v>409</v>
      </c>
      <c r="E980" s="124"/>
      <c r="N980" s="18">
        <f>SUBTOTAL(9,N981)</f>
        <v>8000000</v>
      </c>
      <c r="O980" s="18">
        <f>SUBTOTAL(9,O981)</f>
        <v>7500000</v>
      </c>
      <c r="P980" s="18">
        <f>SUBTOTAL(9,P981)</f>
        <v>500000</v>
      </c>
      <c r="Q980" s="163"/>
      <c r="R980" s="755"/>
      <c r="S980" s="755"/>
    </row>
    <row r="981" spans="1:19" hidden="1">
      <c r="A981" s="67"/>
      <c r="B981" s="28"/>
      <c r="C981" s="46"/>
      <c r="D981" s="1004"/>
      <c r="E981" s="124" t="s">
        <v>44</v>
      </c>
      <c r="F981" s="14">
        <v>8000000</v>
      </c>
      <c r="G981" s="15" t="s">
        <v>3</v>
      </c>
      <c r="H981" s="16">
        <v>1</v>
      </c>
      <c r="I981" s="15" t="s">
        <v>16</v>
      </c>
      <c r="J981" s="15" t="s">
        <v>3</v>
      </c>
      <c r="K981" s="16">
        <v>1</v>
      </c>
      <c r="L981" s="15" t="s">
        <v>16</v>
      </c>
      <c r="M981" s="15" t="s">
        <v>5</v>
      </c>
      <c r="N981" s="17">
        <f>ROUNDUP(IF(H981&lt;=0,0,IF(K981&lt;=0,0,F981*H981*K981)),-3)</f>
        <v>8000000</v>
      </c>
      <c r="O981" s="17">
        <v>7500000</v>
      </c>
      <c r="P981" s="17">
        <f>N981-O981</f>
        <v>500000</v>
      </c>
      <c r="Q981" s="69"/>
      <c r="R981" s="755"/>
      <c r="S981" s="755"/>
    </row>
    <row r="982" spans="1:19" hidden="1">
      <c r="A982" s="67"/>
      <c r="B982" s="28"/>
      <c r="C982" s="46"/>
      <c r="D982" s="1004"/>
      <c r="E982" s="124"/>
      <c r="N982" s="17"/>
      <c r="O982" s="17"/>
      <c r="P982" s="17"/>
      <c r="Q982" s="69"/>
      <c r="R982" s="755"/>
      <c r="S982" s="755"/>
    </row>
    <row r="983" spans="1:19" hidden="1">
      <c r="A983" s="67"/>
      <c r="B983" s="28"/>
      <c r="C983" s="46"/>
      <c r="D983" s="1004" t="s">
        <v>412</v>
      </c>
      <c r="E983" s="124"/>
      <c r="N983" s="18">
        <f>SUBTOTAL(9,N984:N988)</f>
        <v>35500000</v>
      </c>
      <c r="O983" s="18">
        <f>SUBTOTAL(9,O984:O988)</f>
        <v>138390000</v>
      </c>
      <c r="P983" s="18">
        <f>SUBTOTAL(9,P984:P988)</f>
        <v>-102890000</v>
      </c>
      <c r="Q983" s="163"/>
      <c r="R983" s="755"/>
      <c r="S983" s="755"/>
    </row>
    <row r="984" spans="1:19" hidden="1">
      <c r="A984" s="67"/>
      <c r="B984" s="28"/>
      <c r="C984" s="46"/>
      <c r="D984" s="1004"/>
      <c r="E984" s="124" t="s">
        <v>2050</v>
      </c>
      <c r="F984" s="23">
        <v>0</v>
      </c>
      <c r="G984" s="15" t="s">
        <v>3</v>
      </c>
      <c r="I984" s="15" t="s">
        <v>16</v>
      </c>
      <c r="J984" s="15" t="s">
        <v>3</v>
      </c>
      <c r="L984" s="15" t="s">
        <v>12</v>
      </c>
      <c r="M984" s="15" t="s">
        <v>5</v>
      </c>
      <c r="N984" s="17">
        <f>ROUNDUP(IF(H984&lt;=0,0,IF(K984&lt;=0,0,F984*H984*K984)),-3)</f>
        <v>0</v>
      </c>
      <c r="O984" s="17">
        <v>126390000</v>
      </c>
      <c r="P984" s="17">
        <f>N984-O984</f>
        <v>-126390000</v>
      </c>
      <c r="Q984" s="69"/>
      <c r="R984" s="755"/>
      <c r="S984" s="755"/>
    </row>
    <row r="985" spans="1:19" hidden="1">
      <c r="A985" s="67"/>
      <c r="B985" s="28"/>
      <c r="C985" s="46"/>
      <c r="D985" s="1004"/>
      <c r="E985" s="124" t="s">
        <v>47</v>
      </c>
      <c r="F985" s="14">
        <v>2500000</v>
      </c>
      <c r="G985" s="15" t="s">
        <v>3</v>
      </c>
      <c r="H985" s="16">
        <v>1</v>
      </c>
      <c r="I985" s="15" t="s">
        <v>16</v>
      </c>
      <c r="J985" s="15" t="s">
        <v>3</v>
      </c>
      <c r="K985" s="16">
        <v>1</v>
      </c>
      <c r="L985" s="15" t="s">
        <v>16</v>
      </c>
      <c r="M985" s="15" t="s">
        <v>5</v>
      </c>
      <c r="N985" s="17">
        <f>ROUNDUP(IF(H985&lt;=0,0,IF(K985&lt;=0,0,F985*H985*K985)),-3)</f>
        <v>2500000</v>
      </c>
      <c r="O985" s="17">
        <v>2500000</v>
      </c>
      <c r="P985" s="17">
        <f>N985-O985</f>
        <v>0</v>
      </c>
      <c r="Q985" s="69"/>
      <c r="R985" s="755"/>
      <c r="S985" s="755"/>
    </row>
    <row r="986" spans="1:19" hidden="1">
      <c r="A986" s="67"/>
      <c r="B986" s="28"/>
      <c r="C986" s="46"/>
      <c r="D986" s="1004"/>
      <c r="E986" s="124" t="s">
        <v>41</v>
      </c>
      <c r="F986" s="14">
        <v>7000000</v>
      </c>
      <c r="G986" s="15" t="s">
        <v>3</v>
      </c>
      <c r="H986" s="16">
        <v>1</v>
      </c>
      <c r="I986" s="15" t="s">
        <v>16</v>
      </c>
      <c r="J986" s="15" t="s">
        <v>3</v>
      </c>
      <c r="K986" s="16">
        <v>1</v>
      </c>
      <c r="L986" s="15" t="s">
        <v>25</v>
      </c>
      <c r="M986" s="15" t="s">
        <v>5</v>
      </c>
      <c r="N986" s="17">
        <f t="shared" ref="N986:N994" si="54">ROUNDUP(IF(H986&lt;=0,0,IF(K986&lt;=0,0,F986*H986*K986)),-3)</f>
        <v>7000000</v>
      </c>
      <c r="O986" s="17">
        <v>7000000</v>
      </c>
      <c r="P986" s="17">
        <f>N986-O986</f>
        <v>0</v>
      </c>
      <c r="Q986" s="69"/>
      <c r="R986" s="755"/>
      <c r="S986" s="755"/>
    </row>
    <row r="987" spans="1:19" hidden="1">
      <c r="A987" s="67"/>
      <c r="B987" s="28"/>
      <c r="C987" s="46"/>
      <c r="D987" s="1004"/>
      <c r="E987" s="124" t="s">
        <v>1126</v>
      </c>
      <c r="F987" s="14">
        <v>2000000</v>
      </c>
      <c r="G987" s="15" t="s">
        <v>3</v>
      </c>
      <c r="H987" s="16">
        <v>1</v>
      </c>
      <c r="I987" s="15" t="s">
        <v>16</v>
      </c>
      <c r="J987" s="15" t="s">
        <v>3</v>
      </c>
      <c r="K987" s="16">
        <v>1</v>
      </c>
      <c r="L987" s="15" t="s">
        <v>25</v>
      </c>
      <c r="M987" s="15" t="s">
        <v>5</v>
      </c>
      <c r="N987" s="17">
        <f t="shared" si="54"/>
        <v>2000000</v>
      </c>
      <c r="O987" s="17">
        <v>2500000</v>
      </c>
      <c r="P987" s="17">
        <f>N987-O987</f>
        <v>-500000</v>
      </c>
      <c r="Q987" s="69"/>
      <c r="R987" s="755"/>
      <c r="S987" s="755"/>
    </row>
    <row r="988" spans="1:19" hidden="1">
      <c r="A988" s="67"/>
      <c r="B988" s="28"/>
      <c r="C988" s="46"/>
      <c r="D988" s="1004"/>
      <c r="E988" s="124" t="s">
        <v>2051</v>
      </c>
      <c r="F988" s="14">
        <v>2000000</v>
      </c>
      <c r="G988" s="15" t="s">
        <v>3</v>
      </c>
      <c r="H988" s="16">
        <v>1</v>
      </c>
      <c r="I988" s="15" t="s">
        <v>16</v>
      </c>
      <c r="J988" s="15" t="s">
        <v>3</v>
      </c>
      <c r="K988" s="16">
        <v>12</v>
      </c>
      <c r="L988" s="15" t="s">
        <v>12</v>
      </c>
      <c r="N988" s="17">
        <f t="shared" si="54"/>
        <v>24000000</v>
      </c>
      <c r="O988" s="17"/>
      <c r="P988" s="17">
        <f>N988-O988</f>
        <v>24000000</v>
      </c>
      <c r="Q988" s="69"/>
      <c r="R988" s="755"/>
      <c r="S988" s="755"/>
    </row>
    <row r="989" spans="1:19" hidden="1">
      <c r="A989" s="67"/>
      <c r="B989" s="28"/>
      <c r="C989" s="46"/>
      <c r="D989" s="1004"/>
      <c r="E989" s="124"/>
      <c r="N989" s="17"/>
      <c r="O989" s="17"/>
      <c r="P989" s="17"/>
      <c r="Q989" s="69"/>
      <c r="R989" s="755"/>
      <c r="S989" s="755"/>
    </row>
    <row r="990" spans="1:19" hidden="1">
      <c r="A990" s="67"/>
      <c r="B990" s="28"/>
      <c r="C990" s="46"/>
      <c r="D990" s="1004" t="s">
        <v>402</v>
      </c>
      <c r="E990" s="124"/>
      <c r="N990" s="18">
        <f>SUBTOTAL(9,N991:N992)</f>
        <v>4000000</v>
      </c>
      <c r="O990" s="18">
        <f>SUBTOTAL(9,O991:O992)</f>
        <v>0</v>
      </c>
      <c r="P990" s="18">
        <f>SUBTOTAL(9,P991:P992)</f>
        <v>4000000</v>
      </c>
      <c r="Q990" s="163"/>
      <c r="R990" s="755"/>
      <c r="S990" s="755"/>
    </row>
    <row r="991" spans="1:19" hidden="1">
      <c r="A991" s="67"/>
      <c r="B991" s="28"/>
      <c r="C991" s="46"/>
      <c r="D991" s="1004"/>
      <c r="E991" s="124" t="s">
        <v>1127</v>
      </c>
      <c r="F991" s="14">
        <v>2000000</v>
      </c>
      <c r="G991" s="15" t="s">
        <v>3</v>
      </c>
      <c r="H991" s="16">
        <v>1</v>
      </c>
      <c r="I991" s="15" t="s">
        <v>16</v>
      </c>
      <c r="J991" s="15" t="s">
        <v>3</v>
      </c>
      <c r="K991" s="16">
        <v>2</v>
      </c>
      <c r="L991" s="15" t="s">
        <v>25</v>
      </c>
      <c r="M991" s="15" t="s">
        <v>5</v>
      </c>
      <c r="N991" s="17">
        <f t="shared" si="54"/>
        <v>4000000</v>
      </c>
      <c r="O991" s="17">
        <v>0</v>
      </c>
      <c r="P991" s="17">
        <f>N991-O991</f>
        <v>4000000</v>
      </c>
      <c r="Q991" s="69"/>
      <c r="R991" s="755"/>
      <c r="S991" s="755"/>
    </row>
    <row r="992" spans="1:19" hidden="1">
      <c r="A992" s="67"/>
      <c r="B992" s="28"/>
      <c r="C992" s="46"/>
      <c r="D992" s="1004"/>
      <c r="E992" s="124"/>
      <c r="N992" s="17">
        <f t="shared" si="54"/>
        <v>0</v>
      </c>
      <c r="O992" s="17"/>
      <c r="P992" s="17"/>
      <c r="Q992" s="69"/>
      <c r="R992" s="755"/>
      <c r="S992" s="755"/>
    </row>
    <row r="993" spans="1:53" hidden="1">
      <c r="A993" s="67"/>
      <c r="B993" s="28"/>
      <c r="C993" s="46"/>
      <c r="D993" s="1004" t="s">
        <v>125</v>
      </c>
      <c r="E993" s="124"/>
      <c r="N993" s="18">
        <f>SUBTOTAL(9,N994:N995)</f>
        <v>140000000</v>
      </c>
      <c r="O993" s="18">
        <f>SUBTOTAL(9,O994:O995)</f>
        <v>0</v>
      </c>
      <c r="P993" s="18">
        <f>SUBTOTAL(9,P994:P995)</f>
        <v>140000000</v>
      </c>
      <c r="Q993" s="163"/>
      <c r="R993" s="755"/>
      <c r="S993" s="755"/>
    </row>
    <row r="994" spans="1:53" hidden="1">
      <c r="A994" s="67"/>
      <c r="B994" s="28"/>
      <c r="C994" s="46"/>
      <c r="D994" s="1004"/>
      <c r="E994" s="124" t="s">
        <v>2052</v>
      </c>
      <c r="F994" s="14">
        <v>100000000</v>
      </c>
      <c r="G994" s="15" t="s">
        <v>3</v>
      </c>
      <c r="H994" s="16">
        <v>1</v>
      </c>
      <c r="I994" s="15" t="s">
        <v>16</v>
      </c>
      <c r="J994" s="15" t="s">
        <v>3</v>
      </c>
      <c r="K994" s="16">
        <v>1</v>
      </c>
      <c r="L994" s="15" t="s">
        <v>16</v>
      </c>
      <c r="M994" s="15" t="s">
        <v>5</v>
      </c>
      <c r="N994" s="17">
        <f t="shared" si="54"/>
        <v>100000000</v>
      </c>
      <c r="O994" s="17">
        <v>0</v>
      </c>
      <c r="P994" s="17">
        <f>N994-O994</f>
        <v>100000000</v>
      </c>
      <c r="Q994" s="69"/>
      <c r="R994" s="755"/>
      <c r="S994" s="755"/>
    </row>
    <row r="995" spans="1:53" hidden="1">
      <c r="A995" s="67"/>
      <c r="B995" s="28"/>
      <c r="C995" s="46"/>
      <c r="D995" s="1004"/>
      <c r="E995" s="124" t="s">
        <v>1128</v>
      </c>
      <c r="F995" s="14">
        <v>40000000</v>
      </c>
      <c r="G995" s="15" t="s">
        <v>3</v>
      </c>
      <c r="H995" s="16">
        <v>1</v>
      </c>
      <c r="I995" s="15" t="s">
        <v>16</v>
      </c>
      <c r="J995" s="15" t="s">
        <v>3</v>
      </c>
      <c r="K995" s="16">
        <v>1</v>
      </c>
      <c r="L995" s="15" t="s">
        <v>39</v>
      </c>
      <c r="M995" s="15" t="s">
        <v>5</v>
      </c>
      <c r="N995" s="17">
        <f>ROUNDUP(IF(H995&lt;=0,0,IF(K995&lt;=0,0,F995*H995*K995)),-3)</f>
        <v>40000000</v>
      </c>
      <c r="O995" s="17">
        <v>0</v>
      </c>
      <c r="P995" s="17">
        <f>N995-O995</f>
        <v>40000000</v>
      </c>
      <c r="Q995" s="69"/>
      <c r="R995" s="755"/>
      <c r="S995" s="755"/>
    </row>
    <row r="996" spans="1:53" hidden="1">
      <c r="A996" s="67"/>
      <c r="B996" s="28"/>
      <c r="C996" s="46"/>
      <c r="D996" s="1004"/>
      <c r="E996" s="124"/>
      <c r="N996" s="17"/>
      <c r="O996" s="17"/>
      <c r="P996" s="17"/>
      <c r="Q996" s="69"/>
      <c r="R996" s="755"/>
      <c r="S996" s="755"/>
    </row>
    <row r="997" spans="1:53" hidden="1">
      <c r="A997" s="67"/>
      <c r="B997" s="28"/>
      <c r="C997" s="46"/>
      <c r="D997" s="1004" t="s">
        <v>126</v>
      </c>
      <c r="E997" s="124"/>
      <c r="N997" s="18">
        <f>SUBTOTAL(9,N998:N1001)</f>
        <v>10000000</v>
      </c>
      <c r="O997" s="18">
        <f>SUBTOTAL(9,O998:O1001)</f>
        <v>38500000</v>
      </c>
      <c r="P997" s="18">
        <f>SUBTOTAL(9,P998:P1001)</f>
        <v>-28500000</v>
      </c>
      <c r="Q997" s="163"/>
      <c r="R997" s="755"/>
      <c r="S997" s="755"/>
    </row>
    <row r="998" spans="1:53" hidden="1">
      <c r="A998" s="67"/>
      <c r="B998" s="28"/>
      <c r="C998" s="46"/>
      <c r="D998" s="1004"/>
      <c r="E998" s="124" t="s">
        <v>213</v>
      </c>
      <c r="F998" s="14">
        <v>10000000</v>
      </c>
      <c r="G998" s="15" t="s">
        <v>3</v>
      </c>
      <c r="H998" s="16">
        <v>1</v>
      </c>
      <c r="I998" s="15" t="s">
        <v>16</v>
      </c>
      <c r="J998" s="15" t="s">
        <v>3</v>
      </c>
      <c r="K998" s="16">
        <v>1</v>
      </c>
      <c r="L998" s="15" t="s">
        <v>1687</v>
      </c>
      <c r="N998" s="17">
        <f>ROUNDUP(IF(H998&lt;=0,0,IF(K998&lt;=0,0,F998*H998*K998)),-3)</f>
        <v>10000000</v>
      </c>
      <c r="O998" s="17">
        <v>10000000</v>
      </c>
      <c r="P998" s="17">
        <f>N998-O998</f>
        <v>0</v>
      </c>
      <c r="Q998" s="69"/>
      <c r="R998" s="755"/>
      <c r="S998" s="755"/>
    </row>
    <row r="999" spans="1:53" hidden="1">
      <c r="A999" s="67"/>
      <c r="B999" s="28"/>
      <c r="C999" s="46"/>
      <c r="D999" s="1004"/>
      <c r="E999" s="124" t="s">
        <v>214</v>
      </c>
      <c r="F999" s="23">
        <v>0</v>
      </c>
      <c r="G999" s="15" t="s">
        <v>3</v>
      </c>
      <c r="I999" s="15" t="s">
        <v>16</v>
      </c>
      <c r="J999" s="15" t="s">
        <v>3</v>
      </c>
      <c r="L999" s="15" t="s">
        <v>8</v>
      </c>
      <c r="N999" s="17">
        <f>ROUNDUP(IF(H999&lt;=0,0,IF(K999&lt;=0,0,F999*H999*K999)),-3)</f>
        <v>0</v>
      </c>
      <c r="O999" s="17">
        <v>4500000</v>
      </c>
      <c r="P999" s="17">
        <f>N999-O999</f>
        <v>-4500000</v>
      </c>
      <c r="Q999" s="69"/>
      <c r="R999" s="755"/>
      <c r="S999" s="755"/>
    </row>
    <row r="1000" spans="1:53" hidden="1">
      <c r="A1000" s="67"/>
      <c r="B1000" s="28"/>
      <c r="C1000" s="46"/>
      <c r="D1000" s="1004"/>
      <c r="E1000" s="124" t="s">
        <v>2053</v>
      </c>
      <c r="F1000" s="23">
        <v>0</v>
      </c>
      <c r="G1000" s="15" t="s">
        <v>3</v>
      </c>
      <c r="I1000" s="15" t="s">
        <v>16</v>
      </c>
      <c r="J1000" s="15" t="s">
        <v>3</v>
      </c>
      <c r="L1000" s="15" t="s">
        <v>432</v>
      </c>
      <c r="M1000" s="15" t="s">
        <v>5</v>
      </c>
      <c r="N1000" s="17">
        <f>ROUNDUP(IF(H1000&lt;=0,0,IF(K1000&lt;=0,0,F1000*H1000*K1000)),-3)</f>
        <v>0</v>
      </c>
      <c r="O1000" s="17">
        <v>12000000</v>
      </c>
      <c r="P1000" s="17">
        <f>N1000-O1000</f>
        <v>-12000000</v>
      </c>
      <c r="Q1000" s="69"/>
      <c r="R1000" s="755"/>
      <c r="S1000" s="755"/>
    </row>
    <row r="1001" spans="1:53" hidden="1">
      <c r="A1001" s="67"/>
      <c r="B1001" s="28"/>
      <c r="C1001" s="46"/>
      <c r="D1001" s="1004"/>
      <c r="E1001" s="124" t="s">
        <v>2054</v>
      </c>
      <c r="F1001" s="23">
        <v>0</v>
      </c>
      <c r="G1001" s="15" t="s">
        <v>3</v>
      </c>
      <c r="I1001" s="15" t="s">
        <v>16</v>
      </c>
      <c r="J1001" s="15" t="s">
        <v>3</v>
      </c>
      <c r="L1001" s="15" t="s">
        <v>1687</v>
      </c>
      <c r="M1001" s="15" t="s">
        <v>5</v>
      </c>
      <c r="N1001" s="17">
        <f>ROUNDUP(IF(H1001&lt;=0,0,IF(K1001&lt;=0,0,F1001*H1001*K1001)),-3)</f>
        <v>0</v>
      </c>
      <c r="O1001" s="17">
        <v>12000000</v>
      </c>
      <c r="P1001" s="17">
        <f>N1001-O1001</f>
        <v>-12000000</v>
      </c>
      <c r="Q1001" s="69"/>
      <c r="R1001" s="755"/>
      <c r="S1001" s="755"/>
    </row>
    <row r="1002" spans="1:53" hidden="1">
      <c r="A1002" s="67"/>
      <c r="B1002" s="28"/>
      <c r="C1002" s="183"/>
      <c r="D1002" s="1037"/>
      <c r="E1002" s="124"/>
      <c r="N1002" s="17"/>
      <c r="O1002" s="17"/>
      <c r="P1002" s="160"/>
      <c r="Q1002" s="69"/>
      <c r="R1002" s="755"/>
      <c r="S1002" s="755"/>
      <c r="AZ1002" s="10"/>
      <c r="BA1002" s="10"/>
    </row>
    <row r="1003" spans="1:53" hidden="1">
      <c r="A1003" s="67"/>
      <c r="B1003" s="183"/>
      <c r="C1003" s="274" t="s">
        <v>1129</v>
      </c>
      <c r="D1003" s="1031"/>
      <c r="E1003" s="128"/>
      <c r="F1003" s="129"/>
      <c r="G1003" s="130"/>
      <c r="H1003" s="131"/>
      <c r="I1003" s="130"/>
      <c r="J1003" s="130"/>
      <c r="K1003" s="131"/>
      <c r="L1003" s="130"/>
      <c r="M1003" s="130"/>
      <c r="N1003" s="132">
        <f>SUBTOTAL(9,N1004:N1031)</f>
        <v>1478274720</v>
      </c>
      <c r="O1003" s="132">
        <f>SUBTOTAL(9,O1004:O1031)</f>
        <v>1503130000</v>
      </c>
      <c r="P1003" s="132">
        <f>SUBTOTAL(9,P1004:P1031)</f>
        <v>-24855280</v>
      </c>
      <c r="Q1003" s="133">
        <f>(N1003/O1003)*100-100</f>
        <v>-1.6535682209788973</v>
      </c>
      <c r="R1003" s="755"/>
      <c r="S1003" s="755"/>
      <c r="AZ1003" s="10"/>
      <c r="BA1003" s="10"/>
    </row>
    <row r="1004" spans="1:53" hidden="1">
      <c r="A1004" s="67"/>
      <c r="B1004" s="28"/>
      <c r="C1004" s="28"/>
      <c r="D1004" s="1051" t="s">
        <v>397</v>
      </c>
      <c r="E1004" s="124"/>
      <c r="N1004" s="18">
        <f>SUBTOTAL(9,N1005:N1007)</f>
        <v>31800000</v>
      </c>
      <c r="O1004" s="18">
        <f>SUBTOTAL(9,O1005:O1007)</f>
        <v>32800000</v>
      </c>
      <c r="P1004" s="18">
        <f>SUBTOTAL(9,P1005:P1007)</f>
        <v>-1000000</v>
      </c>
      <c r="Q1004" s="163"/>
      <c r="R1004" s="755"/>
      <c r="S1004" s="755"/>
    </row>
    <row r="1005" spans="1:53" hidden="1">
      <c r="A1005" s="67"/>
      <c r="B1005" s="28"/>
      <c r="C1005" s="28"/>
      <c r="D1005" s="1011"/>
      <c r="E1005" s="124" t="s">
        <v>560</v>
      </c>
      <c r="F1005" s="14">
        <v>1500000</v>
      </c>
      <c r="G1005" s="15" t="s">
        <v>3</v>
      </c>
      <c r="H1005" s="16">
        <v>1</v>
      </c>
      <c r="I1005" s="15" t="s">
        <v>16</v>
      </c>
      <c r="J1005" s="15" t="s">
        <v>3</v>
      </c>
      <c r="K1005" s="16">
        <v>12</v>
      </c>
      <c r="L1005" s="15" t="s">
        <v>12</v>
      </c>
      <c r="M1005" s="15" t="s">
        <v>5</v>
      </c>
      <c r="N1005" s="17">
        <f>ROUNDUP(IF(H1005&lt;=0,0,IF(K1005&lt;=0,0,F1005*H1005*K1005)),-3)</f>
        <v>18000000</v>
      </c>
      <c r="O1005" s="17">
        <v>18000000</v>
      </c>
      <c r="P1005" s="17">
        <f t="shared" ref="P1005:P1023" si="55">N1005-O1005</f>
        <v>0</v>
      </c>
      <c r="Q1005" s="69"/>
      <c r="R1005" s="755"/>
      <c r="S1005" s="755"/>
    </row>
    <row r="1006" spans="1:53" hidden="1">
      <c r="A1006" s="67"/>
      <c r="B1006" s="28"/>
      <c r="C1006" s="28"/>
      <c r="D1006" s="1011"/>
      <c r="E1006" s="124" t="s">
        <v>561</v>
      </c>
      <c r="F1006" s="14">
        <v>1150000</v>
      </c>
      <c r="G1006" s="15" t="s">
        <v>3</v>
      </c>
      <c r="H1006" s="16">
        <v>1</v>
      </c>
      <c r="I1006" s="15" t="s">
        <v>16</v>
      </c>
      <c r="J1006" s="15" t="s">
        <v>3</v>
      </c>
      <c r="K1006" s="16">
        <v>12</v>
      </c>
      <c r="L1006" s="15" t="s">
        <v>12</v>
      </c>
      <c r="M1006" s="15" t="s">
        <v>5</v>
      </c>
      <c r="N1006" s="17">
        <f>ROUNDUP(IF(H1006&lt;=0,0,IF(K1006&lt;=0,0,F1006*H1006*K1006)),-3)</f>
        <v>13800000</v>
      </c>
      <c r="O1006" s="17">
        <v>13800000</v>
      </c>
      <c r="P1006" s="17">
        <f t="shared" si="55"/>
        <v>0</v>
      </c>
      <c r="Q1006" s="69"/>
      <c r="R1006" s="755"/>
      <c r="S1006" s="755"/>
    </row>
    <row r="1007" spans="1:53" hidden="1">
      <c r="A1007" s="67"/>
      <c r="B1007" s="28"/>
      <c r="C1007" s="28"/>
      <c r="D1007" s="1011"/>
      <c r="E1007" s="124" t="s">
        <v>562</v>
      </c>
      <c r="F1007" s="14">
        <v>0</v>
      </c>
      <c r="G1007" s="15" t="s">
        <v>3</v>
      </c>
      <c r="I1007" s="15" t="s">
        <v>16</v>
      </c>
      <c r="J1007" s="15" t="s">
        <v>3</v>
      </c>
      <c r="L1007" s="15" t="s">
        <v>12</v>
      </c>
      <c r="M1007" s="15" t="s">
        <v>5</v>
      </c>
      <c r="N1007" s="17">
        <f>ROUNDUP(IF(H1007&lt;=0,0,IF(K1007&lt;=0,0,F1007*H1007*K1007)),-3)</f>
        <v>0</v>
      </c>
      <c r="O1007" s="17">
        <v>1000000</v>
      </c>
      <c r="P1007" s="17">
        <f t="shared" si="55"/>
        <v>-1000000</v>
      </c>
      <c r="Q1007" s="69"/>
      <c r="R1007" s="755"/>
      <c r="S1007" s="755"/>
    </row>
    <row r="1008" spans="1:53" hidden="1">
      <c r="A1008" s="67"/>
      <c r="B1008" s="28"/>
      <c r="C1008" s="28"/>
      <c r="D1008" s="1011"/>
      <c r="E1008" s="124"/>
      <c r="N1008" s="17"/>
      <c r="O1008" s="17"/>
      <c r="P1008" s="17"/>
      <c r="Q1008" s="69"/>
      <c r="R1008" s="755"/>
      <c r="S1008" s="755"/>
    </row>
    <row r="1009" spans="1:19" hidden="1">
      <c r="A1009" s="67"/>
      <c r="B1009" s="28"/>
      <c r="C1009" s="28"/>
      <c r="D1009" s="1011" t="s">
        <v>436</v>
      </c>
      <c r="E1009" s="124"/>
      <c r="N1009" s="18">
        <f>SUBTOTAL(9,N1010:N1013)</f>
        <v>9450000</v>
      </c>
      <c r="O1009" s="18">
        <f>SUBTOTAL(9,O1010:O1013)</f>
        <v>19130000</v>
      </c>
      <c r="P1009" s="18">
        <f>SUBTOTAL(9,P1010:P1013)</f>
        <v>-9680000</v>
      </c>
      <c r="Q1009" s="163"/>
      <c r="R1009" s="755"/>
      <c r="S1009" s="755"/>
    </row>
    <row r="1010" spans="1:19" hidden="1">
      <c r="A1010" s="67"/>
      <c r="B1010" s="28"/>
      <c r="C1010" s="28"/>
      <c r="D1010" s="1011"/>
      <c r="E1010" s="124" t="s">
        <v>2055</v>
      </c>
      <c r="F1010" s="14">
        <v>700000</v>
      </c>
      <c r="G1010" s="15" t="s">
        <v>3</v>
      </c>
      <c r="H1010" s="16">
        <v>1</v>
      </c>
      <c r="I1010" s="15" t="s">
        <v>1687</v>
      </c>
      <c r="J1010" s="15" t="s">
        <v>3</v>
      </c>
      <c r="K1010" s="16">
        <v>12</v>
      </c>
      <c r="L1010" s="15" t="s">
        <v>1696</v>
      </c>
      <c r="M1010" s="15" t="s">
        <v>5</v>
      </c>
      <c r="N1010" s="17">
        <f>ROUNDUP(IF(H1010&lt;=0,0,IF(K1010&lt;=0,0,F1010*H1010*K1010)),-3)</f>
        <v>8400000</v>
      </c>
      <c r="O1010" s="17">
        <v>7920000</v>
      </c>
      <c r="P1010" s="17">
        <f t="shared" si="55"/>
        <v>480000</v>
      </c>
      <c r="Q1010" s="69"/>
      <c r="R1010" s="755"/>
      <c r="S1010" s="755"/>
    </row>
    <row r="1011" spans="1:19" hidden="1">
      <c r="A1011" s="67"/>
      <c r="B1011" s="28"/>
      <c r="C1011" s="28"/>
      <c r="D1011" s="1011"/>
      <c r="E1011" s="124" t="s">
        <v>564</v>
      </c>
      <c r="F1011" s="14">
        <v>1050000</v>
      </c>
      <c r="G1011" s="15" t="s">
        <v>3</v>
      </c>
      <c r="H1011" s="16">
        <v>1</v>
      </c>
      <c r="I1011" s="15" t="s">
        <v>1687</v>
      </c>
      <c r="J1011" s="15" t="s">
        <v>3</v>
      </c>
      <c r="K1011" s="16">
        <v>1</v>
      </c>
      <c r="L1011" s="15" t="s">
        <v>1683</v>
      </c>
      <c r="M1011" s="15" t="s">
        <v>5</v>
      </c>
      <c r="N1011" s="17">
        <f>ROUNDUP(IF(H1011&lt;=0,0,IF(K1011&lt;=0,0,F1011*H1011*K1011)),-3)</f>
        <v>1050000</v>
      </c>
      <c r="O1011" s="17">
        <v>1050000</v>
      </c>
      <c r="P1011" s="17">
        <f t="shared" si="55"/>
        <v>0</v>
      </c>
      <c r="Q1011" s="69"/>
      <c r="R1011" s="755"/>
      <c r="S1011" s="755"/>
    </row>
    <row r="1012" spans="1:19" hidden="1">
      <c r="A1012" s="67"/>
      <c r="B1012" s="28"/>
      <c r="C1012" s="28"/>
      <c r="D1012" s="1011"/>
      <c r="E1012" s="124" t="s">
        <v>565</v>
      </c>
      <c r="F1012" s="23">
        <v>0</v>
      </c>
      <c r="G1012" s="15" t="s">
        <v>3</v>
      </c>
      <c r="I1012" s="15" t="s">
        <v>1687</v>
      </c>
      <c r="J1012" s="15" t="s">
        <v>3</v>
      </c>
      <c r="L1012" s="15" t="s">
        <v>1683</v>
      </c>
      <c r="M1012" s="15" t="s">
        <v>5</v>
      </c>
      <c r="N1012" s="17">
        <f>ROUNDUP(IF(H1012&lt;=0,0,IF(K1012&lt;=0,0,F1012*H1012*K1012)),-3)</f>
        <v>0</v>
      </c>
      <c r="O1012" s="17">
        <v>160000</v>
      </c>
      <c r="P1012" s="17">
        <f t="shared" si="55"/>
        <v>-160000</v>
      </c>
      <c r="Q1012" s="69"/>
      <c r="R1012" s="755"/>
      <c r="S1012" s="755"/>
    </row>
    <row r="1013" spans="1:19" hidden="1">
      <c r="A1013" s="67"/>
      <c r="B1013" s="28"/>
      <c r="C1013" s="28"/>
      <c r="D1013" s="1011"/>
      <c r="E1013" s="124" t="s">
        <v>566</v>
      </c>
      <c r="F1013" s="14">
        <v>0</v>
      </c>
      <c r="G1013" s="15" t="s">
        <v>3</v>
      </c>
      <c r="H1013" s="16">
        <v>1</v>
      </c>
      <c r="I1013" s="15" t="s">
        <v>1687</v>
      </c>
      <c r="J1013" s="15" t="s">
        <v>3</v>
      </c>
      <c r="K1013" s="16">
        <v>1</v>
      </c>
      <c r="L1013" s="15" t="s">
        <v>1683</v>
      </c>
      <c r="M1013" s="15" t="s">
        <v>5</v>
      </c>
      <c r="N1013" s="17">
        <f>ROUNDUP(IF(H1013&lt;=0,0,IF(K1013&lt;=0,0,F1013*H1013*K1013)),-3)</f>
        <v>0</v>
      </c>
      <c r="O1013" s="17">
        <v>10000000</v>
      </c>
      <c r="P1013" s="17">
        <f t="shared" si="55"/>
        <v>-10000000</v>
      </c>
      <c r="Q1013" s="69"/>
      <c r="R1013" s="755"/>
      <c r="S1013" s="755"/>
    </row>
    <row r="1014" spans="1:19" hidden="1">
      <c r="A1014" s="67"/>
      <c r="B1014" s="28"/>
      <c r="C1014" s="28"/>
      <c r="D1014" s="1011"/>
      <c r="E1014" s="124"/>
      <c r="N1014" s="17"/>
      <c r="O1014" s="17"/>
      <c r="P1014" s="17"/>
      <c r="Q1014" s="69"/>
      <c r="R1014" s="755"/>
      <c r="S1014" s="755"/>
    </row>
    <row r="1015" spans="1:19" hidden="1">
      <c r="A1015" s="67"/>
      <c r="B1015" s="28"/>
      <c r="C1015" s="28"/>
      <c r="D1015" s="1011" t="s">
        <v>445</v>
      </c>
      <c r="E1015" s="124"/>
      <c r="N1015" s="18">
        <f>SUBTOTAL(9,N1016:N1017)</f>
        <v>2224720</v>
      </c>
      <c r="O1015" s="18">
        <f>SUBTOTAL(9,O1016:O1017)</f>
        <v>3600000</v>
      </c>
      <c r="P1015" s="18">
        <f>SUBTOTAL(9,P1016:P1017)</f>
        <v>-1375280</v>
      </c>
      <c r="Q1015" s="163"/>
      <c r="R1015" s="755"/>
      <c r="S1015" s="755"/>
    </row>
    <row r="1016" spans="1:19" hidden="1">
      <c r="A1016" s="67"/>
      <c r="B1016" s="28"/>
      <c r="C1016" s="28"/>
      <c r="D1016" s="1011"/>
      <c r="E1016" s="124" t="s">
        <v>2056</v>
      </c>
      <c r="F1016" s="14">
        <v>2224720</v>
      </c>
      <c r="G1016" s="15" t="s">
        <v>3</v>
      </c>
      <c r="H1016" s="16">
        <v>1</v>
      </c>
      <c r="I1016" s="15" t="s">
        <v>1687</v>
      </c>
      <c r="J1016" s="15" t="s">
        <v>3</v>
      </c>
      <c r="K1016" s="16">
        <v>1</v>
      </c>
      <c r="L1016" s="15" t="s">
        <v>1683</v>
      </c>
      <c r="M1016" s="15" t="s">
        <v>5</v>
      </c>
      <c r="N1016" s="17">
        <f>F1016*H1016*K1016</f>
        <v>2224720</v>
      </c>
      <c r="O1016" s="17">
        <v>3600000</v>
      </c>
      <c r="P1016" s="17">
        <f>N1016-O1016</f>
        <v>-1375280</v>
      </c>
      <c r="Q1016" s="69"/>
      <c r="R1016" s="755"/>
      <c r="S1016" s="755"/>
    </row>
    <row r="1017" spans="1:19" hidden="1">
      <c r="A1017" s="67"/>
      <c r="B1017" s="28"/>
      <c r="C1017" s="28"/>
      <c r="D1017" s="1011"/>
      <c r="E1017" s="124"/>
      <c r="N1017" s="17"/>
      <c r="O1017" s="17"/>
      <c r="P1017" s="17"/>
      <c r="Q1017" s="69"/>
      <c r="R1017" s="755"/>
      <c r="S1017" s="755"/>
    </row>
    <row r="1018" spans="1:19" hidden="1">
      <c r="A1018" s="67"/>
      <c r="B1018" s="28"/>
      <c r="C1018" s="28"/>
      <c r="D1018" s="1011" t="s">
        <v>399</v>
      </c>
      <c r="E1018" s="124"/>
      <c r="N1018" s="18">
        <f>SUBTOTAL(9,N1019:N1023)</f>
        <v>1366400000</v>
      </c>
      <c r="O1018" s="18">
        <f>SUBTOTAL(9,O1019:O1023)</f>
        <v>1405600000</v>
      </c>
      <c r="P1018" s="18">
        <f>SUBTOTAL(9,P1019:P1023)</f>
        <v>-39200000</v>
      </c>
      <c r="Q1018" s="163"/>
      <c r="R1018" s="755"/>
      <c r="S1018" s="755"/>
    </row>
    <row r="1019" spans="1:19" hidden="1">
      <c r="A1019" s="67"/>
      <c r="B1019" s="28"/>
      <c r="C1019" s="28"/>
      <c r="D1019" s="1011"/>
      <c r="E1019" s="124" t="s">
        <v>567</v>
      </c>
      <c r="F1019" s="14">
        <v>50000000</v>
      </c>
      <c r="G1019" s="15" t="s">
        <v>3</v>
      </c>
      <c r="H1019" s="16">
        <v>1</v>
      </c>
      <c r="I1019" s="15" t="s">
        <v>16</v>
      </c>
      <c r="J1019" s="15" t="s">
        <v>3</v>
      </c>
      <c r="K1019" s="16">
        <v>12</v>
      </c>
      <c r="L1019" s="15" t="s">
        <v>12</v>
      </c>
      <c r="M1019" s="15" t="s">
        <v>5</v>
      </c>
      <c r="N1019" s="17">
        <f>ROUNDUP(IF(H1019&lt;=0,0,IF(K1019&lt;=0,0,F1019*H1019*K1019)),-3)</f>
        <v>600000000</v>
      </c>
      <c r="O1019" s="17">
        <v>600000000</v>
      </c>
      <c r="P1019" s="17">
        <f t="shared" si="55"/>
        <v>0</v>
      </c>
      <c r="Q1019" s="69"/>
      <c r="R1019" s="755"/>
      <c r="S1019" s="755"/>
    </row>
    <row r="1020" spans="1:19" hidden="1">
      <c r="A1020" s="67"/>
      <c r="B1020" s="28"/>
      <c r="C1020" s="28"/>
      <c r="D1020" s="1011"/>
      <c r="E1020" s="124" t="s">
        <v>568</v>
      </c>
      <c r="G1020" s="15" t="s">
        <v>3</v>
      </c>
      <c r="I1020" s="15" t="s">
        <v>1687</v>
      </c>
      <c r="J1020" s="15" t="s">
        <v>3</v>
      </c>
      <c r="L1020" s="15" t="s">
        <v>1683</v>
      </c>
      <c r="M1020" s="15" t="s">
        <v>5</v>
      </c>
      <c r="N1020" s="17">
        <f>ROUNDUP(IF(H1020&lt;=0,0,IF(K1020&lt;=0,0,F1020*H1020*K1020)),-3)</f>
        <v>0</v>
      </c>
      <c r="O1020" s="17">
        <v>0</v>
      </c>
      <c r="P1020" s="17">
        <f t="shared" si="55"/>
        <v>0</v>
      </c>
      <c r="Q1020" s="69"/>
      <c r="R1020" s="755"/>
      <c r="S1020" s="755"/>
    </row>
    <row r="1021" spans="1:19" hidden="1">
      <c r="A1021" s="67"/>
      <c r="B1021" s="28"/>
      <c r="C1021" s="28"/>
      <c r="D1021" s="1011"/>
      <c r="E1021" s="124" t="s">
        <v>2057</v>
      </c>
      <c r="F1021" s="14">
        <v>40000000</v>
      </c>
      <c r="G1021" s="15" t="s">
        <v>3</v>
      </c>
      <c r="H1021" s="16">
        <v>1</v>
      </c>
      <c r="I1021" s="15" t="s">
        <v>16</v>
      </c>
      <c r="J1021" s="15" t="s">
        <v>3</v>
      </c>
      <c r="K1021" s="16">
        <v>12</v>
      </c>
      <c r="L1021" s="15" t="s">
        <v>12</v>
      </c>
      <c r="M1021" s="15" t="s">
        <v>5</v>
      </c>
      <c r="N1021" s="17">
        <f>ROUNDUP(IF(H1021&lt;=0,0,IF(K1021&lt;=0,0,F1021*H1021*K1021)),-3)</f>
        <v>480000000</v>
      </c>
      <c r="O1021" s="17">
        <v>530400000</v>
      </c>
      <c r="P1021" s="17">
        <f t="shared" si="55"/>
        <v>-50400000</v>
      </c>
      <c r="Q1021" s="69"/>
      <c r="R1021" s="755"/>
      <c r="S1021" s="755"/>
    </row>
    <row r="1022" spans="1:19" hidden="1">
      <c r="A1022" s="67"/>
      <c r="B1022" s="28"/>
      <c r="C1022" s="28"/>
      <c r="D1022" s="1011"/>
      <c r="E1022" s="124" t="s">
        <v>2058</v>
      </c>
      <c r="F1022" s="14">
        <v>13866600</v>
      </c>
      <c r="G1022" s="15" t="s">
        <v>3</v>
      </c>
      <c r="H1022" s="16">
        <v>1</v>
      </c>
      <c r="I1022" s="15" t="s">
        <v>16</v>
      </c>
      <c r="J1022" s="15" t="s">
        <v>3</v>
      </c>
      <c r="K1022" s="16">
        <v>12</v>
      </c>
      <c r="L1022" s="15" t="s">
        <v>12</v>
      </c>
      <c r="M1022" s="15" t="s">
        <v>5</v>
      </c>
      <c r="N1022" s="17">
        <f>ROUNDUP(IF(H1022&lt;=0,0,IF(K1022&lt;=0,0,F1022*H1022*K1022)),-3)</f>
        <v>166400000</v>
      </c>
      <c r="O1022" s="17">
        <v>166400000</v>
      </c>
      <c r="P1022" s="17">
        <f t="shared" si="55"/>
        <v>0</v>
      </c>
      <c r="Q1022" s="69"/>
      <c r="R1022" s="755"/>
      <c r="S1022" s="755"/>
    </row>
    <row r="1023" spans="1:19" hidden="1">
      <c r="A1023" s="67"/>
      <c r="B1023" s="28"/>
      <c r="C1023" s="28"/>
      <c r="D1023" s="1011"/>
      <c r="E1023" s="124" t="s">
        <v>2059</v>
      </c>
      <c r="F1023" s="14">
        <v>10000000</v>
      </c>
      <c r="G1023" s="15" t="s">
        <v>3</v>
      </c>
      <c r="H1023" s="16">
        <v>1</v>
      </c>
      <c r="I1023" s="15" t="s">
        <v>16</v>
      </c>
      <c r="J1023" s="15" t="s">
        <v>3</v>
      </c>
      <c r="K1023" s="16">
        <v>12</v>
      </c>
      <c r="L1023" s="15" t="s">
        <v>12</v>
      </c>
      <c r="M1023" s="15" t="s">
        <v>5</v>
      </c>
      <c r="N1023" s="17">
        <f>ROUNDUP(IF(H1023&lt;=0,0,IF(K1023&lt;=0,0,F1023*H1023*K1023)),-3)</f>
        <v>120000000</v>
      </c>
      <c r="O1023" s="17">
        <v>108800000</v>
      </c>
      <c r="P1023" s="17">
        <f t="shared" si="55"/>
        <v>11200000</v>
      </c>
      <c r="Q1023" s="69"/>
      <c r="R1023" s="755"/>
      <c r="S1023" s="755"/>
    </row>
    <row r="1024" spans="1:19" hidden="1">
      <c r="A1024" s="67"/>
      <c r="B1024" s="28"/>
      <c r="C1024" s="28"/>
      <c r="D1024" s="1011"/>
      <c r="E1024" s="124"/>
      <c r="N1024" s="17"/>
      <c r="O1024" s="17"/>
      <c r="P1024" s="17"/>
      <c r="Q1024" s="69"/>
      <c r="R1024" s="755"/>
      <c r="S1024" s="755"/>
    </row>
    <row r="1025" spans="1:53" hidden="1">
      <c r="A1025" s="67"/>
      <c r="B1025" s="28"/>
      <c r="C1025" s="28"/>
      <c r="D1025" s="1011" t="s">
        <v>417</v>
      </c>
      <c r="E1025" s="124"/>
      <c r="N1025" s="18">
        <f>SUBTOTAL(9,N1026:N1027)</f>
        <v>18000000</v>
      </c>
      <c r="O1025" s="18">
        <f>SUBTOTAL(9,O1026:O1027)</f>
        <v>42000000</v>
      </c>
      <c r="P1025" s="18">
        <f>SUBTOTAL(9,P1026:P1027)</f>
        <v>-24000000</v>
      </c>
      <c r="Q1025" s="163"/>
      <c r="R1025" s="755"/>
      <c r="S1025" s="755"/>
    </row>
    <row r="1026" spans="1:53" hidden="1">
      <c r="A1026" s="67"/>
      <c r="B1026" s="28"/>
      <c r="C1026" s="28"/>
      <c r="D1026" s="1011"/>
      <c r="E1026" s="124" t="s">
        <v>563</v>
      </c>
      <c r="F1026" s="14">
        <v>1000000</v>
      </c>
      <c r="G1026" s="15" t="s">
        <v>3</v>
      </c>
      <c r="H1026" s="16">
        <v>1</v>
      </c>
      <c r="I1026" s="15" t="s">
        <v>1683</v>
      </c>
      <c r="J1026" s="15" t="s">
        <v>3</v>
      </c>
      <c r="K1026" s="16">
        <v>12</v>
      </c>
      <c r="L1026" s="15" t="s">
        <v>1696</v>
      </c>
      <c r="M1026" s="15" t="s">
        <v>5</v>
      </c>
      <c r="N1026" s="17">
        <f>ROUNDUP(IF(H1026&lt;=0,0,IF(K1026&lt;=0,0,F1026*H1026*K1026)),-3)</f>
        <v>12000000</v>
      </c>
      <c r="O1026" s="17">
        <v>36000000</v>
      </c>
      <c r="P1026" s="17">
        <f>N1026-O1026</f>
        <v>-24000000</v>
      </c>
      <c r="Q1026" s="69"/>
      <c r="R1026" s="755"/>
      <c r="S1026" s="755"/>
    </row>
    <row r="1027" spans="1:53" hidden="1">
      <c r="A1027" s="67"/>
      <c r="B1027" s="28"/>
      <c r="C1027" s="28"/>
      <c r="D1027" s="1011"/>
      <c r="E1027" s="124" t="s">
        <v>2060</v>
      </c>
      <c r="F1027" s="14">
        <v>1500000</v>
      </c>
      <c r="G1027" s="15" t="s">
        <v>3</v>
      </c>
      <c r="H1027" s="16">
        <v>1</v>
      </c>
      <c r="I1027" s="15" t="s">
        <v>1687</v>
      </c>
      <c r="J1027" s="15" t="s">
        <v>3</v>
      </c>
      <c r="K1027" s="16">
        <v>4</v>
      </c>
      <c r="L1027" s="15" t="s">
        <v>1683</v>
      </c>
      <c r="M1027" s="15" t="s">
        <v>5</v>
      </c>
      <c r="N1027" s="17">
        <f>ROUNDUP(IF(H1027&lt;=0,0,IF(K1027&lt;=0,0,F1027*H1027*K1027)),-3)</f>
        <v>6000000</v>
      </c>
      <c r="O1027" s="17">
        <v>6000000</v>
      </c>
      <c r="P1027" s="17">
        <f>N1027-O1027</f>
        <v>0</v>
      </c>
      <c r="Q1027" s="69"/>
      <c r="R1027" s="755"/>
      <c r="S1027" s="755"/>
    </row>
    <row r="1028" spans="1:53" hidden="1">
      <c r="A1028" s="67"/>
      <c r="B1028" s="28"/>
      <c r="C1028" s="183"/>
      <c r="E1028" s="124"/>
      <c r="N1028" s="17"/>
      <c r="O1028" s="17"/>
      <c r="P1028" s="17"/>
      <c r="Q1028" s="69"/>
      <c r="R1028" s="755"/>
      <c r="S1028" s="755"/>
    </row>
    <row r="1029" spans="1:53" hidden="1">
      <c r="A1029" s="67"/>
      <c r="B1029" s="28"/>
      <c r="C1029" s="183"/>
      <c r="D1029" s="1005" t="s">
        <v>412</v>
      </c>
      <c r="E1029" s="124"/>
      <c r="N1029" s="18">
        <f>SUBTOTAL(9,N1030:N1031)</f>
        <v>50400000</v>
      </c>
      <c r="O1029" s="18">
        <f>SUBTOTAL(9,O1030:O1031)</f>
        <v>0</v>
      </c>
      <c r="P1029" s="18">
        <f>SUBTOTAL(9,P1030:P1031)</f>
        <v>50400000</v>
      </c>
      <c r="Q1029" s="163"/>
      <c r="R1029" s="755"/>
      <c r="S1029" s="755"/>
    </row>
    <row r="1030" spans="1:53" hidden="1">
      <c r="A1030" s="67"/>
      <c r="B1030" s="28"/>
      <c r="C1030" s="183"/>
      <c r="E1030" s="124" t="s">
        <v>2061</v>
      </c>
      <c r="F1030" s="14">
        <v>50400000</v>
      </c>
      <c r="G1030" s="15" t="s">
        <v>3</v>
      </c>
      <c r="H1030" s="16">
        <v>1</v>
      </c>
      <c r="I1030" s="15" t="s">
        <v>1687</v>
      </c>
      <c r="J1030" s="15" t="s">
        <v>3</v>
      </c>
      <c r="K1030" s="16">
        <v>1</v>
      </c>
      <c r="L1030" s="15" t="s">
        <v>1683</v>
      </c>
      <c r="M1030" s="15" t="s">
        <v>5</v>
      </c>
      <c r="N1030" s="17">
        <f>ROUNDUP(IF(H1030&lt;=0,0,IF(K1030&lt;=0,0,F1030*H1030*K1030)),-3)</f>
        <v>50400000</v>
      </c>
      <c r="O1030" s="17">
        <v>0</v>
      </c>
      <c r="P1030" s="17">
        <f>N1030-O1030</f>
        <v>50400000</v>
      </c>
      <c r="Q1030" s="69"/>
      <c r="R1030" s="755"/>
      <c r="S1030" s="755"/>
    </row>
    <row r="1031" spans="1:53" hidden="1">
      <c r="A1031" s="67"/>
      <c r="B1031" s="28"/>
      <c r="C1031" s="275"/>
      <c r="E1031" s="124"/>
      <c r="N1031" s="17"/>
      <c r="O1031" s="17"/>
      <c r="P1031" s="17"/>
      <c r="Q1031" s="69"/>
      <c r="R1031" s="755"/>
      <c r="S1031" s="755"/>
    </row>
    <row r="1032" spans="1:53" hidden="1">
      <c r="A1032" s="276" t="s">
        <v>1186</v>
      </c>
      <c r="B1032" s="265"/>
      <c r="C1032" s="265"/>
      <c r="D1032" s="1054"/>
      <c r="E1032" s="252"/>
      <c r="F1032" s="253"/>
      <c r="G1032" s="138"/>
      <c r="H1032" s="139"/>
      <c r="I1032" s="138"/>
      <c r="J1032" s="138"/>
      <c r="K1032" s="139"/>
      <c r="L1032" s="138"/>
      <c r="M1032" s="138"/>
      <c r="N1032" s="184">
        <f>SUBTOTAL(9,N1033:N1218)</f>
        <v>1168220000</v>
      </c>
      <c r="O1032" s="184">
        <f>SUBTOTAL(9,O1033:O1218)</f>
        <v>864350000</v>
      </c>
      <c r="P1032" s="184">
        <f>SUBTOTAL(9,P1033:P1218)</f>
        <v>303870000</v>
      </c>
      <c r="Q1032" s="133">
        <f>(N1032/O1032)*100-100</f>
        <v>35.155897495227634</v>
      </c>
      <c r="R1032" s="755"/>
      <c r="S1032" s="755"/>
    </row>
    <row r="1033" spans="1:53" hidden="1">
      <c r="A1033" s="277"/>
      <c r="B1033" s="265" t="s">
        <v>1411</v>
      </c>
      <c r="C1033" s="265"/>
      <c r="D1033" s="1054"/>
      <c r="E1033" s="252"/>
      <c r="F1033" s="253"/>
      <c r="G1033" s="138"/>
      <c r="H1033" s="139"/>
      <c r="I1033" s="138"/>
      <c r="J1033" s="138"/>
      <c r="K1033" s="139"/>
      <c r="L1033" s="138"/>
      <c r="M1033" s="138"/>
      <c r="N1033" s="184">
        <f>SUBTOTAL(9,N1034:N1218)</f>
        <v>1168220000</v>
      </c>
      <c r="O1033" s="184">
        <f>SUBTOTAL(9,O1034:O1218)</f>
        <v>864350000</v>
      </c>
      <c r="P1033" s="184">
        <f>SUBTOTAL(9,P1034:P1218)</f>
        <v>303870000</v>
      </c>
      <c r="Q1033" s="133">
        <f>(N1033/O1033)*100-100</f>
        <v>35.155897495227634</v>
      </c>
      <c r="R1033" s="755"/>
      <c r="S1033" s="755"/>
    </row>
    <row r="1034" spans="1:53" hidden="1">
      <c r="A1034" s="250"/>
      <c r="B1034" s="278"/>
      <c r="C1034" s="255" t="s">
        <v>429</v>
      </c>
      <c r="D1034" s="1050"/>
      <c r="E1034" s="279"/>
      <c r="F1034" s="280"/>
      <c r="G1034" s="196"/>
      <c r="H1034" s="197"/>
      <c r="I1034" s="196"/>
      <c r="J1034" s="196"/>
      <c r="K1034" s="197"/>
      <c r="L1034" s="196"/>
      <c r="M1034" s="196"/>
      <c r="N1034" s="134">
        <f>SUBTOTAL(9,N1035:N1114)</f>
        <v>720920000</v>
      </c>
      <c r="O1034" s="134">
        <f>SUBTOTAL(9,O1035:O1114)</f>
        <v>609950000</v>
      </c>
      <c r="P1034" s="134">
        <f>SUBTOTAL(9,P1035:P1114)</f>
        <v>110970000</v>
      </c>
      <c r="Q1034" s="133">
        <f>(N1034/O1034)*100-100</f>
        <v>18.193294532338712</v>
      </c>
      <c r="R1034" s="755"/>
      <c r="S1034" s="755"/>
    </row>
    <row r="1035" spans="1:53" ht="16.5" hidden="1">
      <c r="A1035" s="250"/>
      <c r="B1035" s="254"/>
      <c r="C1035" s="256"/>
      <c r="D1035" s="1011" t="s">
        <v>1412</v>
      </c>
      <c r="E1035" s="281"/>
      <c r="F1035" s="23"/>
      <c r="H1035" s="25"/>
      <c r="I1035" s="25"/>
      <c r="J1035" s="25"/>
      <c r="K1035" s="25"/>
      <c r="L1035" s="27"/>
      <c r="M1035" s="151"/>
      <c r="N1035" s="18">
        <f>SUBTOTAL(9,N1036:N1036)</f>
        <v>8000000</v>
      </c>
      <c r="O1035" s="18">
        <f>SUBTOTAL(9,O1036:O1036)</f>
        <v>12000000</v>
      </c>
      <c r="P1035" s="18">
        <f>SUBTOTAL(9,P1036:P1036)</f>
        <v>-4000000</v>
      </c>
      <c r="Q1035" s="258"/>
      <c r="R1035" s="755"/>
      <c r="S1035" s="755"/>
    </row>
    <row r="1036" spans="1:53" hidden="1">
      <c r="A1036" s="250"/>
      <c r="B1036" s="254"/>
      <c r="C1036" s="256"/>
      <c r="D1036" s="1011"/>
      <c r="E1036" s="282" t="s">
        <v>1413</v>
      </c>
      <c r="F1036" s="23">
        <v>4000000</v>
      </c>
      <c r="G1036" s="15" t="s">
        <v>3</v>
      </c>
      <c r="H1036" s="25">
        <v>2</v>
      </c>
      <c r="I1036" s="25" t="s">
        <v>1414</v>
      </c>
      <c r="J1036" s="25" t="s">
        <v>3</v>
      </c>
      <c r="K1036" s="25">
        <v>1</v>
      </c>
      <c r="L1036" s="27" t="s">
        <v>1415</v>
      </c>
      <c r="M1036" s="151" t="s">
        <v>5</v>
      </c>
      <c r="N1036" s="17">
        <f>ROUNDUP(IF(H1036&lt;=0,F1036,IF(K1036&lt;=0,F1036*H1036,F1036*H1036*K1036)),-3)</f>
        <v>8000000</v>
      </c>
      <c r="O1036" s="17">
        <v>12000000</v>
      </c>
      <c r="P1036" s="17">
        <f>N1036-O1036</f>
        <v>-4000000</v>
      </c>
      <c r="Q1036" s="259"/>
      <c r="R1036" s="755"/>
      <c r="S1036" s="755"/>
    </row>
    <row r="1037" spans="1:53" s="47" customFormat="1" hidden="1">
      <c r="A1037" s="250"/>
      <c r="B1037" s="254"/>
      <c r="C1037" s="256"/>
      <c r="D1037" s="1011"/>
      <c r="E1037" s="282"/>
      <c r="F1037" s="23"/>
      <c r="G1037" s="15"/>
      <c r="H1037" s="25"/>
      <c r="I1037" s="25"/>
      <c r="J1037" s="25"/>
      <c r="K1037" s="25"/>
      <c r="L1037" s="27"/>
      <c r="M1037" s="151"/>
      <c r="N1037" s="17"/>
      <c r="O1037" s="17"/>
      <c r="P1037" s="17"/>
      <c r="Q1037" s="259"/>
      <c r="R1037" s="755"/>
      <c r="S1037" s="755"/>
      <c r="AZ1037" s="283"/>
      <c r="BA1037" s="284"/>
    </row>
    <row r="1038" spans="1:53" hidden="1">
      <c r="A1038" s="250"/>
      <c r="B1038" s="254"/>
      <c r="C1038" s="256"/>
      <c r="D1038" s="1011" t="s">
        <v>436</v>
      </c>
      <c r="E1038" s="22"/>
      <c r="F1038" s="23"/>
      <c r="M1038" s="151"/>
      <c r="N1038" s="18">
        <f>SUBTOTAL(9,N1039:N1041)</f>
        <v>2000000</v>
      </c>
      <c r="O1038" s="18">
        <f>SUBTOTAL(9,O1039:O1041)</f>
        <v>3060000</v>
      </c>
      <c r="P1038" s="18">
        <f>SUBTOTAL(9,P1039:P1041)</f>
        <v>-1060000</v>
      </c>
      <c r="Q1038" s="258"/>
      <c r="R1038" s="755"/>
      <c r="S1038" s="755"/>
    </row>
    <row r="1039" spans="1:53" hidden="1">
      <c r="A1039" s="250"/>
      <c r="B1039" s="254"/>
      <c r="C1039" s="256"/>
      <c r="D1039" s="1011"/>
      <c r="E1039" s="282" t="s">
        <v>1416</v>
      </c>
      <c r="F1039" s="23">
        <v>2000000</v>
      </c>
      <c r="G1039" s="15" t="s">
        <v>3</v>
      </c>
      <c r="H1039" s="25">
        <v>1</v>
      </c>
      <c r="I1039" s="25" t="s">
        <v>1417</v>
      </c>
      <c r="J1039" s="25" t="s">
        <v>3</v>
      </c>
      <c r="K1039" s="25">
        <v>1</v>
      </c>
      <c r="L1039" s="27" t="s">
        <v>1418</v>
      </c>
      <c r="M1039" s="151" t="s">
        <v>5</v>
      </c>
      <c r="N1039" s="17">
        <f>ROUNDUP(IF(H1039&lt;=0,F1039,IF(K1039&lt;=0,F1039*H1039,F1039*H1039*K1039)),-3)</f>
        <v>2000000</v>
      </c>
      <c r="O1039" s="17">
        <v>0</v>
      </c>
      <c r="P1039" s="17">
        <f>N1039-O1039</f>
        <v>2000000</v>
      </c>
      <c r="Q1039" s="259"/>
      <c r="R1039" s="755"/>
      <c r="S1039" s="755"/>
    </row>
    <row r="1040" spans="1:53" hidden="1">
      <c r="A1040" s="250"/>
      <c r="B1040" s="254"/>
      <c r="C1040" s="256"/>
      <c r="D1040" s="1011"/>
      <c r="E1040" s="282" t="s">
        <v>1419</v>
      </c>
      <c r="F1040" s="14">
        <v>0</v>
      </c>
      <c r="G1040" s="15" t="s">
        <v>3</v>
      </c>
      <c r="H1040" s="25"/>
      <c r="I1040" s="25" t="s">
        <v>1417</v>
      </c>
      <c r="J1040" s="25" t="s">
        <v>3</v>
      </c>
      <c r="K1040" s="25"/>
      <c r="L1040" s="27" t="s">
        <v>1420</v>
      </c>
      <c r="M1040" s="151" t="s">
        <v>5</v>
      </c>
      <c r="N1040" s="17">
        <f>ROUNDUP(IF(H1040&lt;=0,F1040,IF(K1040&lt;=0,F1040*H1040,F1040*H1040*K1040)),-3)</f>
        <v>0</v>
      </c>
      <c r="O1040" s="17">
        <v>2400000</v>
      </c>
      <c r="P1040" s="17">
        <f>N1040-O1040</f>
        <v>-2400000</v>
      </c>
      <c r="Q1040" s="259"/>
      <c r="R1040" s="755"/>
      <c r="S1040" s="755"/>
    </row>
    <row r="1041" spans="1:19" hidden="1">
      <c r="A1041" s="250"/>
      <c r="B1041" s="254"/>
      <c r="C1041" s="256"/>
      <c r="D1041" s="1011"/>
      <c r="E1041" s="285" t="s">
        <v>1421</v>
      </c>
      <c r="F1041" s="14">
        <v>0</v>
      </c>
      <c r="G1041" s="15" t="s">
        <v>3</v>
      </c>
      <c r="H1041" s="25"/>
      <c r="I1041" s="25" t="s">
        <v>1417</v>
      </c>
      <c r="J1041" s="25" t="s">
        <v>3</v>
      </c>
      <c r="K1041" s="25"/>
      <c r="L1041" s="27" t="s">
        <v>1422</v>
      </c>
      <c r="M1041" s="151" t="s">
        <v>5</v>
      </c>
      <c r="N1041" s="17">
        <f>ROUNDUP(IF(H1041&lt;=0,F1041,IF(K1041&lt;=0,F1041*H1041,F1041*H1041*K1041)),-3)</f>
        <v>0</v>
      </c>
      <c r="O1041" s="17">
        <v>660000</v>
      </c>
      <c r="P1041" s="17">
        <f>N1041-O1041</f>
        <v>-660000</v>
      </c>
      <c r="Q1041" s="259"/>
      <c r="R1041" s="755"/>
      <c r="S1041" s="755"/>
    </row>
    <row r="1042" spans="1:19" hidden="1">
      <c r="A1042" s="250"/>
      <c r="B1042" s="254"/>
      <c r="C1042" s="256"/>
      <c r="D1042" s="1011"/>
      <c r="E1042" s="124"/>
      <c r="F1042" s="23"/>
      <c r="H1042" s="25"/>
      <c r="I1042" s="25"/>
      <c r="J1042" s="25"/>
      <c r="K1042" s="25"/>
      <c r="L1042" s="27"/>
      <c r="M1042" s="151"/>
      <c r="N1042" s="17"/>
      <c r="O1042" s="17"/>
      <c r="P1042" s="17"/>
      <c r="Q1042" s="259"/>
      <c r="R1042" s="755"/>
      <c r="S1042" s="755"/>
    </row>
    <row r="1043" spans="1:19" hidden="1">
      <c r="A1043" s="250"/>
      <c r="B1043" s="254"/>
      <c r="C1043" s="256"/>
      <c r="D1043" s="1011" t="s">
        <v>445</v>
      </c>
      <c r="E1043" s="13"/>
      <c r="F1043" s="23"/>
      <c r="H1043" s="25"/>
      <c r="I1043" s="25"/>
      <c r="J1043" s="25"/>
      <c r="K1043" s="25"/>
      <c r="L1043" s="27"/>
      <c r="M1043" s="151"/>
      <c r="N1043" s="18">
        <f>SUBTOTAL(9,N1044:N1047)</f>
        <v>6300000</v>
      </c>
      <c r="O1043" s="18">
        <f>SUBTOTAL(9,O1044:O1047)</f>
        <v>2830000</v>
      </c>
      <c r="P1043" s="18">
        <f>SUBTOTAL(9,P1044:P1047)</f>
        <v>3470000</v>
      </c>
      <c r="Q1043" s="258"/>
      <c r="R1043" s="755"/>
      <c r="S1043" s="755"/>
    </row>
    <row r="1044" spans="1:19" hidden="1">
      <c r="A1044" s="250"/>
      <c r="B1044" s="254"/>
      <c r="C1044" s="256"/>
      <c r="D1044" s="1011"/>
      <c r="E1044" s="13" t="s">
        <v>1423</v>
      </c>
      <c r="F1044" s="23">
        <v>800000</v>
      </c>
      <c r="G1044" s="15" t="s">
        <v>3</v>
      </c>
      <c r="H1044" s="25">
        <v>1</v>
      </c>
      <c r="I1044" s="25" t="s">
        <v>1417</v>
      </c>
      <c r="J1044" s="25" t="s">
        <v>3</v>
      </c>
      <c r="K1044" s="25">
        <v>1</v>
      </c>
      <c r="L1044" s="27" t="s">
        <v>1418</v>
      </c>
      <c r="M1044" s="151" t="s">
        <v>5</v>
      </c>
      <c r="N1044" s="17">
        <f>ROUNDUP(IF(H1044&lt;=0,F1044,IF(K1044&lt;=0,F1044*H1044,F1044*H1044*K1044)),-3)</f>
        <v>800000</v>
      </c>
      <c r="O1044" s="17">
        <v>830000</v>
      </c>
      <c r="P1044" s="17">
        <f>N1044-O1044</f>
        <v>-30000</v>
      </c>
      <c r="Q1044" s="259"/>
      <c r="R1044" s="755"/>
      <c r="S1044" s="755"/>
    </row>
    <row r="1045" spans="1:19" hidden="1">
      <c r="A1045" s="250"/>
      <c r="B1045" s="254"/>
      <c r="C1045" s="256"/>
      <c r="D1045" s="1011"/>
      <c r="E1045" s="13" t="s">
        <v>1424</v>
      </c>
      <c r="F1045" s="23">
        <v>500000</v>
      </c>
      <c r="G1045" s="15" t="s">
        <v>3</v>
      </c>
      <c r="H1045" s="25">
        <v>1</v>
      </c>
      <c r="I1045" s="25" t="s">
        <v>1417</v>
      </c>
      <c r="J1045" s="25" t="s">
        <v>3</v>
      </c>
      <c r="K1045" s="25">
        <v>1</v>
      </c>
      <c r="L1045" s="27" t="s">
        <v>1415</v>
      </c>
      <c r="M1045" s="151" t="s">
        <v>5</v>
      </c>
      <c r="N1045" s="17">
        <f>ROUNDUP(IF(H1045&lt;=0,F1045,IF(K1045&lt;=0,F1045*H1045,F1045*H1045*K1045)),-3)</f>
        <v>500000</v>
      </c>
      <c r="O1045" s="17">
        <v>0</v>
      </c>
      <c r="P1045" s="17">
        <f>N1045-O1045</f>
        <v>500000</v>
      </c>
      <c r="Q1045" s="259"/>
      <c r="R1045" s="755"/>
      <c r="S1045" s="755"/>
    </row>
    <row r="1046" spans="1:19" hidden="1">
      <c r="A1046" s="250"/>
      <c r="B1046" s="254"/>
      <c r="C1046" s="256"/>
      <c r="D1046" s="1011"/>
      <c r="E1046" s="13" t="s">
        <v>1425</v>
      </c>
      <c r="F1046" s="23">
        <v>5000000</v>
      </c>
      <c r="G1046" s="15" t="s">
        <v>3</v>
      </c>
      <c r="H1046" s="25">
        <v>1</v>
      </c>
      <c r="I1046" s="25" t="s">
        <v>1417</v>
      </c>
      <c r="J1046" s="25" t="s">
        <v>3</v>
      </c>
      <c r="K1046" s="25"/>
      <c r="L1046" s="27" t="s">
        <v>1415</v>
      </c>
      <c r="M1046" s="151" t="s">
        <v>5</v>
      </c>
      <c r="N1046" s="17">
        <f>ROUNDUP(IF(H1046&lt;=0,F1046,IF(K1046&lt;=0,F1046*H1046,F1046*H1046*K1046)),-3)</f>
        <v>5000000</v>
      </c>
      <c r="O1046" s="17">
        <v>0</v>
      </c>
      <c r="P1046" s="17">
        <f>N1046-O1046</f>
        <v>5000000</v>
      </c>
      <c r="Q1046" s="259"/>
      <c r="R1046" s="755"/>
      <c r="S1046" s="755"/>
    </row>
    <row r="1047" spans="1:19" hidden="1">
      <c r="A1047" s="250"/>
      <c r="B1047" s="254"/>
      <c r="C1047" s="256"/>
      <c r="D1047" s="1011"/>
      <c r="E1047" s="13" t="s">
        <v>1426</v>
      </c>
      <c r="F1047" s="14">
        <v>0</v>
      </c>
      <c r="G1047" s="15" t="s">
        <v>3</v>
      </c>
      <c r="H1047" s="25"/>
      <c r="I1047" s="25" t="s">
        <v>1417</v>
      </c>
      <c r="J1047" s="25" t="s">
        <v>3</v>
      </c>
      <c r="K1047" s="25"/>
      <c r="L1047" s="27" t="s">
        <v>1422</v>
      </c>
      <c r="M1047" s="151" t="s">
        <v>5</v>
      </c>
      <c r="N1047" s="17">
        <v>0</v>
      </c>
      <c r="O1047" s="17">
        <v>2000000</v>
      </c>
      <c r="P1047" s="17">
        <f>N1047-O1047</f>
        <v>-2000000</v>
      </c>
      <c r="Q1047" s="259"/>
      <c r="R1047" s="755"/>
      <c r="S1047" s="755"/>
    </row>
    <row r="1048" spans="1:19" hidden="1">
      <c r="A1048" s="250"/>
      <c r="B1048" s="254"/>
      <c r="C1048" s="256"/>
      <c r="D1048" s="1011"/>
      <c r="E1048" s="282"/>
      <c r="F1048" s="23"/>
      <c r="H1048" s="25"/>
      <c r="I1048" s="25"/>
      <c r="J1048" s="25"/>
      <c r="K1048" s="25"/>
      <c r="L1048" s="27"/>
      <c r="M1048" s="151"/>
      <c r="N1048" s="17"/>
      <c r="O1048" s="17"/>
      <c r="P1048" s="17"/>
      <c r="Q1048" s="259"/>
      <c r="R1048" s="755"/>
      <c r="S1048" s="755"/>
    </row>
    <row r="1049" spans="1:19" hidden="1">
      <c r="A1049" s="250"/>
      <c r="B1049" s="254"/>
      <c r="C1049" s="256"/>
      <c r="D1049" s="1011" t="s">
        <v>398</v>
      </c>
      <c r="E1049" s="124"/>
      <c r="F1049" s="23"/>
      <c r="H1049" s="25"/>
      <c r="I1049" s="25"/>
      <c r="J1049" s="25"/>
      <c r="K1049" s="25"/>
      <c r="L1049" s="27"/>
      <c r="M1049" s="151"/>
      <c r="N1049" s="18">
        <f>SUBTOTAL(9,N1050:N1051)</f>
        <v>4000000</v>
      </c>
      <c r="O1049" s="18">
        <f>SUBTOTAL(9,O1050:O1051)</f>
        <v>0</v>
      </c>
      <c r="P1049" s="18">
        <f>SUBTOTAL(9,P1050:P1051)</f>
        <v>4000000</v>
      </c>
      <c r="Q1049" s="258"/>
      <c r="R1049" s="755"/>
      <c r="S1049" s="755"/>
    </row>
    <row r="1050" spans="1:19" hidden="1">
      <c r="A1050" s="250"/>
      <c r="B1050" s="254"/>
      <c r="C1050" s="256"/>
      <c r="D1050" s="1011"/>
      <c r="E1050" s="223" t="s">
        <v>1449</v>
      </c>
      <c r="F1050" s="23">
        <v>4000000</v>
      </c>
      <c r="G1050" s="15" t="s">
        <v>3</v>
      </c>
      <c r="H1050" s="25">
        <v>1</v>
      </c>
      <c r="I1050" s="25" t="s">
        <v>1450</v>
      </c>
      <c r="J1050" s="25" t="s">
        <v>3</v>
      </c>
      <c r="K1050" s="25">
        <v>1</v>
      </c>
      <c r="L1050" s="27" t="s">
        <v>1451</v>
      </c>
      <c r="M1050" s="151" t="s">
        <v>5</v>
      </c>
      <c r="N1050" s="17">
        <f>ROUNDUP(IF(H1050&lt;=0,F1050,IF(K1050&lt;=0,F1050*H1050,F1050*H1050*K1050)),-3)</f>
        <v>4000000</v>
      </c>
      <c r="O1050" s="17">
        <v>0</v>
      </c>
      <c r="P1050" s="17">
        <f>N1050-O1050</f>
        <v>4000000</v>
      </c>
      <c r="Q1050" s="259"/>
      <c r="R1050" s="755"/>
      <c r="S1050" s="755"/>
    </row>
    <row r="1051" spans="1:19" hidden="1">
      <c r="A1051" s="250"/>
      <c r="B1051" s="254"/>
      <c r="C1051" s="256"/>
      <c r="D1051" s="1011"/>
      <c r="E1051" s="124"/>
      <c r="F1051" s="23"/>
      <c r="H1051" s="25"/>
      <c r="I1051" s="25"/>
      <c r="J1051" s="25"/>
      <c r="K1051" s="25"/>
      <c r="L1051" s="27"/>
      <c r="M1051" s="151"/>
      <c r="N1051" s="17"/>
      <c r="O1051" s="17"/>
      <c r="P1051" s="17"/>
      <c r="Q1051" s="259"/>
      <c r="R1051" s="755"/>
      <c r="S1051" s="755"/>
    </row>
    <row r="1052" spans="1:19" hidden="1">
      <c r="A1052" s="250"/>
      <c r="B1052" s="254"/>
      <c r="C1052" s="256"/>
      <c r="D1052" s="1011" t="s">
        <v>412</v>
      </c>
      <c r="E1052" s="229"/>
      <c r="F1052" s="23"/>
      <c r="H1052" s="25"/>
      <c r="I1052" s="25"/>
      <c r="J1052" s="25"/>
      <c r="K1052" s="25"/>
      <c r="L1052" s="27"/>
      <c r="M1052" s="151"/>
      <c r="N1052" s="18">
        <f>SUBTOTAL(9,N1053:N1065)</f>
        <v>508650000</v>
      </c>
      <c r="O1052" s="18">
        <f>SUBTOTAL(9,O1053:O1065)</f>
        <v>419640000</v>
      </c>
      <c r="P1052" s="18">
        <f>SUBTOTAL(9,P1053:P1065)</f>
        <v>89010000</v>
      </c>
      <c r="Q1052" s="258"/>
      <c r="R1052" s="755"/>
      <c r="S1052" s="755"/>
    </row>
    <row r="1053" spans="1:19" hidden="1">
      <c r="A1053" s="250"/>
      <c r="B1053" s="254"/>
      <c r="C1053" s="256"/>
      <c r="D1053" s="1011"/>
      <c r="E1053" s="282" t="s">
        <v>1427</v>
      </c>
      <c r="F1053" s="23">
        <v>3000000</v>
      </c>
      <c r="G1053" s="15" t="s">
        <v>3</v>
      </c>
      <c r="H1053" s="25">
        <v>1</v>
      </c>
      <c r="I1053" s="25" t="s">
        <v>1417</v>
      </c>
      <c r="J1053" s="25" t="s">
        <v>3</v>
      </c>
      <c r="K1053" s="25">
        <v>1</v>
      </c>
      <c r="L1053" s="27" t="s">
        <v>1415</v>
      </c>
      <c r="M1053" s="151" t="s">
        <v>5</v>
      </c>
      <c r="N1053" s="17">
        <f t="shared" ref="N1053:N1063" si="56">ROUNDUP(IF(H1053&lt;=0,F1053,IF(K1053&lt;=0,F1053*H1053,F1053*H1053*K1053)),-3)</f>
        <v>3000000</v>
      </c>
      <c r="O1053" s="17">
        <v>3000000</v>
      </c>
      <c r="P1053" s="17">
        <f t="shared" ref="P1053:P1065" si="57">N1053-O1053</f>
        <v>0</v>
      </c>
      <c r="Q1053" s="259"/>
      <c r="R1053" s="755"/>
      <c r="S1053" s="755"/>
    </row>
    <row r="1054" spans="1:19" hidden="1">
      <c r="A1054" s="250"/>
      <c r="B1054" s="254"/>
      <c r="C1054" s="256"/>
      <c r="D1054" s="1011"/>
      <c r="E1054" s="282" t="s">
        <v>1428</v>
      </c>
      <c r="F1054" s="23">
        <v>250000</v>
      </c>
      <c r="G1054" s="15" t="s">
        <v>3</v>
      </c>
      <c r="H1054" s="25">
        <v>8</v>
      </c>
      <c r="I1054" s="25" t="s">
        <v>1429</v>
      </c>
      <c r="J1054" s="25" t="s">
        <v>3</v>
      </c>
      <c r="K1054" s="25">
        <v>1</v>
      </c>
      <c r="L1054" s="27" t="s">
        <v>1415</v>
      </c>
      <c r="M1054" s="151" t="s">
        <v>5</v>
      </c>
      <c r="N1054" s="17">
        <f t="shared" si="56"/>
        <v>2000000</v>
      </c>
      <c r="O1054" s="17">
        <v>220000</v>
      </c>
      <c r="P1054" s="17">
        <f t="shared" si="57"/>
        <v>1780000</v>
      </c>
      <c r="Q1054" s="259"/>
      <c r="R1054" s="755"/>
      <c r="S1054" s="755"/>
    </row>
    <row r="1055" spans="1:19" hidden="1">
      <c r="A1055" s="250"/>
      <c r="B1055" s="254"/>
      <c r="C1055" s="256"/>
      <c r="D1055" s="1011"/>
      <c r="E1055" s="282" t="s">
        <v>1430</v>
      </c>
      <c r="F1055" s="23">
        <v>8000000</v>
      </c>
      <c r="G1055" s="15" t="s">
        <v>3</v>
      </c>
      <c r="H1055" s="25">
        <v>1</v>
      </c>
      <c r="I1055" s="25" t="s">
        <v>1417</v>
      </c>
      <c r="J1055" s="25" t="s">
        <v>3</v>
      </c>
      <c r="K1055" s="25">
        <v>1</v>
      </c>
      <c r="L1055" s="27" t="s">
        <v>1415</v>
      </c>
      <c r="M1055" s="151" t="s">
        <v>5</v>
      </c>
      <c r="N1055" s="17">
        <v>8000000</v>
      </c>
      <c r="O1055" s="17">
        <v>0</v>
      </c>
      <c r="P1055" s="17">
        <f>N1055-O1055</f>
        <v>8000000</v>
      </c>
      <c r="Q1055" s="259"/>
      <c r="R1055" s="755"/>
      <c r="S1055" s="755"/>
    </row>
    <row r="1056" spans="1:19" hidden="1">
      <c r="A1056" s="250"/>
      <c r="B1056" s="254"/>
      <c r="C1056" s="256"/>
      <c r="D1056" s="1011"/>
      <c r="E1056" s="282" t="s">
        <v>1431</v>
      </c>
      <c r="F1056" s="23">
        <v>8000000</v>
      </c>
      <c r="G1056" s="15" t="s">
        <v>3</v>
      </c>
      <c r="H1056" s="25">
        <v>1</v>
      </c>
      <c r="I1056" s="25" t="s">
        <v>1417</v>
      </c>
      <c r="J1056" s="25" t="s">
        <v>3</v>
      </c>
      <c r="K1056" s="25">
        <v>1</v>
      </c>
      <c r="L1056" s="27" t="s">
        <v>1415</v>
      </c>
      <c r="M1056" s="151" t="s">
        <v>5</v>
      </c>
      <c r="N1056" s="17">
        <v>8000000</v>
      </c>
      <c r="O1056" s="17">
        <v>0</v>
      </c>
      <c r="P1056" s="17">
        <f>N1056-O1056</f>
        <v>8000000</v>
      </c>
      <c r="Q1056" s="259"/>
      <c r="R1056" s="755"/>
      <c r="S1056" s="755"/>
    </row>
    <row r="1057" spans="1:19" hidden="1">
      <c r="A1057" s="250"/>
      <c r="B1057" s="254"/>
      <c r="C1057" s="256"/>
      <c r="D1057" s="1011"/>
      <c r="E1057" s="223" t="s">
        <v>1432</v>
      </c>
      <c r="F1057" s="23">
        <v>2000000</v>
      </c>
      <c r="G1057" s="15" t="s">
        <v>3</v>
      </c>
      <c r="H1057" s="25">
        <v>1</v>
      </c>
      <c r="I1057" s="25" t="s">
        <v>1417</v>
      </c>
      <c r="J1057" s="25" t="s">
        <v>3</v>
      </c>
      <c r="K1057" s="25">
        <v>1</v>
      </c>
      <c r="L1057" s="27" t="s">
        <v>1415</v>
      </c>
      <c r="M1057" s="151" t="s">
        <v>5</v>
      </c>
      <c r="N1057" s="17">
        <f t="shared" si="56"/>
        <v>2000000</v>
      </c>
      <c r="O1057" s="17"/>
      <c r="P1057" s="17">
        <f t="shared" si="57"/>
        <v>2000000</v>
      </c>
      <c r="Q1057" s="259"/>
      <c r="R1057" s="755"/>
      <c r="S1057" s="755"/>
    </row>
    <row r="1058" spans="1:19" hidden="1">
      <c r="A1058" s="250"/>
      <c r="B1058" s="254"/>
      <c r="C1058" s="256"/>
      <c r="D1058" s="1011"/>
      <c r="E1058" s="282" t="s">
        <v>1433</v>
      </c>
      <c r="F1058" s="23">
        <v>500000</v>
      </c>
      <c r="G1058" s="15" t="s">
        <v>3</v>
      </c>
      <c r="H1058" s="25"/>
      <c r="I1058" s="25" t="s">
        <v>1434</v>
      </c>
      <c r="J1058" s="25" t="s">
        <v>3</v>
      </c>
      <c r="K1058" s="25">
        <v>1</v>
      </c>
      <c r="L1058" s="27" t="s">
        <v>1418</v>
      </c>
      <c r="M1058" s="151" t="s">
        <v>5</v>
      </c>
      <c r="N1058" s="17">
        <f t="shared" si="56"/>
        <v>500000</v>
      </c>
      <c r="O1058" s="17">
        <v>1000000</v>
      </c>
      <c r="P1058" s="17">
        <f t="shared" si="57"/>
        <v>-500000</v>
      </c>
      <c r="Q1058" s="259"/>
      <c r="R1058" s="755"/>
      <c r="S1058" s="755"/>
    </row>
    <row r="1059" spans="1:19" hidden="1">
      <c r="A1059" s="250"/>
      <c r="B1059" s="254"/>
      <c r="C1059" s="256"/>
      <c r="D1059" s="1011"/>
      <c r="E1059" s="13" t="s">
        <v>1435</v>
      </c>
      <c r="F1059" s="23">
        <v>25000000</v>
      </c>
      <c r="G1059" s="15" t="s">
        <v>1436</v>
      </c>
      <c r="H1059" s="25">
        <v>1</v>
      </c>
      <c r="I1059" s="25" t="s">
        <v>1418</v>
      </c>
      <c r="J1059" s="25" t="s">
        <v>1436</v>
      </c>
      <c r="K1059" s="25">
        <v>1</v>
      </c>
      <c r="L1059" s="27" t="s">
        <v>1415</v>
      </c>
      <c r="M1059" s="151" t="s">
        <v>1437</v>
      </c>
      <c r="N1059" s="17">
        <f t="shared" si="56"/>
        <v>25000000</v>
      </c>
      <c r="O1059" s="17">
        <v>25000000</v>
      </c>
      <c r="P1059" s="17">
        <f t="shared" si="57"/>
        <v>0</v>
      </c>
      <c r="Q1059" s="259"/>
      <c r="R1059" s="755"/>
      <c r="S1059" s="755"/>
    </row>
    <row r="1060" spans="1:19" hidden="1">
      <c r="A1060" s="250"/>
      <c r="B1060" s="254"/>
      <c r="C1060" s="256"/>
      <c r="D1060" s="1011"/>
      <c r="E1060" s="13" t="s">
        <v>1438</v>
      </c>
      <c r="F1060" s="23">
        <v>5000000</v>
      </c>
      <c r="G1060" s="15" t="s">
        <v>1439</v>
      </c>
      <c r="H1060" s="25">
        <v>1</v>
      </c>
      <c r="I1060" s="25" t="s">
        <v>1440</v>
      </c>
      <c r="J1060" s="25" t="s">
        <v>1439</v>
      </c>
      <c r="K1060" s="25">
        <v>10</v>
      </c>
      <c r="L1060" s="27" t="s">
        <v>1441</v>
      </c>
      <c r="M1060" s="151" t="s">
        <v>1442</v>
      </c>
      <c r="N1060" s="17">
        <f t="shared" si="56"/>
        <v>50000000</v>
      </c>
      <c r="O1060" s="17"/>
      <c r="P1060" s="17">
        <f t="shared" si="57"/>
        <v>50000000</v>
      </c>
      <c r="Q1060" s="259"/>
      <c r="R1060" s="755"/>
      <c r="S1060" s="755"/>
    </row>
    <row r="1061" spans="1:19" hidden="1">
      <c r="A1061" s="250"/>
      <c r="B1061" s="254"/>
      <c r="C1061" s="256"/>
      <c r="D1061" s="1011"/>
      <c r="E1061" s="223" t="s">
        <v>1443</v>
      </c>
      <c r="F1061" s="23">
        <v>390150000</v>
      </c>
      <c r="G1061" s="15" t="s">
        <v>3</v>
      </c>
      <c r="H1061" s="25"/>
      <c r="I1061" s="25" t="s">
        <v>1441</v>
      </c>
      <c r="J1061" s="25" t="s">
        <v>3</v>
      </c>
      <c r="K1061" s="25">
        <v>1</v>
      </c>
      <c r="L1061" s="27" t="s">
        <v>1440</v>
      </c>
      <c r="M1061" s="151" t="s">
        <v>5</v>
      </c>
      <c r="N1061" s="286">
        <f t="shared" si="56"/>
        <v>390150000</v>
      </c>
      <c r="O1061" s="17">
        <v>196800000</v>
      </c>
      <c r="P1061" s="17">
        <f>N1061-O1061</f>
        <v>193350000</v>
      </c>
      <c r="Q1061" s="259"/>
      <c r="R1061" s="755"/>
      <c r="S1061" s="755"/>
    </row>
    <row r="1062" spans="1:19" hidden="1">
      <c r="A1062" s="250"/>
      <c r="B1062" s="254"/>
      <c r="C1062" s="256"/>
      <c r="D1062" s="1011"/>
      <c r="E1062" s="282" t="s">
        <v>1444</v>
      </c>
      <c r="F1062" s="23">
        <v>10000000</v>
      </c>
      <c r="G1062" s="15" t="s">
        <v>3</v>
      </c>
      <c r="H1062" s="25">
        <v>1</v>
      </c>
      <c r="I1062" s="25" t="s">
        <v>1445</v>
      </c>
      <c r="J1062" s="25" t="s">
        <v>3</v>
      </c>
      <c r="K1062" s="25"/>
      <c r="L1062" s="27" t="s">
        <v>1440</v>
      </c>
      <c r="M1062" s="151" t="s">
        <v>5</v>
      </c>
      <c r="N1062" s="17">
        <f t="shared" si="56"/>
        <v>10000000</v>
      </c>
      <c r="O1062" s="17">
        <v>15000000</v>
      </c>
      <c r="P1062" s="17">
        <f t="shared" si="57"/>
        <v>-5000000</v>
      </c>
      <c r="Q1062" s="259"/>
      <c r="R1062" s="755"/>
      <c r="S1062" s="755"/>
    </row>
    <row r="1063" spans="1:19" hidden="1">
      <c r="A1063" s="250"/>
      <c r="B1063" s="254"/>
      <c r="C1063" s="256"/>
      <c r="D1063" s="1011"/>
      <c r="E1063" s="124" t="s">
        <v>1446</v>
      </c>
      <c r="F1063" s="23">
        <v>10000000</v>
      </c>
      <c r="G1063" s="15" t="s">
        <v>3</v>
      </c>
      <c r="H1063" s="25">
        <v>1</v>
      </c>
      <c r="I1063" s="25" t="s">
        <v>1445</v>
      </c>
      <c r="J1063" s="25" t="s">
        <v>3</v>
      </c>
      <c r="K1063" s="25"/>
      <c r="L1063" s="27" t="s">
        <v>1440</v>
      </c>
      <c r="M1063" s="151" t="s">
        <v>5</v>
      </c>
      <c r="N1063" s="17">
        <f t="shared" si="56"/>
        <v>10000000</v>
      </c>
      <c r="O1063" s="17">
        <v>10000000</v>
      </c>
      <c r="P1063" s="17">
        <f t="shared" si="57"/>
        <v>0</v>
      </c>
      <c r="Q1063" s="259"/>
      <c r="R1063" s="755"/>
      <c r="S1063" s="755"/>
    </row>
    <row r="1064" spans="1:19" hidden="1">
      <c r="A1064" s="250"/>
      <c r="B1064" s="254"/>
      <c r="C1064" s="256"/>
      <c r="D1064" s="1011"/>
      <c r="E1064" s="223" t="s">
        <v>1447</v>
      </c>
      <c r="F1064" s="14">
        <v>0</v>
      </c>
      <c r="G1064" s="15" t="s">
        <v>3</v>
      </c>
      <c r="H1064" s="25"/>
      <c r="I1064" s="25" t="s">
        <v>1441</v>
      </c>
      <c r="J1064" s="25" t="s">
        <v>3</v>
      </c>
      <c r="K1064" s="25"/>
      <c r="L1064" s="27" t="s">
        <v>1440</v>
      </c>
      <c r="M1064" s="151" t="s">
        <v>5</v>
      </c>
      <c r="N1064" s="17">
        <f>ROUNDUP(IF(H1064&lt;=0,F1064,IF(K1064&lt;=0,F1064*H1064,F1064*H1064*K1064)),-3)</f>
        <v>0</v>
      </c>
      <c r="O1064" s="17">
        <v>98620000</v>
      </c>
      <c r="P1064" s="17">
        <f t="shared" si="57"/>
        <v>-98620000</v>
      </c>
      <c r="Q1064" s="259"/>
      <c r="R1064" s="755"/>
      <c r="S1064" s="755"/>
    </row>
    <row r="1065" spans="1:19" hidden="1">
      <c r="A1065" s="250"/>
      <c r="B1065" s="254"/>
      <c r="C1065" s="256"/>
      <c r="D1065" s="1011"/>
      <c r="E1065" s="223" t="s">
        <v>1448</v>
      </c>
      <c r="F1065" s="14">
        <v>0</v>
      </c>
      <c r="G1065" s="15" t="s">
        <v>3</v>
      </c>
      <c r="H1065" s="25"/>
      <c r="I1065" s="25" t="s">
        <v>1441</v>
      </c>
      <c r="J1065" s="25" t="s">
        <v>3</v>
      </c>
      <c r="K1065" s="25"/>
      <c r="L1065" s="27" t="s">
        <v>1440</v>
      </c>
      <c r="M1065" s="151" t="s">
        <v>5</v>
      </c>
      <c r="N1065" s="17">
        <f>ROUNDUP(IF(H1065&lt;=0,F1065,IF(K1065&lt;=0,F1065*H1065,F1065*H1065*K1065)),-3)</f>
        <v>0</v>
      </c>
      <c r="O1065" s="17">
        <v>70000000</v>
      </c>
      <c r="P1065" s="17">
        <f t="shared" si="57"/>
        <v>-70000000</v>
      </c>
      <c r="Q1065" s="259"/>
      <c r="R1065" s="755"/>
      <c r="S1065" s="755"/>
    </row>
    <row r="1066" spans="1:19" hidden="1">
      <c r="A1066" s="250"/>
      <c r="B1066" s="254"/>
      <c r="C1066" s="256"/>
      <c r="D1066" s="1011"/>
      <c r="E1066" s="124"/>
      <c r="F1066" s="23"/>
      <c r="H1066" s="25"/>
      <c r="I1066" s="25"/>
      <c r="J1066" s="25"/>
      <c r="K1066" s="25"/>
      <c r="L1066" s="27"/>
      <c r="M1066" s="151"/>
      <c r="N1066" s="17"/>
      <c r="O1066" s="17"/>
      <c r="P1066" s="17"/>
      <c r="Q1066" s="259"/>
      <c r="R1066" s="755"/>
      <c r="S1066" s="755"/>
    </row>
    <row r="1067" spans="1:19" hidden="1">
      <c r="A1067" s="250"/>
      <c r="B1067" s="254"/>
      <c r="C1067" s="256"/>
      <c r="D1067" s="1011" t="s">
        <v>434</v>
      </c>
      <c r="E1067" s="229"/>
      <c r="F1067" s="23"/>
      <c r="H1067" s="25"/>
      <c r="I1067" s="25"/>
      <c r="J1067" s="25"/>
      <c r="K1067" s="25"/>
      <c r="L1067" s="27"/>
      <c r="M1067" s="151"/>
      <c r="N1067" s="18">
        <f>SUBTOTAL(9,N1068:N1074)</f>
        <v>16180000</v>
      </c>
      <c r="O1067" s="18">
        <f>SUBTOTAL(9,O1068:O1074)</f>
        <v>27000000</v>
      </c>
      <c r="P1067" s="18">
        <f>SUBTOTAL(9,P1068:P1074)</f>
        <v>-10820000</v>
      </c>
      <c r="Q1067" s="258"/>
      <c r="R1067" s="755"/>
      <c r="S1067" s="755"/>
    </row>
    <row r="1068" spans="1:19" hidden="1">
      <c r="A1068" s="250"/>
      <c r="B1068" s="254"/>
      <c r="C1068" s="256"/>
      <c r="D1068" s="1011"/>
      <c r="E1068" s="282" t="s">
        <v>1452</v>
      </c>
      <c r="F1068" s="23">
        <v>8000000</v>
      </c>
      <c r="G1068" s="15" t="s">
        <v>3</v>
      </c>
      <c r="H1068" s="25">
        <v>1</v>
      </c>
      <c r="I1068" s="25" t="s">
        <v>1450</v>
      </c>
      <c r="J1068" s="25" t="s">
        <v>3</v>
      </c>
      <c r="K1068" s="25">
        <v>1</v>
      </c>
      <c r="L1068" s="27" t="s">
        <v>1451</v>
      </c>
      <c r="M1068" s="151" t="s">
        <v>5</v>
      </c>
      <c r="N1068" s="17">
        <v>0</v>
      </c>
      <c r="O1068" s="17">
        <v>7500000</v>
      </c>
      <c r="P1068" s="17">
        <f t="shared" ref="P1068:P1074" si="58">N1068-O1068</f>
        <v>-7500000</v>
      </c>
      <c r="Q1068" s="259"/>
      <c r="R1068" s="755"/>
      <c r="S1068" s="755"/>
    </row>
    <row r="1069" spans="1:19" hidden="1">
      <c r="A1069" s="250"/>
      <c r="B1069" s="254"/>
      <c r="C1069" s="256"/>
      <c r="D1069" s="1011"/>
      <c r="E1069" s="282" t="s">
        <v>1453</v>
      </c>
      <c r="F1069" s="23">
        <v>8000000</v>
      </c>
      <c r="G1069" s="15" t="s">
        <v>3</v>
      </c>
      <c r="H1069" s="25">
        <v>1</v>
      </c>
      <c r="I1069" s="25" t="s">
        <v>1450</v>
      </c>
      <c r="J1069" s="25" t="s">
        <v>3</v>
      </c>
      <c r="K1069" s="25">
        <v>1</v>
      </c>
      <c r="L1069" s="27" t="s">
        <v>1451</v>
      </c>
      <c r="M1069" s="151" t="s">
        <v>5</v>
      </c>
      <c r="N1069" s="17">
        <v>0</v>
      </c>
      <c r="O1069" s="17">
        <v>7500000</v>
      </c>
      <c r="P1069" s="17">
        <f t="shared" si="58"/>
        <v>-7500000</v>
      </c>
      <c r="Q1069" s="259"/>
      <c r="R1069" s="755"/>
      <c r="S1069" s="755"/>
    </row>
    <row r="1070" spans="1:19" hidden="1">
      <c r="A1070" s="250"/>
      <c r="B1070" s="254"/>
      <c r="C1070" s="256"/>
      <c r="D1070" s="1011"/>
      <c r="E1070" s="282" t="s">
        <v>1454</v>
      </c>
      <c r="F1070" s="23">
        <v>6000000</v>
      </c>
      <c r="G1070" s="15" t="s">
        <v>3</v>
      </c>
      <c r="H1070" s="25">
        <v>1</v>
      </c>
      <c r="I1070" s="25" t="s">
        <v>1450</v>
      </c>
      <c r="J1070" s="25" t="s">
        <v>3</v>
      </c>
      <c r="K1070" s="25">
        <v>1</v>
      </c>
      <c r="L1070" s="27" t="s">
        <v>1451</v>
      </c>
      <c r="M1070" s="151" t="s">
        <v>5</v>
      </c>
      <c r="N1070" s="17">
        <f>ROUNDUP(IF(H1070&lt;=0,F1070,IF(K1070&lt;=0,F1070*H1070,F1070*H1070*K1070)),-3)</f>
        <v>6000000</v>
      </c>
      <c r="O1070" s="17">
        <v>5000000</v>
      </c>
      <c r="P1070" s="17">
        <f t="shared" si="58"/>
        <v>1000000</v>
      </c>
      <c r="Q1070" s="259"/>
      <c r="R1070" s="755"/>
      <c r="S1070" s="755"/>
    </row>
    <row r="1071" spans="1:19" hidden="1">
      <c r="A1071" s="250"/>
      <c r="B1071" s="254"/>
      <c r="C1071" s="256"/>
      <c r="D1071" s="1011"/>
      <c r="E1071" s="13" t="s">
        <v>1455</v>
      </c>
      <c r="F1071" s="23">
        <v>6000000</v>
      </c>
      <c r="G1071" s="15" t="s">
        <v>3</v>
      </c>
      <c r="H1071" s="25">
        <v>1</v>
      </c>
      <c r="I1071" s="25" t="s">
        <v>1456</v>
      </c>
      <c r="J1071" s="25" t="s">
        <v>3</v>
      </c>
      <c r="K1071" s="25">
        <v>1</v>
      </c>
      <c r="L1071" s="27" t="s">
        <v>1456</v>
      </c>
      <c r="M1071" s="151" t="s">
        <v>1457</v>
      </c>
      <c r="N1071" s="17">
        <f>ROUNDUP(IF(H1071&lt;=0,F1071,IF(K1071&lt;=0,F1071*H1071,F1071*H1071*K1071)),-3)</f>
        <v>6000000</v>
      </c>
      <c r="O1071" s="17">
        <v>5500000</v>
      </c>
      <c r="P1071" s="17">
        <f t="shared" si="58"/>
        <v>500000</v>
      </c>
      <c r="Q1071" s="259"/>
      <c r="R1071" s="755"/>
      <c r="S1071" s="755"/>
    </row>
    <row r="1072" spans="1:19" hidden="1">
      <c r="A1072" s="250"/>
      <c r="B1072" s="254"/>
      <c r="C1072" s="256"/>
      <c r="D1072" s="1011"/>
      <c r="E1072" s="282" t="s">
        <v>1458</v>
      </c>
      <c r="F1072" s="23">
        <v>3000000</v>
      </c>
      <c r="G1072" s="15" t="s">
        <v>3</v>
      </c>
      <c r="H1072" s="25">
        <v>1</v>
      </c>
      <c r="I1072" s="25" t="s">
        <v>1450</v>
      </c>
      <c r="J1072" s="25" t="s">
        <v>3</v>
      </c>
      <c r="K1072" s="25">
        <v>1</v>
      </c>
      <c r="L1072" s="27" t="s">
        <v>1451</v>
      </c>
      <c r="M1072" s="151" t="s">
        <v>5</v>
      </c>
      <c r="N1072" s="17">
        <f>ROUNDUP(IF(H1072&lt;=0,F1072,IF(K1072&lt;=0,F1072*H1072,F1072*H1072*K1072)),-3)</f>
        <v>3000000</v>
      </c>
      <c r="O1072" s="17"/>
      <c r="P1072" s="17">
        <f t="shared" si="58"/>
        <v>3000000</v>
      </c>
      <c r="Q1072" s="259"/>
      <c r="R1072" s="755"/>
      <c r="S1072" s="755"/>
    </row>
    <row r="1073" spans="1:19" hidden="1">
      <c r="A1073" s="250"/>
      <c r="B1073" s="254"/>
      <c r="C1073" s="256"/>
      <c r="D1073" s="1011"/>
      <c r="E1073" s="282" t="s">
        <v>1459</v>
      </c>
      <c r="F1073" s="23">
        <v>1180000</v>
      </c>
      <c r="G1073" s="15" t="s">
        <v>3</v>
      </c>
      <c r="H1073" s="25">
        <v>1</v>
      </c>
      <c r="I1073" s="25" t="s">
        <v>1450</v>
      </c>
      <c r="J1073" s="25" t="s">
        <v>3</v>
      </c>
      <c r="K1073" s="25"/>
      <c r="L1073" s="27" t="s">
        <v>1451</v>
      </c>
      <c r="M1073" s="151" t="s">
        <v>5</v>
      </c>
      <c r="N1073" s="17">
        <f>ROUNDUP(IF(H1073&lt;=0,F1073,IF(K1073&lt;=0,F1073*H1073,F1073*H1073*K1073)),-3)</f>
        <v>1180000</v>
      </c>
      <c r="O1073" s="17">
        <v>1000000</v>
      </c>
      <c r="P1073" s="17">
        <f t="shared" si="58"/>
        <v>180000</v>
      </c>
      <c r="Q1073" s="259"/>
      <c r="R1073" s="755"/>
      <c r="S1073" s="755"/>
    </row>
    <row r="1074" spans="1:19" hidden="1">
      <c r="A1074" s="250"/>
      <c r="B1074" s="254"/>
      <c r="C1074" s="256"/>
      <c r="D1074" s="1011"/>
      <c r="E1074" s="282" t="s">
        <v>1460</v>
      </c>
      <c r="F1074" s="14">
        <v>0</v>
      </c>
      <c r="G1074" s="15" t="s">
        <v>3</v>
      </c>
      <c r="H1074" s="25"/>
      <c r="I1074" s="25" t="s">
        <v>1450</v>
      </c>
      <c r="J1074" s="25" t="s">
        <v>3</v>
      </c>
      <c r="K1074" s="25"/>
      <c r="L1074" s="27" t="s">
        <v>1451</v>
      </c>
      <c r="M1074" s="151" t="s">
        <v>5</v>
      </c>
      <c r="N1074" s="17">
        <f>ROUNDUP(IF(H1074&lt;=0,F1074,IF(K1074&lt;=0,F1074*H1074,F1074*H1074*K1074)),-3)</f>
        <v>0</v>
      </c>
      <c r="O1074" s="17">
        <v>500000</v>
      </c>
      <c r="P1074" s="17">
        <f t="shared" si="58"/>
        <v>-500000</v>
      </c>
      <c r="Q1074" s="259"/>
      <c r="R1074" s="755"/>
      <c r="S1074" s="755"/>
    </row>
    <row r="1075" spans="1:19" hidden="1">
      <c r="A1075" s="250"/>
      <c r="B1075" s="254"/>
      <c r="C1075" s="256"/>
      <c r="D1075" s="1011"/>
      <c r="E1075" s="282"/>
      <c r="F1075" s="23"/>
      <c r="H1075" s="25"/>
      <c r="I1075" s="25"/>
      <c r="J1075" s="25"/>
      <c r="K1075" s="25"/>
      <c r="L1075" s="27"/>
      <c r="M1075" s="151"/>
      <c r="N1075" s="17"/>
      <c r="O1075" s="17"/>
      <c r="P1075" s="17"/>
      <c r="Q1075" s="259"/>
      <c r="R1075" s="755"/>
      <c r="S1075" s="755"/>
    </row>
    <row r="1076" spans="1:19" hidden="1">
      <c r="A1076" s="250"/>
      <c r="B1076" s="254"/>
      <c r="C1076" s="256"/>
      <c r="D1076" s="1011" t="s">
        <v>401</v>
      </c>
      <c r="E1076" s="229"/>
      <c r="F1076" s="23"/>
      <c r="H1076" s="25"/>
      <c r="I1076" s="25"/>
      <c r="J1076" s="25"/>
      <c r="K1076" s="25"/>
      <c r="L1076" s="27"/>
      <c r="M1076" s="151"/>
      <c r="N1076" s="18">
        <f>SUBTOTAL(9,N1077:N1082)</f>
        <v>46000000</v>
      </c>
      <c r="O1076" s="18">
        <f>SUBTOTAL(9,O1077:O1082)</f>
        <v>22000000</v>
      </c>
      <c r="P1076" s="18">
        <f>SUBTOTAL(9,P1077:P1082)</f>
        <v>24000000</v>
      </c>
      <c r="Q1076" s="258"/>
      <c r="R1076" s="755"/>
      <c r="S1076" s="755"/>
    </row>
    <row r="1077" spans="1:19" hidden="1">
      <c r="A1077" s="250"/>
      <c r="B1077" s="254"/>
      <c r="C1077" s="256"/>
      <c r="D1077" s="1011"/>
      <c r="E1077" s="124" t="s">
        <v>1461</v>
      </c>
      <c r="F1077" s="23">
        <v>5000000</v>
      </c>
      <c r="G1077" s="15" t="s">
        <v>3</v>
      </c>
      <c r="H1077" s="25">
        <v>1</v>
      </c>
      <c r="I1077" s="25" t="s">
        <v>1456</v>
      </c>
      <c r="J1077" s="25" t="s">
        <v>3</v>
      </c>
      <c r="K1077" s="25">
        <v>1</v>
      </c>
      <c r="L1077" s="27" t="s">
        <v>1451</v>
      </c>
      <c r="M1077" s="151" t="s">
        <v>5</v>
      </c>
      <c r="N1077" s="17">
        <f t="shared" ref="N1077:N1082" si="59">ROUNDUP(IF(H1077&lt;=0,F1077,IF(K1077&lt;=0,F1077*H1077,F1077*H1077*K1077)),-3)</f>
        <v>5000000</v>
      </c>
      <c r="O1077" s="17"/>
      <c r="P1077" s="17">
        <f t="shared" ref="P1077:P1082" si="60">N1077-O1077</f>
        <v>5000000</v>
      </c>
      <c r="Q1077" s="259"/>
      <c r="R1077" s="755"/>
      <c r="S1077" s="755"/>
    </row>
    <row r="1078" spans="1:19" hidden="1">
      <c r="A1078" s="250"/>
      <c r="B1078" s="254"/>
      <c r="C1078" s="256"/>
      <c r="D1078" s="1011"/>
      <c r="E1078" s="124" t="s">
        <v>1462</v>
      </c>
      <c r="F1078" s="23">
        <v>9000000</v>
      </c>
      <c r="G1078" s="15" t="s">
        <v>3</v>
      </c>
      <c r="H1078" s="25">
        <v>1</v>
      </c>
      <c r="I1078" s="25" t="s">
        <v>1456</v>
      </c>
      <c r="J1078" s="25" t="s">
        <v>3</v>
      </c>
      <c r="K1078" s="25">
        <v>1</v>
      </c>
      <c r="L1078" s="27" t="s">
        <v>1451</v>
      </c>
      <c r="M1078" s="151" t="s">
        <v>5</v>
      </c>
      <c r="N1078" s="17">
        <f t="shared" si="59"/>
        <v>9000000</v>
      </c>
      <c r="O1078" s="17">
        <v>6000000</v>
      </c>
      <c r="P1078" s="17">
        <f t="shared" si="60"/>
        <v>3000000</v>
      </c>
      <c r="Q1078" s="259"/>
      <c r="R1078" s="755"/>
      <c r="S1078" s="755"/>
    </row>
    <row r="1079" spans="1:19" hidden="1">
      <c r="A1079" s="250"/>
      <c r="B1079" s="254"/>
      <c r="C1079" s="256"/>
      <c r="D1079" s="1011"/>
      <c r="E1079" s="124" t="s">
        <v>1463</v>
      </c>
      <c r="F1079" s="23">
        <v>9000000</v>
      </c>
      <c r="G1079" s="15" t="s">
        <v>3</v>
      </c>
      <c r="H1079" s="25">
        <v>1</v>
      </c>
      <c r="I1079" s="25" t="s">
        <v>1456</v>
      </c>
      <c r="J1079" s="25" t="s">
        <v>3</v>
      </c>
      <c r="K1079" s="25">
        <v>1</v>
      </c>
      <c r="L1079" s="27" t="s">
        <v>1451</v>
      </c>
      <c r="M1079" s="151" t="s">
        <v>5</v>
      </c>
      <c r="N1079" s="17">
        <f t="shared" si="59"/>
        <v>9000000</v>
      </c>
      <c r="O1079" s="17"/>
      <c r="P1079" s="17">
        <f t="shared" si="60"/>
        <v>9000000</v>
      </c>
      <c r="Q1079" s="259"/>
      <c r="R1079" s="755"/>
      <c r="S1079" s="755"/>
    </row>
    <row r="1080" spans="1:19" hidden="1">
      <c r="A1080" s="250"/>
      <c r="B1080" s="254"/>
      <c r="C1080" s="256"/>
      <c r="D1080" s="1011"/>
      <c r="E1080" s="124" t="s">
        <v>1464</v>
      </c>
      <c r="F1080" s="23">
        <v>9000000</v>
      </c>
      <c r="G1080" s="15" t="s">
        <v>3</v>
      </c>
      <c r="H1080" s="25">
        <v>1</v>
      </c>
      <c r="I1080" s="25" t="s">
        <v>1450</v>
      </c>
      <c r="J1080" s="25" t="s">
        <v>3</v>
      </c>
      <c r="K1080" s="25">
        <v>1</v>
      </c>
      <c r="L1080" s="27" t="s">
        <v>1451</v>
      </c>
      <c r="M1080" s="151" t="s">
        <v>5</v>
      </c>
      <c r="N1080" s="17">
        <f t="shared" si="59"/>
        <v>9000000</v>
      </c>
      <c r="O1080" s="17">
        <v>8000000</v>
      </c>
      <c r="P1080" s="17">
        <f t="shared" si="60"/>
        <v>1000000</v>
      </c>
      <c r="Q1080" s="259"/>
      <c r="R1080" s="755"/>
      <c r="S1080" s="755"/>
    </row>
    <row r="1081" spans="1:19" hidden="1">
      <c r="A1081" s="250"/>
      <c r="B1081" s="254"/>
      <c r="C1081" s="256"/>
      <c r="D1081" s="1011"/>
      <c r="E1081" s="13" t="s">
        <v>1465</v>
      </c>
      <c r="F1081" s="23">
        <v>9000000</v>
      </c>
      <c r="G1081" s="15" t="s">
        <v>3</v>
      </c>
      <c r="H1081" s="25">
        <v>1</v>
      </c>
      <c r="I1081" s="25" t="s">
        <v>1450</v>
      </c>
      <c r="J1081" s="25" t="s">
        <v>3</v>
      </c>
      <c r="K1081" s="25">
        <v>1</v>
      </c>
      <c r="L1081" s="27" t="s">
        <v>1451</v>
      </c>
      <c r="M1081" s="151" t="s">
        <v>5</v>
      </c>
      <c r="N1081" s="17">
        <f t="shared" si="59"/>
        <v>9000000</v>
      </c>
      <c r="O1081" s="17">
        <v>8000000</v>
      </c>
      <c r="P1081" s="17">
        <f t="shared" si="60"/>
        <v>1000000</v>
      </c>
      <c r="Q1081" s="259"/>
      <c r="R1081" s="755"/>
      <c r="S1081" s="755"/>
    </row>
    <row r="1082" spans="1:19" hidden="1">
      <c r="A1082" s="250"/>
      <c r="B1082" s="254"/>
      <c r="C1082" s="256"/>
      <c r="D1082" s="1011"/>
      <c r="E1082" s="124" t="s">
        <v>1466</v>
      </c>
      <c r="F1082" s="23">
        <v>5000000</v>
      </c>
      <c r="G1082" s="15" t="s">
        <v>3</v>
      </c>
      <c r="H1082" s="25">
        <v>1</v>
      </c>
      <c r="I1082" s="25" t="s">
        <v>1456</v>
      </c>
      <c r="J1082" s="25" t="s">
        <v>3</v>
      </c>
      <c r="K1082" s="25">
        <v>1</v>
      </c>
      <c r="L1082" s="27" t="s">
        <v>1451</v>
      </c>
      <c r="M1082" s="151" t="s">
        <v>5</v>
      </c>
      <c r="N1082" s="17">
        <f t="shared" si="59"/>
        <v>5000000</v>
      </c>
      <c r="O1082" s="17"/>
      <c r="P1082" s="17">
        <f t="shared" si="60"/>
        <v>5000000</v>
      </c>
      <c r="Q1082" s="259"/>
      <c r="R1082" s="755"/>
      <c r="S1082" s="755"/>
    </row>
    <row r="1083" spans="1:19" hidden="1">
      <c r="A1083" s="250"/>
      <c r="B1083" s="254"/>
      <c r="C1083" s="256"/>
      <c r="D1083" s="1011"/>
      <c r="E1083" s="124"/>
      <c r="F1083" s="23"/>
      <c r="H1083" s="25"/>
      <c r="I1083" s="25"/>
      <c r="J1083" s="25"/>
      <c r="K1083" s="25"/>
      <c r="L1083" s="27"/>
      <c r="M1083" s="151"/>
      <c r="N1083" s="17"/>
      <c r="O1083" s="17"/>
      <c r="P1083" s="17"/>
      <c r="Q1083" s="259"/>
      <c r="R1083" s="755"/>
      <c r="S1083" s="755"/>
    </row>
    <row r="1084" spans="1:19" hidden="1">
      <c r="A1084" s="250"/>
      <c r="B1084" s="254"/>
      <c r="C1084" s="256"/>
      <c r="D1084" s="1011" t="s">
        <v>402</v>
      </c>
      <c r="E1084" s="124"/>
      <c r="F1084" s="23"/>
      <c r="H1084" s="25"/>
      <c r="I1084" s="25"/>
      <c r="J1084" s="25"/>
      <c r="K1084" s="25"/>
      <c r="L1084" s="27"/>
      <c r="M1084" s="151"/>
      <c r="N1084" s="18">
        <f>SUBTOTAL(9,N1085:N1090)</f>
        <v>15650000</v>
      </c>
      <c r="O1084" s="18">
        <f>SUBTOTAL(9,O1085:O1090)</f>
        <v>12300000</v>
      </c>
      <c r="P1084" s="18">
        <f>SUBTOTAL(9,P1085:P1090)</f>
        <v>3350000</v>
      </c>
      <c r="Q1084" s="258"/>
      <c r="R1084" s="755"/>
      <c r="S1084" s="755"/>
    </row>
    <row r="1085" spans="1:19" hidden="1">
      <c r="A1085" s="250"/>
      <c r="B1085" s="254"/>
      <c r="C1085" s="256"/>
      <c r="D1085" s="1011"/>
      <c r="E1085" s="124" t="s">
        <v>1467</v>
      </c>
      <c r="F1085" s="23">
        <v>200000</v>
      </c>
      <c r="G1085" s="15" t="s">
        <v>3</v>
      </c>
      <c r="H1085" s="25">
        <v>7</v>
      </c>
      <c r="I1085" s="25" t="s">
        <v>1468</v>
      </c>
      <c r="J1085" s="25" t="s">
        <v>3</v>
      </c>
      <c r="K1085" s="25">
        <v>3</v>
      </c>
      <c r="L1085" s="27" t="s">
        <v>1451</v>
      </c>
      <c r="M1085" s="151" t="s">
        <v>5</v>
      </c>
      <c r="N1085" s="17">
        <f t="shared" ref="N1085:N1090" si="61">ROUNDUP(IF(H1085&lt;=0,F1085,IF(K1085&lt;=0,F1085*H1085,F1085*H1085*K1085)),-3)</f>
        <v>4200000</v>
      </c>
      <c r="O1085" s="17">
        <v>700000</v>
      </c>
      <c r="P1085" s="17">
        <f t="shared" ref="P1085:P1090" si="62">N1085-O1085</f>
        <v>3500000</v>
      </c>
      <c r="Q1085" s="259"/>
      <c r="R1085" s="755"/>
      <c r="S1085" s="755"/>
    </row>
    <row r="1086" spans="1:19" hidden="1">
      <c r="A1086" s="250"/>
      <c r="B1086" s="254"/>
      <c r="C1086" s="256"/>
      <c r="D1086" s="1011"/>
      <c r="E1086" s="124" t="s">
        <v>1469</v>
      </c>
      <c r="F1086" s="23">
        <v>200000</v>
      </c>
      <c r="G1086" s="15" t="s">
        <v>3</v>
      </c>
      <c r="H1086" s="25">
        <v>5</v>
      </c>
      <c r="I1086" s="25" t="s">
        <v>1468</v>
      </c>
      <c r="J1086" s="25" t="s">
        <v>3</v>
      </c>
      <c r="K1086" s="25">
        <v>2</v>
      </c>
      <c r="L1086" s="27" t="s">
        <v>1451</v>
      </c>
      <c r="M1086" s="151" t="s">
        <v>5</v>
      </c>
      <c r="N1086" s="17">
        <f t="shared" si="61"/>
        <v>2000000</v>
      </c>
      <c r="O1086" s="17">
        <v>1500000</v>
      </c>
      <c r="P1086" s="17">
        <f t="shared" si="62"/>
        <v>500000</v>
      </c>
      <c r="Q1086" s="259"/>
      <c r="R1086" s="755"/>
      <c r="S1086" s="755"/>
    </row>
    <row r="1087" spans="1:19" hidden="1">
      <c r="A1087" s="250"/>
      <c r="B1087" s="254"/>
      <c r="C1087" s="256"/>
      <c r="D1087" s="1011"/>
      <c r="E1087" s="124" t="s">
        <v>1470</v>
      </c>
      <c r="F1087" s="23">
        <v>200000</v>
      </c>
      <c r="G1087" s="15" t="s">
        <v>3</v>
      </c>
      <c r="H1087" s="25">
        <v>7</v>
      </c>
      <c r="I1087" s="25" t="s">
        <v>1468</v>
      </c>
      <c r="J1087" s="25" t="s">
        <v>3</v>
      </c>
      <c r="K1087" s="25">
        <v>1</v>
      </c>
      <c r="L1087" s="27" t="s">
        <v>1451</v>
      </c>
      <c r="M1087" s="151" t="s">
        <v>5</v>
      </c>
      <c r="N1087" s="17">
        <f t="shared" si="61"/>
        <v>1400000</v>
      </c>
      <c r="O1087" s="17">
        <v>900000</v>
      </c>
      <c r="P1087" s="17">
        <f t="shared" si="62"/>
        <v>500000</v>
      </c>
      <c r="Q1087" s="259"/>
      <c r="R1087" s="755"/>
      <c r="S1087" s="755"/>
    </row>
    <row r="1088" spans="1:19" hidden="1">
      <c r="A1088" s="250"/>
      <c r="B1088" s="254"/>
      <c r="C1088" s="256"/>
      <c r="D1088" s="1011"/>
      <c r="E1088" s="124" t="s">
        <v>1471</v>
      </c>
      <c r="F1088" s="23">
        <v>300000</v>
      </c>
      <c r="G1088" s="15" t="s">
        <v>3</v>
      </c>
      <c r="H1088" s="25">
        <v>7</v>
      </c>
      <c r="I1088" s="25" t="s">
        <v>1468</v>
      </c>
      <c r="J1088" s="25" t="s">
        <v>3</v>
      </c>
      <c r="K1088" s="25">
        <v>3</v>
      </c>
      <c r="L1088" s="27" t="s">
        <v>1451</v>
      </c>
      <c r="M1088" s="151" t="s">
        <v>5</v>
      </c>
      <c r="N1088" s="17">
        <f t="shared" si="61"/>
        <v>6300000</v>
      </c>
      <c r="O1088" s="17">
        <v>2700000</v>
      </c>
      <c r="P1088" s="17">
        <f t="shared" si="62"/>
        <v>3600000</v>
      </c>
      <c r="Q1088" s="259"/>
      <c r="R1088" s="755"/>
      <c r="S1088" s="755"/>
    </row>
    <row r="1089" spans="1:19" hidden="1">
      <c r="A1089" s="250"/>
      <c r="B1089" s="254"/>
      <c r="C1089" s="256"/>
      <c r="D1089" s="1011"/>
      <c r="E1089" s="124" t="s">
        <v>1472</v>
      </c>
      <c r="F1089" s="23">
        <v>350000</v>
      </c>
      <c r="G1089" s="15" t="s">
        <v>3</v>
      </c>
      <c r="H1089" s="25">
        <v>1</v>
      </c>
      <c r="I1089" s="25" t="s">
        <v>1473</v>
      </c>
      <c r="J1089" s="25" t="s">
        <v>3</v>
      </c>
      <c r="K1089" s="25">
        <v>5</v>
      </c>
      <c r="L1089" s="27" t="s">
        <v>1441</v>
      </c>
      <c r="M1089" s="151" t="s">
        <v>5</v>
      </c>
      <c r="N1089" s="17">
        <f t="shared" si="61"/>
        <v>1750000</v>
      </c>
      <c r="O1089" s="17">
        <v>3500000</v>
      </c>
      <c r="P1089" s="17">
        <f t="shared" si="62"/>
        <v>-1750000</v>
      </c>
      <c r="Q1089" s="259"/>
      <c r="R1089" s="755"/>
      <c r="S1089" s="755"/>
    </row>
    <row r="1090" spans="1:19" hidden="1">
      <c r="A1090" s="250"/>
      <c r="B1090" s="254"/>
      <c r="C1090" s="256"/>
      <c r="D1090" s="1011"/>
      <c r="E1090" s="124" t="s">
        <v>1474</v>
      </c>
      <c r="F1090" s="14">
        <v>0</v>
      </c>
      <c r="G1090" s="15" t="s">
        <v>3</v>
      </c>
      <c r="H1090" s="25"/>
      <c r="I1090" s="25" t="s">
        <v>1473</v>
      </c>
      <c r="J1090" s="25" t="s">
        <v>3</v>
      </c>
      <c r="K1090" s="25"/>
      <c r="L1090" s="27" t="s">
        <v>1441</v>
      </c>
      <c r="M1090" s="151" t="s">
        <v>5</v>
      </c>
      <c r="N1090" s="17">
        <f t="shared" si="61"/>
        <v>0</v>
      </c>
      <c r="O1090" s="17">
        <v>3000000</v>
      </c>
      <c r="P1090" s="17">
        <f t="shared" si="62"/>
        <v>-3000000</v>
      </c>
      <c r="Q1090" s="259"/>
      <c r="R1090" s="755"/>
      <c r="S1090" s="755"/>
    </row>
    <row r="1091" spans="1:19" hidden="1">
      <c r="A1091" s="250"/>
      <c r="B1091" s="254"/>
      <c r="C1091" s="256"/>
      <c r="D1091" s="1011"/>
      <c r="E1091" s="124"/>
      <c r="F1091" s="23"/>
      <c r="H1091" s="25"/>
      <c r="I1091" s="25"/>
      <c r="J1091" s="25"/>
      <c r="K1091" s="25"/>
      <c r="L1091" s="27"/>
      <c r="M1091" s="151"/>
      <c r="N1091" s="17"/>
      <c r="O1091" s="17"/>
      <c r="P1091" s="17"/>
      <c r="Q1091" s="259"/>
      <c r="R1091" s="755"/>
      <c r="S1091" s="755"/>
    </row>
    <row r="1092" spans="1:19" hidden="1">
      <c r="A1092" s="250"/>
      <c r="B1092" s="254"/>
      <c r="C1092" s="256"/>
      <c r="D1092" s="1011" t="s">
        <v>403</v>
      </c>
      <c r="E1092" s="22"/>
      <c r="F1092" s="23"/>
      <c r="M1092" s="151"/>
      <c r="N1092" s="18">
        <f>SUBTOTAL(9,N1093:N1103)</f>
        <v>11140000</v>
      </c>
      <c r="O1092" s="18">
        <f>SUBTOTAL(9,O1093:O1103)</f>
        <v>10120000</v>
      </c>
      <c r="P1092" s="18">
        <f>SUBTOTAL(9,P1093:P1103)</f>
        <v>1020000</v>
      </c>
      <c r="Q1092" s="258"/>
      <c r="R1092" s="755"/>
      <c r="S1092" s="755"/>
    </row>
    <row r="1093" spans="1:19" hidden="1">
      <c r="A1093" s="250"/>
      <c r="B1093" s="254"/>
      <c r="C1093" s="256"/>
      <c r="D1093" s="1011"/>
      <c r="E1093" s="282" t="s">
        <v>1475</v>
      </c>
      <c r="F1093" s="23">
        <v>20000</v>
      </c>
      <c r="G1093" s="15" t="s">
        <v>3</v>
      </c>
      <c r="H1093" s="25">
        <v>10</v>
      </c>
      <c r="I1093" s="25" t="s">
        <v>1476</v>
      </c>
      <c r="J1093" s="25" t="s">
        <v>3</v>
      </c>
      <c r="K1093" s="25">
        <v>6</v>
      </c>
      <c r="L1093" s="27" t="s">
        <v>1477</v>
      </c>
      <c r="M1093" s="151" t="s">
        <v>5</v>
      </c>
      <c r="N1093" s="17">
        <f>ROUNDUP(IF(H1093&lt;=0,F1093,IF(K1093&lt;=0,F1093*H1093,F1093*H1093*K1093)),-3)</f>
        <v>1200000</v>
      </c>
      <c r="O1093" s="17">
        <v>1600000</v>
      </c>
      <c r="P1093" s="17">
        <f t="shared" ref="P1093:P1103" si="63">N1093-O1093</f>
        <v>-400000</v>
      </c>
      <c r="Q1093" s="259"/>
      <c r="R1093" s="755"/>
      <c r="S1093" s="755"/>
    </row>
    <row r="1094" spans="1:19" hidden="1">
      <c r="A1094" s="250"/>
      <c r="B1094" s="254"/>
      <c r="C1094" s="256"/>
      <c r="D1094" s="1011"/>
      <c r="E1094" s="13" t="s">
        <v>1478</v>
      </c>
      <c r="F1094" s="23">
        <v>20000</v>
      </c>
      <c r="G1094" s="15" t="s">
        <v>3</v>
      </c>
      <c r="H1094" s="25">
        <v>9</v>
      </c>
      <c r="I1094" s="25" t="s">
        <v>1476</v>
      </c>
      <c r="J1094" s="25" t="s">
        <v>3</v>
      </c>
      <c r="K1094" s="25">
        <v>3</v>
      </c>
      <c r="L1094" s="27" t="s">
        <v>1477</v>
      </c>
      <c r="M1094" s="151" t="s">
        <v>5</v>
      </c>
      <c r="N1094" s="17">
        <f>ROUNDUP(IF(H1094&lt;=0,F1094,IF(K1094&lt;=0,F1094*H1094,F1094*H1094*K1094)),-3)</f>
        <v>540000</v>
      </c>
      <c r="O1094" s="17">
        <v>400000</v>
      </c>
      <c r="P1094" s="17">
        <f t="shared" si="63"/>
        <v>140000</v>
      </c>
      <c r="Q1094" s="259"/>
      <c r="R1094" s="755"/>
      <c r="S1094" s="755"/>
    </row>
    <row r="1095" spans="1:19" hidden="1">
      <c r="A1095" s="250"/>
      <c r="B1095" s="254"/>
      <c r="C1095" s="256"/>
      <c r="D1095" s="1011"/>
      <c r="E1095" s="282" t="s">
        <v>1479</v>
      </c>
      <c r="F1095" s="23">
        <v>20000</v>
      </c>
      <c r="G1095" s="15" t="s">
        <v>3</v>
      </c>
      <c r="H1095" s="25">
        <v>10</v>
      </c>
      <c r="I1095" s="25" t="s">
        <v>1473</v>
      </c>
      <c r="J1095" s="25" t="s">
        <v>3</v>
      </c>
      <c r="K1095" s="25">
        <v>4</v>
      </c>
      <c r="L1095" s="27" t="s">
        <v>1477</v>
      </c>
      <c r="M1095" s="151" t="s">
        <v>5</v>
      </c>
      <c r="N1095" s="17">
        <f>ROUNDUP(IF(H1095&lt;=0,F1095,IF(K1095&lt;=0,F1095*H1095,F1095*H1095*K1095)),-3)</f>
        <v>800000</v>
      </c>
      <c r="O1095" s="17">
        <v>800000</v>
      </c>
      <c r="P1095" s="17">
        <f t="shared" si="63"/>
        <v>0</v>
      </c>
      <c r="Q1095" s="259"/>
      <c r="R1095" s="755"/>
      <c r="S1095" s="755"/>
    </row>
    <row r="1096" spans="1:19" hidden="1">
      <c r="A1096" s="250"/>
      <c r="B1096" s="254"/>
      <c r="C1096" s="256"/>
      <c r="D1096" s="1011"/>
      <c r="E1096" s="282" t="s">
        <v>1480</v>
      </c>
      <c r="F1096" s="23">
        <v>20000</v>
      </c>
      <c r="G1096" s="15" t="s">
        <v>3</v>
      </c>
      <c r="H1096" s="25">
        <v>5</v>
      </c>
      <c r="I1096" s="25" t="s">
        <v>1476</v>
      </c>
      <c r="J1096" s="25" t="s">
        <v>3</v>
      </c>
      <c r="K1096" s="25">
        <v>2</v>
      </c>
      <c r="L1096" s="27" t="s">
        <v>1441</v>
      </c>
      <c r="M1096" s="151" t="s">
        <v>5</v>
      </c>
      <c r="N1096" s="17">
        <f>ROUNDUP(IF(H1096&lt;=0,F1096,IF(K1096&lt;=0,F1096*H1096,F1096*H1096*K1096)),-3)</f>
        <v>200000</v>
      </c>
      <c r="O1096" s="17">
        <v>400000</v>
      </c>
      <c r="P1096" s="17">
        <f t="shared" si="63"/>
        <v>-200000</v>
      </c>
      <c r="Q1096" s="259"/>
      <c r="R1096" s="755"/>
      <c r="S1096" s="755"/>
    </row>
    <row r="1097" spans="1:19" hidden="1">
      <c r="A1097" s="250"/>
      <c r="B1097" s="254"/>
      <c r="C1097" s="256"/>
      <c r="D1097" s="1011"/>
      <c r="E1097" s="282" t="s">
        <v>1481</v>
      </c>
      <c r="F1097" s="23">
        <v>20000</v>
      </c>
      <c r="G1097" s="15" t="s">
        <v>3</v>
      </c>
      <c r="H1097" s="25">
        <v>15</v>
      </c>
      <c r="I1097" s="25" t="s">
        <v>1473</v>
      </c>
      <c r="J1097" s="25" t="s">
        <v>3</v>
      </c>
      <c r="K1097" s="25">
        <v>2</v>
      </c>
      <c r="L1097" s="27" t="s">
        <v>1477</v>
      </c>
      <c r="M1097" s="151" t="s">
        <v>5</v>
      </c>
      <c r="N1097" s="17">
        <f t="shared" ref="N1097:N1103" si="64">ROUNDUP(IF(H1097&lt;=0,F1097,IF(K1097&lt;=0,F1097*H1097,F1097*H1097*K1097)),-3)</f>
        <v>600000</v>
      </c>
      <c r="O1097" s="17">
        <v>600000</v>
      </c>
      <c r="P1097" s="17">
        <f t="shared" si="63"/>
        <v>0</v>
      </c>
      <c r="Q1097" s="259"/>
      <c r="R1097" s="755"/>
      <c r="S1097" s="755"/>
    </row>
    <row r="1098" spans="1:19" hidden="1">
      <c r="A1098" s="250"/>
      <c r="B1098" s="254"/>
      <c r="C1098" s="256"/>
      <c r="D1098" s="1011"/>
      <c r="E1098" s="13" t="s">
        <v>1482</v>
      </c>
      <c r="F1098" s="23">
        <v>20000</v>
      </c>
      <c r="G1098" s="15" t="s">
        <v>3</v>
      </c>
      <c r="H1098" s="25">
        <v>20</v>
      </c>
      <c r="I1098" s="25" t="s">
        <v>1476</v>
      </c>
      <c r="J1098" s="25" t="s">
        <v>3</v>
      </c>
      <c r="K1098" s="25">
        <v>12</v>
      </c>
      <c r="L1098" s="27" t="s">
        <v>1477</v>
      </c>
      <c r="M1098" s="151" t="s">
        <v>5</v>
      </c>
      <c r="N1098" s="17">
        <f t="shared" si="64"/>
        <v>4800000</v>
      </c>
      <c r="O1098" s="17">
        <v>1000000</v>
      </c>
      <c r="P1098" s="17">
        <f t="shared" si="63"/>
        <v>3800000</v>
      </c>
      <c r="Q1098" s="259"/>
      <c r="R1098" s="755"/>
      <c r="S1098" s="755"/>
    </row>
    <row r="1099" spans="1:19" hidden="1">
      <c r="A1099" s="250"/>
      <c r="B1099" s="254"/>
      <c r="C1099" s="256"/>
      <c r="D1099" s="1011"/>
      <c r="E1099" s="282" t="s">
        <v>1483</v>
      </c>
      <c r="F1099" s="23">
        <v>20000</v>
      </c>
      <c r="G1099" s="15" t="s">
        <v>3</v>
      </c>
      <c r="H1099" s="25">
        <v>10</v>
      </c>
      <c r="I1099" s="25" t="s">
        <v>1476</v>
      </c>
      <c r="J1099" s="25" t="s">
        <v>3</v>
      </c>
      <c r="K1099" s="25">
        <v>12</v>
      </c>
      <c r="L1099" s="27" t="s">
        <v>1477</v>
      </c>
      <c r="M1099" s="151" t="s">
        <v>5</v>
      </c>
      <c r="N1099" s="17">
        <f t="shared" si="64"/>
        <v>2400000</v>
      </c>
      <c r="O1099" s="17">
        <v>2000000</v>
      </c>
      <c r="P1099" s="17">
        <f t="shared" si="63"/>
        <v>400000</v>
      </c>
      <c r="Q1099" s="259"/>
      <c r="R1099" s="755"/>
      <c r="S1099" s="755"/>
    </row>
    <row r="1100" spans="1:19" hidden="1">
      <c r="A1100" s="250"/>
      <c r="B1100" s="254"/>
      <c r="C1100" s="256"/>
      <c r="D1100" s="1011"/>
      <c r="E1100" s="287" t="s">
        <v>1484</v>
      </c>
      <c r="F1100" s="23">
        <v>15000</v>
      </c>
      <c r="G1100" s="15" t="s">
        <v>3</v>
      </c>
      <c r="H1100" s="25">
        <v>10</v>
      </c>
      <c r="I1100" s="25" t="s">
        <v>1476</v>
      </c>
      <c r="J1100" s="25" t="s">
        <v>3</v>
      </c>
      <c r="K1100" s="25">
        <v>4</v>
      </c>
      <c r="L1100" s="27" t="s">
        <v>1477</v>
      </c>
      <c r="M1100" s="151" t="s">
        <v>5</v>
      </c>
      <c r="N1100" s="17">
        <f t="shared" si="64"/>
        <v>600000</v>
      </c>
      <c r="O1100" s="17">
        <v>1200000</v>
      </c>
      <c r="P1100" s="17">
        <f t="shared" si="63"/>
        <v>-600000</v>
      </c>
      <c r="Q1100" s="259"/>
      <c r="R1100" s="755"/>
      <c r="S1100" s="755"/>
    </row>
    <row r="1101" spans="1:19" hidden="1">
      <c r="A1101" s="250"/>
      <c r="B1101" s="254"/>
      <c r="C1101" s="256"/>
      <c r="D1101" s="1011"/>
      <c r="E1101" s="282" t="s">
        <v>1485</v>
      </c>
      <c r="F1101" s="14">
        <v>0</v>
      </c>
      <c r="G1101" s="15" t="s">
        <v>3</v>
      </c>
      <c r="H1101" s="25"/>
      <c r="I1101" s="25" t="s">
        <v>1476</v>
      </c>
      <c r="J1101" s="25" t="s">
        <v>3</v>
      </c>
      <c r="K1101" s="25"/>
      <c r="L1101" s="27" t="s">
        <v>1477</v>
      </c>
      <c r="M1101" s="151" t="s">
        <v>5</v>
      </c>
      <c r="N1101" s="17">
        <f t="shared" si="64"/>
        <v>0</v>
      </c>
      <c r="O1101" s="17">
        <v>800000</v>
      </c>
      <c r="P1101" s="17">
        <f t="shared" si="63"/>
        <v>-800000</v>
      </c>
      <c r="Q1101" s="259"/>
      <c r="R1101" s="755"/>
      <c r="S1101" s="755"/>
    </row>
    <row r="1102" spans="1:19" hidden="1">
      <c r="A1102" s="250"/>
      <c r="B1102" s="254"/>
      <c r="C1102" s="256"/>
      <c r="D1102" s="1011"/>
      <c r="E1102" s="282" t="s">
        <v>1486</v>
      </c>
      <c r="F1102" s="14">
        <v>0</v>
      </c>
      <c r="G1102" s="15" t="s">
        <v>3</v>
      </c>
      <c r="H1102" s="25"/>
      <c r="I1102" s="25" t="s">
        <v>1476</v>
      </c>
      <c r="J1102" s="25" t="s">
        <v>3</v>
      </c>
      <c r="K1102" s="25"/>
      <c r="L1102" s="27" t="s">
        <v>1477</v>
      </c>
      <c r="M1102" s="151" t="s">
        <v>5</v>
      </c>
      <c r="N1102" s="17">
        <f t="shared" si="64"/>
        <v>0</v>
      </c>
      <c r="O1102" s="17">
        <v>520000</v>
      </c>
      <c r="P1102" s="17">
        <f t="shared" si="63"/>
        <v>-520000</v>
      </c>
      <c r="Q1102" s="259"/>
      <c r="R1102" s="755"/>
      <c r="S1102" s="755"/>
    </row>
    <row r="1103" spans="1:19" hidden="1">
      <c r="A1103" s="250"/>
      <c r="B1103" s="254"/>
      <c r="C1103" s="256"/>
      <c r="D1103" s="1011"/>
      <c r="E1103" s="282" t="s">
        <v>1487</v>
      </c>
      <c r="F1103" s="14">
        <v>0</v>
      </c>
      <c r="G1103" s="15" t="s">
        <v>3</v>
      </c>
      <c r="H1103" s="25"/>
      <c r="I1103" s="25" t="s">
        <v>1476</v>
      </c>
      <c r="J1103" s="25" t="s">
        <v>3</v>
      </c>
      <c r="K1103" s="25"/>
      <c r="L1103" s="27" t="s">
        <v>1441</v>
      </c>
      <c r="M1103" s="151" t="s">
        <v>5</v>
      </c>
      <c r="N1103" s="17">
        <f t="shared" si="64"/>
        <v>0</v>
      </c>
      <c r="O1103" s="17">
        <v>800000</v>
      </c>
      <c r="P1103" s="17">
        <f t="shared" si="63"/>
        <v>-800000</v>
      </c>
      <c r="Q1103" s="259"/>
      <c r="R1103" s="755"/>
      <c r="S1103" s="755"/>
    </row>
    <row r="1104" spans="1:19" hidden="1">
      <c r="A1104" s="250"/>
      <c r="B1104" s="254"/>
      <c r="C1104" s="256"/>
      <c r="D1104" s="1011"/>
      <c r="E1104" s="282"/>
      <c r="F1104" s="23"/>
      <c r="H1104" s="25"/>
      <c r="I1104" s="25"/>
      <c r="J1104" s="25"/>
      <c r="K1104" s="25"/>
      <c r="L1104" s="27"/>
      <c r="M1104" s="151"/>
      <c r="N1104" s="17"/>
      <c r="O1104" s="17"/>
      <c r="P1104" s="17"/>
      <c r="Q1104" s="259"/>
      <c r="R1104" s="755"/>
      <c r="S1104" s="755"/>
    </row>
    <row r="1105" spans="1:19" hidden="1">
      <c r="A1105" s="250"/>
      <c r="B1105" s="254"/>
      <c r="C1105" s="256"/>
      <c r="D1105" s="1011" t="s">
        <v>1488</v>
      </c>
      <c r="E1105" s="282"/>
      <c r="F1105" s="23"/>
      <c r="H1105" s="25"/>
      <c r="I1105" s="25"/>
      <c r="J1105" s="25"/>
      <c r="K1105" s="25"/>
      <c r="L1105" s="27"/>
      <c r="M1105" s="151"/>
      <c r="N1105" s="18">
        <f>SUBTOTAL(9,N1106)</f>
        <v>5000000</v>
      </c>
      <c r="O1105" s="18">
        <f>SUBTOTAL(9,O1106)</f>
        <v>5000000</v>
      </c>
      <c r="P1105" s="18">
        <f>SUBTOTAL(9,P1106)</f>
        <v>0</v>
      </c>
      <c r="Q1105" s="258"/>
      <c r="R1105" s="755"/>
      <c r="S1105" s="755"/>
    </row>
    <row r="1106" spans="1:19" hidden="1">
      <c r="A1106" s="250"/>
      <c r="B1106" s="254"/>
      <c r="C1106" s="256"/>
      <c r="D1106" s="1011"/>
      <c r="E1106" s="282" t="s">
        <v>1489</v>
      </c>
      <c r="F1106" s="23">
        <v>5000000</v>
      </c>
      <c r="G1106" s="15" t="s">
        <v>3</v>
      </c>
      <c r="H1106" s="25">
        <v>1</v>
      </c>
      <c r="I1106" s="25" t="s">
        <v>1440</v>
      </c>
      <c r="J1106" s="25" t="s">
        <v>3</v>
      </c>
      <c r="K1106" s="25"/>
      <c r="L1106" s="27" t="s">
        <v>1440</v>
      </c>
      <c r="M1106" s="151" t="s">
        <v>1442</v>
      </c>
      <c r="N1106" s="17">
        <f>ROUNDUP(IF(H1106&lt;=0,F1106,IF(K1106&lt;=0,F1106*H1106,F1106*H1106*K1106)),-3)</f>
        <v>5000000</v>
      </c>
      <c r="O1106" s="17">
        <v>5000000</v>
      </c>
      <c r="P1106" s="17">
        <f>N1106-O1106</f>
        <v>0</v>
      </c>
      <c r="Q1106" s="259"/>
      <c r="R1106" s="755"/>
      <c r="S1106" s="755"/>
    </row>
    <row r="1107" spans="1:19" hidden="1">
      <c r="A1107" s="250"/>
      <c r="B1107" s="254"/>
      <c r="C1107" s="256"/>
      <c r="D1107" s="1011"/>
      <c r="E1107" s="282"/>
      <c r="F1107" s="23"/>
      <c r="H1107" s="25"/>
      <c r="I1107" s="25"/>
      <c r="J1107" s="25"/>
      <c r="K1107" s="25"/>
      <c r="L1107" s="27"/>
      <c r="M1107" s="151"/>
      <c r="N1107" s="17"/>
      <c r="O1107" s="17"/>
      <c r="P1107" s="17"/>
      <c r="Q1107" s="259"/>
      <c r="R1107" s="755"/>
      <c r="S1107" s="755"/>
    </row>
    <row r="1108" spans="1:19" hidden="1">
      <c r="A1108" s="250"/>
      <c r="B1108" s="254"/>
      <c r="C1108" s="256"/>
      <c r="D1108" s="1011" t="s">
        <v>1490</v>
      </c>
      <c r="E1108" s="282"/>
      <c r="F1108" s="23"/>
      <c r="H1108" s="25"/>
      <c r="I1108" s="25"/>
      <c r="J1108" s="25"/>
      <c r="K1108" s="25"/>
      <c r="L1108" s="27"/>
      <c r="M1108" s="151"/>
      <c r="N1108" s="18">
        <f>SUBTOTAL(9,N1109:N1110)</f>
        <v>98000000</v>
      </c>
      <c r="O1108" s="18">
        <f>SUBTOTAL(9,O1109:O1110)</f>
        <v>66000000</v>
      </c>
      <c r="P1108" s="18">
        <f>SUBTOTAL(9,P1109:P1110)</f>
        <v>32000000</v>
      </c>
      <c r="Q1108" s="258"/>
      <c r="R1108" s="755"/>
      <c r="S1108" s="755"/>
    </row>
    <row r="1109" spans="1:19" hidden="1">
      <c r="A1109" s="250"/>
      <c r="B1109" s="254"/>
      <c r="C1109" s="256"/>
      <c r="D1109" s="1011"/>
      <c r="E1109" s="282" t="s">
        <v>1491</v>
      </c>
      <c r="F1109" s="23">
        <v>8000000</v>
      </c>
      <c r="G1109" s="15" t="s">
        <v>3</v>
      </c>
      <c r="H1109" s="25">
        <v>1</v>
      </c>
      <c r="I1109" s="25" t="s">
        <v>1445</v>
      </c>
      <c r="J1109" s="25" t="s">
        <v>3</v>
      </c>
      <c r="K1109" s="25">
        <v>1</v>
      </c>
      <c r="L1109" s="27" t="s">
        <v>1441</v>
      </c>
      <c r="M1109" s="151" t="s">
        <v>5</v>
      </c>
      <c r="N1109" s="17">
        <f>ROUNDUP(IF(H1109&lt;=0,F1109,IF(K1109&lt;=0,F1109*H1109,F1109*H1109*K1109)),-3)</f>
        <v>8000000</v>
      </c>
      <c r="O1109" s="17">
        <v>8000000</v>
      </c>
      <c r="P1109" s="17">
        <f>N1109-O1109</f>
        <v>0</v>
      </c>
      <c r="Q1109" s="259"/>
      <c r="R1109" s="755"/>
      <c r="S1109" s="755"/>
    </row>
    <row r="1110" spans="1:19" hidden="1">
      <c r="A1110" s="250"/>
      <c r="B1110" s="254"/>
      <c r="C1110" s="256"/>
      <c r="D1110" s="1011"/>
      <c r="E1110" s="282" t="s">
        <v>1492</v>
      </c>
      <c r="F1110" s="23">
        <v>15000000</v>
      </c>
      <c r="G1110" s="15" t="s">
        <v>3</v>
      </c>
      <c r="H1110" s="25">
        <v>6</v>
      </c>
      <c r="I1110" s="25" t="s">
        <v>1493</v>
      </c>
      <c r="J1110" s="25" t="s">
        <v>3</v>
      </c>
      <c r="K1110" s="25">
        <v>1</v>
      </c>
      <c r="L1110" s="27" t="s">
        <v>1477</v>
      </c>
      <c r="M1110" s="151" t="s">
        <v>1442</v>
      </c>
      <c r="N1110" s="17">
        <f>ROUNDUP(IF(H1110&lt;=0,F1110,IF(K1110&lt;=0,F1110*H1110,F1110*H1110*K1110)),-3)</f>
        <v>90000000</v>
      </c>
      <c r="O1110" s="17">
        <v>58000000</v>
      </c>
      <c r="P1110" s="17">
        <f>N1110-O1110</f>
        <v>32000000</v>
      </c>
      <c r="Q1110" s="259"/>
      <c r="R1110" s="755"/>
      <c r="S1110" s="755"/>
    </row>
    <row r="1111" spans="1:19" hidden="1">
      <c r="A1111" s="250"/>
      <c r="B1111" s="254"/>
      <c r="C1111" s="256"/>
      <c r="D1111" s="1011"/>
      <c r="E1111" s="282"/>
      <c r="F1111" s="23"/>
      <c r="H1111" s="25"/>
      <c r="I1111" s="25"/>
      <c r="J1111" s="25"/>
      <c r="K1111" s="25"/>
      <c r="L1111" s="27"/>
      <c r="M1111" s="151"/>
      <c r="N1111" s="17"/>
      <c r="O1111" s="17"/>
      <c r="P1111" s="17"/>
      <c r="Q1111" s="259"/>
      <c r="R1111" s="755"/>
      <c r="S1111" s="755"/>
    </row>
    <row r="1112" spans="1:19" hidden="1">
      <c r="A1112" s="250"/>
      <c r="B1112" s="254"/>
      <c r="C1112" s="256"/>
      <c r="D1112" s="1011" t="s">
        <v>125</v>
      </c>
      <c r="E1112" s="55"/>
      <c r="F1112" s="23"/>
      <c r="H1112" s="25"/>
      <c r="I1112" s="25"/>
      <c r="J1112" s="25"/>
      <c r="K1112" s="25"/>
      <c r="L1112" s="27"/>
      <c r="M1112" s="151"/>
      <c r="N1112" s="18">
        <f>SUBTOTAL(9,N1113)</f>
        <v>0</v>
      </c>
      <c r="O1112" s="18">
        <f>SUBTOTAL(9,O1113)</f>
        <v>30000000</v>
      </c>
      <c r="P1112" s="18">
        <f>SUBTOTAL(9,P1113)</f>
        <v>-30000000</v>
      </c>
      <c r="Q1112" s="258"/>
      <c r="R1112" s="755"/>
      <c r="S1112" s="755"/>
    </row>
    <row r="1113" spans="1:19" hidden="1">
      <c r="A1113" s="250"/>
      <c r="B1113" s="254"/>
      <c r="C1113" s="256"/>
      <c r="D1113" s="1011"/>
      <c r="E1113" s="22" t="s">
        <v>1494</v>
      </c>
      <c r="F1113" s="14">
        <v>0</v>
      </c>
      <c r="G1113" s="15" t="s">
        <v>3</v>
      </c>
      <c r="H1113" s="25"/>
      <c r="I1113" s="25" t="s">
        <v>1445</v>
      </c>
      <c r="J1113" s="25" t="s">
        <v>3</v>
      </c>
      <c r="K1113" s="25"/>
      <c r="L1113" s="27" t="s">
        <v>1441</v>
      </c>
      <c r="M1113" s="151" t="s">
        <v>5</v>
      </c>
      <c r="N1113" s="17">
        <f>ROUNDUP(IF(H1113&lt;=0,F1113,IF(K1113&lt;=0,F1113*H1113,F1113*H1113*K1113)),-3)</f>
        <v>0</v>
      </c>
      <c r="O1113" s="17">
        <v>30000000</v>
      </c>
      <c r="P1113" s="17">
        <f>N1113-O1113</f>
        <v>-30000000</v>
      </c>
      <c r="Q1113" s="259"/>
      <c r="R1113" s="755"/>
      <c r="S1113" s="755"/>
    </row>
    <row r="1114" spans="1:19" hidden="1">
      <c r="A1114" s="250"/>
      <c r="B1114" s="254"/>
      <c r="C1114" s="256"/>
      <c r="D1114" s="1011"/>
      <c r="E1114" s="285"/>
      <c r="F1114" s="23"/>
      <c r="I1114" s="25"/>
      <c r="J1114" s="25"/>
      <c r="K1114" s="25"/>
      <c r="L1114" s="27"/>
      <c r="M1114" s="151"/>
      <c r="N1114" s="17"/>
      <c r="O1114" s="17"/>
      <c r="P1114" s="17"/>
      <c r="Q1114" s="259"/>
      <c r="R1114" s="755"/>
      <c r="S1114" s="755"/>
    </row>
    <row r="1115" spans="1:19" hidden="1">
      <c r="A1115" s="67"/>
      <c r="B1115" s="68"/>
      <c r="C1115" s="182" t="s">
        <v>1495</v>
      </c>
      <c r="D1115" s="1031"/>
      <c r="E1115" s="128"/>
      <c r="F1115" s="129"/>
      <c r="G1115" s="130"/>
      <c r="H1115" s="131"/>
      <c r="I1115" s="130"/>
      <c r="J1115" s="130"/>
      <c r="K1115" s="131"/>
      <c r="L1115" s="130"/>
      <c r="M1115" s="288"/>
      <c r="N1115" s="132">
        <f>SUBTOTAL(9,N1116:N1155)</f>
        <v>122500000</v>
      </c>
      <c r="O1115" s="132">
        <f>SUBTOTAL(9,O1116:O1155)</f>
        <v>200000000</v>
      </c>
      <c r="P1115" s="132">
        <f>SUBTOTAL(9,P1116:P1155)</f>
        <v>-77500000</v>
      </c>
      <c r="Q1115" s="133">
        <f>(N1115/O1115)*100-100</f>
        <v>-38.749999999999993</v>
      </c>
      <c r="R1115" s="755"/>
      <c r="S1115" s="755"/>
    </row>
    <row r="1116" spans="1:19" hidden="1">
      <c r="A1116" s="67"/>
      <c r="B1116" s="28"/>
      <c r="C1116" s="28"/>
      <c r="D1116" s="1011" t="s">
        <v>416</v>
      </c>
      <c r="E1116" s="124"/>
      <c r="M1116" s="151"/>
      <c r="N1116" s="18">
        <f>SUBTOTAL(9,N1117)</f>
        <v>0</v>
      </c>
      <c r="O1116" s="18">
        <f>SUBTOTAL(9,O1117)</f>
        <v>1000000</v>
      </c>
      <c r="P1116" s="18">
        <f>SUBTOTAL(9,P1117)</f>
        <v>-1000000</v>
      </c>
      <c r="Q1116" s="163"/>
      <c r="R1116" s="755"/>
      <c r="S1116" s="755"/>
    </row>
    <row r="1117" spans="1:19" hidden="1">
      <c r="A1117" s="67"/>
      <c r="B1117" s="28"/>
      <c r="C1117" s="28"/>
      <c r="D1117" s="1011"/>
      <c r="E1117" s="124" t="s">
        <v>1496</v>
      </c>
      <c r="F1117" s="14">
        <v>0</v>
      </c>
      <c r="G1117" s="15" t="s">
        <v>3</v>
      </c>
      <c r="I1117" s="15" t="s">
        <v>25</v>
      </c>
      <c r="J1117" s="15" t="s">
        <v>3</v>
      </c>
      <c r="L1117" s="15" t="s">
        <v>1418</v>
      </c>
      <c r="M1117" s="151" t="s">
        <v>5</v>
      </c>
      <c r="N1117" s="17">
        <f>ROUNDUP(IF(H1117&lt;=0,0,IF(K1117&lt;=0,0,F1117*H1117*K1117)),-3)</f>
        <v>0</v>
      </c>
      <c r="O1117" s="17">
        <v>1000000</v>
      </c>
      <c r="P1117" s="17">
        <f>N1117-O1117</f>
        <v>-1000000</v>
      </c>
      <c r="Q1117" s="69"/>
      <c r="R1117" s="755"/>
      <c r="S1117" s="755"/>
    </row>
    <row r="1118" spans="1:19" hidden="1">
      <c r="A1118" s="67"/>
      <c r="B1118" s="28"/>
      <c r="C1118" s="28"/>
      <c r="D1118" s="1011"/>
      <c r="E1118" s="124"/>
      <c r="M1118" s="151"/>
      <c r="N1118" s="17"/>
      <c r="O1118" s="17"/>
      <c r="P1118" s="17"/>
      <c r="Q1118" s="69"/>
      <c r="R1118" s="755"/>
      <c r="S1118" s="755"/>
    </row>
    <row r="1119" spans="1:19" hidden="1">
      <c r="A1119" s="67"/>
      <c r="B1119" s="28"/>
      <c r="C1119" s="28"/>
      <c r="D1119" s="1011" t="s">
        <v>1497</v>
      </c>
      <c r="E1119" s="124"/>
      <c r="M1119" s="151"/>
      <c r="N1119" s="18">
        <f>SUBTOTAL(9,N1120:N1122)</f>
        <v>4000000</v>
      </c>
      <c r="O1119" s="18">
        <f>SUBTOTAL(9,O1120:O1122)</f>
        <v>8000000</v>
      </c>
      <c r="P1119" s="18">
        <f>SUBTOTAL(9,P1120:P1122)</f>
        <v>-4000000</v>
      </c>
      <c r="Q1119" s="163"/>
      <c r="R1119" s="755"/>
      <c r="S1119" s="755"/>
    </row>
    <row r="1120" spans="1:19" hidden="1">
      <c r="A1120" s="67"/>
      <c r="B1120" s="28"/>
      <c r="C1120" s="28"/>
      <c r="D1120" s="1011"/>
      <c r="E1120" s="124" t="s">
        <v>1498</v>
      </c>
      <c r="F1120" s="14">
        <v>3000000</v>
      </c>
      <c r="G1120" s="15" t="s">
        <v>3</v>
      </c>
      <c r="H1120" s="16">
        <v>1</v>
      </c>
      <c r="I1120" s="15" t="s">
        <v>25</v>
      </c>
      <c r="J1120" s="15" t="s">
        <v>3</v>
      </c>
      <c r="K1120" s="16">
        <v>1</v>
      </c>
      <c r="L1120" s="15" t="s">
        <v>16</v>
      </c>
      <c r="M1120" s="151" t="s">
        <v>5</v>
      </c>
      <c r="N1120" s="17">
        <f>ROUNDUP(IF(H1120&lt;=0,0,IF(K1120&lt;=0,0,F1120*H1120*K1120)),-3)</f>
        <v>3000000</v>
      </c>
      <c r="O1120" s="17">
        <v>6000000</v>
      </c>
      <c r="P1120" s="17">
        <f>N1120-O1120</f>
        <v>-3000000</v>
      </c>
      <c r="Q1120" s="69"/>
      <c r="R1120" s="755"/>
      <c r="S1120" s="755"/>
    </row>
    <row r="1121" spans="1:19" hidden="1">
      <c r="A1121" s="67"/>
      <c r="B1121" s="28"/>
      <c r="C1121" s="28"/>
      <c r="D1121" s="1011"/>
      <c r="E1121" s="124" t="s">
        <v>569</v>
      </c>
      <c r="G1121" s="15" t="s">
        <v>3</v>
      </c>
      <c r="I1121" s="15" t="s">
        <v>25</v>
      </c>
      <c r="J1121" s="15" t="s">
        <v>3</v>
      </c>
      <c r="L1121" s="15" t="s">
        <v>16</v>
      </c>
      <c r="M1121" s="151" t="s">
        <v>5</v>
      </c>
      <c r="N1121" s="17">
        <f>ROUNDUP(IF(H1121&lt;=0,0,IF(K1121&lt;=0,0,F1121*H1121*K1121)),-3)</f>
        <v>0</v>
      </c>
      <c r="O1121" s="17">
        <v>1200000</v>
      </c>
      <c r="P1121" s="17">
        <f>N1121-O1121</f>
        <v>-1200000</v>
      </c>
      <c r="Q1121" s="69"/>
      <c r="R1121" s="755"/>
      <c r="S1121" s="755"/>
    </row>
    <row r="1122" spans="1:19" hidden="1">
      <c r="A1122" s="250"/>
      <c r="B1122" s="254"/>
      <c r="C1122" s="256"/>
      <c r="D1122" s="1011"/>
      <c r="E1122" s="124" t="s">
        <v>1499</v>
      </c>
      <c r="F1122" s="23">
        <v>500000</v>
      </c>
      <c r="G1122" s="15" t="s">
        <v>3</v>
      </c>
      <c r="H1122" s="25">
        <v>2</v>
      </c>
      <c r="I1122" s="25" t="s">
        <v>1417</v>
      </c>
      <c r="J1122" s="25" t="s">
        <v>3</v>
      </c>
      <c r="K1122" s="25">
        <v>1</v>
      </c>
      <c r="L1122" s="27" t="s">
        <v>1415</v>
      </c>
      <c r="M1122" s="151" t="s">
        <v>5</v>
      </c>
      <c r="N1122" s="17">
        <f>ROUNDUP(IF(H1122&lt;=0,F1122,IF(K1122&lt;=0,F1122*H1122,F1122*H1122*K1122)),-3)</f>
        <v>1000000</v>
      </c>
      <c r="O1122" s="17">
        <v>800000</v>
      </c>
      <c r="P1122" s="17">
        <f>N1122-O1122</f>
        <v>200000</v>
      </c>
      <c r="Q1122" s="259"/>
      <c r="R1122" s="755"/>
      <c r="S1122" s="755"/>
    </row>
    <row r="1123" spans="1:19" hidden="1">
      <c r="A1123" s="67"/>
      <c r="B1123" s="28"/>
      <c r="C1123" s="28"/>
      <c r="D1123" s="1011"/>
      <c r="E1123" s="124"/>
      <c r="M1123" s="151"/>
      <c r="N1123" s="17"/>
      <c r="O1123" s="17"/>
      <c r="P1123" s="17"/>
      <c r="Q1123" s="69"/>
      <c r="R1123" s="755"/>
      <c r="S1123" s="755"/>
    </row>
    <row r="1124" spans="1:19" hidden="1">
      <c r="A1124" s="67"/>
      <c r="B1124" s="28"/>
      <c r="C1124" s="28"/>
      <c r="D1124" s="1011" t="s">
        <v>445</v>
      </c>
      <c r="E1124" s="124"/>
      <c r="M1124" s="151"/>
      <c r="N1124" s="18">
        <f>SUBTOTAL(9,N1125:N1128)</f>
        <v>3100000</v>
      </c>
      <c r="O1124" s="18">
        <f>SUBTOTAL(9,O1125:O1128)</f>
        <v>9400000</v>
      </c>
      <c r="P1124" s="18">
        <f>SUBTOTAL(9,P1125:P1128)</f>
        <v>-6300000</v>
      </c>
      <c r="Q1124" s="163"/>
      <c r="R1124" s="755"/>
      <c r="S1124" s="755"/>
    </row>
    <row r="1125" spans="1:19" hidden="1">
      <c r="A1125" s="250"/>
      <c r="B1125" s="254"/>
      <c r="C1125" s="256"/>
      <c r="D1125" s="1011"/>
      <c r="E1125" s="13" t="s">
        <v>1500</v>
      </c>
      <c r="F1125" s="23">
        <v>500000</v>
      </c>
      <c r="G1125" s="15" t="s">
        <v>3</v>
      </c>
      <c r="H1125" s="25">
        <v>1</v>
      </c>
      <c r="I1125" s="25" t="s">
        <v>1417</v>
      </c>
      <c r="J1125" s="25" t="s">
        <v>3</v>
      </c>
      <c r="K1125" s="25">
        <v>1</v>
      </c>
      <c r="L1125" s="27" t="s">
        <v>1415</v>
      </c>
      <c r="M1125" s="151" t="s">
        <v>5</v>
      </c>
      <c r="N1125" s="17">
        <f>ROUNDUP(IF(H1125&lt;=0,F1125,IF(K1125&lt;=0,F1125*H1125,F1125*H1125*K1125)),-3)</f>
        <v>500000</v>
      </c>
      <c r="O1125" s="17"/>
      <c r="P1125" s="17">
        <f>N1125-O1125</f>
        <v>500000</v>
      </c>
      <c r="Q1125" s="259"/>
      <c r="R1125" s="755"/>
      <c r="S1125" s="755"/>
    </row>
    <row r="1126" spans="1:19" hidden="1">
      <c r="A1126" s="250"/>
      <c r="B1126" s="254"/>
      <c r="C1126" s="256"/>
      <c r="D1126" s="1011"/>
      <c r="E1126" s="13" t="s">
        <v>1501</v>
      </c>
      <c r="F1126" s="23">
        <v>300000</v>
      </c>
      <c r="G1126" s="15" t="s">
        <v>3</v>
      </c>
      <c r="H1126" s="25">
        <v>1</v>
      </c>
      <c r="I1126" s="25" t="s">
        <v>1417</v>
      </c>
      <c r="J1126" s="25" t="s">
        <v>3</v>
      </c>
      <c r="K1126" s="25">
        <v>2</v>
      </c>
      <c r="L1126" s="27" t="s">
        <v>1415</v>
      </c>
      <c r="M1126" s="151" t="s">
        <v>5</v>
      </c>
      <c r="N1126" s="17">
        <f>ROUNDUP(IF(H1126&lt;=0,F1126,IF(K1126&lt;=0,F1126*H1126,F1126*H1126*K1126)),-3)</f>
        <v>600000</v>
      </c>
      <c r="O1126" s="17"/>
      <c r="P1126" s="17">
        <f>N1126-O1126</f>
        <v>600000</v>
      </c>
      <c r="Q1126" s="259"/>
      <c r="R1126" s="755"/>
      <c r="S1126" s="755"/>
    </row>
    <row r="1127" spans="1:19" hidden="1">
      <c r="A1127" s="67"/>
      <c r="B1127" s="28"/>
      <c r="C1127" s="28"/>
      <c r="D1127" s="1011"/>
      <c r="E1127" s="124" t="s">
        <v>1502</v>
      </c>
      <c r="F1127" s="14">
        <v>500000</v>
      </c>
      <c r="G1127" s="15" t="s">
        <v>3</v>
      </c>
      <c r="H1127" s="16">
        <v>1</v>
      </c>
      <c r="I1127" s="15" t="s">
        <v>25</v>
      </c>
      <c r="J1127" s="15" t="s">
        <v>3</v>
      </c>
      <c r="K1127" s="16">
        <v>4</v>
      </c>
      <c r="L1127" s="15" t="s">
        <v>1418</v>
      </c>
      <c r="M1127" s="151" t="s">
        <v>5</v>
      </c>
      <c r="N1127" s="17">
        <f>ROUNDUP(IF(H1127&lt;=0,0,IF(K1127&lt;=0,0,F1127*H1127*K1127)),-3)</f>
        <v>2000000</v>
      </c>
      <c r="O1127" s="17">
        <v>2400000</v>
      </c>
      <c r="P1127" s="17">
        <f>N1127-O1127</f>
        <v>-400000</v>
      </c>
      <c r="Q1127" s="69"/>
      <c r="R1127" s="755"/>
      <c r="S1127" s="755"/>
    </row>
    <row r="1128" spans="1:19" hidden="1">
      <c r="A1128" s="67"/>
      <c r="B1128" s="28"/>
      <c r="C1128" s="28"/>
      <c r="D1128" s="1011"/>
      <c r="E1128" s="124" t="s">
        <v>570</v>
      </c>
      <c r="F1128" s="14">
        <v>0</v>
      </c>
      <c r="G1128" s="15" t="s">
        <v>3</v>
      </c>
      <c r="I1128" s="15" t="s">
        <v>25</v>
      </c>
      <c r="J1128" s="15" t="s">
        <v>3</v>
      </c>
      <c r="L1128" s="15" t="s">
        <v>1418</v>
      </c>
      <c r="M1128" s="151" t="s">
        <v>5</v>
      </c>
      <c r="N1128" s="17">
        <f>ROUNDUP(IF(H1128&lt;=0,0,IF(K1128&lt;=0,0,F1128*H1128*K1128)),-3)</f>
        <v>0</v>
      </c>
      <c r="O1128" s="17">
        <v>7000000</v>
      </c>
      <c r="P1128" s="17">
        <f>N1128-O1128</f>
        <v>-7000000</v>
      </c>
      <c r="Q1128" s="69"/>
      <c r="R1128" s="755"/>
      <c r="S1128" s="755"/>
    </row>
    <row r="1129" spans="1:19" hidden="1">
      <c r="A1129" s="67"/>
      <c r="B1129" s="28"/>
      <c r="C1129" s="28"/>
      <c r="D1129" s="1011"/>
      <c r="E1129" s="124"/>
      <c r="M1129" s="151"/>
      <c r="N1129" s="17"/>
      <c r="O1129" s="17"/>
      <c r="P1129" s="17"/>
      <c r="Q1129" s="69"/>
      <c r="R1129" s="755"/>
      <c r="S1129" s="755"/>
    </row>
    <row r="1130" spans="1:19" hidden="1">
      <c r="A1130" s="67"/>
      <c r="B1130" s="28"/>
      <c r="C1130" s="28"/>
      <c r="D1130" s="1011" t="s">
        <v>412</v>
      </c>
      <c r="E1130" s="124"/>
      <c r="M1130" s="151"/>
      <c r="N1130" s="18">
        <f>SUBTOTAL(9,N1131:N1133)</f>
        <v>89400000</v>
      </c>
      <c r="O1130" s="18">
        <f>SUBTOTAL(9,O1131:O1133)</f>
        <v>125000000</v>
      </c>
      <c r="P1130" s="18">
        <f>SUBTOTAL(9,P1131:P1133)</f>
        <v>-35600000</v>
      </c>
      <c r="Q1130" s="163"/>
      <c r="R1130" s="755"/>
      <c r="S1130" s="755"/>
    </row>
    <row r="1131" spans="1:19" hidden="1">
      <c r="A1131" s="250"/>
      <c r="B1131" s="254"/>
      <c r="C1131" s="256"/>
      <c r="D1131" s="1011"/>
      <c r="E1131" s="223" t="s">
        <v>1503</v>
      </c>
      <c r="F1131" s="23">
        <v>54400000</v>
      </c>
      <c r="G1131" s="15" t="s">
        <v>3</v>
      </c>
      <c r="H1131" s="25">
        <v>1</v>
      </c>
      <c r="I1131" s="25" t="s">
        <v>1417</v>
      </c>
      <c r="J1131" s="25" t="s">
        <v>3</v>
      </c>
      <c r="K1131" s="25">
        <v>1</v>
      </c>
      <c r="L1131" s="27" t="s">
        <v>1415</v>
      </c>
      <c r="M1131" s="151" t="s">
        <v>5</v>
      </c>
      <c r="N1131" s="17">
        <f>ROUNDUP(IF(H1131&lt;=0,F1131,IF(K1131&lt;=0,F1131*H1131,F1131*H1131*K1131)),-3)</f>
        <v>54400000</v>
      </c>
      <c r="O1131" s="17">
        <v>60000000</v>
      </c>
      <c r="P1131" s="17">
        <f>N1131-O1131</f>
        <v>-5600000</v>
      </c>
      <c r="Q1131" s="259"/>
      <c r="R1131" s="755"/>
      <c r="S1131" s="755"/>
    </row>
    <row r="1132" spans="1:19" hidden="1">
      <c r="A1132" s="67"/>
      <c r="B1132" s="28"/>
      <c r="C1132" s="28"/>
      <c r="D1132" s="1011"/>
      <c r="E1132" s="124" t="s">
        <v>1504</v>
      </c>
      <c r="F1132" s="14">
        <v>25000000</v>
      </c>
      <c r="G1132" s="15" t="s">
        <v>3</v>
      </c>
      <c r="H1132" s="16">
        <v>1</v>
      </c>
      <c r="I1132" s="15" t="s">
        <v>25</v>
      </c>
      <c r="J1132" s="15" t="s">
        <v>3</v>
      </c>
      <c r="K1132" s="16">
        <v>1</v>
      </c>
      <c r="L1132" s="15" t="s">
        <v>1418</v>
      </c>
      <c r="M1132" s="151" t="s">
        <v>5</v>
      </c>
      <c r="N1132" s="17">
        <f>ROUNDUP(IF(H1132&lt;=0,0,IF(K1132&lt;=0,0,F1132*H1132*K1132)),-3)</f>
        <v>25000000</v>
      </c>
      <c r="O1132" s="17">
        <v>55000000</v>
      </c>
      <c r="P1132" s="17">
        <f>N1132-O1132</f>
        <v>-30000000</v>
      </c>
      <c r="Q1132" s="69"/>
      <c r="R1132" s="755"/>
      <c r="S1132" s="755"/>
    </row>
    <row r="1133" spans="1:19" hidden="1">
      <c r="A1133" s="67"/>
      <c r="B1133" s="28"/>
      <c r="C1133" s="28"/>
      <c r="D1133" s="1011"/>
      <c r="E1133" s="124" t="s">
        <v>1505</v>
      </c>
      <c r="F1133" s="14">
        <v>10000000</v>
      </c>
      <c r="G1133" s="15" t="s">
        <v>3</v>
      </c>
      <c r="H1133" s="16">
        <v>1</v>
      </c>
      <c r="I1133" s="15" t="s">
        <v>25</v>
      </c>
      <c r="J1133" s="15" t="s">
        <v>3</v>
      </c>
      <c r="K1133" s="16">
        <v>1</v>
      </c>
      <c r="L1133" s="15" t="s">
        <v>16</v>
      </c>
      <c r="M1133" s="151" t="s">
        <v>5</v>
      </c>
      <c r="N1133" s="17">
        <f>ROUNDUP(IF(H1133&lt;=0,0,IF(K1133&lt;=0,0,F1133*H1133*K1133)),-3)</f>
        <v>10000000</v>
      </c>
      <c r="O1133" s="17">
        <v>10000000</v>
      </c>
      <c r="P1133" s="17">
        <f>N1133-O1133</f>
        <v>0</v>
      </c>
      <c r="Q1133" s="69"/>
      <c r="R1133" s="755"/>
      <c r="S1133" s="755"/>
    </row>
    <row r="1134" spans="1:19" hidden="1">
      <c r="A1134" s="67"/>
      <c r="B1134" s="28"/>
      <c r="C1134" s="28"/>
      <c r="D1134" s="1011"/>
      <c r="E1134" s="124"/>
      <c r="M1134" s="151"/>
      <c r="N1134" s="17"/>
      <c r="O1134" s="17"/>
      <c r="P1134" s="17"/>
      <c r="Q1134" s="69"/>
      <c r="R1134" s="755"/>
      <c r="S1134" s="755"/>
    </row>
    <row r="1135" spans="1:19" hidden="1">
      <c r="A1135" s="67"/>
      <c r="B1135" s="28"/>
      <c r="C1135" s="28"/>
      <c r="D1135" s="1011" t="s">
        <v>434</v>
      </c>
      <c r="E1135" s="229"/>
      <c r="F1135" s="23"/>
      <c r="H1135" s="25"/>
      <c r="I1135" s="25"/>
      <c r="J1135" s="25"/>
      <c r="K1135" s="25"/>
      <c r="L1135" s="27"/>
      <c r="M1135" s="151"/>
      <c r="N1135" s="18">
        <f>SUBTOTAL(9,N1136:N1137)</f>
        <v>0</v>
      </c>
      <c r="O1135" s="18">
        <f>SUBTOTAL(9,O1136:O1137)</f>
        <v>7000000</v>
      </c>
      <c r="P1135" s="18">
        <f>SUBTOTAL(9,P1136:P1137)</f>
        <v>-7000000</v>
      </c>
      <c r="Q1135" s="163"/>
      <c r="R1135" s="755"/>
      <c r="S1135" s="755"/>
    </row>
    <row r="1136" spans="1:19" hidden="1">
      <c r="A1136" s="67"/>
      <c r="B1136" s="28"/>
      <c r="C1136" s="28"/>
      <c r="D1136" s="1011"/>
      <c r="E1136" s="124" t="s">
        <v>572</v>
      </c>
      <c r="F1136" s="14">
        <v>0</v>
      </c>
      <c r="G1136" s="15" t="s">
        <v>3</v>
      </c>
      <c r="I1136" s="15" t="s">
        <v>25</v>
      </c>
      <c r="J1136" s="15" t="s">
        <v>3</v>
      </c>
      <c r="L1136" s="15" t="s">
        <v>1440</v>
      </c>
      <c r="M1136" s="151" t="s">
        <v>5</v>
      </c>
      <c r="N1136" s="17">
        <f>ROUNDUP(IF(H1136&lt;=0,0,IF(K1136&lt;=0,0,F1136*H1136*K1136)),-3)</f>
        <v>0</v>
      </c>
      <c r="O1136" s="17">
        <v>7000000</v>
      </c>
      <c r="P1136" s="17">
        <f>N1136-O1136</f>
        <v>-7000000</v>
      </c>
      <c r="Q1136" s="69"/>
      <c r="R1136" s="755"/>
      <c r="S1136" s="755"/>
    </row>
    <row r="1137" spans="1:19" hidden="1">
      <c r="A1137" s="67"/>
      <c r="B1137" s="28"/>
      <c r="C1137" s="28"/>
      <c r="D1137" s="1011"/>
      <c r="E1137" s="124"/>
      <c r="M1137" s="151"/>
      <c r="N1137" s="17"/>
      <c r="O1137" s="17"/>
      <c r="P1137" s="17"/>
      <c r="Q1137" s="69"/>
      <c r="R1137" s="755"/>
      <c r="S1137" s="755"/>
    </row>
    <row r="1138" spans="1:19" hidden="1">
      <c r="A1138" s="67"/>
      <c r="B1138" s="28"/>
      <c r="C1138" s="28"/>
      <c r="D1138" s="1011" t="s">
        <v>401</v>
      </c>
      <c r="E1138" s="124"/>
      <c r="M1138" s="151"/>
      <c r="N1138" s="18">
        <f>SUBTOTAL(9,N1139:N1142)</f>
        <v>8000000</v>
      </c>
      <c r="O1138" s="18">
        <f>SUBTOTAL(9,O1139:O1142)</f>
        <v>5000000</v>
      </c>
      <c r="P1138" s="18">
        <f>SUBTOTAL(9,P1139:P1142)</f>
        <v>3000000</v>
      </c>
      <c r="Q1138" s="163"/>
      <c r="R1138" s="755"/>
      <c r="S1138" s="755"/>
    </row>
    <row r="1139" spans="1:19" hidden="1">
      <c r="A1139" s="250"/>
      <c r="B1139" s="254"/>
      <c r="C1139" s="256"/>
      <c r="D1139" s="1011"/>
      <c r="E1139" s="124" t="s">
        <v>1506</v>
      </c>
      <c r="F1139" s="23">
        <v>1500000</v>
      </c>
      <c r="G1139" s="15" t="s">
        <v>3</v>
      </c>
      <c r="H1139" s="25">
        <v>1</v>
      </c>
      <c r="I1139" s="25" t="s">
        <v>1440</v>
      </c>
      <c r="J1139" s="25" t="s">
        <v>3</v>
      </c>
      <c r="K1139" s="25">
        <v>1</v>
      </c>
      <c r="L1139" s="27" t="s">
        <v>1441</v>
      </c>
      <c r="M1139" s="151" t="s">
        <v>5</v>
      </c>
      <c r="N1139" s="17">
        <f>ROUNDUP(IF(H1139&lt;=0,F1139,IF(K1139&lt;=0,F1139*H1139,F1139*H1139*K1139)),-3)</f>
        <v>1500000</v>
      </c>
      <c r="O1139" s="17"/>
      <c r="P1139" s="17">
        <f>N1139-O1139</f>
        <v>1500000</v>
      </c>
      <c r="Q1139" s="259"/>
      <c r="R1139" s="755"/>
      <c r="S1139" s="755"/>
    </row>
    <row r="1140" spans="1:19" hidden="1">
      <c r="A1140" s="250"/>
      <c r="B1140" s="254"/>
      <c r="C1140" s="256"/>
      <c r="D1140" s="1011"/>
      <c r="E1140" s="124" t="s">
        <v>1507</v>
      </c>
      <c r="F1140" s="23">
        <v>1500000</v>
      </c>
      <c r="G1140" s="15" t="s">
        <v>3</v>
      </c>
      <c r="H1140" s="25">
        <v>1</v>
      </c>
      <c r="I1140" s="25" t="s">
        <v>1440</v>
      </c>
      <c r="J1140" s="25" t="s">
        <v>3</v>
      </c>
      <c r="K1140" s="25">
        <v>1</v>
      </c>
      <c r="L1140" s="27" t="s">
        <v>1441</v>
      </c>
      <c r="M1140" s="151" t="s">
        <v>5</v>
      </c>
      <c r="N1140" s="17">
        <f>ROUNDUP(IF(H1140&lt;=0,F1140,IF(K1140&lt;=0,F1140*H1140,F1140*H1140*K1140)),-3)</f>
        <v>1500000</v>
      </c>
      <c r="O1140" s="17"/>
      <c r="P1140" s="17">
        <f>N1140-O1140</f>
        <v>1500000</v>
      </c>
      <c r="Q1140" s="259"/>
      <c r="R1140" s="755"/>
      <c r="S1140" s="755"/>
    </row>
    <row r="1141" spans="1:19" hidden="1">
      <c r="A1141" s="67"/>
      <c r="B1141" s="28"/>
      <c r="C1141" s="28"/>
      <c r="D1141" s="1011"/>
      <c r="E1141" s="124" t="s">
        <v>1508</v>
      </c>
      <c r="F1141" s="14">
        <v>5000000</v>
      </c>
      <c r="G1141" s="15" t="s">
        <v>3</v>
      </c>
      <c r="H1141" s="16">
        <v>1</v>
      </c>
      <c r="I1141" s="15" t="s">
        <v>25</v>
      </c>
      <c r="J1141" s="15" t="s">
        <v>3</v>
      </c>
      <c r="K1141" s="16">
        <v>1</v>
      </c>
      <c r="L1141" s="15" t="s">
        <v>1440</v>
      </c>
      <c r="M1141" s="151" t="s">
        <v>1442</v>
      </c>
      <c r="N1141" s="17">
        <f>ROUNDUP(IF(H1141&lt;=0,0,IF(K1141&lt;=0,0,F1141*H1141*K1141)),-3)</f>
        <v>5000000</v>
      </c>
      <c r="O1141" s="17">
        <v>3000000</v>
      </c>
      <c r="P1141" s="17">
        <f>N1141-O1141</f>
        <v>2000000</v>
      </c>
      <c r="Q1141" s="69"/>
      <c r="R1141" s="755"/>
      <c r="S1141" s="755"/>
    </row>
    <row r="1142" spans="1:19" hidden="1">
      <c r="A1142" s="67"/>
      <c r="B1142" s="28"/>
      <c r="C1142" s="28"/>
      <c r="D1142" s="1011"/>
      <c r="E1142" s="124" t="s">
        <v>1509</v>
      </c>
      <c r="F1142" s="14">
        <v>0</v>
      </c>
      <c r="G1142" s="15" t="s">
        <v>3</v>
      </c>
      <c r="I1142" s="15" t="s">
        <v>25</v>
      </c>
      <c r="J1142" s="15" t="s">
        <v>3</v>
      </c>
      <c r="L1142" s="15" t="s">
        <v>1440</v>
      </c>
      <c r="M1142" s="151" t="s">
        <v>5</v>
      </c>
      <c r="N1142" s="17">
        <f>ROUNDUP(IF(H1142&lt;=0,0,IF(K1142&lt;=0,0,F1142*H1142*K1142)),-3)</f>
        <v>0</v>
      </c>
      <c r="O1142" s="17">
        <v>2000000</v>
      </c>
      <c r="P1142" s="17">
        <f>N1142-O1142</f>
        <v>-2000000</v>
      </c>
      <c r="Q1142" s="69"/>
      <c r="R1142" s="755"/>
      <c r="S1142" s="755"/>
    </row>
    <row r="1143" spans="1:19" hidden="1">
      <c r="A1143" s="67"/>
      <c r="B1143" s="28"/>
      <c r="C1143" s="28"/>
      <c r="D1143" s="1011"/>
      <c r="E1143" s="124"/>
      <c r="M1143" s="151"/>
      <c r="N1143" s="17"/>
      <c r="O1143" s="17"/>
      <c r="P1143" s="17"/>
      <c r="Q1143" s="69"/>
      <c r="R1143" s="755"/>
      <c r="S1143" s="755"/>
    </row>
    <row r="1144" spans="1:19" hidden="1">
      <c r="A1144" s="67"/>
      <c r="B1144" s="28"/>
      <c r="C1144" s="28"/>
      <c r="D1144" s="1011" t="s">
        <v>402</v>
      </c>
      <c r="E1144" s="47"/>
      <c r="F1144" s="47"/>
      <c r="G1144" s="47"/>
      <c r="H1144" s="47"/>
      <c r="I1144" s="47"/>
      <c r="J1144" s="47"/>
      <c r="K1144" s="47"/>
      <c r="M1144" s="289"/>
      <c r="N1144" s="18">
        <f>SUBTOTAL(9,N1145:N1146)</f>
        <v>1800000</v>
      </c>
      <c r="O1144" s="18">
        <f>SUBTOTAL(9,O1145:O1146)</f>
        <v>3600000</v>
      </c>
      <c r="P1144" s="18">
        <f>SUBTOTAL(9,P1145:P1146)</f>
        <v>-1800000</v>
      </c>
      <c r="Q1144" s="163"/>
      <c r="R1144" s="755"/>
      <c r="S1144" s="755"/>
    </row>
    <row r="1145" spans="1:19" hidden="1">
      <c r="A1145" s="250"/>
      <c r="B1145" s="254"/>
      <c r="C1145" s="256"/>
      <c r="D1145" s="1011"/>
      <c r="E1145" s="124" t="s">
        <v>1510</v>
      </c>
      <c r="F1145" s="23">
        <v>300000</v>
      </c>
      <c r="G1145" s="15" t="s">
        <v>3</v>
      </c>
      <c r="H1145" s="25">
        <v>6</v>
      </c>
      <c r="I1145" s="25" t="s">
        <v>1473</v>
      </c>
      <c r="J1145" s="25" t="s">
        <v>3</v>
      </c>
      <c r="K1145" s="25">
        <v>1</v>
      </c>
      <c r="L1145" s="27" t="s">
        <v>1441</v>
      </c>
      <c r="M1145" s="151" t="s">
        <v>5</v>
      </c>
      <c r="N1145" s="17">
        <f>ROUNDUP(IF(H1145&lt;=0,F1145,IF(K1145&lt;=0,F1145*H1145,F1145*H1145*K1145)),-3)</f>
        <v>1800000</v>
      </c>
      <c r="O1145" s="17">
        <v>3600000</v>
      </c>
      <c r="P1145" s="17">
        <f>N1145-O1145</f>
        <v>-1800000</v>
      </c>
      <c r="Q1145" s="259"/>
      <c r="R1145" s="755"/>
      <c r="S1145" s="755"/>
    </row>
    <row r="1146" spans="1:19" hidden="1">
      <c r="A1146" s="67"/>
      <c r="B1146" s="28"/>
      <c r="C1146" s="28"/>
      <c r="D1146" s="1011"/>
      <c r="E1146" s="124"/>
      <c r="M1146" s="151"/>
      <c r="N1146" s="17"/>
      <c r="O1146" s="17"/>
      <c r="P1146" s="17"/>
      <c r="Q1146" s="69"/>
      <c r="R1146" s="755"/>
      <c r="S1146" s="755"/>
    </row>
    <row r="1147" spans="1:19" hidden="1">
      <c r="A1147" s="67"/>
      <c r="B1147" s="28"/>
      <c r="C1147" s="28"/>
      <c r="D1147" s="1011" t="s">
        <v>403</v>
      </c>
      <c r="E1147" s="124"/>
      <c r="M1147" s="151"/>
      <c r="N1147" s="18">
        <f>SUBTOTAL(9,N1148:N1151)</f>
        <v>1200000</v>
      </c>
      <c r="O1147" s="18">
        <f>SUBTOTAL(9,O1148:O1151)</f>
        <v>1000000</v>
      </c>
      <c r="P1147" s="18">
        <f>SUBTOTAL(9,P1148:P1151)</f>
        <v>200000</v>
      </c>
      <c r="Q1147" s="163"/>
      <c r="R1147" s="755"/>
      <c r="S1147" s="755"/>
    </row>
    <row r="1148" spans="1:19" hidden="1">
      <c r="A1148" s="250"/>
      <c r="B1148" s="254"/>
      <c r="C1148" s="256"/>
      <c r="D1148" s="1011"/>
      <c r="E1148" s="223" t="s">
        <v>1511</v>
      </c>
      <c r="F1148" s="23">
        <v>20000</v>
      </c>
      <c r="G1148" s="15" t="s">
        <v>3</v>
      </c>
      <c r="H1148" s="25">
        <v>10</v>
      </c>
      <c r="I1148" s="25" t="s">
        <v>1476</v>
      </c>
      <c r="J1148" s="25" t="s">
        <v>3</v>
      </c>
      <c r="K1148" s="25">
        <v>2</v>
      </c>
      <c r="L1148" s="27" t="s">
        <v>1477</v>
      </c>
      <c r="M1148" s="151" t="s">
        <v>5</v>
      </c>
      <c r="N1148" s="17">
        <f>ROUNDUP(IF(H1148&lt;=0,F1148,IF(K1148&lt;=0,F1148*H1148,F1148*H1148*K1148)),-3)</f>
        <v>400000</v>
      </c>
      <c r="O1148" s="17">
        <v>0</v>
      </c>
      <c r="P1148" s="17">
        <f>N1148-O1148</f>
        <v>400000</v>
      </c>
      <c r="Q1148" s="259"/>
      <c r="R1148" s="755"/>
      <c r="S1148" s="755"/>
    </row>
    <row r="1149" spans="1:19" hidden="1">
      <c r="A1149" s="250"/>
      <c r="B1149" s="254"/>
      <c r="C1149" s="256"/>
      <c r="D1149" s="1011"/>
      <c r="E1149" s="223" t="s">
        <v>1512</v>
      </c>
      <c r="F1149" s="23">
        <v>20000</v>
      </c>
      <c r="G1149" s="15" t="s">
        <v>3</v>
      </c>
      <c r="H1149" s="25">
        <v>5</v>
      </c>
      <c r="I1149" s="25" t="s">
        <v>1476</v>
      </c>
      <c r="J1149" s="25" t="s">
        <v>3</v>
      </c>
      <c r="K1149" s="25">
        <v>2</v>
      </c>
      <c r="L1149" s="27" t="s">
        <v>1477</v>
      </c>
      <c r="M1149" s="151" t="s">
        <v>5</v>
      </c>
      <c r="N1149" s="17">
        <f>ROUNDUP(IF(H1149&lt;=0,F1149,IF(K1149&lt;=0,F1149*H1149,F1149*H1149*K1149)),-3)</f>
        <v>200000</v>
      </c>
      <c r="O1149" s="17">
        <v>0</v>
      </c>
      <c r="P1149" s="17">
        <f>N1149-O1149</f>
        <v>200000</v>
      </c>
      <c r="Q1149" s="259"/>
      <c r="R1149" s="755"/>
      <c r="S1149" s="755"/>
    </row>
    <row r="1150" spans="1:19" hidden="1">
      <c r="A1150" s="250"/>
      <c r="B1150" s="254"/>
      <c r="C1150" s="256"/>
      <c r="D1150" s="1011"/>
      <c r="E1150" s="124" t="s">
        <v>1513</v>
      </c>
      <c r="F1150" s="23">
        <v>20000</v>
      </c>
      <c r="G1150" s="15" t="s">
        <v>3</v>
      </c>
      <c r="H1150" s="25">
        <v>15</v>
      </c>
      <c r="I1150" s="25" t="s">
        <v>1476</v>
      </c>
      <c r="J1150" s="25" t="s">
        <v>3</v>
      </c>
      <c r="K1150" s="25">
        <v>2</v>
      </c>
      <c r="L1150" s="27" t="s">
        <v>1441</v>
      </c>
      <c r="M1150" s="151" t="s">
        <v>5</v>
      </c>
      <c r="N1150" s="17">
        <f>ROUNDUP(IF(H1150&lt;=0,F1150,IF(K1150&lt;=0,F1150*H1150,F1150*H1150*K1150)),-3)</f>
        <v>600000</v>
      </c>
      <c r="O1150" s="17">
        <v>0</v>
      </c>
      <c r="P1150" s="17">
        <f>N1150-O1150</f>
        <v>600000</v>
      </c>
      <c r="Q1150" s="259"/>
      <c r="R1150" s="755"/>
      <c r="S1150" s="755"/>
    </row>
    <row r="1151" spans="1:19" hidden="1">
      <c r="A1151" s="67"/>
      <c r="B1151" s="28"/>
      <c r="C1151" s="28"/>
      <c r="D1151" s="1011"/>
      <c r="E1151" s="124" t="s">
        <v>574</v>
      </c>
      <c r="F1151" s="14">
        <v>0</v>
      </c>
      <c r="G1151" s="15" t="s">
        <v>3</v>
      </c>
      <c r="I1151" s="15" t="s">
        <v>25</v>
      </c>
      <c r="J1151" s="15" t="s">
        <v>3</v>
      </c>
      <c r="L1151" s="15" t="s">
        <v>1473</v>
      </c>
      <c r="M1151" s="151" t="s">
        <v>5</v>
      </c>
      <c r="N1151" s="17">
        <f>ROUNDUP(IF(H1151&lt;=0,0,IF(K1151&lt;=0,0,F1151*H1151*K1151)),-3)</f>
        <v>0</v>
      </c>
      <c r="O1151" s="17">
        <v>1000000</v>
      </c>
      <c r="P1151" s="17">
        <f>N1151-O1151</f>
        <v>-1000000</v>
      </c>
      <c r="Q1151" s="69"/>
      <c r="R1151" s="755"/>
      <c r="S1151" s="755"/>
    </row>
    <row r="1152" spans="1:19" hidden="1">
      <c r="A1152" s="67"/>
      <c r="B1152" s="28"/>
      <c r="C1152" s="28"/>
      <c r="D1152" s="1011"/>
      <c r="E1152" s="124"/>
      <c r="M1152" s="151"/>
      <c r="N1152" s="17"/>
      <c r="O1152" s="17"/>
      <c r="P1152" s="17"/>
      <c r="Q1152" s="69"/>
      <c r="R1152" s="755"/>
      <c r="S1152" s="755"/>
    </row>
    <row r="1153" spans="1:19" hidden="1">
      <c r="A1153" s="67"/>
      <c r="B1153" s="28"/>
      <c r="C1153" s="28"/>
      <c r="D1153" s="1011" t="s">
        <v>413</v>
      </c>
      <c r="E1153" s="124"/>
      <c r="M1153" s="151"/>
      <c r="N1153" s="18">
        <f>SUBTOTAL(9,N1154)</f>
        <v>15000000</v>
      </c>
      <c r="O1153" s="18">
        <f>SUBTOTAL(9,O1154)</f>
        <v>40000000</v>
      </c>
      <c r="P1153" s="18">
        <f>SUBTOTAL(9,P1154)</f>
        <v>-25000000</v>
      </c>
      <c r="Q1153" s="163"/>
      <c r="R1153" s="755"/>
      <c r="S1153" s="755"/>
    </row>
    <row r="1154" spans="1:19" hidden="1">
      <c r="A1154" s="67"/>
      <c r="B1154" s="28"/>
      <c r="C1154" s="28"/>
      <c r="D1154" s="1011"/>
      <c r="E1154" s="124" t="s">
        <v>1514</v>
      </c>
      <c r="F1154" s="14">
        <v>15000000</v>
      </c>
      <c r="G1154" s="15" t="s">
        <v>3</v>
      </c>
      <c r="H1154" s="16">
        <v>1</v>
      </c>
      <c r="I1154" s="15" t="s">
        <v>1493</v>
      </c>
      <c r="J1154" s="15" t="s">
        <v>3</v>
      </c>
      <c r="K1154" s="16">
        <v>1</v>
      </c>
      <c r="L1154" s="15" t="s">
        <v>1441</v>
      </c>
      <c r="M1154" s="151" t="s">
        <v>5</v>
      </c>
      <c r="N1154" s="17">
        <f>ROUNDUP(IF(H1154&lt;=0,0,IF(K1154&lt;=0,0,F1154*H1154*K1154)),-3)</f>
        <v>15000000</v>
      </c>
      <c r="O1154" s="17">
        <v>40000000</v>
      </c>
      <c r="P1154" s="17">
        <f>N1154-O1154</f>
        <v>-25000000</v>
      </c>
      <c r="Q1154" s="69"/>
      <c r="R1154" s="755"/>
      <c r="S1154" s="755"/>
    </row>
    <row r="1155" spans="1:19" hidden="1">
      <c r="A1155" s="140"/>
      <c r="B1155" s="68"/>
      <c r="C1155" s="68"/>
      <c r="D1155" s="1056"/>
      <c r="E1155" s="176"/>
      <c r="F1155" s="177"/>
      <c r="G1155" s="178"/>
      <c r="H1155" s="179"/>
      <c r="I1155" s="178"/>
      <c r="J1155" s="178"/>
      <c r="K1155" s="179"/>
      <c r="L1155" s="178"/>
      <c r="M1155" s="290"/>
      <c r="N1155" s="17"/>
      <c r="O1155" s="17"/>
      <c r="P1155" s="291"/>
      <c r="Q1155" s="292"/>
      <c r="R1155" s="755"/>
      <c r="S1155" s="755"/>
    </row>
    <row r="1156" spans="1:19" hidden="1">
      <c r="A1156" s="250"/>
      <c r="B1156" s="254"/>
      <c r="C1156" s="255" t="s">
        <v>1515</v>
      </c>
      <c r="D1156" s="1050"/>
      <c r="E1156" s="279"/>
      <c r="F1156" s="280"/>
      <c r="G1156" s="196"/>
      <c r="H1156" s="197"/>
      <c r="I1156" s="196"/>
      <c r="J1156" s="196"/>
      <c r="K1156" s="197"/>
      <c r="L1156" s="196"/>
      <c r="M1156" s="196"/>
      <c r="N1156" s="134">
        <f>SUBTOTAL(9,N1157:N1188)</f>
        <v>100000000</v>
      </c>
      <c r="O1156" s="134">
        <f>SUBTOTAL(9,O1157:O1188)</f>
        <v>54400000</v>
      </c>
      <c r="P1156" s="134">
        <f>SUBTOTAL(9,P1157:P1188)</f>
        <v>45600000</v>
      </c>
      <c r="Q1156" s="133">
        <f>(N1156/O1156)*100-100</f>
        <v>83.823529411764696</v>
      </c>
      <c r="R1156" s="755"/>
      <c r="S1156" s="755"/>
    </row>
    <row r="1157" spans="1:19" hidden="1">
      <c r="A1157" s="250"/>
      <c r="B1157" s="254"/>
      <c r="C1157" s="256"/>
      <c r="D1157" s="1057" t="s">
        <v>122</v>
      </c>
      <c r="E1157" s="55"/>
      <c r="F1157" s="23"/>
      <c r="H1157" s="25"/>
      <c r="I1157" s="25"/>
      <c r="J1157" s="25"/>
      <c r="K1157" s="25"/>
      <c r="L1157" s="27"/>
      <c r="M1157" s="151"/>
      <c r="N1157" s="18">
        <f>SUBTOTAL(9,N1158:N1158)</f>
        <v>0</v>
      </c>
      <c r="O1157" s="18">
        <f>SUBTOTAL(9,O1158:O1158)</f>
        <v>2000000</v>
      </c>
      <c r="P1157" s="18">
        <f>SUBTOTAL(9,P1158:P1158)</f>
        <v>-2000000</v>
      </c>
      <c r="Q1157" s="293"/>
      <c r="R1157" s="755"/>
      <c r="S1157" s="755"/>
    </row>
    <row r="1158" spans="1:19" hidden="1">
      <c r="A1158" s="250"/>
      <c r="B1158" s="254"/>
      <c r="C1158" s="256"/>
      <c r="D1158" s="1011"/>
      <c r="E1158" s="282" t="s">
        <v>1516</v>
      </c>
      <c r="F1158" s="14">
        <v>0</v>
      </c>
      <c r="G1158" s="15" t="s">
        <v>3</v>
      </c>
      <c r="H1158" s="25"/>
      <c r="I1158" s="25" t="s">
        <v>1517</v>
      </c>
      <c r="J1158" s="25" t="s">
        <v>3</v>
      </c>
      <c r="K1158" s="25"/>
      <c r="L1158" s="27" t="s">
        <v>1518</v>
      </c>
      <c r="M1158" s="151" t="s">
        <v>5</v>
      </c>
      <c r="N1158" s="17">
        <f>ROUNDUP(IF(H1158&lt;=0,F1158,IF(K1158&lt;=0,F1158*H1158,F1158*H1158*K1158)),-3)</f>
        <v>0</v>
      </c>
      <c r="O1158" s="17">
        <v>2000000</v>
      </c>
      <c r="P1158" s="17">
        <f>N1158-O1158</f>
        <v>-2000000</v>
      </c>
      <c r="Q1158" s="259"/>
      <c r="R1158" s="755"/>
      <c r="S1158" s="755"/>
    </row>
    <row r="1159" spans="1:19" hidden="1">
      <c r="A1159" s="250"/>
      <c r="B1159" s="254"/>
      <c r="C1159" s="256"/>
      <c r="D1159" s="1011"/>
      <c r="E1159" s="282"/>
      <c r="F1159" s="23"/>
      <c r="H1159" s="25"/>
      <c r="I1159" s="25"/>
      <c r="J1159" s="25"/>
      <c r="K1159" s="25"/>
      <c r="L1159" s="27"/>
      <c r="M1159" s="151"/>
      <c r="N1159" s="17"/>
      <c r="O1159" s="17"/>
      <c r="P1159" s="17"/>
      <c r="Q1159" s="259"/>
      <c r="R1159" s="755"/>
      <c r="S1159" s="755"/>
    </row>
    <row r="1160" spans="1:19" hidden="1">
      <c r="A1160" s="250"/>
      <c r="B1160" s="254"/>
      <c r="C1160" s="256"/>
      <c r="D1160" s="1011" t="s">
        <v>412</v>
      </c>
      <c r="E1160" s="229"/>
      <c r="F1160" s="23"/>
      <c r="H1160" s="25"/>
      <c r="I1160" s="25"/>
      <c r="J1160" s="25"/>
      <c r="K1160" s="25"/>
      <c r="L1160" s="27"/>
      <c r="M1160" s="151"/>
      <c r="N1160" s="18">
        <f>SUBTOTAL(9,N1161:N1165)</f>
        <v>24200000</v>
      </c>
      <c r="O1160" s="18">
        <f>SUBTOTAL(9,O1161:O1165)</f>
        <v>25500000</v>
      </c>
      <c r="P1160" s="18">
        <f>SUBTOTAL(9,P1161:P1165)</f>
        <v>-1300000</v>
      </c>
      <c r="Q1160" s="258"/>
      <c r="R1160" s="755"/>
      <c r="S1160" s="755"/>
    </row>
    <row r="1161" spans="1:19" hidden="1">
      <c r="A1161" s="250"/>
      <c r="B1161" s="254"/>
      <c r="C1161" s="256"/>
      <c r="D1161" s="1011"/>
      <c r="E1161" s="282" t="s">
        <v>1519</v>
      </c>
      <c r="F1161" s="23">
        <v>10000000</v>
      </c>
      <c r="G1161" s="15" t="s">
        <v>3</v>
      </c>
      <c r="H1161" s="25">
        <v>1</v>
      </c>
      <c r="I1161" s="25" t="s">
        <v>1520</v>
      </c>
      <c r="J1161" s="25" t="s">
        <v>3</v>
      </c>
      <c r="K1161" s="25"/>
      <c r="L1161" s="27" t="s">
        <v>1518</v>
      </c>
      <c r="M1161" s="151" t="s">
        <v>5</v>
      </c>
      <c r="N1161" s="17">
        <f>ROUNDUP(IF(H1161&lt;=0,F1161,IF(K1161&lt;=0,F1161*H1161,F1161*H1161*K1161)),-3)</f>
        <v>10000000</v>
      </c>
      <c r="O1161" s="17"/>
      <c r="P1161" s="17">
        <f>N1161-O1161</f>
        <v>10000000</v>
      </c>
      <c r="Q1161" s="259"/>
      <c r="R1161" s="755"/>
      <c r="S1161" s="755"/>
    </row>
    <row r="1162" spans="1:19" hidden="1">
      <c r="A1162" s="250"/>
      <c r="B1162" s="254"/>
      <c r="C1162" s="256"/>
      <c r="D1162" s="1011"/>
      <c r="E1162" s="282" t="s">
        <v>1521</v>
      </c>
      <c r="F1162" s="23">
        <v>9000000</v>
      </c>
      <c r="G1162" s="15" t="s">
        <v>3</v>
      </c>
      <c r="H1162" s="25">
        <v>1</v>
      </c>
      <c r="I1162" s="25" t="s">
        <v>1520</v>
      </c>
      <c r="J1162" s="25" t="s">
        <v>3</v>
      </c>
      <c r="K1162" s="25"/>
      <c r="L1162" s="27" t="s">
        <v>1518</v>
      </c>
      <c r="M1162" s="151" t="s">
        <v>5</v>
      </c>
      <c r="N1162" s="17">
        <f>ROUNDUP(IF(H1162&lt;=0,F1162,IF(K1162&lt;=0,F1162*H1162,F1162*H1162*K1162)),-3)</f>
        <v>9000000</v>
      </c>
      <c r="O1162" s="17"/>
      <c r="P1162" s="17">
        <f>N1162-O1162</f>
        <v>9000000</v>
      </c>
      <c r="Q1162" s="259"/>
      <c r="R1162" s="755"/>
      <c r="S1162" s="755"/>
    </row>
    <row r="1163" spans="1:19" hidden="1">
      <c r="A1163" s="250"/>
      <c r="B1163" s="254"/>
      <c r="C1163" s="256"/>
      <c r="D1163" s="1011"/>
      <c r="E1163" s="282" t="s">
        <v>1522</v>
      </c>
      <c r="F1163" s="23">
        <v>1000000</v>
      </c>
      <c r="G1163" s="15" t="s">
        <v>3</v>
      </c>
      <c r="H1163" s="25">
        <v>1</v>
      </c>
      <c r="I1163" s="25" t="s">
        <v>1523</v>
      </c>
      <c r="J1163" s="25" t="s">
        <v>3</v>
      </c>
      <c r="K1163" s="25"/>
      <c r="L1163" s="27" t="s">
        <v>1518</v>
      </c>
      <c r="M1163" s="151" t="s">
        <v>5</v>
      </c>
      <c r="N1163" s="17">
        <f>ROUNDUP(IF(H1163&lt;=0,F1163,IF(K1163&lt;=0,F1163*H1163,F1163*H1163*K1163)),-3)</f>
        <v>1000000</v>
      </c>
      <c r="O1163" s="17">
        <v>1000000</v>
      </c>
      <c r="P1163" s="17">
        <f>N1163-O1163</f>
        <v>0</v>
      </c>
      <c r="Q1163" s="259"/>
      <c r="R1163" s="755"/>
      <c r="S1163" s="755"/>
    </row>
    <row r="1164" spans="1:19" hidden="1">
      <c r="A1164" s="250"/>
      <c r="B1164" s="254"/>
      <c r="C1164" s="256"/>
      <c r="D1164" s="1011"/>
      <c r="E1164" s="223" t="s">
        <v>1524</v>
      </c>
      <c r="F1164" s="14">
        <v>0</v>
      </c>
      <c r="G1164" s="15" t="s">
        <v>3</v>
      </c>
      <c r="H1164" s="25"/>
      <c r="I1164" s="25" t="s">
        <v>1525</v>
      </c>
      <c r="J1164" s="25" t="s">
        <v>3</v>
      </c>
      <c r="K1164" s="25"/>
      <c r="L1164" s="27" t="s">
        <v>1520</v>
      </c>
      <c r="M1164" s="151" t="s">
        <v>5</v>
      </c>
      <c r="N1164" s="17">
        <f>ROUNDUP(IF(H1164&lt;=0,F1164,IF(K1164&lt;=0,F1164*H1164,F1164*H1164*K1164)),-3)</f>
        <v>0</v>
      </c>
      <c r="O1164" s="17">
        <v>20000000</v>
      </c>
      <c r="P1164" s="17">
        <f>N1164-O1164</f>
        <v>-20000000</v>
      </c>
      <c r="Q1164" s="259"/>
      <c r="R1164" s="755"/>
      <c r="S1164" s="755"/>
    </row>
    <row r="1165" spans="1:19" hidden="1">
      <c r="A1165" s="250"/>
      <c r="B1165" s="254"/>
      <c r="C1165" s="256"/>
      <c r="D1165" s="1011"/>
      <c r="E1165" s="124" t="s">
        <v>1533</v>
      </c>
      <c r="F1165" s="23">
        <v>300000</v>
      </c>
      <c r="G1165" s="15" t="s">
        <v>3</v>
      </c>
      <c r="H1165" s="25">
        <v>14</v>
      </c>
      <c r="I1165" s="25" t="s">
        <v>1525</v>
      </c>
      <c r="J1165" s="25" t="s">
        <v>3</v>
      </c>
      <c r="K1165" s="25"/>
      <c r="L1165" s="27" t="s">
        <v>1518</v>
      </c>
      <c r="M1165" s="151" t="s">
        <v>5</v>
      </c>
      <c r="N1165" s="17">
        <f>ROUNDUP(IF(H1165&lt;=0,F1165,IF(K1165&lt;=0,F1165*H1165,F1165*H1165*K1165)),-3)</f>
        <v>4200000</v>
      </c>
      <c r="O1165" s="17">
        <v>4500000</v>
      </c>
      <c r="P1165" s="17">
        <f>N1165-O1165</f>
        <v>-300000</v>
      </c>
      <c r="Q1165" s="259"/>
      <c r="R1165" s="755"/>
      <c r="S1165" s="755"/>
    </row>
    <row r="1166" spans="1:19" hidden="1">
      <c r="A1166" s="250"/>
      <c r="B1166" s="254"/>
      <c r="C1166" s="256"/>
      <c r="D1166" s="1011"/>
      <c r="E1166" s="124"/>
      <c r="F1166" s="23"/>
      <c r="H1166" s="25"/>
      <c r="I1166" s="25"/>
      <c r="J1166" s="25"/>
      <c r="K1166" s="25"/>
      <c r="L1166" s="27"/>
      <c r="M1166" s="151"/>
      <c r="N1166" s="17"/>
      <c r="O1166" s="17"/>
      <c r="P1166" s="17"/>
      <c r="Q1166" s="259"/>
      <c r="R1166" s="755"/>
      <c r="S1166" s="755"/>
    </row>
    <row r="1167" spans="1:19" hidden="1">
      <c r="A1167" s="250"/>
      <c r="B1167" s="254"/>
      <c r="C1167" s="256"/>
      <c r="D1167" s="1058" t="s">
        <v>1526</v>
      </c>
      <c r="E1167" s="229"/>
      <c r="F1167" s="23"/>
      <c r="H1167" s="25"/>
      <c r="I1167" s="25"/>
      <c r="J1167" s="25"/>
      <c r="K1167" s="25"/>
      <c r="L1167" s="27"/>
      <c r="M1167" s="151"/>
      <c r="N1167" s="18">
        <f>SUBTOTAL(9,N1168:N1171)</f>
        <v>22950000</v>
      </c>
      <c r="O1167" s="18">
        <f>SUBTOTAL(9,O1168:O1171)</f>
        <v>5000000</v>
      </c>
      <c r="P1167" s="18">
        <f>SUBTOTAL(9,P1168:P1171)</f>
        <v>17950000</v>
      </c>
      <c r="Q1167" s="258"/>
      <c r="R1167" s="755"/>
      <c r="S1167" s="755"/>
    </row>
    <row r="1168" spans="1:19" hidden="1">
      <c r="A1168" s="250"/>
      <c r="B1168" s="254"/>
      <c r="C1168" s="256"/>
      <c r="D1168" s="1011"/>
      <c r="E1168" s="282" t="s">
        <v>1674</v>
      </c>
      <c r="F1168" s="23">
        <v>1950000</v>
      </c>
      <c r="G1168" s="15" t="s">
        <v>3</v>
      </c>
      <c r="H1168" s="25">
        <v>1</v>
      </c>
      <c r="I1168" s="25" t="s">
        <v>1523</v>
      </c>
      <c r="J1168" s="25" t="s">
        <v>3</v>
      </c>
      <c r="K1168" s="25">
        <v>1</v>
      </c>
      <c r="L1168" s="27" t="s">
        <v>1518</v>
      </c>
      <c r="M1168" s="151" t="s">
        <v>5</v>
      </c>
      <c r="N1168" s="17">
        <f>ROUNDUP(IF(H1168&lt;=0,F1168,IF(K1168&lt;=0,F1168*H1168,F1168*H1168*K1168)),-3)</f>
        <v>1950000</v>
      </c>
      <c r="O1168" s="17"/>
      <c r="P1168" s="17">
        <f>N1168-O1168</f>
        <v>1950000</v>
      </c>
      <c r="Q1168" s="259"/>
      <c r="R1168" s="755"/>
      <c r="S1168" s="755"/>
    </row>
    <row r="1169" spans="1:19" hidden="1">
      <c r="A1169" s="250"/>
      <c r="B1169" s="254"/>
      <c r="C1169" s="256"/>
      <c r="D1169" s="1011"/>
      <c r="E1169" s="282" t="s">
        <v>1675</v>
      </c>
      <c r="F1169" s="23">
        <v>1100000</v>
      </c>
      <c r="G1169" s="15" t="s">
        <v>3</v>
      </c>
      <c r="H1169" s="25">
        <v>1</v>
      </c>
      <c r="I1169" s="25" t="s">
        <v>1676</v>
      </c>
      <c r="J1169" s="25" t="s">
        <v>3</v>
      </c>
      <c r="K1169" s="25">
        <v>10</v>
      </c>
      <c r="L1169" s="27" t="s">
        <v>1677</v>
      </c>
      <c r="M1169" s="151" t="s">
        <v>1529</v>
      </c>
      <c r="N1169" s="17">
        <f>ROUNDUP(IF(H1169&lt;=0,F1169,IF(K1169&lt;=0,F1169*H1169,F1169*H1169*K1169)),-3)</f>
        <v>11000000</v>
      </c>
      <c r="O1169" s="17"/>
      <c r="P1169" s="17">
        <f>N1169-O1169</f>
        <v>11000000</v>
      </c>
      <c r="Q1169" s="259"/>
      <c r="R1169" s="755"/>
      <c r="S1169" s="755"/>
    </row>
    <row r="1170" spans="1:19" hidden="1">
      <c r="A1170" s="250"/>
      <c r="B1170" s="254"/>
      <c r="C1170" s="256"/>
      <c r="D1170" s="1011"/>
      <c r="E1170" s="282" t="s">
        <v>1527</v>
      </c>
      <c r="F1170" s="23">
        <v>50000</v>
      </c>
      <c r="G1170" s="15" t="s">
        <v>3</v>
      </c>
      <c r="H1170" s="25">
        <v>200</v>
      </c>
      <c r="I1170" s="25" t="s">
        <v>1528</v>
      </c>
      <c r="J1170" s="25" t="s">
        <v>3</v>
      </c>
      <c r="K1170" s="25">
        <v>1</v>
      </c>
      <c r="L1170" s="27" t="s">
        <v>1520</v>
      </c>
      <c r="M1170" s="151" t="s">
        <v>1529</v>
      </c>
      <c r="N1170" s="17">
        <f>ROUNDUP(IF(H1170&lt;=0,F1170,IF(K1170&lt;=0,F1170*H1170,F1170*H1170*K1170)),-3)</f>
        <v>10000000</v>
      </c>
      <c r="O1170" s="17"/>
      <c r="P1170" s="17">
        <f>N1170-O1170</f>
        <v>10000000</v>
      </c>
      <c r="Q1170" s="259"/>
      <c r="R1170" s="755"/>
      <c r="S1170" s="755"/>
    </row>
    <row r="1171" spans="1:19" hidden="1">
      <c r="A1171" s="250"/>
      <c r="B1171" s="254"/>
      <c r="C1171" s="256"/>
      <c r="D1171" s="1011"/>
      <c r="E1171" s="282" t="s">
        <v>1530</v>
      </c>
      <c r="F1171" s="23"/>
      <c r="G1171" s="15" t="s">
        <v>3</v>
      </c>
      <c r="H1171" s="25"/>
      <c r="I1171" s="25" t="s">
        <v>1517</v>
      </c>
      <c r="J1171" s="25" t="s">
        <v>3</v>
      </c>
      <c r="K1171" s="25"/>
      <c r="L1171" s="27" t="s">
        <v>1518</v>
      </c>
      <c r="M1171" s="151" t="s">
        <v>5</v>
      </c>
      <c r="N1171" s="17">
        <f>ROUNDUP(IF(H1171&lt;=0,F1171,IF(K1171&lt;=0,F1171*H1171,F1171*H1171*K1171)),-3)</f>
        <v>0</v>
      </c>
      <c r="O1171" s="17">
        <v>5000000</v>
      </c>
      <c r="P1171" s="17">
        <f>N1171-O1171</f>
        <v>-5000000</v>
      </c>
      <c r="Q1171" s="259"/>
      <c r="R1171" s="755"/>
      <c r="S1171" s="755"/>
    </row>
    <row r="1172" spans="1:19" hidden="1">
      <c r="A1172" s="250"/>
      <c r="B1172" s="254"/>
      <c r="C1172" s="256"/>
      <c r="D1172" s="1011"/>
      <c r="E1172" s="282"/>
      <c r="F1172" s="23"/>
      <c r="H1172" s="25"/>
      <c r="I1172" s="25"/>
      <c r="J1172" s="25"/>
      <c r="K1172" s="25"/>
      <c r="L1172" s="27"/>
      <c r="M1172" s="151"/>
      <c r="N1172" s="17"/>
      <c r="O1172" s="17"/>
      <c r="P1172" s="17"/>
      <c r="Q1172" s="259"/>
      <c r="R1172" s="755"/>
      <c r="S1172" s="755"/>
    </row>
    <row r="1173" spans="1:19" hidden="1">
      <c r="A1173" s="250"/>
      <c r="B1173" s="254"/>
      <c r="C1173" s="256"/>
      <c r="D1173" s="1011" t="s">
        <v>401</v>
      </c>
      <c r="E1173" s="229"/>
      <c r="F1173" s="23"/>
      <c r="H1173" s="25"/>
      <c r="I1173" s="25"/>
      <c r="J1173" s="25"/>
      <c r="K1173" s="25"/>
      <c r="L1173" s="27"/>
      <c r="M1173" s="151"/>
      <c r="N1173" s="18">
        <f>SUBTOTAL(9,N1174:N1175)</f>
        <v>11000000</v>
      </c>
      <c r="O1173" s="18">
        <f>SUBTOTAL(9,O1174:O1175)</f>
        <v>0</v>
      </c>
      <c r="P1173" s="18">
        <f>SUBTOTAL(9,P1174:P1175)</f>
        <v>11000000</v>
      </c>
      <c r="Q1173" s="258"/>
      <c r="R1173" s="755"/>
      <c r="S1173" s="755"/>
    </row>
    <row r="1174" spans="1:19" hidden="1">
      <c r="A1174" s="250"/>
      <c r="B1174" s="254"/>
      <c r="C1174" s="256"/>
      <c r="D1174" s="1011"/>
      <c r="E1174" s="124" t="s">
        <v>1531</v>
      </c>
      <c r="F1174" s="23">
        <v>200000</v>
      </c>
      <c r="G1174" s="15" t="s">
        <v>3</v>
      </c>
      <c r="H1174" s="25">
        <v>1</v>
      </c>
      <c r="I1174" s="25" t="s">
        <v>1520</v>
      </c>
      <c r="J1174" s="25" t="s">
        <v>3</v>
      </c>
      <c r="K1174" s="25">
        <v>10</v>
      </c>
      <c r="L1174" s="27" t="s">
        <v>1518</v>
      </c>
      <c r="M1174" s="151" t="s">
        <v>5</v>
      </c>
      <c r="N1174" s="17">
        <f>ROUNDUP(IF(H1174&lt;=0,F1174,IF(K1174&lt;=0,F1174*H1174,F1174*H1174*K1174)),-3)</f>
        <v>2000000</v>
      </c>
      <c r="O1174" s="17"/>
      <c r="P1174" s="17">
        <f>N1174-O1174</f>
        <v>2000000</v>
      </c>
      <c r="Q1174" s="259"/>
      <c r="R1174" s="755"/>
      <c r="S1174" s="755"/>
    </row>
    <row r="1175" spans="1:19" hidden="1">
      <c r="A1175" s="250"/>
      <c r="B1175" s="254"/>
      <c r="C1175" s="256"/>
      <c r="D1175" s="1011"/>
      <c r="E1175" s="124" t="s">
        <v>1532</v>
      </c>
      <c r="F1175" s="23">
        <v>9000000</v>
      </c>
      <c r="G1175" s="15" t="s">
        <v>3</v>
      </c>
      <c r="H1175" s="25">
        <v>1</v>
      </c>
      <c r="I1175" s="25" t="s">
        <v>1520</v>
      </c>
      <c r="J1175" s="25" t="s">
        <v>3</v>
      </c>
      <c r="K1175" s="25">
        <v>1</v>
      </c>
      <c r="L1175" s="27" t="s">
        <v>1518</v>
      </c>
      <c r="M1175" s="151" t="s">
        <v>5</v>
      </c>
      <c r="N1175" s="17">
        <f>ROUNDUP(IF(H1175&lt;=0,F1175,IF(K1175&lt;=0,F1175*H1175,F1175*H1175*K1175)),-3)</f>
        <v>9000000</v>
      </c>
      <c r="O1175" s="17"/>
      <c r="P1175" s="17">
        <f>N1175-O1175</f>
        <v>9000000</v>
      </c>
      <c r="Q1175" s="259"/>
      <c r="R1175" s="755"/>
      <c r="S1175" s="755"/>
    </row>
    <row r="1176" spans="1:19" hidden="1">
      <c r="A1176" s="250"/>
      <c r="B1176" s="254"/>
      <c r="C1176" s="256"/>
      <c r="D1176" s="1011"/>
      <c r="E1176" s="124"/>
      <c r="F1176" s="23"/>
      <c r="H1176" s="25"/>
      <c r="I1176" s="25"/>
      <c r="J1176" s="25"/>
      <c r="K1176" s="25"/>
      <c r="L1176" s="27"/>
      <c r="M1176" s="151"/>
      <c r="N1176" s="17"/>
      <c r="O1176" s="17"/>
      <c r="P1176" s="17"/>
      <c r="Q1176" s="259"/>
      <c r="R1176" s="755"/>
      <c r="S1176" s="755"/>
    </row>
    <row r="1177" spans="1:19" hidden="1">
      <c r="A1177" s="250"/>
      <c r="B1177" s="254"/>
      <c r="C1177" s="256"/>
      <c r="D1177" s="1011" t="s">
        <v>402</v>
      </c>
      <c r="E1177" s="124"/>
      <c r="F1177" s="23"/>
      <c r="H1177" s="25"/>
      <c r="I1177" s="25"/>
      <c r="J1177" s="25"/>
      <c r="K1177" s="25"/>
      <c r="L1177" s="27"/>
      <c r="M1177" s="151"/>
      <c r="N1177" s="18">
        <f>SUBTOTAL(9,N1178:N1179)</f>
        <v>3850000</v>
      </c>
      <c r="O1177" s="18">
        <f>SUBTOTAL(9,O1178:O1179)</f>
        <v>3500000</v>
      </c>
      <c r="P1177" s="18">
        <f>SUBTOTAL(9,P1178:P1179)</f>
        <v>350000</v>
      </c>
      <c r="Q1177" s="258"/>
      <c r="R1177" s="755"/>
      <c r="S1177" s="755"/>
    </row>
    <row r="1178" spans="1:19" hidden="1">
      <c r="A1178" s="250"/>
      <c r="B1178" s="254"/>
      <c r="C1178" s="256"/>
      <c r="D1178" s="1011"/>
      <c r="E1178" s="124" t="s">
        <v>1673</v>
      </c>
      <c r="F1178" s="23">
        <v>150000</v>
      </c>
      <c r="G1178" s="15" t="s">
        <v>3</v>
      </c>
      <c r="H1178" s="25">
        <v>7</v>
      </c>
      <c r="I1178" s="25" t="s">
        <v>1525</v>
      </c>
      <c r="J1178" s="25" t="s">
        <v>3</v>
      </c>
      <c r="K1178" s="25">
        <v>2</v>
      </c>
      <c r="L1178" s="27" t="s">
        <v>1518</v>
      </c>
      <c r="M1178" s="151" t="s">
        <v>5</v>
      </c>
      <c r="N1178" s="17">
        <f>ROUNDUP(IF(H1178&lt;=0,F1178,IF(K1178&lt;=0,F1178*H1178,F1178*H1178*K1178)),-3)</f>
        <v>2100000</v>
      </c>
      <c r="O1178" s="17"/>
      <c r="P1178" s="17">
        <f>N1178-O1178</f>
        <v>2100000</v>
      </c>
      <c r="Q1178" s="259"/>
      <c r="R1178" s="755"/>
      <c r="S1178" s="755"/>
    </row>
    <row r="1179" spans="1:19" hidden="1">
      <c r="A1179" s="250"/>
      <c r="B1179" s="254"/>
      <c r="C1179" s="256"/>
      <c r="D1179" s="1011"/>
      <c r="E1179" s="124" t="s">
        <v>1534</v>
      </c>
      <c r="F1179" s="23">
        <v>350000</v>
      </c>
      <c r="G1179" s="15" t="s">
        <v>3</v>
      </c>
      <c r="H1179" s="25">
        <v>1</v>
      </c>
      <c r="I1179" s="25" t="s">
        <v>1525</v>
      </c>
      <c r="J1179" s="25" t="s">
        <v>3</v>
      </c>
      <c r="K1179" s="25">
        <v>5</v>
      </c>
      <c r="L1179" s="27" t="s">
        <v>1518</v>
      </c>
      <c r="M1179" s="151" t="s">
        <v>5</v>
      </c>
      <c r="N1179" s="17">
        <f>ROUNDUP(IF(H1179&lt;=0,F1179,IF(K1179&lt;=0,F1179*H1179,F1179*H1179*K1179)),-3)</f>
        <v>1750000</v>
      </c>
      <c r="O1179" s="17">
        <v>3500000</v>
      </c>
      <c r="P1179" s="17">
        <f>N1179-O1179</f>
        <v>-1750000</v>
      </c>
      <c r="Q1179" s="259"/>
      <c r="R1179" s="755"/>
      <c r="S1179" s="755"/>
    </row>
    <row r="1180" spans="1:19" hidden="1">
      <c r="A1180" s="250"/>
      <c r="B1180" s="254"/>
      <c r="C1180" s="256"/>
      <c r="D1180" s="1011"/>
      <c r="E1180" s="124"/>
      <c r="F1180" s="23"/>
      <c r="H1180" s="25"/>
      <c r="I1180" s="25"/>
      <c r="J1180" s="25"/>
      <c r="K1180" s="25"/>
      <c r="L1180" s="27"/>
      <c r="M1180" s="151"/>
      <c r="N1180" s="17"/>
      <c r="O1180" s="17"/>
      <c r="P1180" s="17"/>
      <c r="Q1180" s="259"/>
      <c r="R1180" s="755"/>
      <c r="S1180" s="755"/>
    </row>
    <row r="1181" spans="1:19" hidden="1">
      <c r="A1181" s="250"/>
      <c r="B1181" s="254"/>
      <c r="C1181" s="256"/>
      <c r="D1181" s="1011" t="s">
        <v>403</v>
      </c>
      <c r="E1181" s="22"/>
      <c r="F1181" s="23"/>
      <c r="M1181" s="151"/>
      <c r="N1181" s="18">
        <f>SUBTOTAL(9,N1182:N1185)</f>
        <v>8000000</v>
      </c>
      <c r="O1181" s="18">
        <f>SUBTOTAL(9,O1182:O1185)</f>
        <v>4400000</v>
      </c>
      <c r="P1181" s="18">
        <f>SUBTOTAL(9,P1182:P1185)</f>
        <v>3600000</v>
      </c>
      <c r="Q1181" s="258"/>
      <c r="R1181" s="755"/>
      <c r="S1181" s="755"/>
    </row>
    <row r="1182" spans="1:19" hidden="1">
      <c r="A1182" s="250"/>
      <c r="B1182" s="254"/>
      <c r="C1182" s="256"/>
      <c r="D1182" s="1011"/>
      <c r="E1182" s="282" t="s">
        <v>1535</v>
      </c>
      <c r="F1182" s="23">
        <v>20000</v>
      </c>
      <c r="G1182" s="15" t="s">
        <v>3</v>
      </c>
      <c r="H1182" s="25">
        <v>25</v>
      </c>
      <c r="I1182" s="25" t="s">
        <v>1517</v>
      </c>
      <c r="J1182" s="25" t="s">
        <v>3</v>
      </c>
      <c r="K1182" s="25">
        <v>2</v>
      </c>
      <c r="L1182" s="27" t="s">
        <v>1518</v>
      </c>
      <c r="M1182" s="151" t="s">
        <v>5</v>
      </c>
      <c r="N1182" s="17">
        <f>ROUNDUP(IF(H1182&lt;=0,F1182,IF(K1182&lt;=0,F1182*H1182,F1182*H1182*K1182)),-3)</f>
        <v>1000000</v>
      </c>
      <c r="O1182" s="17">
        <v>1200000</v>
      </c>
      <c r="P1182" s="17">
        <f>N1182-O1182</f>
        <v>-200000</v>
      </c>
      <c r="Q1182" s="259"/>
      <c r="R1182" s="755"/>
      <c r="S1182" s="755"/>
    </row>
    <row r="1183" spans="1:19" hidden="1">
      <c r="A1183" s="250"/>
      <c r="B1183" s="254"/>
      <c r="C1183" s="256"/>
      <c r="D1183" s="1011"/>
      <c r="E1183" s="124" t="s">
        <v>1536</v>
      </c>
      <c r="F1183" s="23">
        <v>20000</v>
      </c>
      <c r="G1183" s="15" t="s">
        <v>3</v>
      </c>
      <c r="H1183" s="25">
        <v>20</v>
      </c>
      <c r="I1183" s="25" t="s">
        <v>1517</v>
      </c>
      <c r="J1183" s="25" t="s">
        <v>3</v>
      </c>
      <c r="K1183" s="25">
        <v>4</v>
      </c>
      <c r="L1183" s="27" t="s">
        <v>1518</v>
      </c>
      <c r="M1183" s="151" t="s">
        <v>5</v>
      </c>
      <c r="N1183" s="17">
        <f>ROUNDUP(IF(H1183&lt;=0,F1183,IF(K1183&lt;=0,F1183*H1183,F1183*H1183*K1183)),-3)</f>
        <v>1600000</v>
      </c>
      <c r="O1183" s="17">
        <v>0</v>
      </c>
      <c r="P1183" s="17">
        <f>N1183-O1183</f>
        <v>1600000</v>
      </c>
      <c r="Q1183" s="259"/>
      <c r="R1183" s="755"/>
      <c r="S1183" s="755"/>
    </row>
    <row r="1184" spans="1:19" hidden="1">
      <c r="A1184" s="250"/>
      <c r="B1184" s="254"/>
      <c r="C1184" s="256"/>
      <c r="D1184" s="1011"/>
      <c r="E1184" s="282" t="s">
        <v>1537</v>
      </c>
      <c r="F1184" s="23">
        <v>20000</v>
      </c>
      <c r="G1184" s="15" t="s">
        <v>3</v>
      </c>
      <c r="H1184" s="25">
        <v>15</v>
      </c>
      <c r="I1184" s="25" t="s">
        <v>1517</v>
      </c>
      <c r="J1184" s="25" t="s">
        <v>3</v>
      </c>
      <c r="K1184" s="25">
        <v>2</v>
      </c>
      <c r="L1184" s="27" t="s">
        <v>1518</v>
      </c>
      <c r="M1184" s="151" t="s">
        <v>5</v>
      </c>
      <c r="N1184" s="17">
        <f>ROUNDUP(IF(H1184&lt;=0,F1184,IF(K1184&lt;=0,F1184*H1184,F1184*H1184*K1184)),-3)</f>
        <v>600000</v>
      </c>
      <c r="O1184" s="17">
        <v>0</v>
      </c>
      <c r="P1184" s="17">
        <f>N1184-O1184</f>
        <v>600000</v>
      </c>
      <c r="Q1184" s="259"/>
      <c r="R1184" s="755"/>
      <c r="S1184" s="755"/>
    </row>
    <row r="1185" spans="1:57" hidden="1">
      <c r="A1185" s="250"/>
      <c r="B1185" s="254"/>
      <c r="C1185" s="256"/>
      <c r="D1185" s="1011"/>
      <c r="E1185" s="282" t="s">
        <v>1538</v>
      </c>
      <c r="F1185" s="23">
        <v>20000</v>
      </c>
      <c r="G1185" s="15" t="s">
        <v>3</v>
      </c>
      <c r="H1185" s="25">
        <v>20</v>
      </c>
      <c r="I1185" s="25" t="s">
        <v>1517</v>
      </c>
      <c r="J1185" s="25" t="s">
        <v>3</v>
      </c>
      <c r="K1185" s="25">
        <v>12</v>
      </c>
      <c r="L1185" s="27" t="s">
        <v>1518</v>
      </c>
      <c r="M1185" s="151" t="s">
        <v>5</v>
      </c>
      <c r="N1185" s="17">
        <f>ROUNDUP(IF(H1185&lt;=0,F1185,IF(K1185&lt;=0,F1185*H1185,F1185*H1185*K1185)),-3)</f>
        <v>4800000</v>
      </c>
      <c r="O1185" s="17">
        <v>3200000</v>
      </c>
      <c r="P1185" s="17">
        <f>N1185-O1185</f>
        <v>1600000</v>
      </c>
      <c r="Q1185" s="259"/>
      <c r="R1185" s="755"/>
      <c r="S1185" s="755"/>
    </row>
    <row r="1186" spans="1:57" hidden="1">
      <c r="A1186" s="250"/>
      <c r="B1186" s="254"/>
      <c r="C1186" s="256"/>
      <c r="D1186" s="1011"/>
      <c r="E1186" s="282"/>
      <c r="F1186" s="23"/>
      <c r="H1186" s="25"/>
      <c r="I1186" s="25"/>
      <c r="J1186" s="25"/>
      <c r="K1186" s="25"/>
      <c r="L1186" s="27"/>
      <c r="M1186" s="151"/>
      <c r="N1186" s="17"/>
      <c r="O1186" s="17"/>
      <c r="P1186" s="17"/>
      <c r="Q1186" s="259"/>
      <c r="R1186" s="755"/>
      <c r="S1186" s="755"/>
    </row>
    <row r="1187" spans="1:57" hidden="1">
      <c r="A1187" s="250"/>
      <c r="B1187" s="254"/>
      <c r="C1187" s="256"/>
      <c r="D1187" s="1011" t="s">
        <v>1539</v>
      </c>
      <c r="E1187" s="282"/>
      <c r="F1187" s="23"/>
      <c r="H1187" s="25"/>
      <c r="I1187" s="25"/>
      <c r="J1187" s="25"/>
      <c r="K1187" s="25"/>
      <c r="L1187" s="27"/>
      <c r="M1187" s="151"/>
      <c r="N1187" s="18">
        <f>SUBTOTAL(9,N1188:N1188)</f>
        <v>30000000</v>
      </c>
      <c r="O1187" s="18">
        <f>SUBTOTAL(9,O1188:O1188)</f>
        <v>14000000</v>
      </c>
      <c r="P1187" s="18">
        <f>SUBTOTAL(9,P1188:P1188)</f>
        <v>16000000</v>
      </c>
      <c r="Q1187" s="258"/>
      <c r="R1187" s="755"/>
      <c r="S1187" s="755"/>
    </row>
    <row r="1188" spans="1:57" hidden="1">
      <c r="A1188" s="250"/>
      <c r="B1188" s="254"/>
      <c r="C1188" s="256"/>
      <c r="D1188" s="1011"/>
      <c r="E1188" s="282" t="s">
        <v>1540</v>
      </c>
      <c r="F1188" s="23">
        <v>15000000</v>
      </c>
      <c r="G1188" s="15" t="s">
        <v>3</v>
      </c>
      <c r="H1188" s="25">
        <v>2</v>
      </c>
      <c r="I1188" s="25" t="s">
        <v>1528</v>
      </c>
      <c r="J1188" s="25" t="s">
        <v>3</v>
      </c>
      <c r="K1188" s="25">
        <v>1</v>
      </c>
      <c r="L1188" s="27" t="s">
        <v>1541</v>
      </c>
      <c r="M1188" s="151" t="s">
        <v>1529</v>
      </c>
      <c r="N1188" s="17">
        <f>ROUNDUP(IF(H1188&lt;=0,F1188,IF(K1188&lt;=0,F1188*H1188,F1188*H1188*K1188)),-3)</f>
        <v>30000000</v>
      </c>
      <c r="O1188" s="17">
        <v>14000000</v>
      </c>
      <c r="P1188" s="17">
        <f>N1188-O1188</f>
        <v>16000000</v>
      </c>
      <c r="Q1188" s="259"/>
      <c r="R1188" s="755"/>
      <c r="S1188" s="755"/>
    </row>
    <row r="1189" spans="1:57" hidden="1">
      <c r="A1189" s="67"/>
      <c r="B1189" s="28"/>
      <c r="C1189" s="28"/>
      <c r="D1189" s="1011"/>
      <c r="E1189" s="124"/>
      <c r="M1189" s="151"/>
      <c r="N1189" s="17"/>
      <c r="O1189" s="17"/>
      <c r="P1189" s="17"/>
      <c r="Q1189" s="69"/>
      <c r="R1189" s="755"/>
      <c r="S1189" s="755"/>
    </row>
    <row r="1190" spans="1:57" s="207" customFormat="1" hidden="1">
      <c r="A1190" s="67"/>
      <c r="B1190" s="182" t="s">
        <v>1270</v>
      </c>
      <c r="C1190" s="182"/>
      <c r="D1190" s="1034"/>
      <c r="E1190" s="194"/>
      <c r="F1190" s="195"/>
      <c r="G1190" s="196"/>
      <c r="H1190" s="197"/>
      <c r="I1190" s="196"/>
      <c r="J1190" s="196"/>
      <c r="K1190" s="197"/>
      <c r="L1190" s="196"/>
      <c r="M1190" s="196"/>
      <c r="N1190" s="121">
        <f>SUBTOTAL(9,N1191:N1217)</f>
        <v>224800000</v>
      </c>
      <c r="O1190" s="121">
        <f>SUBTOTAL(9,O1191:O1217)</f>
        <v>0</v>
      </c>
      <c r="P1190" s="121">
        <f>SUBTOTAL(9,P1191:P1217)</f>
        <v>224800000</v>
      </c>
      <c r="Q1190" s="122" t="e">
        <f>(N1190/O1190)*100-100</f>
        <v>#DIV/0!</v>
      </c>
      <c r="R1190" s="755"/>
      <c r="S1190" s="755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1"/>
      <c r="BA1190" s="12"/>
      <c r="BB1190" s="10"/>
      <c r="BC1190" s="10"/>
      <c r="BD1190" s="10"/>
      <c r="BE1190" s="10"/>
    </row>
    <row r="1191" spans="1:57" s="207" customFormat="1" hidden="1">
      <c r="A1191" s="67"/>
      <c r="B1191" s="28"/>
      <c r="C1191" s="28"/>
      <c r="D1191" s="1011" t="s">
        <v>412</v>
      </c>
      <c r="E1191" s="124"/>
      <c r="F1191" s="14"/>
      <c r="G1191" s="15"/>
      <c r="H1191" s="16"/>
      <c r="I1191" s="15"/>
      <c r="J1191" s="15"/>
      <c r="K1191" s="16"/>
      <c r="L1191" s="15"/>
      <c r="M1191" s="15"/>
      <c r="N1191" s="18">
        <f>SUBTOTAL(9,N1192)</f>
        <v>36000000</v>
      </c>
      <c r="O1191" s="18">
        <f>SUBTOTAL(9,O1192)</f>
        <v>0</v>
      </c>
      <c r="P1191" s="18">
        <f>SUBTOTAL(9,P1192)</f>
        <v>36000000</v>
      </c>
      <c r="Q1191" s="163"/>
      <c r="R1191" s="755"/>
      <c r="S1191" s="755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1"/>
      <c r="BA1191" s="12"/>
      <c r="BB1191" s="10"/>
      <c r="BC1191" s="10"/>
      <c r="BD1191" s="10"/>
      <c r="BE1191" s="10"/>
    </row>
    <row r="1192" spans="1:57" s="207" customFormat="1" hidden="1">
      <c r="A1192" s="67"/>
      <c r="B1192" s="28"/>
      <c r="C1192" s="28"/>
      <c r="D1192" s="1011"/>
      <c r="E1192" s="124" t="s">
        <v>3240</v>
      </c>
      <c r="F1192" s="14">
        <v>3000000</v>
      </c>
      <c r="G1192" s="15" t="s">
        <v>3</v>
      </c>
      <c r="H1192" s="16">
        <v>1</v>
      </c>
      <c r="I1192" s="15" t="s">
        <v>3241</v>
      </c>
      <c r="J1192" s="15" t="s">
        <v>3</v>
      </c>
      <c r="K1192" s="16">
        <v>12</v>
      </c>
      <c r="L1192" s="15" t="s">
        <v>3242</v>
      </c>
      <c r="M1192" s="15" t="s">
        <v>5</v>
      </c>
      <c r="N1192" s="17">
        <f>ROUNDUP(IF(H1192&lt;=0,0,IF(K1192&lt;=0,0,F1192*H1192*K1192)),-3)</f>
        <v>36000000</v>
      </c>
      <c r="O1192" s="17">
        <v>0</v>
      </c>
      <c r="P1192" s="17">
        <f t="shared" ref="P1192" si="65">N1192-O1192</f>
        <v>36000000</v>
      </c>
      <c r="Q1192" s="163"/>
      <c r="R1192" s="755"/>
      <c r="S1192" s="755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1"/>
      <c r="BA1192" s="12"/>
      <c r="BB1192" s="10"/>
      <c r="BC1192" s="10"/>
      <c r="BD1192" s="10"/>
      <c r="BE1192" s="10"/>
    </row>
    <row r="1193" spans="1:57" s="207" customFormat="1" hidden="1">
      <c r="A1193" s="67"/>
      <c r="B1193" s="28"/>
      <c r="C1193" s="28"/>
      <c r="D1193" s="1011"/>
      <c r="E1193" s="124"/>
      <c r="F1193" s="14"/>
      <c r="G1193" s="15"/>
      <c r="H1193" s="16"/>
      <c r="I1193" s="15"/>
      <c r="J1193" s="15"/>
      <c r="K1193" s="16"/>
      <c r="L1193" s="15"/>
      <c r="M1193" s="15"/>
      <c r="N1193" s="18"/>
      <c r="O1193" s="18"/>
      <c r="P1193" s="18"/>
      <c r="Q1193" s="163"/>
      <c r="R1193" s="755"/>
      <c r="S1193" s="755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1"/>
      <c r="BA1193" s="12"/>
      <c r="BB1193" s="10"/>
      <c r="BC1193" s="10"/>
      <c r="BD1193" s="10"/>
      <c r="BE1193" s="10"/>
    </row>
    <row r="1194" spans="1:57" s="207" customFormat="1" hidden="1">
      <c r="A1194" s="67"/>
      <c r="B1194" s="28"/>
      <c r="C1194" s="28"/>
      <c r="D1194" s="1004" t="s">
        <v>399</v>
      </c>
      <c r="E1194" s="13"/>
      <c r="F1194" s="61"/>
      <c r="G1194" s="47"/>
      <c r="H1194" s="47"/>
      <c r="I1194" s="47"/>
      <c r="J1194" s="47"/>
      <c r="K1194" s="47"/>
      <c r="L1194" s="15"/>
      <c r="M1194" s="47"/>
      <c r="N1194" s="18">
        <f>SUBTOTAL(9,N1195)</f>
        <v>16800000</v>
      </c>
      <c r="O1194" s="18">
        <f>SUBTOTAL(9,O1195)</f>
        <v>0</v>
      </c>
      <c r="P1194" s="18">
        <f>SUBTOTAL(9,P1195)</f>
        <v>16800000</v>
      </c>
      <c r="Q1194" s="163"/>
      <c r="R1194" s="755"/>
      <c r="S1194" s="755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1"/>
      <c r="BA1194" s="12"/>
      <c r="BB1194" s="10"/>
      <c r="BC1194" s="10"/>
      <c r="BD1194" s="10"/>
      <c r="BE1194" s="10"/>
    </row>
    <row r="1195" spans="1:57" s="207" customFormat="1" hidden="1">
      <c r="A1195" s="67"/>
      <c r="B1195" s="28"/>
      <c r="C1195" s="28"/>
      <c r="D1195" s="1004"/>
      <c r="E1195" s="199" t="s">
        <v>3243</v>
      </c>
      <c r="F1195" s="200">
        <v>1400000</v>
      </c>
      <c r="G1195" s="35" t="s">
        <v>3</v>
      </c>
      <c r="H1195" s="150">
        <v>1</v>
      </c>
      <c r="I1195" s="35" t="s">
        <v>3244</v>
      </c>
      <c r="J1195" s="35" t="s">
        <v>3</v>
      </c>
      <c r="K1195" s="150">
        <v>12</v>
      </c>
      <c r="L1195" s="35" t="s">
        <v>3245</v>
      </c>
      <c r="M1195" s="35" t="s">
        <v>5</v>
      </c>
      <c r="N1195" s="32">
        <f>ROUNDUP(IF(H1195&lt;=0,0,IF(K1195&lt;=0,0,F1195*H1195*K1195)),-3)</f>
        <v>16800000</v>
      </c>
      <c r="O1195" s="17">
        <v>0</v>
      </c>
      <c r="P1195" s="17">
        <f t="shared" ref="P1195" si="66">N1195-O1195</f>
        <v>16800000</v>
      </c>
      <c r="Q1195" s="69"/>
      <c r="R1195" s="755"/>
      <c r="S1195" s="755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1"/>
      <c r="BA1195" s="12"/>
      <c r="BB1195" s="10"/>
      <c r="BC1195" s="10"/>
      <c r="BD1195" s="10"/>
      <c r="BE1195" s="10"/>
    </row>
    <row r="1196" spans="1:57" s="207" customFormat="1" hidden="1">
      <c r="A1196" s="67"/>
      <c r="B1196" s="28"/>
      <c r="C1196" s="28"/>
      <c r="D1196" s="1011"/>
      <c r="E1196" s="124"/>
      <c r="F1196" s="14"/>
      <c r="G1196" s="15"/>
      <c r="H1196" s="16"/>
      <c r="I1196" s="15"/>
      <c r="J1196" s="15"/>
      <c r="K1196" s="16"/>
      <c r="L1196" s="15"/>
      <c r="M1196" s="15"/>
      <c r="N1196" s="18"/>
      <c r="O1196" s="18"/>
      <c r="P1196" s="18"/>
      <c r="Q1196" s="163"/>
      <c r="R1196" s="755"/>
      <c r="S1196" s="755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1"/>
      <c r="BA1196" s="12"/>
      <c r="BB1196" s="10"/>
      <c r="BC1196" s="10"/>
      <c r="BD1196" s="10"/>
      <c r="BE1196" s="10"/>
    </row>
    <row r="1197" spans="1:57" s="207" customFormat="1" hidden="1">
      <c r="A1197" s="67"/>
      <c r="B1197" s="28"/>
      <c r="C1197" s="28"/>
      <c r="D1197" s="1011" t="s">
        <v>397</v>
      </c>
      <c r="E1197" s="124"/>
      <c r="F1197" s="14"/>
      <c r="G1197" s="15"/>
      <c r="H1197" s="16"/>
      <c r="I1197" s="15"/>
      <c r="J1197" s="15"/>
      <c r="K1197" s="16"/>
      <c r="L1197" s="15"/>
      <c r="M1197" s="15"/>
      <c r="N1197" s="18">
        <f>SUBTOTAL(9,N1198)</f>
        <v>12000000</v>
      </c>
      <c r="O1197" s="18">
        <f>SUBTOTAL(9,O1198)</f>
        <v>0</v>
      </c>
      <c r="P1197" s="18">
        <f>SUBTOTAL(9,P1198)</f>
        <v>12000000</v>
      </c>
      <c r="Q1197" s="69"/>
      <c r="R1197" s="755"/>
      <c r="S1197" s="755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1"/>
      <c r="BA1197" s="12"/>
      <c r="BB1197" s="10"/>
      <c r="BC1197" s="10"/>
      <c r="BD1197" s="10"/>
      <c r="BE1197" s="10"/>
    </row>
    <row r="1198" spans="1:57" s="207" customFormat="1" hidden="1">
      <c r="A1198" s="67"/>
      <c r="B1198" s="28"/>
      <c r="C1198" s="28"/>
      <c r="D1198" s="1011"/>
      <c r="E1198" s="124" t="s">
        <v>3246</v>
      </c>
      <c r="F1198" s="14">
        <v>1000000</v>
      </c>
      <c r="G1198" s="15" t="s">
        <v>3</v>
      </c>
      <c r="H1198" s="16">
        <v>1</v>
      </c>
      <c r="I1198" s="15" t="s">
        <v>3241</v>
      </c>
      <c r="J1198" s="15" t="s">
        <v>3</v>
      </c>
      <c r="K1198" s="16">
        <v>12</v>
      </c>
      <c r="L1198" s="15" t="s">
        <v>3245</v>
      </c>
      <c r="M1198" s="15" t="s">
        <v>5</v>
      </c>
      <c r="N1198" s="17">
        <f t="shared" ref="N1198" si="67">ROUNDUP(IF(H1198&lt;=0,0,IF(K1198&lt;=0,0,F1198*H1198*K1198)),-3)</f>
        <v>12000000</v>
      </c>
      <c r="O1198" s="17">
        <v>0</v>
      </c>
      <c r="P1198" s="17">
        <f t="shared" ref="P1198" si="68">N1198-O1198</f>
        <v>12000000</v>
      </c>
      <c r="Q1198" s="69"/>
      <c r="R1198" s="755"/>
      <c r="S1198" s="755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1"/>
      <c r="BA1198" s="12"/>
      <c r="BB1198" s="10"/>
      <c r="BC1198" s="10"/>
      <c r="BD1198" s="10"/>
      <c r="BE1198" s="10"/>
    </row>
    <row r="1199" spans="1:57" s="207" customFormat="1" hidden="1">
      <c r="A1199" s="67"/>
      <c r="B1199" s="28"/>
      <c r="C1199" s="28"/>
      <c r="D1199" s="1011"/>
      <c r="E1199" s="124"/>
      <c r="F1199" s="14"/>
      <c r="G1199" s="15"/>
      <c r="H1199" s="16"/>
      <c r="I1199" s="15"/>
      <c r="J1199" s="15"/>
      <c r="K1199" s="16"/>
      <c r="L1199" s="15"/>
      <c r="M1199" s="15"/>
      <c r="N1199" s="18"/>
      <c r="O1199" s="18"/>
      <c r="P1199" s="18"/>
      <c r="Q1199" s="163"/>
      <c r="R1199" s="755"/>
      <c r="S1199" s="755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1"/>
      <c r="BA1199" s="12"/>
      <c r="BB1199" s="10"/>
      <c r="BC1199" s="10"/>
      <c r="BD1199" s="10"/>
      <c r="BE1199" s="10"/>
    </row>
    <row r="1200" spans="1:57" s="207" customFormat="1" hidden="1">
      <c r="A1200" s="67"/>
      <c r="B1200" s="28"/>
      <c r="C1200" s="28"/>
      <c r="D1200" s="1011" t="s">
        <v>436</v>
      </c>
      <c r="E1200" s="124"/>
      <c r="F1200" s="14"/>
      <c r="G1200" s="15"/>
      <c r="H1200" s="16"/>
      <c r="I1200" s="15"/>
      <c r="J1200" s="15"/>
      <c r="K1200" s="16"/>
      <c r="L1200" s="15"/>
      <c r="M1200" s="15"/>
      <c r="N1200" s="18">
        <f>SUBTOTAL(9,N1201:N1201)</f>
        <v>3600000</v>
      </c>
      <c r="O1200" s="18">
        <f>SUBTOTAL(9,O1201:O1201)</f>
        <v>0</v>
      </c>
      <c r="P1200" s="18">
        <f>SUBTOTAL(9,P1201:P1201)</f>
        <v>3600000</v>
      </c>
      <c r="Q1200" s="163"/>
      <c r="R1200" s="755"/>
      <c r="S1200" s="755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1"/>
      <c r="BA1200" s="12"/>
      <c r="BB1200" s="10"/>
      <c r="BC1200" s="10"/>
      <c r="BD1200" s="10"/>
      <c r="BE1200" s="10"/>
    </row>
    <row r="1201" spans="1:57" s="207" customFormat="1" hidden="1">
      <c r="A1201" s="67"/>
      <c r="B1201" s="28"/>
      <c r="C1201" s="28"/>
      <c r="D1201" s="1011"/>
      <c r="E1201" s="124" t="s">
        <v>3247</v>
      </c>
      <c r="F1201" s="14">
        <v>300000</v>
      </c>
      <c r="G1201" s="15" t="s">
        <v>3</v>
      </c>
      <c r="H1201" s="16">
        <v>1</v>
      </c>
      <c r="I1201" s="15" t="s">
        <v>3241</v>
      </c>
      <c r="J1201" s="15" t="s">
        <v>3</v>
      </c>
      <c r="K1201" s="16">
        <v>12</v>
      </c>
      <c r="L1201" s="15" t="s">
        <v>3245</v>
      </c>
      <c r="M1201" s="15" t="s">
        <v>5</v>
      </c>
      <c r="N1201" s="17">
        <f t="shared" ref="N1201" si="69">ROUNDUP(IF(H1201&lt;=0,0,IF(K1201&lt;=0,0,F1201*H1201*K1201)),-3)</f>
        <v>3600000</v>
      </c>
      <c r="O1201" s="17">
        <v>0</v>
      </c>
      <c r="P1201" s="17">
        <f t="shared" ref="P1201:P1202" si="70">N1201-O1201</f>
        <v>3600000</v>
      </c>
      <c r="Q1201" s="69"/>
      <c r="R1201" s="755"/>
      <c r="S1201" s="755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1"/>
      <c r="BA1201" s="12"/>
      <c r="BB1201" s="10"/>
      <c r="BC1201" s="10"/>
      <c r="BD1201" s="10"/>
      <c r="BE1201" s="10"/>
    </row>
    <row r="1202" spans="1:57" s="207" customFormat="1" hidden="1">
      <c r="A1202" s="67"/>
      <c r="B1202" s="28"/>
      <c r="C1202" s="28"/>
      <c r="D1202" s="1011"/>
      <c r="E1202" s="124" t="s">
        <v>3248</v>
      </c>
      <c r="F1202" s="14">
        <v>300000</v>
      </c>
      <c r="G1202" s="15" t="s">
        <v>3</v>
      </c>
      <c r="H1202" s="16">
        <v>1</v>
      </c>
      <c r="I1202" s="15" t="s">
        <v>3241</v>
      </c>
      <c r="J1202" s="15" t="s">
        <v>3</v>
      </c>
      <c r="K1202" s="16">
        <v>6</v>
      </c>
      <c r="L1202" s="15" t="s">
        <v>3249</v>
      </c>
      <c r="M1202" s="15" t="s">
        <v>5</v>
      </c>
      <c r="N1202" s="17">
        <f>ROUNDUP(IF(H1202&lt;=0,0,IF(K1202&lt;=0,0,F1202*H1202*K1202)),-3)</f>
        <v>1800000</v>
      </c>
      <c r="O1202" s="17">
        <v>0</v>
      </c>
      <c r="P1202" s="17">
        <f t="shared" si="70"/>
        <v>1800000</v>
      </c>
      <c r="Q1202" s="69"/>
      <c r="R1202" s="755"/>
      <c r="S1202" s="755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1"/>
      <c r="BA1202" s="12"/>
      <c r="BB1202" s="10"/>
      <c r="BC1202" s="10"/>
      <c r="BD1202" s="10"/>
      <c r="BE1202" s="10"/>
    </row>
    <row r="1203" spans="1:57" s="207" customFormat="1" hidden="1">
      <c r="A1203" s="67"/>
      <c r="B1203" s="28"/>
      <c r="C1203" s="28"/>
      <c r="D1203" s="1011"/>
      <c r="E1203" s="124"/>
      <c r="F1203" s="14"/>
      <c r="G1203" s="15"/>
      <c r="H1203" s="16"/>
      <c r="I1203" s="15"/>
      <c r="J1203" s="15"/>
      <c r="K1203" s="16"/>
      <c r="L1203" s="15"/>
      <c r="M1203" s="15"/>
      <c r="N1203" s="18"/>
      <c r="O1203" s="18"/>
      <c r="P1203" s="18"/>
      <c r="Q1203" s="163"/>
      <c r="R1203" s="755"/>
      <c r="S1203" s="755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1"/>
      <c r="BA1203" s="12"/>
      <c r="BB1203" s="10"/>
      <c r="BC1203" s="10"/>
      <c r="BD1203" s="10"/>
      <c r="BE1203" s="10"/>
    </row>
    <row r="1204" spans="1:57" s="207" customFormat="1" hidden="1">
      <c r="A1204" s="67"/>
      <c r="B1204" s="28"/>
      <c r="C1204" s="28"/>
      <c r="D1204" s="1011" t="s">
        <v>445</v>
      </c>
      <c r="E1204" s="124"/>
      <c r="F1204" s="14"/>
      <c r="G1204" s="15"/>
      <c r="H1204" s="16"/>
      <c r="I1204" s="15"/>
      <c r="J1204" s="15"/>
      <c r="K1204" s="16"/>
      <c r="L1204" s="15"/>
      <c r="M1204" s="15"/>
      <c r="N1204" s="18">
        <f>SUBTOTAL(9,N1205:N1206)</f>
        <v>3600000</v>
      </c>
      <c r="O1204" s="18">
        <f>SUBTOTAL(9,O1205:O1206)</f>
        <v>0</v>
      </c>
      <c r="P1204" s="18">
        <f>SUBTOTAL(9,P1205:P1206)</f>
        <v>3600000</v>
      </c>
      <c r="Q1204" s="163"/>
      <c r="R1204" s="755"/>
      <c r="S1204" s="755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1"/>
      <c r="BA1204" s="12"/>
      <c r="BB1204" s="10"/>
      <c r="BC1204" s="10"/>
      <c r="BD1204" s="10"/>
      <c r="BE1204" s="10"/>
    </row>
    <row r="1205" spans="1:57" s="207" customFormat="1" hidden="1">
      <c r="A1205" s="67"/>
      <c r="B1205" s="28"/>
      <c r="C1205" s="28"/>
      <c r="D1205" s="1011"/>
      <c r="E1205" s="124" t="s">
        <v>3250</v>
      </c>
      <c r="F1205" s="14">
        <v>300000</v>
      </c>
      <c r="G1205" s="15" t="s">
        <v>3</v>
      </c>
      <c r="H1205" s="16">
        <v>1</v>
      </c>
      <c r="I1205" s="15" t="s">
        <v>3241</v>
      </c>
      <c r="J1205" s="15" t="s">
        <v>3</v>
      </c>
      <c r="K1205" s="16">
        <v>12</v>
      </c>
      <c r="L1205" s="15" t="s">
        <v>3245</v>
      </c>
      <c r="M1205" s="15" t="s">
        <v>5</v>
      </c>
      <c r="N1205" s="17">
        <f>ROUNDUP(IF(H1205&lt;=0,0,IF(K1205&lt;=0,0,F1205*H1205*K1205)),-3)</f>
        <v>3600000</v>
      </c>
      <c r="O1205" s="17">
        <v>0</v>
      </c>
      <c r="P1205" s="17">
        <f>N1205-O1205</f>
        <v>3600000</v>
      </c>
      <c r="Q1205" s="69"/>
      <c r="R1205" s="755"/>
      <c r="S1205" s="755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1"/>
      <c r="BA1205" s="12"/>
      <c r="BB1205" s="10"/>
      <c r="BC1205" s="10"/>
      <c r="BD1205" s="10"/>
      <c r="BE1205" s="10"/>
    </row>
    <row r="1206" spans="1:57" s="207" customFormat="1" hidden="1">
      <c r="A1206" s="67"/>
      <c r="B1206" s="28"/>
      <c r="C1206" s="28"/>
      <c r="D1206" s="1011"/>
      <c r="E1206" s="124"/>
      <c r="F1206" s="14"/>
      <c r="G1206" s="15"/>
      <c r="H1206" s="16"/>
      <c r="I1206" s="15"/>
      <c r="J1206" s="15"/>
      <c r="K1206" s="16"/>
      <c r="L1206" s="15"/>
      <c r="M1206" s="15"/>
      <c r="N1206" s="18"/>
      <c r="O1206" s="18"/>
      <c r="P1206" s="18"/>
      <c r="Q1206" s="163"/>
      <c r="R1206" s="755"/>
      <c r="S1206" s="755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1"/>
      <c r="BA1206" s="12"/>
      <c r="BB1206" s="10"/>
      <c r="BC1206" s="10"/>
      <c r="BD1206" s="10"/>
      <c r="BE1206" s="10"/>
    </row>
    <row r="1207" spans="1:57" hidden="1">
      <c r="A1207" s="232"/>
      <c r="B1207" s="142"/>
      <c r="C1207" s="149"/>
      <c r="D1207" s="1005" t="s">
        <v>403</v>
      </c>
      <c r="E1207" s="124"/>
      <c r="N1207" s="18">
        <f>SUBTOTAL(9,N1208:N1217)</f>
        <v>151000000</v>
      </c>
      <c r="O1207" s="18">
        <f>SUBTOTAL(9,O1208:O1217)</f>
        <v>0</v>
      </c>
      <c r="P1207" s="18">
        <f>SUBTOTAL(9,P1208:P1217)</f>
        <v>151000000</v>
      </c>
      <c r="Q1207" s="163"/>
      <c r="R1207" s="755"/>
      <c r="S1207" s="755"/>
    </row>
    <row r="1208" spans="1:57" hidden="1">
      <c r="A1208" s="232"/>
      <c r="B1208" s="142"/>
      <c r="C1208" s="149"/>
      <c r="E1208" s="124" t="s">
        <v>3251</v>
      </c>
      <c r="F1208" s="14">
        <v>30000</v>
      </c>
      <c r="G1208" s="15" t="s">
        <v>3252</v>
      </c>
      <c r="H1208" s="16">
        <v>1</v>
      </c>
      <c r="I1208" s="15" t="s">
        <v>3244</v>
      </c>
      <c r="J1208" s="15" t="s">
        <v>3252</v>
      </c>
      <c r="K1208" s="16">
        <v>10</v>
      </c>
      <c r="L1208" s="15" t="s">
        <v>3249</v>
      </c>
      <c r="M1208" s="15" t="s">
        <v>5</v>
      </c>
      <c r="N1208" s="17">
        <f>ROUNDUP(IF(H1208&lt;=0,0,IF(K1208&lt;=0,0,F1208*H1208*K1208)),-3)</f>
        <v>300000</v>
      </c>
      <c r="O1208" s="146">
        <v>0</v>
      </c>
      <c r="P1208" s="17">
        <f>N1208-O1208</f>
        <v>300000</v>
      </c>
      <c r="Q1208" s="69"/>
      <c r="R1208" s="755"/>
      <c r="S1208" s="755"/>
    </row>
    <row r="1209" spans="1:57" hidden="1">
      <c r="A1209" s="67"/>
      <c r="B1209" s="28"/>
      <c r="C1209" s="183"/>
      <c r="E1209" s="124"/>
      <c r="N1209" s="17"/>
      <c r="O1209" s="146"/>
      <c r="P1209" s="17"/>
      <c r="Q1209" s="69"/>
      <c r="R1209" s="755"/>
      <c r="S1209" s="755"/>
    </row>
    <row r="1210" spans="1:57" s="207" customFormat="1" hidden="1">
      <c r="A1210" s="67"/>
      <c r="B1210" s="28"/>
      <c r="C1210" s="28"/>
      <c r="D1210" s="1004" t="s">
        <v>126</v>
      </c>
      <c r="E1210" s="124"/>
      <c r="F1210" s="14"/>
      <c r="G1210" s="15"/>
      <c r="H1210" s="16"/>
      <c r="I1210" s="15"/>
      <c r="J1210" s="15"/>
      <c r="K1210" s="16"/>
      <c r="L1210" s="15"/>
      <c r="M1210" s="15"/>
      <c r="N1210" s="18">
        <f>SUBTOTAL(9,N1211)</f>
        <v>10000000</v>
      </c>
      <c r="O1210" s="18">
        <f>SUBTOTAL(9,O1211:O1212)</f>
        <v>0</v>
      </c>
      <c r="P1210" s="18">
        <f>SUBTOTAL(9,P1211:P1212)</f>
        <v>10000000</v>
      </c>
      <c r="Q1210" s="163"/>
      <c r="R1210" s="755"/>
      <c r="S1210" s="755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1"/>
      <c r="BA1210" s="12"/>
      <c r="BB1210" s="10"/>
      <c r="BC1210" s="10"/>
      <c r="BD1210" s="10"/>
      <c r="BE1210" s="10"/>
    </row>
    <row r="1211" spans="1:57" s="207" customFormat="1" hidden="1">
      <c r="A1211" s="67"/>
      <c r="B1211" s="28"/>
      <c r="C1211" s="28"/>
      <c r="D1211" s="1011"/>
      <c r="E1211" s="124" t="s">
        <v>3253</v>
      </c>
      <c r="F1211" s="14">
        <v>10000000</v>
      </c>
      <c r="G1211" s="15" t="s">
        <v>3</v>
      </c>
      <c r="H1211" s="16">
        <v>1</v>
      </c>
      <c r="I1211" s="15" t="s">
        <v>3244</v>
      </c>
      <c r="J1211" s="15" t="s">
        <v>3</v>
      </c>
      <c r="K1211" s="16">
        <v>1</v>
      </c>
      <c r="L1211" s="15" t="s">
        <v>3249</v>
      </c>
      <c r="M1211" s="15" t="s">
        <v>5</v>
      </c>
      <c r="N1211" s="17">
        <f>ROUNDUP(IF(H1211&lt;=0,0,IF(K1211&lt;=0,0,F1211*H1211*K1211)),-3)</f>
        <v>10000000</v>
      </c>
      <c r="O1211" s="17">
        <v>0</v>
      </c>
      <c r="P1211" s="17">
        <f>N1211-O1211</f>
        <v>10000000</v>
      </c>
      <c r="Q1211" s="69"/>
      <c r="R1211" s="755"/>
      <c r="S1211" s="755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1"/>
      <c r="BA1211" s="12"/>
      <c r="BB1211" s="10"/>
      <c r="BC1211" s="10"/>
      <c r="BD1211" s="10"/>
      <c r="BE1211" s="10"/>
    </row>
    <row r="1212" spans="1:57" hidden="1">
      <c r="A1212" s="67"/>
      <c r="B1212" s="28"/>
      <c r="C1212" s="183"/>
      <c r="E1212" s="124"/>
      <c r="N1212" s="17"/>
      <c r="O1212" s="146"/>
      <c r="P1212" s="17"/>
      <c r="Q1212" s="69"/>
      <c r="R1212" s="755"/>
      <c r="S1212" s="755"/>
    </row>
    <row r="1213" spans="1:57" s="207" customFormat="1" hidden="1">
      <c r="A1213" s="67"/>
      <c r="B1213" s="28"/>
      <c r="C1213" s="28"/>
      <c r="D1213" s="1004" t="s">
        <v>125</v>
      </c>
      <c r="E1213" s="124"/>
      <c r="F1213" s="14"/>
      <c r="G1213" s="15"/>
      <c r="H1213" s="16"/>
      <c r="I1213" s="15"/>
      <c r="J1213" s="15"/>
      <c r="K1213" s="16"/>
      <c r="L1213" s="15"/>
      <c r="M1213" s="15"/>
      <c r="N1213" s="18">
        <f>SUBTOTAL(9,N1214)</f>
        <v>80700000</v>
      </c>
      <c r="O1213" s="18">
        <f>SUBTOTAL(9,O1214:O1215)</f>
        <v>0</v>
      </c>
      <c r="P1213" s="18">
        <f>SUBTOTAL(9,P1214:P1215)</f>
        <v>80700000</v>
      </c>
      <c r="Q1213" s="163"/>
      <c r="R1213" s="755"/>
      <c r="S1213" s="755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1"/>
      <c r="BA1213" s="12"/>
      <c r="BB1213" s="10"/>
      <c r="BC1213" s="10"/>
      <c r="BD1213" s="10"/>
      <c r="BE1213" s="10"/>
    </row>
    <row r="1214" spans="1:57" s="207" customFormat="1" hidden="1">
      <c r="A1214" s="67"/>
      <c r="B1214" s="28"/>
      <c r="C1214" s="28"/>
      <c r="D1214" s="1011"/>
      <c r="E1214" s="124" t="s">
        <v>3254</v>
      </c>
      <c r="F1214" s="14">
        <v>80700000</v>
      </c>
      <c r="G1214" s="15" t="s">
        <v>3</v>
      </c>
      <c r="H1214" s="16">
        <v>1</v>
      </c>
      <c r="I1214" s="15" t="s">
        <v>3244</v>
      </c>
      <c r="J1214" s="15" t="s">
        <v>3</v>
      </c>
      <c r="K1214" s="16">
        <v>1</v>
      </c>
      <c r="L1214" s="15" t="s">
        <v>3244</v>
      </c>
      <c r="M1214" s="15" t="s">
        <v>5</v>
      </c>
      <c r="N1214" s="17">
        <f>ROUNDUP(IF(H1214&lt;=0,0,IF(K1214&lt;=0,0,F1214*H1214*K1214)),-3)</f>
        <v>80700000</v>
      </c>
      <c r="O1214" s="17">
        <v>0</v>
      </c>
      <c r="P1214" s="17">
        <f>N1214-O1214</f>
        <v>80700000</v>
      </c>
      <c r="Q1214" s="69"/>
      <c r="R1214" s="755"/>
      <c r="S1214" s="755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1"/>
      <c r="BA1214" s="12"/>
      <c r="BB1214" s="10"/>
      <c r="BC1214" s="10"/>
      <c r="BD1214" s="10"/>
      <c r="BE1214" s="10"/>
    </row>
    <row r="1215" spans="1:57" hidden="1">
      <c r="A1215" s="67"/>
      <c r="B1215" s="28"/>
      <c r="C1215" s="183"/>
      <c r="E1215" s="124"/>
      <c r="N1215" s="17"/>
      <c r="O1215" s="146"/>
      <c r="P1215" s="17"/>
      <c r="Q1215" s="69"/>
      <c r="R1215" s="755"/>
      <c r="S1215" s="755"/>
    </row>
    <row r="1216" spans="1:57" s="207" customFormat="1" hidden="1">
      <c r="A1216" s="67"/>
      <c r="B1216" s="28"/>
      <c r="C1216" s="28"/>
      <c r="D1216" s="1004" t="s">
        <v>401</v>
      </c>
      <c r="E1216" s="124"/>
      <c r="F1216" s="14"/>
      <c r="G1216" s="15"/>
      <c r="H1216" s="16"/>
      <c r="I1216" s="15"/>
      <c r="J1216" s="15"/>
      <c r="K1216" s="16"/>
      <c r="L1216" s="15"/>
      <c r="M1216" s="15"/>
      <c r="N1216" s="18">
        <f>SUBTOTAL(9,N1217)</f>
        <v>60000000</v>
      </c>
      <c r="O1216" s="18">
        <f>SUBTOTAL(9,O1217:O1217)</f>
        <v>0</v>
      </c>
      <c r="P1216" s="18">
        <f>SUBTOTAL(9,P1217:P1217)</f>
        <v>60000000</v>
      </c>
      <c r="Q1216" s="163"/>
      <c r="R1216" s="755"/>
      <c r="S1216" s="755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1"/>
      <c r="BA1216" s="12"/>
      <c r="BB1216" s="10"/>
      <c r="BC1216" s="10"/>
      <c r="BD1216" s="10"/>
      <c r="BE1216" s="10"/>
    </row>
    <row r="1217" spans="1:57" s="207" customFormat="1" hidden="1">
      <c r="A1217" s="67"/>
      <c r="B1217" s="28"/>
      <c r="C1217" s="28"/>
      <c r="D1217" s="1011"/>
      <c r="E1217" s="124" t="s">
        <v>3255</v>
      </c>
      <c r="F1217" s="14">
        <v>60000000</v>
      </c>
      <c r="G1217" s="15" t="s">
        <v>3</v>
      </c>
      <c r="H1217" s="16">
        <v>1</v>
      </c>
      <c r="I1217" s="15" t="s">
        <v>3244</v>
      </c>
      <c r="J1217" s="15" t="s">
        <v>3</v>
      </c>
      <c r="K1217" s="16">
        <v>1</v>
      </c>
      <c r="L1217" s="15" t="s">
        <v>3244</v>
      </c>
      <c r="M1217" s="15" t="s">
        <v>5</v>
      </c>
      <c r="N1217" s="17">
        <f>ROUNDUP(IF(H1217&lt;=0,0,IF(K1217&lt;=0,0,F1217*H1217*K1217)),-3)</f>
        <v>60000000</v>
      </c>
      <c r="O1217" s="17">
        <v>0</v>
      </c>
      <c r="P1217" s="17">
        <f>N1217-O1217</f>
        <v>60000000</v>
      </c>
      <c r="Q1217" s="69"/>
      <c r="R1217" s="755"/>
      <c r="S1217" s="755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1"/>
      <c r="BA1217" s="12"/>
      <c r="BB1217" s="10"/>
      <c r="BC1217" s="10"/>
      <c r="BD1217" s="10"/>
      <c r="BE1217" s="10"/>
    </row>
    <row r="1218" spans="1:57" s="207" customFormat="1" hidden="1">
      <c r="A1218" s="67"/>
      <c r="B1218" s="28"/>
      <c r="C1218" s="28"/>
      <c r="D1218" s="1011"/>
      <c r="E1218" s="124"/>
      <c r="F1218" s="14"/>
      <c r="G1218" s="15"/>
      <c r="H1218" s="16"/>
      <c r="I1218" s="15"/>
      <c r="J1218" s="15"/>
      <c r="K1218" s="16"/>
      <c r="L1218" s="15"/>
      <c r="M1218" s="15"/>
      <c r="N1218" s="17"/>
      <c r="O1218" s="17"/>
      <c r="P1218" s="17"/>
      <c r="Q1218" s="69"/>
      <c r="R1218" s="755"/>
      <c r="S1218" s="755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1"/>
      <c r="BA1218" s="12"/>
      <c r="BB1218" s="10"/>
      <c r="BC1218" s="10"/>
      <c r="BD1218" s="10"/>
      <c r="BE1218" s="10"/>
    </row>
    <row r="1219" spans="1:57" hidden="1">
      <c r="A1219" s="135" t="s">
        <v>1068</v>
      </c>
      <c r="B1219" s="136"/>
      <c r="C1219" s="136"/>
      <c r="D1219" s="1031"/>
      <c r="E1219" s="181"/>
      <c r="F1219" s="137"/>
      <c r="G1219" s="138"/>
      <c r="H1219" s="139"/>
      <c r="I1219" s="138"/>
      <c r="J1219" s="138"/>
      <c r="K1219" s="139"/>
      <c r="L1219" s="138"/>
      <c r="M1219" s="138"/>
      <c r="N1219" s="173">
        <f>SUBTOTAL(9,N1220:N1493)</f>
        <v>9779654000</v>
      </c>
      <c r="O1219" s="173">
        <f>SUBTOTAL(9,O1220:O1493)</f>
        <v>9398996000</v>
      </c>
      <c r="P1219" s="173">
        <f>SUBTOTAL(9,P1220:P1493)</f>
        <v>380658000</v>
      </c>
      <c r="Q1219" s="122">
        <f>(N1219/O1219)*100-100</f>
        <v>4.0499857644369541</v>
      </c>
      <c r="R1219" s="755"/>
      <c r="S1219" s="755"/>
    </row>
    <row r="1220" spans="1:57" hidden="1">
      <c r="A1220" s="140"/>
      <c r="B1220" s="165" t="s">
        <v>1069</v>
      </c>
      <c r="C1220" s="165"/>
      <c r="D1220" s="1034"/>
      <c r="E1220" s="194"/>
      <c r="F1220" s="195"/>
      <c r="G1220" s="196"/>
      <c r="H1220" s="197"/>
      <c r="I1220" s="196"/>
      <c r="J1220" s="196"/>
      <c r="K1220" s="197"/>
      <c r="L1220" s="196"/>
      <c r="M1220" s="196"/>
      <c r="N1220" s="134">
        <f>SUBTOTAL(9,N1221:N1393)</f>
        <v>4419359000</v>
      </c>
      <c r="O1220" s="134">
        <f>SUBTOTAL(9,O1221:O1393)</f>
        <v>4066601000</v>
      </c>
      <c r="P1220" s="134">
        <f>SUBTOTAL(9,P1221:P1393)</f>
        <v>352758000</v>
      </c>
      <c r="Q1220" s="122">
        <f>(N1220/O1220)*100-100</f>
        <v>8.6745171213010508</v>
      </c>
      <c r="R1220" s="755"/>
      <c r="S1220" s="755"/>
    </row>
    <row r="1221" spans="1:57" hidden="1">
      <c r="A1221" s="140"/>
      <c r="B1221" s="142"/>
      <c r="C1221" s="46"/>
      <c r="D1221" s="1055" t="s">
        <v>123</v>
      </c>
      <c r="E1221" s="124"/>
      <c r="F1221" s="294"/>
      <c r="G1221" s="152"/>
      <c r="J1221" s="152"/>
      <c r="M1221" s="152"/>
      <c r="N1221" s="18">
        <f>SUBTOTAL(9,N1222:N1223)</f>
        <v>20000000</v>
      </c>
      <c r="O1221" s="18">
        <f>SUBTOTAL(9,O1222:O1223)</f>
        <v>20000000</v>
      </c>
      <c r="P1221" s="18">
        <f>SUBTOTAL(9,P1222:P1223)</f>
        <v>0</v>
      </c>
      <c r="Q1221" s="163"/>
      <c r="R1221" s="755"/>
      <c r="S1221" s="755"/>
      <c r="AZ1221" s="10"/>
      <c r="BA1221" s="10"/>
      <c r="BC1221" s="11"/>
      <c r="BD1221" s="12"/>
    </row>
    <row r="1222" spans="1:57" hidden="1">
      <c r="A1222" s="140"/>
      <c r="B1222" s="142"/>
      <c r="C1222" s="46"/>
      <c r="D1222" s="1004"/>
      <c r="E1222" s="295" t="s">
        <v>2577</v>
      </c>
      <c r="F1222" s="200">
        <v>5000000</v>
      </c>
      <c r="G1222" s="35" t="s">
        <v>3</v>
      </c>
      <c r="H1222" s="37">
        <v>4</v>
      </c>
      <c r="I1222" s="35" t="s">
        <v>2578</v>
      </c>
      <c r="J1222" s="296" t="s">
        <v>3</v>
      </c>
      <c r="K1222" s="16">
        <v>1</v>
      </c>
      <c r="L1222" s="15" t="s">
        <v>2579</v>
      </c>
      <c r="M1222" s="15" t="s">
        <v>5</v>
      </c>
      <c r="N1222" s="32">
        <f>ROUNDUP(IF(H1222&lt;=0,F1222,IF(K1222&lt;=0,F1222*H1222,F1222*H1222*K1222)),-3)</f>
        <v>20000000</v>
      </c>
      <c r="O1222" s="32">
        <v>20000000</v>
      </c>
      <c r="P1222" s="17">
        <f>N1222-O1222</f>
        <v>0</v>
      </c>
      <c r="Q1222" s="17"/>
      <c r="R1222" s="755"/>
      <c r="S1222" s="755"/>
      <c r="AZ1222" s="10"/>
      <c r="BA1222" s="10"/>
      <c r="BC1222" s="11"/>
      <c r="BD1222" s="12"/>
    </row>
    <row r="1223" spans="1:57" hidden="1">
      <c r="A1223" s="140"/>
      <c r="B1223" s="142"/>
      <c r="C1223" s="46"/>
      <c r="D1223" s="1004"/>
      <c r="E1223" s="295"/>
      <c r="F1223" s="297"/>
      <c r="G1223" s="212"/>
      <c r="H1223" s="37"/>
      <c r="I1223" s="35"/>
      <c r="J1223" s="212"/>
      <c r="K1223" s="37"/>
      <c r="L1223" s="35"/>
      <c r="M1223" s="209"/>
      <c r="N1223" s="32"/>
      <c r="O1223" s="32"/>
      <c r="P1223" s="17"/>
      <c r="Q1223" s="69"/>
      <c r="R1223" s="755"/>
      <c r="S1223" s="755"/>
      <c r="AZ1223" s="10"/>
      <c r="BA1223" s="10"/>
      <c r="BC1223" s="11"/>
      <c r="BD1223" s="12"/>
    </row>
    <row r="1224" spans="1:57" hidden="1">
      <c r="A1224" s="140"/>
      <c r="B1224" s="142"/>
      <c r="C1224" s="46"/>
      <c r="D1224" s="1004" t="s">
        <v>397</v>
      </c>
      <c r="E1224" s="124"/>
      <c r="F1224" s="294"/>
      <c r="G1224" s="152"/>
      <c r="J1224" s="152"/>
      <c r="M1224" s="152"/>
      <c r="N1224" s="18">
        <f>SUBTOTAL(9,N1225:N1232)</f>
        <v>52860000</v>
      </c>
      <c r="O1224" s="18">
        <f>SUBTOTAL(9,O1225:O1232)</f>
        <v>100960000</v>
      </c>
      <c r="P1224" s="18">
        <f>SUBTOTAL(9,P1225:P1232)</f>
        <v>-48100000</v>
      </c>
      <c r="Q1224" s="18"/>
      <c r="R1224" s="755"/>
      <c r="S1224" s="755"/>
      <c r="AZ1224" s="10"/>
      <c r="BA1224" s="10"/>
      <c r="BC1224" s="11"/>
      <c r="BD1224" s="12"/>
    </row>
    <row r="1225" spans="1:57" hidden="1">
      <c r="A1225" s="140"/>
      <c r="B1225" s="142"/>
      <c r="C1225" s="46"/>
      <c r="D1225" s="1004"/>
      <c r="E1225" s="295" t="s">
        <v>2580</v>
      </c>
      <c r="F1225" s="297">
        <v>35000</v>
      </c>
      <c r="G1225" s="212" t="s">
        <v>3</v>
      </c>
      <c r="H1225" s="37">
        <v>29</v>
      </c>
      <c r="I1225" s="35" t="s">
        <v>2581</v>
      </c>
      <c r="J1225" s="298" t="s">
        <v>3</v>
      </c>
      <c r="K1225" s="37">
        <v>12</v>
      </c>
      <c r="L1225" s="35" t="s">
        <v>2582</v>
      </c>
      <c r="M1225" s="15" t="s">
        <v>5</v>
      </c>
      <c r="N1225" s="32">
        <f t="shared" ref="N1225:N1232" si="71">ROUNDUP(IF(H1225&lt;=0,F1225,IF(K1225&lt;=0,F1225*H1225,F1225*H1225*K1225)),-3)</f>
        <v>12180000</v>
      </c>
      <c r="O1225" s="32">
        <v>12180000</v>
      </c>
      <c r="P1225" s="17">
        <f t="shared" ref="P1225:P1232" si="72">N1225-O1225</f>
        <v>0</v>
      </c>
      <c r="Q1225" s="299"/>
      <c r="R1225" s="755"/>
      <c r="S1225" s="755"/>
      <c r="AZ1225" s="10"/>
      <c r="BA1225" s="10"/>
      <c r="BC1225" s="11"/>
      <c r="BD1225" s="12"/>
    </row>
    <row r="1226" spans="1:57" hidden="1">
      <c r="A1226" s="140"/>
      <c r="B1226" s="142"/>
      <c r="C1226" s="46"/>
      <c r="D1226" s="1004"/>
      <c r="E1226" s="295" t="s">
        <v>2583</v>
      </c>
      <c r="F1226" s="297">
        <v>40000</v>
      </c>
      <c r="G1226" s="212" t="s">
        <v>3</v>
      </c>
      <c r="H1226" s="37">
        <v>12</v>
      </c>
      <c r="I1226" s="35" t="s">
        <v>2584</v>
      </c>
      <c r="J1226" s="298" t="s">
        <v>3</v>
      </c>
      <c r="K1226" s="16">
        <v>1</v>
      </c>
      <c r="L1226" s="15" t="s">
        <v>2579</v>
      </c>
      <c r="M1226" s="15" t="s">
        <v>5</v>
      </c>
      <c r="N1226" s="32">
        <f t="shared" si="71"/>
        <v>480000</v>
      </c>
      <c r="O1226" s="32">
        <v>480000</v>
      </c>
      <c r="P1226" s="17">
        <f t="shared" si="72"/>
        <v>0</v>
      </c>
      <c r="Q1226" s="299"/>
      <c r="R1226" s="755"/>
      <c r="S1226" s="755"/>
      <c r="AZ1226" s="10"/>
      <c r="BA1226" s="10"/>
      <c r="BC1226" s="11"/>
      <c r="BD1226" s="12"/>
    </row>
    <row r="1227" spans="1:57" hidden="1">
      <c r="A1227" s="140"/>
      <c r="B1227" s="142"/>
      <c r="C1227" s="46"/>
      <c r="D1227" s="1004"/>
      <c r="E1227" s="295" t="s">
        <v>2585</v>
      </c>
      <c r="F1227" s="297"/>
      <c r="G1227" s="212" t="s">
        <v>3</v>
      </c>
      <c r="H1227" s="37"/>
      <c r="I1227" s="35" t="s">
        <v>2586</v>
      </c>
      <c r="J1227" s="298" t="s">
        <v>3</v>
      </c>
      <c r="L1227" s="15" t="s">
        <v>2579</v>
      </c>
      <c r="M1227" s="15" t="s">
        <v>5</v>
      </c>
      <c r="N1227" s="32">
        <f t="shared" si="71"/>
        <v>0</v>
      </c>
      <c r="O1227" s="32">
        <v>100000</v>
      </c>
      <c r="P1227" s="17">
        <f t="shared" si="72"/>
        <v>-100000</v>
      </c>
      <c r="Q1227" s="69"/>
      <c r="R1227" s="755"/>
      <c r="S1227" s="755"/>
      <c r="AZ1227" s="10"/>
      <c r="BA1227" s="10"/>
      <c r="BC1227" s="11"/>
      <c r="BD1227" s="12"/>
    </row>
    <row r="1228" spans="1:57" hidden="1">
      <c r="A1228" s="140"/>
      <c r="B1228" s="142"/>
      <c r="C1228" s="46"/>
      <c r="D1228" s="1004"/>
      <c r="E1228" s="295" t="s">
        <v>2587</v>
      </c>
      <c r="F1228" s="297">
        <v>1800000</v>
      </c>
      <c r="G1228" s="212" t="s">
        <v>3</v>
      </c>
      <c r="H1228" s="37">
        <v>12</v>
      </c>
      <c r="I1228" s="35" t="s">
        <v>2584</v>
      </c>
      <c r="J1228" s="298" t="s">
        <v>3</v>
      </c>
      <c r="K1228" s="16">
        <v>1</v>
      </c>
      <c r="L1228" s="15" t="s">
        <v>2579</v>
      </c>
      <c r="M1228" s="15" t="s">
        <v>5</v>
      </c>
      <c r="N1228" s="32">
        <f t="shared" si="71"/>
        <v>21600000</v>
      </c>
      <c r="O1228" s="32">
        <v>14400000</v>
      </c>
      <c r="P1228" s="17">
        <f t="shared" si="72"/>
        <v>7200000</v>
      </c>
      <c r="Q1228" s="69"/>
      <c r="R1228" s="755"/>
      <c r="S1228" s="755"/>
      <c r="AZ1228" s="10"/>
      <c r="BA1228" s="10"/>
      <c r="BC1228" s="11"/>
      <c r="BD1228" s="12"/>
    </row>
    <row r="1229" spans="1:57" hidden="1">
      <c r="A1229" s="140"/>
      <c r="B1229" s="142"/>
      <c r="C1229" s="46"/>
      <c r="D1229" s="1004"/>
      <c r="E1229" s="295" t="s">
        <v>2588</v>
      </c>
      <c r="F1229" s="297">
        <v>3000000</v>
      </c>
      <c r="G1229" s="212" t="s">
        <v>3</v>
      </c>
      <c r="H1229" s="37">
        <v>1</v>
      </c>
      <c r="I1229" s="35" t="s">
        <v>2589</v>
      </c>
      <c r="J1229" s="298" t="s">
        <v>3</v>
      </c>
      <c r="K1229" s="16">
        <v>1</v>
      </c>
      <c r="L1229" s="15" t="s">
        <v>2579</v>
      </c>
      <c r="M1229" s="15" t="s">
        <v>5</v>
      </c>
      <c r="N1229" s="32">
        <f t="shared" si="71"/>
        <v>3000000</v>
      </c>
      <c r="O1229" s="32">
        <v>3000000</v>
      </c>
      <c r="P1229" s="17">
        <f t="shared" si="72"/>
        <v>0</v>
      </c>
      <c r="Q1229" s="69"/>
      <c r="R1229" s="755"/>
      <c r="S1229" s="755"/>
      <c r="AZ1229" s="10"/>
      <c r="BA1229" s="10"/>
      <c r="BC1229" s="11"/>
      <c r="BD1229" s="12"/>
    </row>
    <row r="1230" spans="1:57" hidden="1">
      <c r="A1230" s="140"/>
      <c r="B1230" s="142"/>
      <c r="C1230" s="46"/>
      <c r="D1230" s="1004"/>
      <c r="E1230" s="295" t="s">
        <v>2590</v>
      </c>
      <c r="F1230" s="297">
        <v>3000000</v>
      </c>
      <c r="G1230" s="212" t="s">
        <v>3</v>
      </c>
      <c r="H1230" s="37">
        <v>1</v>
      </c>
      <c r="I1230" s="35" t="s">
        <v>2589</v>
      </c>
      <c r="J1230" s="298" t="s">
        <v>3</v>
      </c>
      <c r="K1230" s="16">
        <v>1</v>
      </c>
      <c r="L1230" s="15" t="s">
        <v>2579</v>
      </c>
      <c r="M1230" s="15" t="s">
        <v>5</v>
      </c>
      <c r="N1230" s="32">
        <f t="shared" si="71"/>
        <v>3000000</v>
      </c>
      <c r="O1230" s="32">
        <v>25200000</v>
      </c>
      <c r="P1230" s="17">
        <f t="shared" si="72"/>
        <v>-22200000</v>
      </c>
      <c r="Q1230" s="69"/>
      <c r="R1230" s="755"/>
      <c r="S1230" s="755"/>
      <c r="AZ1230" s="10"/>
      <c r="BA1230" s="10"/>
      <c r="BC1230" s="11"/>
      <c r="BD1230" s="12"/>
    </row>
    <row r="1231" spans="1:57" hidden="1">
      <c r="A1231" s="140"/>
      <c r="B1231" s="142"/>
      <c r="C1231" s="46"/>
      <c r="D1231" s="1004"/>
      <c r="E1231" s="295" t="s">
        <v>2591</v>
      </c>
      <c r="F1231" s="297">
        <v>12600000</v>
      </c>
      <c r="G1231" s="212" t="s">
        <v>3</v>
      </c>
      <c r="H1231" s="37">
        <v>1</v>
      </c>
      <c r="I1231" s="35" t="s">
        <v>2589</v>
      </c>
      <c r="J1231" s="298" t="s">
        <v>3</v>
      </c>
      <c r="K1231" s="16">
        <v>1</v>
      </c>
      <c r="L1231" s="15" t="s">
        <v>2579</v>
      </c>
      <c r="M1231" s="15" t="s">
        <v>5</v>
      </c>
      <c r="N1231" s="32">
        <f t="shared" si="71"/>
        <v>12600000</v>
      </c>
      <c r="O1231" s="32">
        <v>9600000</v>
      </c>
      <c r="P1231" s="17">
        <f t="shared" si="72"/>
        <v>3000000</v>
      </c>
      <c r="Q1231" s="69"/>
      <c r="R1231" s="755"/>
      <c r="S1231" s="755"/>
      <c r="AZ1231" s="10"/>
      <c r="BA1231" s="10"/>
      <c r="BC1231" s="11"/>
      <c r="BD1231" s="12"/>
    </row>
    <row r="1232" spans="1:57" hidden="1">
      <c r="A1232" s="140"/>
      <c r="B1232" s="142"/>
      <c r="C1232" s="46"/>
      <c r="D1232" s="1004"/>
      <c r="E1232" s="295" t="s">
        <v>2592</v>
      </c>
      <c r="F1232" s="297"/>
      <c r="G1232" s="212" t="s">
        <v>3</v>
      </c>
      <c r="H1232" s="37"/>
      <c r="I1232" s="35" t="s">
        <v>2584</v>
      </c>
      <c r="J1232" s="298" t="s">
        <v>3</v>
      </c>
      <c r="L1232" s="15" t="s">
        <v>2579</v>
      </c>
      <c r="M1232" s="15" t="s">
        <v>5</v>
      </c>
      <c r="N1232" s="32">
        <f t="shared" si="71"/>
        <v>0</v>
      </c>
      <c r="O1232" s="32">
        <v>36000000</v>
      </c>
      <c r="P1232" s="17">
        <f t="shared" si="72"/>
        <v>-36000000</v>
      </c>
      <c r="Q1232" s="69"/>
      <c r="R1232" s="755"/>
      <c r="S1232" s="755"/>
      <c r="AZ1232" s="10"/>
      <c r="BA1232" s="10"/>
      <c r="BC1232" s="11"/>
      <c r="BD1232" s="12"/>
    </row>
    <row r="1233" spans="1:56" hidden="1">
      <c r="A1233" s="140"/>
      <c r="B1233" s="142"/>
      <c r="C1233" s="46"/>
      <c r="D1233" s="1004"/>
      <c r="E1233" s="295"/>
      <c r="F1233" s="297"/>
      <c r="G1233" s="212"/>
      <c r="H1233" s="37"/>
      <c r="I1233" s="35"/>
      <c r="J1233" s="298"/>
      <c r="N1233" s="32"/>
      <c r="O1233" s="32"/>
      <c r="P1233" s="17"/>
      <c r="Q1233" s="69"/>
      <c r="R1233" s="755"/>
      <c r="S1233" s="755"/>
      <c r="AZ1233" s="10"/>
      <c r="BA1233" s="10"/>
      <c r="BC1233" s="11"/>
      <c r="BD1233" s="12"/>
    </row>
    <row r="1234" spans="1:56" hidden="1">
      <c r="A1234" s="140"/>
      <c r="B1234" s="142"/>
      <c r="C1234" s="46"/>
      <c r="D1234" s="1004" t="s">
        <v>410</v>
      </c>
      <c r="E1234" s="295"/>
      <c r="F1234" s="297"/>
      <c r="G1234" s="212"/>
      <c r="H1234" s="37"/>
      <c r="I1234" s="35"/>
      <c r="J1234" s="298"/>
      <c r="N1234" s="18">
        <f>SUBTOTAL(9,N1235:N1237)</f>
        <v>142300000</v>
      </c>
      <c r="O1234" s="18">
        <f>SUBTOTAL(9,O1235:O1237)</f>
        <v>217050000</v>
      </c>
      <c r="P1234" s="18">
        <f>SUBTOTAL(9,P1235:P1237)</f>
        <v>-74750000</v>
      </c>
      <c r="Q1234" s="163"/>
      <c r="R1234" s="755"/>
      <c r="S1234" s="755"/>
      <c r="AZ1234" s="10"/>
      <c r="BA1234" s="10"/>
      <c r="BC1234" s="11"/>
      <c r="BD1234" s="12"/>
    </row>
    <row r="1235" spans="1:56" hidden="1">
      <c r="A1235" s="140"/>
      <c r="B1235" s="142"/>
      <c r="C1235" s="46"/>
      <c r="D1235" s="1004"/>
      <c r="E1235" s="295" t="s">
        <v>2593</v>
      </c>
      <c r="F1235" s="200">
        <v>13000000</v>
      </c>
      <c r="G1235" s="35" t="s">
        <v>3</v>
      </c>
      <c r="H1235" s="37">
        <v>8</v>
      </c>
      <c r="I1235" s="35" t="s">
        <v>2584</v>
      </c>
      <c r="J1235" s="300" t="s">
        <v>3</v>
      </c>
      <c r="K1235" s="16">
        <v>1</v>
      </c>
      <c r="L1235" s="15" t="s">
        <v>2579</v>
      </c>
      <c r="M1235" s="15" t="s">
        <v>5</v>
      </c>
      <c r="N1235" s="32">
        <f>ROUNDUP(IF(H1235&lt;=0,F1235,IF(K1235&lt;=0,F1235*H1235,F1235*H1235*K1235)),-3)</f>
        <v>104000000</v>
      </c>
      <c r="O1235" s="32">
        <v>126000000</v>
      </c>
      <c r="P1235" s="17">
        <f>N1235-O1235</f>
        <v>-22000000</v>
      </c>
      <c r="Q1235" s="69"/>
      <c r="R1235" s="755"/>
      <c r="S1235" s="755"/>
      <c r="AZ1235" s="10"/>
      <c r="BA1235" s="10"/>
      <c r="BC1235" s="11"/>
      <c r="BD1235" s="12"/>
    </row>
    <row r="1236" spans="1:56" hidden="1">
      <c r="A1236" s="140"/>
      <c r="B1236" s="142"/>
      <c r="C1236" s="46"/>
      <c r="D1236" s="1004"/>
      <c r="E1236" s="295" t="s">
        <v>2594</v>
      </c>
      <c r="F1236" s="200">
        <v>2575000</v>
      </c>
      <c r="G1236" s="35" t="s">
        <v>3</v>
      </c>
      <c r="H1236" s="37">
        <v>4</v>
      </c>
      <c r="I1236" s="35" t="s">
        <v>2584</v>
      </c>
      <c r="J1236" s="300" t="s">
        <v>3</v>
      </c>
      <c r="K1236" s="16">
        <v>1</v>
      </c>
      <c r="L1236" s="15" t="s">
        <v>2579</v>
      </c>
      <c r="M1236" s="15" t="s">
        <v>5</v>
      </c>
      <c r="N1236" s="32">
        <f>ROUNDUP(IF(H1236&lt;=0,F1236,IF(K1236&lt;=0,F1236*H1236,F1236*H1236*K1236)),-3)</f>
        <v>10300000</v>
      </c>
      <c r="O1236" s="32">
        <v>15450000</v>
      </c>
      <c r="P1236" s="17">
        <f>N1236-O1236</f>
        <v>-5150000</v>
      </c>
      <c r="Q1236" s="69"/>
      <c r="R1236" s="755"/>
      <c r="S1236" s="755"/>
      <c r="AZ1236" s="10"/>
      <c r="BA1236" s="10"/>
      <c r="BC1236" s="11"/>
      <c r="BD1236" s="12"/>
    </row>
    <row r="1237" spans="1:56" hidden="1">
      <c r="A1237" s="140"/>
      <c r="B1237" s="142"/>
      <c r="C1237" s="46"/>
      <c r="D1237" s="1004"/>
      <c r="E1237" s="295" t="s">
        <v>2595</v>
      </c>
      <c r="F1237" s="200">
        <v>3500000</v>
      </c>
      <c r="G1237" s="35" t="s">
        <v>3</v>
      </c>
      <c r="H1237" s="37">
        <v>8</v>
      </c>
      <c r="I1237" s="35" t="s">
        <v>2584</v>
      </c>
      <c r="J1237" s="300" t="s">
        <v>3</v>
      </c>
      <c r="K1237" s="16">
        <v>1</v>
      </c>
      <c r="L1237" s="15" t="s">
        <v>2579</v>
      </c>
      <c r="M1237" s="15" t="s">
        <v>5</v>
      </c>
      <c r="N1237" s="32">
        <f>ROUNDUP(IF(H1237&lt;=0,F1237,IF(K1237&lt;=0,F1237*H1237,F1237*H1237*K1237)),-3)</f>
        <v>28000000</v>
      </c>
      <c r="O1237" s="32">
        <v>75600000</v>
      </c>
      <c r="P1237" s="17">
        <f>N1237-O1237</f>
        <v>-47600000</v>
      </c>
      <c r="Q1237" s="69"/>
      <c r="R1237" s="755"/>
      <c r="S1237" s="755"/>
      <c r="AZ1237" s="10"/>
      <c r="BA1237" s="10"/>
      <c r="BC1237" s="11"/>
      <c r="BD1237" s="12"/>
    </row>
    <row r="1238" spans="1:56" hidden="1">
      <c r="A1238" s="140"/>
      <c r="B1238" s="142"/>
      <c r="C1238" s="46"/>
      <c r="D1238" s="1004"/>
      <c r="E1238" s="295"/>
      <c r="F1238" s="297"/>
      <c r="G1238" s="212"/>
      <c r="H1238" s="37"/>
      <c r="I1238" s="35"/>
      <c r="J1238" s="298"/>
      <c r="N1238" s="32"/>
      <c r="O1238" s="32"/>
      <c r="P1238" s="17"/>
      <c r="Q1238" s="69"/>
      <c r="R1238" s="755"/>
      <c r="S1238" s="755"/>
      <c r="AZ1238" s="10"/>
      <c r="BA1238" s="10"/>
      <c r="BC1238" s="11"/>
      <c r="BD1238" s="12"/>
    </row>
    <row r="1239" spans="1:56" hidden="1">
      <c r="A1239" s="140"/>
      <c r="B1239" s="142"/>
      <c r="C1239" s="46"/>
      <c r="D1239" s="1004" t="s">
        <v>416</v>
      </c>
      <c r="E1239" s="295"/>
      <c r="F1239" s="200"/>
      <c r="G1239" s="35"/>
      <c r="H1239" s="37"/>
      <c r="I1239" s="35"/>
      <c r="J1239" s="300"/>
      <c r="N1239" s="201">
        <f>SUBTOTAL(9,N1240)</f>
        <v>11600000</v>
      </c>
      <c r="O1239" s="201">
        <f>SUBTOTAL(9,O1240)</f>
        <v>11600000</v>
      </c>
      <c r="P1239" s="201">
        <f>SUBTOTAL(9,P1240)</f>
        <v>0</v>
      </c>
      <c r="Q1239" s="163"/>
      <c r="R1239" s="755"/>
      <c r="S1239" s="755"/>
      <c r="AZ1239" s="10"/>
      <c r="BA1239" s="10"/>
      <c r="BC1239" s="11"/>
      <c r="BD1239" s="12"/>
    </row>
    <row r="1240" spans="1:56" hidden="1">
      <c r="A1240" s="140"/>
      <c r="B1240" s="142"/>
      <c r="C1240" s="46"/>
      <c r="D1240" s="1004"/>
      <c r="E1240" s="295" t="s">
        <v>2596</v>
      </c>
      <c r="F1240" s="301">
        <v>1450000</v>
      </c>
      <c r="G1240" s="296" t="s">
        <v>3</v>
      </c>
      <c r="H1240" s="302">
        <v>8</v>
      </c>
      <c r="I1240" s="296" t="s">
        <v>25</v>
      </c>
      <c r="J1240" s="300" t="s">
        <v>3</v>
      </c>
      <c r="K1240" s="16">
        <v>1</v>
      </c>
      <c r="L1240" s="15" t="s">
        <v>16</v>
      </c>
      <c r="M1240" s="15" t="s">
        <v>5</v>
      </c>
      <c r="N1240" s="32">
        <f>ROUNDUP(IF(H1240&lt;=0,F1240,IF(K1240&lt;=0,F1240*H1240,F1240*H1240*K1240)),-3)</f>
        <v>11600000</v>
      </c>
      <c r="O1240" s="32">
        <v>11600000</v>
      </c>
      <c r="P1240" s="17">
        <f>N1240-O1240</f>
        <v>0</v>
      </c>
      <c r="Q1240" s="69"/>
      <c r="R1240" s="755"/>
      <c r="S1240" s="755"/>
      <c r="AZ1240" s="10"/>
      <c r="BA1240" s="10"/>
      <c r="BC1240" s="11"/>
      <c r="BD1240" s="12"/>
    </row>
    <row r="1241" spans="1:56" hidden="1">
      <c r="A1241" s="140"/>
      <c r="B1241" s="142"/>
      <c r="C1241" s="46"/>
      <c r="D1241" s="1004"/>
      <c r="E1241" s="295"/>
      <c r="F1241" s="297"/>
      <c r="G1241" s="212"/>
      <c r="H1241" s="37"/>
      <c r="I1241" s="35"/>
      <c r="J1241" s="298"/>
      <c r="N1241" s="32"/>
      <c r="O1241" s="32"/>
      <c r="P1241" s="17"/>
      <c r="Q1241" s="69"/>
      <c r="R1241" s="755"/>
      <c r="S1241" s="755"/>
      <c r="AZ1241" s="10"/>
      <c r="BA1241" s="10"/>
      <c r="BC1241" s="11"/>
      <c r="BD1241" s="12"/>
    </row>
    <row r="1242" spans="1:56" hidden="1">
      <c r="A1242" s="140"/>
      <c r="B1242" s="142"/>
      <c r="C1242" s="46"/>
      <c r="D1242" s="1004" t="s">
        <v>2597</v>
      </c>
      <c r="E1242" s="124"/>
      <c r="N1242" s="18">
        <f>SUBTOTAL(9,N1243:N1250)</f>
        <v>90920000</v>
      </c>
      <c r="O1242" s="18">
        <f>SUBTOTAL(9,O1243:O1252)</f>
        <v>67836000</v>
      </c>
      <c r="P1242" s="18">
        <f>SUBTOTAL(9,P1243:P1252)</f>
        <v>23084000</v>
      </c>
      <c r="Q1242" s="303"/>
      <c r="R1242" s="755"/>
      <c r="S1242" s="755"/>
      <c r="AZ1242" s="10"/>
      <c r="BA1242" s="10"/>
      <c r="BC1242" s="11"/>
      <c r="BD1242" s="12"/>
    </row>
    <row r="1243" spans="1:56" hidden="1">
      <c r="A1243" s="140"/>
      <c r="B1243" s="142"/>
      <c r="C1243" s="46"/>
      <c r="D1243" s="1004"/>
      <c r="E1243" s="295" t="s">
        <v>2598</v>
      </c>
      <c r="F1243" s="301">
        <v>1570500</v>
      </c>
      <c r="G1243" s="296" t="s">
        <v>3</v>
      </c>
      <c r="H1243" s="302">
        <v>8</v>
      </c>
      <c r="I1243" s="296" t="s">
        <v>12</v>
      </c>
      <c r="J1243" s="300" t="s">
        <v>3</v>
      </c>
      <c r="K1243" s="16">
        <v>1</v>
      </c>
      <c r="L1243" s="15" t="s">
        <v>16</v>
      </c>
      <c r="M1243" s="15" t="s">
        <v>5</v>
      </c>
      <c r="N1243" s="32">
        <f t="shared" ref="N1243:N1252" si="73">ROUNDUP(IF(H1243&lt;=0,F1243,IF(K1243&lt;=0,F1243*H1243,F1243*H1243*K1243)),-3)</f>
        <v>12564000</v>
      </c>
      <c r="O1243" s="32">
        <v>12000000</v>
      </c>
      <c r="P1243" s="17">
        <f t="shared" ref="P1243:P1252" si="74">N1243-O1243</f>
        <v>564000</v>
      </c>
      <c r="Q1243" s="299"/>
      <c r="R1243" s="755"/>
      <c r="S1243" s="755"/>
      <c r="AZ1243" s="10"/>
      <c r="BA1243" s="10"/>
      <c r="BC1243" s="11"/>
      <c r="BD1243" s="12"/>
    </row>
    <row r="1244" spans="1:56" s="47" customFormat="1" hidden="1">
      <c r="A1244" s="140"/>
      <c r="B1244" s="142"/>
      <c r="C1244" s="46"/>
      <c r="D1244" s="1004"/>
      <c r="E1244" s="295" t="s">
        <v>2599</v>
      </c>
      <c r="F1244" s="301">
        <v>920000</v>
      </c>
      <c r="G1244" s="296" t="s">
        <v>3</v>
      </c>
      <c r="H1244" s="302">
        <v>8</v>
      </c>
      <c r="I1244" s="296" t="s">
        <v>12</v>
      </c>
      <c r="J1244" s="300" t="s">
        <v>3</v>
      </c>
      <c r="K1244" s="16">
        <v>1</v>
      </c>
      <c r="L1244" s="15" t="s">
        <v>16</v>
      </c>
      <c r="M1244" s="15" t="s">
        <v>5</v>
      </c>
      <c r="N1244" s="32">
        <f t="shared" si="73"/>
        <v>7360000</v>
      </c>
      <c r="O1244" s="32">
        <v>11036000</v>
      </c>
      <c r="P1244" s="17">
        <f t="shared" si="74"/>
        <v>-3676000</v>
      </c>
      <c r="Q1244" s="299"/>
      <c r="R1244" s="755"/>
      <c r="S1244" s="755"/>
      <c r="BC1244" s="283"/>
      <c r="BD1244" s="284"/>
    </row>
    <row r="1245" spans="1:56" hidden="1">
      <c r="A1245" s="140"/>
      <c r="B1245" s="142"/>
      <c r="C1245" s="46"/>
      <c r="D1245" s="1004"/>
      <c r="E1245" s="295" t="s">
        <v>845</v>
      </c>
      <c r="F1245" s="304">
        <v>30000</v>
      </c>
      <c r="G1245" s="300" t="s">
        <v>3</v>
      </c>
      <c r="H1245" s="305">
        <v>2</v>
      </c>
      <c r="I1245" s="300" t="s">
        <v>2582</v>
      </c>
      <c r="J1245" s="300" t="s">
        <v>3</v>
      </c>
      <c r="K1245" s="305">
        <v>22</v>
      </c>
      <c r="L1245" s="300" t="s">
        <v>2600</v>
      </c>
      <c r="M1245" s="15" t="s">
        <v>5</v>
      </c>
      <c r="N1245" s="32">
        <f t="shared" si="73"/>
        <v>1320000</v>
      </c>
      <c r="O1245" s="32">
        <v>1320000</v>
      </c>
      <c r="P1245" s="17">
        <f t="shared" si="74"/>
        <v>0</v>
      </c>
      <c r="Q1245" s="69"/>
      <c r="R1245" s="755"/>
      <c r="S1245" s="755"/>
      <c r="AZ1245" s="10"/>
      <c r="BA1245" s="10"/>
      <c r="BC1245" s="11"/>
      <c r="BD1245" s="12"/>
    </row>
    <row r="1246" spans="1:56" hidden="1">
      <c r="A1246" s="140"/>
      <c r="B1246" s="142"/>
      <c r="C1246" s="46"/>
      <c r="D1246" s="1004"/>
      <c r="E1246" s="295" t="s">
        <v>2601</v>
      </c>
      <c r="F1246" s="306">
        <v>215000</v>
      </c>
      <c r="G1246" s="187" t="s">
        <v>3</v>
      </c>
      <c r="H1246" s="302">
        <v>4</v>
      </c>
      <c r="I1246" s="296" t="s">
        <v>25</v>
      </c>
      <c r="J1246" s="300" t="s">
        <v>3</v>
      </c>
      <c r="K1246" s="16">
        <v>1</v>
      </c>
      <c r="L1246" s="15" t="s">
        <v>16</v>
      </c>
      <c r="M1246" s="15" t="s">
        <v>5</v>
      </c>
      <c r="N1246" s="32">
        <f t="shared" si="73"/>
        <v>860000</v>
      </c>
      <c r="O1246" s="32">
        <v>0</v>
      </c>
      <c r="P1246" s="17">
        <f t="shared" si="74"/>
        <v>860000</v>
      </c>
      <c r="Q1246" s="69"/>
      <c r="R1246" s="755"/>
      <c r="S1246" s="755"/>
      <c r="AZ1246" s="10"/>
      <c r="BA1246" s="10"/>
      <c r="BC1246" s="11"/>
      <c r="BD1246" s="12"/>
    </row>
    <row r="1247" spans="1:56" hidden="1">
      <c r="A1247" s="140"/>
      <c r="B1247" s="142"/>
      <c r="C1247" s="46"/>
      <c r="D1247" s="1004"/>
      <c r="E1247" s="295" t="s">
        <v>2602</v>
      </c>
      <c r="F1247" s="306">
        <v>7200000</v>
      </c>
      <c r="G1247" s="187"/>
      <c r="H1247" s="302">
        <v>3</v>
      </c>
      <c r="I1247" s="296" t="s">
        <v>25</v>
      </c>
      <c r="J1247" s="300" t="s">
        <v>3</v>
      </c>
      <c r="K1247" s="16">
        <v>1</v>
      </c>
      <c r="L1247" s="15" t="s">
        <v>16</v>
      </c>
      <c r="M1247" s="15" t="s">
        <v>5</v>
      </c>
      <c r="N1247" s="32">
        <f t="shared" si="73"/>
        <v>21600000</v>
      </c>
      <c r="O1247" s="32">
        <v>0</v>
      </c>
      <c r="P1247" s="17">
        <f t="shared" si="74"/>
        <v>21600000</v>
      </c>
      <c r="Q1247" s="69"/>
      <c r="R1247" s="755"/>
      <c r="S1247" s="755"/>
      <c r="AZ1247" s="10"/>
      <c r="BA1247" s="10"/>
      <c r="BC1247" s="11"/>
      <c r="BD1247" s="12"/>
    </row>
    <row r="1248" spans="1:56" hidden="1">
      <c r="A1248" s="140"/>
      <c r="B1248" s="142"/>
      <c r="C1248" s="46"/>
      <c r="D1248" s="1004"/>
      <c r="E1248" s="295" t="s">
        <v>2603</v>
      </c>
      <c r="F1248" s="301">
        <v>6250000</v>
      </c>
      <c r="G1248" s="296" t="s">
        <v>3</v>
      </c>
      <c r="H1248" s="302">
        <v>4</v>
      </c>
      <c r="I1248" s="296" t="s">
        <v>2582</v>
      </c>
      <c r="J1248" s="300" t="s">
        <v>3</v>
      </c>
      <c r="K1248" s="16">
        <v>1</v>
      </c>
      <c r="L1248" s="15" t="s">
        <v>2579</v>
      </c>
      <c r="M1248" s="15" t="s">
        <v>5</v>
      </c>
      <c r="N1248" s="32">
        <f t="shared" si="73"/>
        <v>25000000</v>
      </c>
      <c r="O1248" s="32">
        <v>16000000</v>
      </c>
      <c r="P1248" s="17">
        <f t="shared" si="74"/>
        <v>9000000</v>
      </c>
      <c r="Q1248" s="69"/>
      <c r="R1248" s="755"/>
      <c r="S1248" s="755"/>
      <c r="AZ1248" s="10"/>
      <c r="BA1248" s="10"/>
      <c r="BC1248" s="11"/>
      <c r="BD1248" s="12"/>
    </row>
    <row r="1249" spans="1:56" hidden="1">
      <c r="A1249" s="140"/>
      <c r="B1249" s="142"/>
      <c r="C1249" s="46"/>
      <c r="D1249" s="1004"/>
      <c r="E1249" s="295" t="s">
        <v>2604</v>
      </c>
      <c r="F1249" s="301">
        <v>2554000</v>
      </c>
      <c r="G1249" s="296" t="s">
        <v>3</v>
      </c>
      <c r="H1249" s="302">
        <v>4</v>
      </c>
      <c r="I1249" s="296" t="s">
        <v>2584</v>
      </c>
      <c r="J1249" s="300" t="s">
        <v>3</v>
      </c>
      <c r="K1249" s="16">
        <v>1</v>
      </c>
      <c r="L1249" s="15" t="s">
        <v>2579</v>
      </c>
      <c r="M1249" s="15" t="s">
        <v>5</v>
      </c>
      <c r="N1249" s="32">
        <f t="shared" si="73"/>
        <v>10216000</v>
      </c>
      <c r="O1249" s="32">
        <v>10000000</v>
      </c>
      <c r="P1249" s="17">
        <f t="shared" si="74"/>
        <v>216000</v>
      </c>
      <c r="Q1249" s="69"/>
      <c r="R1249" s="755"/>
      <c r="S1249" s="755"/>
      <c r="AZ1249" s="10"/>
      <c r="BA1249" s="10"/>
      <c r="BC1249" s="11"/>
      <c r="BD1249" s="12"/>
    </row>
    <row r="1250" spans="1:56" hidden="1">
      <c r="A1250" s="140"/>
      <c r="B1250" s="142"/>
      <c r="C1250" s="46"/>
      <c r="D1250" s="1004"/>
      <c r="E1250" s="295" t="s">
        <v>2605</v>
      </c>
      <c r="F1250" s="301">
        <v>3000000</v>
      </c>
      <c r="G1250" s="296" t="s">
        <v>3</v>
      </c>
      <c r="H1250" s="302">
        <v>4</v>
      </c>
      <c r="I1250" s="296" t="s">
        <v>2582</v>
      </c>
      <c r="J1250" s="296" t="s">
        <v>3</v>
      </c>
      <c r="K1250" s="16">
        <v>1</v>
      </c>
      <c r="L1250" s="15" t="s">
        <v>2579</v>
      </c>
      <c r="M1250" s="15" t="s">
        <v>5</v>
      </c>
      <c r="N1250" s="32">
        <f t="shared" si="73"/>
        <v>12000000</v>
      </c>
      <c r="O1250" s="32">
        <v>11000000</v>
      </c>
      <c r="P1250" s="17">
        <f t="shared" si="74"/>
        <v>1000000</v>
      </c>
      <c r="Q1250" s="69"/>
      <c r="R1250" s="755"/>
      <c r="S1250" s="755"/>
      <c r="AZ1250" s="10"/>
      <c r="BA1250" s="10"/>
      <c r="BC1250" s="11"/>
      <c r="BD1250" s="12"/>
    </row>
    <row r="1251" spans="1:56" hidden="1">
      <c r="A1251" s="140"/>
      <c r="B1251" s="142"/>
      <c r="C1251" s="46"/>
      <c r="D1251" s="1004"/>
      <c r="E1251" s="87" t="s">
        <v>580</v>
      </c>
      <c r="F1251" s="306"/>
      <c r="G1251" s="187" t="s">
        <v>3</v>
      </c>
      <c r="H1251" s="236"/>
      <c r="I1251" s="187" t="s">
        <v>12</v>
      </c>
      <c r="J1251" s="300" t="s">
        <v>3</v>
      </c>
      <c r="L1251" s="15" t="s">
        <v>16</v>
      </c>
      <c r="M1251" s="15" t="s">
        <v>5</v>
      </c>
      <c r="N1251" s="32">
        <f t="shared" si="73"/>
        <v>0</v>
      </c>
      <c r="O1251" s="32">
        <v>3240000</v>
      </c>
      <c r="P1251" s="17">
        <f t="shared" si="74"/>
        <v>-3240000</v>
      </c>
      <c r="Q1251" s="69"/>
      <c r="R1251" s="755"/>
      <c r="S1251" s="755"/>
      <c r="AZ1251" s="10"/>
      <c r="BA1251" s="10"/>
      <c r="BC1251" s="11"/>
      <c r="BD1251" s="12"/>
    </row>
    <row r="1252" spans="1:56" hidden="1">
      <c r="A1252" s="140"/>
      <c r="B1252" s="142"/>
      <c r="C1252" s="46"/>
      <c r="D1252" s="1004"/>
      <c r="E1252" s="87" t="s">
        <v>2606</v>
      </c>
      <c r="F1252" s="306"/>
      <c r="G1252" s="187" t="s">
        <v>3</v>
      </c>
      <c r="H1252" s="236"/>
      <c r="I1252" s="187" t="s">
        <v>12</v>
      </c>
      <c r="J1252" s="300" t="s">
        <v>3</v>
      </c>
      <c r="L1252" s="15" t="s">
        <v>16</v>
      </c>
      <c r="M1252" s="15" t="s">
        <v>5</v>
      </c>
      <c r="N1252" s="32">
        <f t="shared" si="73"/>
        <v>0</v>
      </c>
      <c r="O1252" s="32">
        <v>3240000</v>
      </c>
      <c r="P1252" s="17">
        <f t="shared" si="74"/>
        <v>-3240000</v>
      </c>
      <c r="Q1252" s="69"/>
      <c r="R1252" s="755"/>
      <c r="S1252" s="755"/>
      <c r="AZ1252" s="10"/>
      <c r="BA1252" s="10"/>
      <c r="BC1252" s="11"/>
      <c r="BD1252" s="12"/>
    </row>
    <row r="1253" spans="1:56" hidden="1">
      <c r="A1253" s="140"/>
      <c r="B1253" s="142"/>
      <c r="C1253" s="46"/>
      <c r="D1253" s="1004"/>
      <c r="E1253" s="295"/>
      <c r="F1253" s="307"/>
      <c r="G1253" s="308"/>
      <c r="H1253" s="302"/>
      <c r="I1253" s="296"/>
      <c r="J1253" s="298"/>
      <c r="K1253" s="37"/>
      <c r="N1253" s="32"/>
      <c r="O1253" s="32"/>
      <c r="P1253" s="17"/>
      <c r="Q1253" s="299"/>
      <c r="R1253" s="755"/>
      <c r="S1253" s="755"/>
      <c r="AZ1253" s="10"/>
      <c r="BA1253" s="10"/>
      <c r="BC1253" s="11"/>
      <c r="BD1253" s="12"/>
    </row>
    <row r="1254" spans="1:56" hidden="1">
      <c r="A1254" s="140"/>
      <c r="B1254" s="142"/>
      <c r="C1254" s="46"/>
      <c r="D1254" s="1004" t="s">
        <v>445</v>
      </c>
      <c r="E1254" s="295"/>
      <c r="F1254" s="307"/>
      <c r="G1254" s="308"/>
      <c r="H1254" s="302"/>
      <c r="I1254" s="296"/>
      <c r="J1254" s="298"/>
      <c r="K1254" s="37"/>
      <c r="N1254" s="18">
        <f>SUBTOTAL(9,N1255:N1259)</f>
        <v>8000000</v>
      </c>
      <c r="O1254" s="18">
        <f>SUBTOTAL(9,O1255:O1259)</f>
        <v>19600000</v>
      </c>
      <c r="P1254" s="18">
        <f>SUBTOTAL(9,P1255:P1259)</f>
        <v>-11600000</v>
      </c>
      <c r="Q1254" s="303"/>
      <c r="R1254" s="755"/>
      <c r="S1254" s="755"/>
      <c r="AZ1254" s="10"/>
      <c r="BA1254" s="10"/>
      <c r="BC1254" s="11"/>
      <c r="BD1254" s="12"/>
    </row>
    <row r="1255" spans="1:56" hidden="1">
      <c r="A1255" s="140"/>
      <c r="B1255" s="142"/>
      <c r="C1255" s="46"/>
      <c r="D1255" s="1004"/>
      <c r="E1255" s="295" t="s">
        <v>2607</v>
      </c>
      <c r="F1255" s="301">
        <v>1000000</v>
      </c>
      <c r="G1255" s="296" t="s">
        <v>3</v>
      </c>
      <c r="H1255" s="302">
        <v>4</v>
      </c>
      <c r="I1255" s="296" t="s">
        <v>2582</v>
      </c>
      <c r="J1255" s="300" t="s">
        <v>3</v>
      </c>
      <c r="K1255" s="16">
        <v>1</v>
      </c>
      <c r="L1255" s="15" t="s">
        <v>2579</v>
      </c>
      <c r="M1255" s="15" t="s">
        <v>5</v>
      </c>
      <c r="N1255" s="32">
        <f>ROUNDUP(IF(H1255&lt;=0,F1255,IF(K1255&lt;=0,F1255*H1255,F1255*H1255*K1255)),-3)</f>
        <v>4000000</v>
      </c>
      <c r="O1255" s="32">
        <v>4000000</v>
      </c>
      <c r="P1255" s="17">
        <f>N1255-O1255</f>
        <v>0</v>
      </c>
      <c r="Q1255" s="299"/>
      <c r="R1255" s="755"/>
      <c r="S1255" s="755"/>
      <c r="AZ1255" s="10"/>
      <c r="BA1255" s="10"/>
      <c r="BC1255" s="11"/>
      <c r="BD1255" s="12"/>
    </row>
    <row r="1256" spans="1:56" hidden="1">
      <c r="A1256" s="140"/>
      <c r="B1256" s="142"/>
      <c r="C1256" s="46"/>
      <c r="D1256" s="1004"/>
      <c r="E1256" s="295" t="s">
        <v>2608</v>
      </c>
      <c r="F1256" s="301">
        <v>300000</v>
      </c>
      <c r="G1256" s="296" t="s">
        <v>3</v>
      </c>
      <c r="H1256" s="302">
        <v>4</v>
      </c>
      <c r="I1256" s="296" t="s">
        <v>2609</v>
      </c>
      <c r="J1256" s="300" t="s">
        <v>3</v>
      </c>
      <c r="K1256" s="16">
        <v>1</v>
      </c>
      <c r="L1256" s="15" t="s">
        <v>2579</v>
      </c>
      <c r="M1256" s="15" t="s">
        <v>5</v>
      </c>
      <c r="N1256" s="32">
        <f>ROUNDUP(IF(H1256&lt;=0,F1256,IF(K1256&lt;=0,F1256*H1256,F1256*H1256*K1256)),-3)</f>
        <v>1200000</v>
      </c>
      <c r="O1256" s="32">
        <v>4600000</v>
      </c>
      <c r="P1256" s="17">
        <f>N1256-O1256</f>
        <v>-3400000</v>
      </c>
      <c r="Q1256" s="299"/>
      <c r="R1256" s="755"/>
      <c r="S1256" s="755"/>
      <c r="AZ1256" s="10"/>
      <c r="BA1256" s="10"/>
      <c r="BC1256" s="11"/>
      <c r="BD1256" s="12"/>
    </row>
    <row r="1257" spans="1:56" hidden="1">
      <c r="A1257" s="140"/>
      <c r="B1257" s="142"/>
      <c r="C1257" s="46"/>
      <c r="D1257" s="1004"/>
      <c r="E1257" s="295" t="s">
        <v>2610</v>
      </c>
      <c r="F1257" s="301">
        <v>200000</v>
      </c>
      <c r="G1257" s="296" t="s">
        <v>3</v>
      </c>
      <c r="H1257" s="302">
        <v>2</v>
      </c>
      <c r="I1257" s="296" t="s">
        <v>2582</v>
      </c>
      <c r="J1257" s="300" t="s">
        <v>3</v>
      </c>
      <c r="K1257" s="16">
        <v>1</v>
      </c>
      <c r="L1257" s="15" t="s">
        <v>2579</v>
      </c>
      <c r="M1257" s="15" t="s">
        <v>5</v>
      </c>
      <c r="N1257" s="32">
        <f>ROUNDUP(IF(H1257&lt;=0,F1257,IF(K1257&lt;=0,F1257*H1257,F1257*H1257*K1257)),-3)</f>
        <v>400000</v>
      </c>
      <c r="O1257" s="32">
        <v>0</v>
      </c>
      <c r="P1257" s="17">
        <f>N1257-O1257</f>
        <v>400000</v>
      </c>
      <c r="Q1257" s="299"/>
      <c r="R1257" s="755"/>
      <c r="S1257" s="755"/>
      <c r="AZ1257" s="10"/>
      <c r="BA1257" s="10"/>
      <c r="BC1257" s="11"/>
      <c r="BD1257" s="12"/>
    </row>
    <row r="1258" spans="1:56" hidden="1">
      <c r="A1258" s="140"/>
      <c r="B1258" s="142"/>
      <c r="C1258" s="46"/>
      <c r="D1258" s="1004"/>
      <c r="E1258" s="295" t="s">
        <v>2611</v>
      </c>
      <c r="F1258" s="301">
        <v>400000</v>
      </c>
      <c r="G1258" s="296" t="s">
        <v>3</v>
      </c>
      <c r="H1258" s="302">
        <v>6</v>
      </c>
      <c r="I1258" s="296" t="s">
        <v>2582</v>
      </c>
      <c r="J1258" s="300" t="s">
        <v>3</v>
      </c>
      <c r="K1258" s="16">
        <v>1</v>
      </c>
      <c r="L1258" s="15" t="s">
        <v>2579</v>
      </c>
      <c r="M1258" s="15" t="s">
        <v>5</v>
      </c>
      <c r="N1258" s="32">
        <f>ROUNDUP(IF(H1258&lt;=0,F1258,IF(K1258&lt;=0,F1258*H1258,F1258*H1258*K1258)),-3)</f>
        <v>2400000</v>
      </c>
      <c r="O1258" s="32">
        <v>3000000</v>
      </c>
      <c r="P1258" s="17">
        <f>N1258-O1258</f>
        <v>-600000</v>
      </c>
      <c r="Q1258" s="299"/>
      <c r="R1258" s="755"/>
      <c r="S1258" s="755"/>
      <c r="AZ1258" s="10"/>
      <c r="BA1258" s="10"/>
      <c r="BC1258" s="11"/>
      <c r="BD1258" s="12"/>
    </row>
    <row r="1259" spans="1:56" hidden="1">
      <c r="A1259" s="140"/>
      <c r="B1259" s="142"/>
      <c r="C1259" s="46"/>
      <c r="D1259" s="1004"/>
      <c r="E1259" s="295" t="s">
        <v>2612</v>
      </c>
      <c r="F1259" s="301"/>
      <c r="G1259" s="296" t="s">
        <v>3</v>
      </c>
      <c r="H1259" s="302"/>
      <c r="I1259" s="296" t="s">
        <v>2582</v>
      </c>
      <c r="J1259" s="300" t="s">
        <v>3</v>
      </c>
      <c r="L1259" s="15" t="s">
        <v>2579</v>
      </c>
      <c r="M1259" s="15" t="s">
        <v>5</v>
      </c>
      <c r="N1259" s="32">
        <f>ROUNDUP(IF(H1259&lt;=0,F1259,IF(K1259&lt;=0,F1259*H1259,F1259*H1259*K1259)),-3)</f>
        <v>0</v>
      </c>
      <c r="O1259" s="32">
        <v>8000000</v>
      </c>
      <c r="P1259" s="17">
        <f>N1259-O1259</f>
        <v>-8000000</v>
      </c>
      <c r="Q1259" s="299"/>
      <c r="R1259" s="755"/>
      <c r="S1259" s="755"/>
      <c r="AZ1259" s="10"/>
      <c r="BA1259" s="10"/>
      <c r="BC1259" s="11"/>
      <c r="BD1259" s="12"/>
    </row>
    <row r="1260" spans="1:56" hidden="1">
      <c r="A1260" s="140"/>
      <c r="B1260" s="142"/>
      <c r="C1260" s="46"/>
      <c r="D1260" s="1004"/>
      <c r="E1260" s="295"/>
      <c r="F1260" s="307"/>
      <c r="G1260" s="308"/>
      <c r="H1260" s="302"/>
      <c r="I1260" s="296"/>
      <c r="J1260" s="298"/>
      <c r="K1260" s="37"/>
      <c r="N1260" s="32"/>
      <c r="O1260" s="32"/>
      <c r="P1260" s="17"/>
      <c r="Q1260" s="299"/>
      <c r="R1260" s="755"/>
      <c r="S1260" s="755"/>
      <c r="AZ1260" s="10"/>
      <c r="BA1260" s="10"/>
      <c r="BC1260" s="11"/>
      <c r="BD1260" s="12"/>
    </row>
    <row r="1261" spans="1:56" hidden="1">
      <c r="A1261" s="140"/>
      <c r="B1261" s="142"/>
      <c r="C1261" s="46"/>
      <c r="D1261" s="1004" t="s">
        <v>398</v>
      </c>
      <c r="E1261" s="295"/>
      <c r="F1261" s="301"/>
      <c r="G1261" s="296"/>
      <c r="H1261" s="302"/>
      <c r="I1261" s="296"/>
      <c r="J1261" s="300"/>
      <c r="N1261" s="201">
        <f>SUBTOTAL(9,N1262)</f>
        <v>12000000</v>
      </c>
      <c r="O1261" s="201">
        <f>SUBTOTAL(9,O1262)</f>
        <v>17600000</v>
      </c>
      <c r="P1261" s="201">
        <f>SUBTOTAL(9,P1262)</f>
        <v>-5600000</v>
      </c>
      <c r="Q1261" s="303"/>
      <c r="R1261" s="755"/>
      <c r="S1261" s="755"/>
      <c r="AZ1261" s="10"/>
      <c r="BA1261" s="10"/>
      <c r="BC1261" s="11"/>
      <c r="BD1261" s="12"/>
    </row>
    <row r="1262" spans="1:56" hidden="1">
      <c r="A1262" s="140"/>
      <c r="B1262" s="142"/>
      <c r="C1262" s="46"/>
      <c r="D1262" s="1004"/>
      <c r="E1262" s="295" t="s">
        <v>2613</v>
      </c>
      <c r="F1262" s="301">
        <v>3000000</v>
      </c>
      <c r="G1262" s="296" t="s">
        <v>3</v>
      </c>
      <c r="H1262" s="302">
        <v>4</v>
      </c>
      <c r="I1262" s="296" t="s">
        <v>2609</v>
      </c>
      <c r="J1262" s="300" t="s">
        <v>3</v>
      </c>
      <c r="K1262" s="16">
        <v>1</v>
      </c>
      <c r="L1262" s="15" t="s">
        <v>2579</v>
      </c>
      <c r="M1262" s="15" t="s">
        <v>5</v>
      </c>
      <c r="N1262" s="32">
        <f>ROUNDUP(IF(H1262&lt;=0,F1262,IF(K1262&lt;=0,F1262*H1262,F1262*H1262*K1262)),-3)</f>
        <v>12000000</v>
      </c>
      <c r="O1262" s="32">
        <v>17600000</v>
      </c>
      <c r="P1262" s="17">
        <f>N1262-O1262</f>
        <v>-5600000</v>
      </c>
      <c r="Q1262" s="299"/>
      <c r="R1262" s="755"/>
      <c r="S1262" s="755"/>
      <c r="AZ1262" s="10"/>
      <c r="BA1262" s="10"/>
      <c r="BC1262" s="11"/>
      <c r="BD1262" s="12"/>
    </row>
    <row r="1263" spans="1:56" hidden="1">
      <c r="A1263" s="140"/>
      <c r="B1263" s="142"/>
      <c r="C1263" s="46"/>
      <c r="D1263" s="1004"/>
      <c r="E1263" s="295"/>
      <c r="F1263" s="307"/>
      <c r="G1263" s="308"/>
      <c r="H1263" s="302"/>
      <c r="I1263" s="296"/>
      <c r="J1263" s="298"/>
      <c r="K1263" s="37"/>
      <c r="N1263" s="32"/>
      <c r="O1263" s="32"/>
      <c r="P1263" s="17"/>
      <c r="Q1263" s="299"/>
      <c r="R1263" s="755"/>
      <c r="S1263" s="755"/>
      <c r="AZ1263" s="10"/>
      <c r="BA1263" s="10"/>
      <c r="BC1263" s="11"/>
      <c r="BD1263" s="12"/>
    </row>
    <row r="1264" spans="1:56" hidden="1">
      <c r="A1264" s="140"/>
      <c r="B1264" s="142"/>
      <c r="C1264" s="46"/>
      <c r="D1264" s="1004" t="s">
        <v>399</v>
      </c>
      <c r="E1264" s="124"/>
      <c r="F1264" s="294"/>
      <c r="G1264" s="152"/>
      <c r="J1264" s="152"/>
      <c r="M1264" s="152"/>
      <c r="N1264" s="18">
        <f>SUBTOTAL(9,N1265:N1280)</f>
        <v>1454494000</v>
      </c>
      <c r="O1264" s="18">
        <f>SUBTOTAL(9,O1265:O1280)</f>
        <v>710878000</v>
      </c>
      <c r="P1264" s="18">
        <f>SUBTOTAL(9,P1265:P1280)</f>
        <v>743616000</v>
      </c>
      <c r="Q1264" s="303"/>
      <c r="R1264" s="755"/>
      <c r="S1264" s="755"/>
      <c r="AZ1264" s="10"/>
      <c r="BA1264" s="10"/>
      <c r="BC1264" s="11"/>
      <c r="BD1264" s="12"/>
    </row>
    <row r="1265" spans="1:56" hidden="1">
      <c r="A1265" s="140"/>
      <c r="B1265" s="142"/>
      <c r="C1265" s="46"/>
      <c r="D1265" s="1004"/>
      <c r="E1265" s="295" t="s">
        <v>2614</v>
      </c>
      <c r="F1265" s="200">
        <v>211700000</v>
      </c>
      <c r="G1265" s="35" t="s">
        <v>3</v>
      </c>
      <c r="H1265" s="37">
        <v>1</v>
      </c>
      <c r="I1265" s="35" t="s">
        <v>2589</v>
      </c>
      <c r="J1265" s="300" t="s">
        <v>3</v>
      </c>
      <c r="K1265" s="16">
        <v>1</v>
      </c>
      <c r="L1265" s="15" t="s">
        <v>2579</v>
      </c>
      <c r="M1265" s="15" t="s">
        <v>5</v>
      </c>
      <c r="N1265" s="32">
        <f t="shared" ref="N1265:N1280" si="75">ROUNDUP(IF(H1265&lt;=0,F1265,IF(K1265&lt;=0,F1265*H1265,F1265*H1265*K1265)),-3)</f>
        <v>211700000</v>
      </c>
      <c r="O1265" s="32">
        <v>317550000</v>
      </c>
      <c r="P1265" s="17">
        <f t="shared" ref="P1265:P1280" si="76">N1265-O1265</f>
        <v>-105850000</v>
      </c>
      <c r="Q1265" s="299"/>
      <c r="R1265" s="755"/>
      <c r="S1265" s="755"/>
      <c r="AZ1265" s="10"/>
      <c r="BA1265" s="10"/>
      <c r="BC1265" s="11"/>
      <c r="BD1265" s="12"/>
    </row>
    <row r="1266" spans="1:56" hidden="1">
      <c r="A1266" s="140"/>
      <c r="B1266" s="142"/>
      <c r="C1266" s="46"/>
      <c r="D1266" s="1004"/>
      <c r="E1266" s="295" t="s">
        <v>2615</v>
      </c>
      <c r="F1266" s="200">
        <v>3850000</v>
      </c>
      <c r="G1266" s="35" t="s">
        <v>3</v>
      </c>
      <c r="H1266" s="37">
        <v>12</v>
      </c>
      <c r="I1266" s="35" t="s">
        <v>2584</v>
      </c>
      <c r="J1266" s="300" t="s">
        <v>3</v>
      </c>
      <c r="K1266" s="16">
        <v>1</v>
      </c>
      <c r="L1266" s="15" t="s">
        <v>2579</v>
      </c>
      <c r="M1266" s="15" t="s">
        <v>5</v>
      </c>
      <c r="N1266" s="32">
        <f t="shared" si="75"/>
        <v>46200000</v>
      </c>
      <c r="O1266" s="32">
        <v>46200000</v>
      </c>
      <c r="P1266" s="17">
        <f t="shared" si="76"/>
        <v>0</v>
      </c>
      <c r="Q1266" s="299"/>
      <c r="R1266" s="755"/>
      <c r="S1266" s="755"/>
      <c r="AZ1266" s="10"/>
      <c r="BA1266" s="10"/>
      <c r="BC1266" s="11"/>
      <c r="BD1266" s="12"/>
    </row>
    <row r="1267" spans="1:56" hidden="1">
      <c r="A1267" s="140"/>
      <c r="B1267" s="142"/>
      <c r="C1267" s="46"/>
      <c r="D1267" s="1004"/>
      <c r="E1267" s="295" t="s">
        <v>2616</v>
      </c>
      <c r="F1267" s="200">
        <v>4400000</v>
      </c>
      <c r="G1267" s="35" t="s">
        <v>3</v>
      </c>
      <c r="H1267" s="37">
        <v>12</v>
      </c>
      <c r="I1267" s="35" t="s">
        <v>2584</v>
      </c>
      <c r="J1267" s="300" t="s">
        <v>3</v>
      </c>
      <c r="K1267" s="16">
        <v>1</v>
      </c>
      <c r="L1267" s="15" t="s">
        <v>2579</v>
      </c>
      <c r="M1267" s="15" t="s">
        <v>5</v>
      </c>
      <c r="N1267" s="32">
        <f t="shared" si="75"/>
        <v>52800000</v>
      </c>
      <c r="O1267" s="32">
        <v>66000000</v>
      </c>
      <c r="P1267" s="17">
        <f t="shared" si="76"/>
        <v>-13200000</v>
      </c>
      <c r="Q1267" s="299"/>
      <c r="R1267" s="755"/>
      <c r="S1267" s="755"/>
      <c r="AZ1267" s="10"/>
      <c r="BA1267" s="10"/>
      <c r="BC1267" s="11"/>
      <c r="BD1267" s="12"/>
    </row>
    <row r="1268" spans="1:56" hidden="1">
      <c r="A1268" s="140"/>
      <c r="B1268" s="142"/>
      <c r="C1268" s="46"/>
      <c r="D1268" s="1004"/>
      <c r="E1268" s="295" t="s">
        <v>2617</v>
      </c>
      <c r="F1268" s="200">
        <v>1250000</v>
      </c>
      <c r="G1268" s="35" t="s">
        <v>3</v>
      </c>
      <c r="H1268" s="37">
        <v>12</v>
      </c>
      <c r="I1268" s="35" t="s">
        <v>2584</v>
      </c>
      <c r="J1268" s="300" t="s">
        <v>3</v>
      </c>
      <c r="K1268" s="16">
        <v>1</v>
      </c>
      <c r="L1268" s="15" t="s">
        <v>2579</v>
      </c>
      <c r="M1268" s="15" t="s">
        <v>5</v>
      </c>
      <c r="N1268" s="32">
        <f t="shared" si="75"/>
        <v>15000000</v>
      </c>
      <c r="O1268" s="32">
        <v>16500000</v>
      </c>
      <c r="P1268" s="17">
        <f t="shared" si="76"/>
        <v>-1500000</v>
      </c>
      <c r="Q1268" s="299"/>
      <c r="R1268" s="755"/>
      <c r="S1268" s="755"/>
      <c r="AZ1268" s="10"/>
      <c r="BA1268" s="10"/>
      <c r="BC1268" s="11"/>
      <c r="BD1268" s="12"/>
    </row>
    <row r="1269" spans="1:56" hidden="1">
      <c r="A1269" s="140"/>
      <c r="B1269" s="142"/>
      <c r="C1269" s="46"/>
      <c r="D1269" s="1004"/>
      <c r="E1269" s="295" t="s">
        <v>2618</v>
      </c>
      <c r="F1269" s="200">
        <v>7799900</v>
      </c>
      <c r="G1269" s="35" t="s">
        <v>3</v>
      </c>
      <c r="H1269" s="37">
        <v>12</v>
      </c>
      <c r="I1269" s="35" t="s">
        <v>2584</v>
      </c>
      <c r="J1269" s="300" t="s">
        <v>3</v>
      </c>
      <c r="K1269" s="16">
        <v>1</v>
      </c>
      <c r="L1269" s="15" t="s">
        <v>2579</v>
      </c>
      <c r="M1269" s="15" t="s">
        <v>5</v>
      </c>
      <c r="N1269" s="32">
        <f t="shared" si="75"/>
        <v>93599000</v>
      </c>
      <c r="O1269" s="32">
        <v>92400000</v>
      </c>
      <c r="P1269" s="17">
        <f t="shared" si="76"/>
        <v>1199000</v>
      </c>
      <c r="Q1269" s="299"/>
      <c r="R1269" s="755"/>
      <c r="S1269" s="755"/>
      <c r="AZ1269" s="10"/>
      <c r="BA1269" s="10"/>
      <c r="BC1269" s="11"/>
      <c r="BD1269" s="12"/>
    </row>
    <row r="1270" spans="1:56" hidden="1">
      <c r="A1270" s="140"/>
      <c r="B1270" s="142"/>
      <c r="C1270" s="46"/>
      <c r="D1270" s="1004"/>
      <c r="E1270" s="295" t="s">
        <v>2619</v>
      </c>
      <c r="F1270" s="200">
        <v>3300000</v>
      </c>
      <c r="G1270" s="35" t="s">
        <v>3</v>
      </c>
      <c r="H1270" s="37">
        <v>12</v>
      </c>
      <c r="I1270" s="35" t="s">
        <v>2584</v>
      </c>
      <c r="J1270" s="300" t="s">
        <v>3</v>
      </c>
      <c r="K1270" s="16">
        <v>1</v>
      </c>
      <c r="L1270" s="15" t="s">
        <v>2579</v>
      </c>
      <c r="M1270" s="15" t="s">
        <v>5</v>
      </c>
      <c r="N1270" s="32">
        <f t="shared" si="75"/>
        <v>39600000</v>
      </c>
      <c r="O1270" s="32">
        <v>39600000</v>
      </c>
      <c r="P1270" s="17">
        <f t="shared" si="76"/>
        <v>0</v>
      </c>
      <c r="Q1270" s="299"/>
      <c r="R1270" s="755"/>
      <c r="S1270" s="755"/>
      <c r="AZ1270" s="10"/>
      <c r="BA1270" s="10"/>
      <c r="BC1270" s="11"/>
      <c r="BD1270" s="12"/>
    </row>
    <row r="1271" spans="1:56" hidden="1">
      <c r="A1271" s="140"/>
      <c r="B1271" s="142"/>
      <c r="C1271" s="46"/>
      <c r="D1271" s="1004"/>
      <c r="E1271" s="295" t="s">
        <v>2620</v>
      </c>
      <c r="F1271" s="200">
        <v>150000000</v>
      </c>
      <c r="G1271" s="35" t="s">
        <v>3</v>
      </c>
      <c r="H1271" s="37">
        <v>1</v>
      </c>
      <c r="I1271" s="35" t="s">
        <v>2589</v>
      </c>
      <c r="J1271" s="300" t="s">
        <v>3</v>
      </c>
      <c r="K1271" s="16">
        <v>1</v>
      </c>
      <c r="L1271" s="15" t="s">
        <v>2579</v>
      </c>
      <c r="M1271" s="15" t="s">
        <v>5</v>
      </c>
      <c r="N1271" s="32">
        <f t="shared" si="75"/>
        <v>150000000</v>
      </c>
      <c r="O1271" s="32">
        <v>0</v>
      </c>
      <c r="P1271" s="17">
        <f t="shared" si="76"/>
        <v>150000000</v>
      </c>
      <c r="Q1271" s="299"/>
      <c r="R1271" s="755"/>
      <c r="S1271" s="755"/>
      <c r="AZ1271" s="10"/>
      <c r="BA1271" s="10"/>
      <c r="BC1271" s="11"/>
      <c r="BD1271" s="12"/>
    </row>
    <row r="1272" spans="1:56" hidden="1">
      <c r="A1272" s="140"/>
      <c r="B1272" s="142"/>
      <c r="C1272" s="46"/>
      <c r="D1272" s="1004"/>
      <c r="E1272" s="295" t="s">
        <v>2621</v>
      </c>
      <c r="F1272" s="301">
        <v>355000</v>
      </c>
      <c r="G1272" s="296" t="s">
        <v>3</v>
      </c>
      <c r="H1272" s="302">
        <v>12</v>
      </c>
      <c r="I1272" s="296" t="s">
        <v>2584</v>
      </c>
      <c r="J1272" s="300" t="s">
        <v>3</v>
      </c>
      <c r="K1272" s="16">
        <v>1</v>
      </c>
      <c r="L1272" s="15" t="s">
        <v>2579</v>
      </c>
      <c r="M1272" s="15" t="s">
        <v>5</v>
      </c>
      <c r="N1272" s="32">
        <f t="shared" si="75"/>
        <v>4260000</v>
      </c>
      <c r="O1272" s="32">
        <v>10000000</v>
      </c>
      <c r="P1272" s="17">
        <f t="shared" si="76"/>
        <v>-5740000</v>
      </c>
      <c r="Q1272" s="299"/>
      <c r="R1272" s="755"/>
      <c r="S1272" s="755"/>
      <c r="AZ1272" s="10"/>
      <c r="BA1272" s="10"/>
      <c r="BC1272" s="11"/>
      <c r="BD1272" s="12"/>
    </row>
    <row r="1273" spans="1:56" hidden="1">
      <c r="A1273" s="140"/>
      <c r="B1273" s="142"/>
      <c r="C1273" s="46"/>
      <c r="D1273" s="1004"/>
      <c r="E1273" s="295" t="s">
        <v>2622</v>
      </c>
      <c r="F1273" s="200">
        <v>111943000</v>
      </c>
      <c r="G1273" s="35" t="s">
        <v>3</v>
      </c>
      <c r="H1273" s="37">
        <v>4</v>
      </c>
      <c r="I1273" s="35" t="s">
        <v>2584</v>
      </c>
      <c r="J1273" s="300" t="s">
        <v>3</v>
      </c>
      <c r="K1273" s="16">
        <v>1</v>
      </c>
      <c r="L1273" s="15" t="s">
        <v>2579</v>
      </c>
      <c r="M1273" s="15" t="s">
        <v>5</v>
      </c>
      <c r="N1273" s="32">
        <f t="shared" si="75"/>
        <v>447772000</v>
      </c>
      <c r="O1273" s="32">
        <v>78000000</v>
      </c>
      <c r="P1273" s="17">
        <f t="shared" si="76"/>
        <v>369772000</v>
      </c>
      <c r="Q1273" s="299"/>
      <c r="R1273" s="755"/>
      <c r="S1273" s="755"/>
      <c r="AZ1273" s="10"/>
      <c r="BA1273" s="10"/>
      <c r="BC1273" s="11"/>
      <c r="BD1273" s="12"/>
    </row>
    <row r="1274" spans="1:56" hidden="1">
      <c r="A1274" s="140"/>
      <c r="B1274" s="142"/>
      <c r="C1274" s="46"/>
      <c r="D1274" s="1004"/>
      <c r="E1274" s="295" t="s">
        <v>2623</v>
      </c>
      <c r="F1274" s="200">
        <v>28028000</v>
      </c>
      <c r="G1274" s="35" t="s">
        <v>3</v>
      </c>
      <c r="H1274" s="37">
        <v>12</v>
      </c>
      <c r="I1274" s="35" t="s">
        <v>2584</v>
      </c>
      <c r="J1274" s="300" t="s">
        <v>3</v>
      </c>
      <c r="K1274" s="16">
        <v>1</v>
      </c>
      <c r="L1274" s="15" t="s">
        <v>2579</v>
      </c>
      <c r="M1274" s="15" t="s">
        <v>5</v>
      </c>
      <c r="N1274" s="32">
        <f t="shared" si="75"/>
        <v>336336000</v>
      </c>
      <c r="O1274" s="32">
        <v>0</v>
      </c>
      <c r="P1274" s="17">
        <f t="shared" si="76"/>
        <v>336336000</v>
      </c>
      <c r="Q1274" s="299"/>
      <c r="R1274" s="755"/>
      <c r="S1274" s="755"/>
      <c r="AZ1274" s="10"/>
      <c r="BA1274" s="10"/>
      <c r="BC1274" s="11"/>
      <c r="BD1274" s="12"/>
    </row>
    <row r="1275" spans="1:56" hidden="1">
      <c r="A1275" s="140"/>
      <c r="B1275" s="142"/>
      <c r="C1275" s="46"/>
      <c r="D1275" s="1004"/>
      <c r="E1275" s="295" t="s">
        <v>2624</v>
      </c>
      <c r="F1275" s="200">
        <v>8250000</v>
      </c>
      <c r="G1275" s="35" t="s">
        <v>3</v>
      </c>
      <c r="H1275" s="37">
        <v>4</v>
      </c>
      <c r="I1275" s="35" t="s">
        <v>2584</v>
      </c>
      <c r="J1275" s="300" t="s">
        <v>3</v>
      </c>
      <c r="K1275" s="16">
        <v>1</v>
      </c>
      <c r="L1275" s="15" t="s">
        <v>2579</v>
      </c>
      <c r="M1275" s="15" t="s">
        <v>5</v>
      </c>
      <c r="N1275" s="32">
        <f t="shared" si="75"/>
        <v>33000000</v>
      </c>
      <c r="O1275" s="32">
        <v>0</v>
      </c>
      <c r="P1275" s="17">
        <f t="shared" si="76"/>
        <v>33000000</v>
      </c>
      <c r="Q1275" s="299"/>
      <c r="R1275" s="755"/>
      <c r="S1275" s="755"/>
      <c r="AZ1275" s="10"/>
      <c r="BA1275" s="10"/>
      <c r="BC1275" s="11"/>
      <c r="BD1275" s="12"/>
    </row>
    <row r="1276" spans="1:56" hidden="1">
      <c r="A1276" s="140"/>
      <c r="B1276" s="142"/>
      <c r="C1276" s="46"/>
      <c r="D1276" s="1004"/>
      <c r="E1276" s="87" t="s">
        <v>2625</v>
      </c>
      <c r="F1276" s="306">
        <v>200000</v>
      </c>
      <c r="G1276" s="187" t="s">
        <v>3</v>
      </c>
      <c r="H1276" s="236">
        <v>8</v>
      </c>
      <c r="I1276" s="187" t="s">
        <v>12</v>
      </c>
      <c r="J1276" s="300" t="s">
        <v>3</v>
      </c>
      <c r="K1276" s="16">
        <v>1</v>
      </c>
      <c r="L1276" s="15" t="s">
        <v>16</v>
      </c>
      <c r="M1276" s="15" t="s">
        <v>5</v>
      </c>
      <c r="N1276" s="32">
        <f t="shared" si="75"/>
        <v>1600000</v>
      </c>
      <c r="O1276" s="32">
        <v>2400000</v>
      </c>
      <c r="P1276" s="17">
        <f t="shared" si="76"/>
        <v>-800000</v>
      </c>
      <c r="Q1276" s="299"/>
      <c r="R1276" s="755"/>
      <c r="S1276" s="755"/>
      <c r="AZ1276" s="10"/>
      <c r="BA1276" s="10"/>
      <c r="BC1276" s="11"/>
      <c r="BD1276" s="12"/>
    </row>
    <row r="1277" spans="1:56" hidden="1">
      <c r="A1277" s="140"/>
      <c r="B1277" s="142"/>
      <c r="C1277" s="46"/>
      <c r="D1277" s="1004"/>
      <c r="E1277" s="87" t="s">
        <v>2626</v>
      </c>
      <c r="F1277" s="306">
        <v>319000</v>
      </c>
      <c r="G1277" s="187" t="s">
        <v>3</v>
      </c>
      <c r="H1277" s="236">
        <v>8</v>
      </c>
      <c r="I1277" s="187" t="s">
        <v>12</v>
      </c>
      <c r="J1277" s="300" t="s">
        <v>3</v>
      </c>
      <c r="K1277" s="16">
        <v>1</v>
      </c>
      <c r="L1277" s="15" t="s">
        <v>16</v>
      </c>
      <c r="M1277" s="15" t="s">
        <v>5</v>
      </c>
      <c r="N1277" s="32">
        <f t="shared" si="75"/>
        <v>2552000</v>
      </c>
      <c r="O1277" s="32">
        <v>3828000</v>
      </c>
      <c r="P1277" s="17">
        <f t="shared" si="76"/>
        <v>-1276000</v>
      </c>
      <c r="Q1277" s="299"/>
      <c r="R1277" s="755"/>
      <c r="S1277" s="755"/>
      <c r="AZ1277" s="10"/>
      <c r="BA1277" s="10"/>
      <c r="BC1277" s="11"/>
      <c r="BD1277" s="12"/>
    </row>
    <row r="1278" spans="1:56" hidden="1">
      <c r="A1278" s="140"/>
      <c r="B1278" s="142"/>
      <c r="C1278" s="46"/>
      <c r="D1278" s="1004"/>
      <c r="E1278" s="87" t="s">
        <v>2627</v>
      </c>
      <c r="F1278" s="306">
        <v>5000000</v>
      </c>
      <c r="G1278" s="187" t="s">
        <v>3</v>
      </c>
      <c r="H1278" s="236">
        <v>4</v>
      </c>
      <c r="I1278" s="187" t="s">
        <v>12</v>
      </c>
      <c r="J1278" s="300" t="s">
        <v>3</v>
      </c>
      <c r="K1278" s="16">
        <v>1</v>
      </c>
      <c r="L1278" s="15" t="s">
        <v>16</v>
      </c>
      <c r="M1278" s="15" t="s">
        <v>5</v>
      </c>
      <c r="N1278" s="32">
        <f t="shared" si="75"/>
        <v>20000000</v>
      </c>
      <c r="O1278" s="32">
        <v>0</v>
      </c>
      <c r="P1278" s="17">
        <f t="shared" si="76"/>
        <v>20000000</v>
      </c>
      <c r="Q1278" s="299"/>
      <c r="R1278" s="755"/>
      <c r="S1278" s="755"/>
      <c r="AZ1278" s="10"/>
      <c r="BA1278" s="10"/>
      <c r="BC1278" s="11"/>
      <c r="BD1278" s="12"/>
    </row>
    <row r="1279" spans="1:56" hidden="1">
      <c r="A1279" s="140"/>
      <c r="B1279" s="142"/>
      <c r="C1279" s="46"/>
      <c r="D1279" s="1004"/>
      <c r="E1279" s="87" t="s">
        <v>2628</v>
      </c>
      <c r="F1279" s="306">
        <v>25000</v>
      </c>
      <c r="G1279" s="187" t="s">
        <v>3</v>
      </c>
      <c r="H1279" s="236">
        <v>3</v>
      </c>
      <c r="I1279" s="187" t="s">
        <v>2586</v>
      </c>
      <c r="J1279" s="300" t="s">
        <v>3</v>
      </c>
      <c r="K1279" s="16">
        <v>1</v>
      </c>
      <c r="L1279" s="15" t="s">
        <v>16</v>
      </c>
      <c r="M1279" s="15" t="s">
        <v>5</v>
      </c>
      <c r="N1279" s="32">
        <f t="shared" si="75"/>
        <v>75000</v>
      </c>
      <c r="O1279" s="32">
        <v>0</v>
      </c>
      <c r="P1279" s="17">
        <f t="shared" si="76"/>
        <v>75000</v>
      </c>
      <c r="Q1279" s="299"/>
      <c r="R1279" s="755"/>
      <c r="S1279" s="755"/>
      <c r="AZ1279" s="10"/>
      <c r="BA1279" s="10"/>
      <c r="BC1279" s="11"/>
      <c r="BD1279" s="12"/>
    </row>
    <row r="1280" spans="1:56" hidden="1">
      <c r="A1280" s="140"/>
      <c r="B1280" s="142"/>
      <c r="C1280" s="46"/>
      <c r="D1280" s="1004"/>
      <c r="E1280" s="295" t="s">
        <v>2629</v>
      </c>
      <c r="F1280" s="304"/>
      <c r="G1280" s="300" t="s">
        <v>3</v>
      </c>
      <c r="H1280" s="305"/>
      <c r="I1280" s="300" t="s">
        <v>25</v>
      </c>
      <c r="J1280" s="300" t="s">
        <v>3</v>
      </c>
      <c r="K1280" s="305"/>
      <c r="L1280" s="300" t="s">
        <v>7</v>
      </c>
      <c r="M1280" s="15" t="s">
        <v>5</v>
      </c>
      <c r="N1280" s="32">
        <f t="shared" si="75"/>
        <v>0</v>
      </c>
      <c r="O1280" s="32">
        <v>38400000</v>
      </c>
      <c r="P1280" s="17">
        <f t="shared" si="76"/>
        <v>-38400000</v>
      </c>
      <c r="Q1280" s="299"/>
      <c r="R1280" s="755"/>
      <c r="S1280" s="755"/>
      <c r="AZ1280" s="10"/>
      <c r="BA1280" s="10"/>
      <c r="BC1280" s="11"/>
      <c r="BD1280" s="12"/>
    </row>
    <row r="1281" spans="1:56" hidden="1">
      <c r="A1281" s="140"/>
      <c r="B1281" s="142"/>
      <c r="C1281" s="46"/>
      <c r="D1281" s="1004"/>
      <c r="E1281" s="124"/>
      <c r="F1281" s="294"/>
      <c r="G1281" s="152"/>
      <c r="J1281" s="152"/>
      <c r="M1281" s="152"/>
      <c r="N1281" s="17"/>
      <c r="O1281" s="17"/>
      <c r="P1281" s="17"/>
      <c r="Q1281" s="299"/>
      <c r="R1281" s="755"/>
      <c r="S1281" s="755"/>
      <c r="AZ1281" s="10"/>
      <c r="BA1281" s="10"/>
      <c r="BC1281" s="11"/>
      <c r="BD1281" s="12"/>
    </row>
    <row r="1282" spans="1:56" hidden="1">
      <c r="A1282" s="140"/>
      <c r="B1282" s="142"/>
      <c r="C1282" s="46"/>
      <c r="D1282" s="1004" t="s">
        <v>417</v>
      </c>
      <c r="E1282" s="295"/>
      <c r="F1282" s="301"/>
      <c r="G1282" s="296"/>
      <c r="H1282" s="302"/>
      <c r="I1282" s="296"/>
      <c r="J1282" s="300"/>
      <c r="N1282" s="201">
        <f>SUBTOTAL(9,N1283:N1291)</f>
        <v>110596000</v>
      </c>
      <c r="O1282" s="201">
        <f>SUBTOTAL(9,O1283:O1295)</f>
        <v>122366000</v>
      </c>
      <c r="P1282" s="201">
        <f>SUBTOTAL(9,P1283:P1295)</f>
        <v>-11770000</v>
      </c>
      <c r="Q1282" s="303"/>
      <c r="R1282" s="755"/>
      <c r="S1282" s="755"/>
      <c r="AZ1282" s="10"/>
      <c r="BA1282" s="10"/>
      <c r="BC1282" s="11"/>
      <c r="BD1282" s="12"/>
    </row>
    <row r="1283" spans="1:56" hidden="1">
      <c r="A1283" s="140"/>
      <c r="B1283" s="142"/>
      <c r="C1283" s="46"/>
      <c r="D1283" s="1004"/>
      <c r="E1283" s="295" t="s">
        <v>2630</v>
      </c>
      <c r="F1283" s="301">
        <v>1000000</v>
      </c>
      <c r="G1283" s="296" t="s">
        <v>3</v>
      </c>
      <c r="H1283" s="309">
        <v>8</v>
      </c>
      <c r="I1283" s="296" t="s">
        <v>12</v>
      </c>
      <c r="J1283" s="300" t="s">
        <v>3</v>
      </c>
      <c r="K1283" s="16">
        <v>1</v>
      </c>
      <c r="L1283" s="15" t="s">
        <v>16</v>
      </c>
      <c r="M1283" s="15" t="s">
        <v>5</v>
      </c>
      <c r="N1283" s="32">
        <f t="shared" ref="N1283:N1295" si="77">ROUNDUP(IF(H1283&lt;=0,F1283,IF(K1283&lt;=0,F1283*H1283,F1283*H1283*K1283)),-3)</f>
        <v>8000000</v>
      </c>
      <c r="O1283" s="32">
        <v>12000000</v>
      </c>
      <c r="P1283" s="17">
        <f t="shared" ref="P1283:P1295" si="78">N1283-O1283</f>
        <v>-4000000</v>
      </c>
      <c r="Q1283" s="299"/>
      <c r="R1283" s="755"/>
      <c r="S1283" s="755"/>
      <c r="AZ1283" s="10"/>
      <c r="BA1283" s="10"/>
      <c r="BC1283" s="11"/>
      <c r="BD1283" s="12"/>
    </row>
    <row r="1284" spans="1:56" hidden="1">
      <c r="A1284" s="140"/>
      <c r="B1284" s="142"/>
      <c r="C1284" s="46"/>
      <c r="D1284" s="1004"/>
      <c r="E1284" s="295" t="s">
        <v>840</v>
      </c>
      <c r="F1284" s="301">
        <v>8000000</v>
      </c>
      <c r="G1284" s="296" t="s">
        <v>3</v>
      </c>
      <c r="H1284" s="309">
        <v>1</v>
      </c>
      <c r="I1284" s="296" t="s">
        <v>16</v>
      </c>
      <c r="J1284" s="300" t="s">
        <v>3</v>
      </c>
      <c r="K1284" s="16">
        <v>1</v>
      </c>
      <c r="L1284" s="15" t="s">
        <v>16</v>
      </c>
      <c r="M1284" s="15" t="s">
        <v>5</v>
      </c>
      <c r="N1284" s="32">
        <f t="shared" si="77"/>
        <v>8000000</v>
      </c>
      <c r="O1284" s="32">
        <v>8000000</v>
      </c>
      <c r="P1284" s="17">
        <f t="shared" si="78"/>
        <v>0</v>
      </c>
      <c r="Q1284" s="299"/>
      <c r="R1284" s="755"/>
      <c r="S1284" s="755"/>
      <c r="AZ1284" s="10"/>
      <c r="BA1284" s="10"/>
      <c r="BC1284" s="11"/>
      <c r="BD1284" s="12"/>
    </row>
    <row r="1285" spans="1:56" hidden="1">
      <c r="A1285" s="140"/>
      <c r="B1285" s="142"/>
      <c r="C1285" s="46"/>
      <c r="D1285" s="1004"/>
      <c r="E1285" s="295" t="s">
        <v>841</v>
      </c>
      <c r="F1285" s="310">
        <v>4596000</v>
      </c>
      <c r="G1285" s="296" t="s">
        <v>3</v>
      </c>
      <c r="H1285" s="302">
        <v>1</v>
      </c>
      <c r="I1285" s="296" t="s">
        <v>16</v>
      </c>
      <c r="J1285" s="300" t="s">
        <v>3</v>
      </c>
      <c r="K1285" s="16">
        <v>1</v>
      </c>
      <c r="L1285" s="15" t="s">
        <v>16</v>
      </c>
      <c r="M1285" s="15" t="s">
        <v>5</v>
      </c>
      <c r="N1285" s="32">
        <f t="shared" si="77"/>
        <v>4596000</v>
      </c>
      <c r="O1285" s="32">
        <v>4596000</v>
      </c>
      <c r="P1285" s="17">
        <f t="shared" si="78"/>
        <v>0</v>
      </c>
      <c r="Q1285" s="299"/>
      <c r="R1285" s="755"/>
      <c r="S1285" s="755"/>
      <c r="AZ1285" s="10"/>
      <c r="BA1285" s="10"/>
      <c r="BC1285" s="11"/>
      <c r="BD1285" s="12"/>
    </row>
    <row r="1286" spans="1:56" hidden="1">
      <c r="A1286" s="140"/>
      <c r="B1286" s="142"/>
      <c r="C1286" s="46"/>
      <c r="D1286" s="1004"/>
      <c r="E1286" s="295" t="s">
        <v>2631</v>
      </c>
      <c r="F1286" s="301">
        <v>56000000</v>
      </c>
      <c r="G1286" s="296" t="s">
        <v>3</v>
      </c>
      <c r="H1286" s="302">
        <v>1</v>
      </c>
      <c r="I1286" s="296" t="s">
        <v>16</v>
      </c>
      <c r="J1286" s="300" t="s">
        <v>3</v>
      </c>
      <c r="K1286" s="16">
        <v>1</v>
      </c>
      <c r="L1286" s="15" t="s">
        <v>16</v>
      </c>
      <c r="M1286" s="15" t="s">
        <v>5</v>
      </c>
      <c r="N1286" s="32">
        <f t="shared" si="77"/>
        <v>56000000</v>
      </c>
      <c r="O1286" s="32">
        <v>76000000</v>
      </c>
      <c r="P1286" s="17">
        <f t="shared" si="78"/>
        <v>-20000000</v>
      </c>
      <c r="Q1286" s="299"/>
      <c r="R1286" s="755"/>
      <c r="S1286" s="755"/>
      <c r="AZ1286" s="10"/>
      <c r="BA1286" s="10"/>
      <c r="BC1286" s="11"/>
      <c r="BD1286" s="12"/>
    </row>
    <row r="1287" spans="1:56" hidden="1">
      <c r="A1287" s="140"/>
      <c r="B1287" s="142"/>
      <c r="C1287" s="46"/>
      <c r="D1287" s="1004"/>
      <c r="E1287" s="295" t="s">
        <v>842</v>
      </c>
      <c r="F1287" s="301">
        <v>2000000</v>
      </c>
      <c r="G1287" s="296" t="s">
        <v>3</v>
      </c>
      <c r="H1287" s="302">
        <v>1</v>
      </c>
      <c r="I1287" s="296" t="s">
        <v>25</v>
      </c>
      <c r="J1287" s="300" t="s">
        <v>3</v>
      </c>
      <c r="K1287" s="16">
        <v>1</v>
      </c>
      <c r="L1287" s="15" t="s">
        <v>16</v>
      </c>
      <c r="M1287" s="15" t="s">
        <v>5</v>
      </c>
      <c r="N1287" s="32">
        <f t="shared" si="77"/>
        <v>2000000</v>
      </c>
      <c r="O1287" s="32">
        <v>4000000</v>
      </c>
      <c r="P1287" s="17">
        <f t="shared" si="78"/>
        <v>-2000000</v>
      </c>
      <c r="Q1287" s="299"/>
      <c r="R1287" s="755"/>
      <c r="S1287" s="755"/>
      <c r="AZ1287" s="10"/>
      <c r="BA1287" s="10"/>
      <c r="BC1287" s="11"/>
      <c r="BD1287" s="12"/>
    </row>
    <row r="1288" spans="1:56" hidden="1">
      <c r="A1288" s="140"/>
      <c r="B1288" s="142"/>
      <c r="C1288" s="46"/>
      <c r="D1288" s="1004"/>
      <c r="E1288" s="295" t="s">
        <v>843</v>
      </c>
      <c r="F1288" s="301">
        <v>3500000</v>
      </c>
      <c r="G1288" s="296" t="s">
        <v>3</v>
      </c>
      <c r="H1288" s="309">
        <v>2</v>
      </c>
      <c r="I1288" s="296" t="s">
        <v>25</v>
      </c>
      <c r="J1288" s="300" t="s">
        <v>3</v>
      </c>
      <c r="K1288" s="16">
        <v>1</v>
      </c>
      <c r="L1288" s="15" t="s">
        <v>16</v>
      </c>
      <c r="M1288" s="15" t="s">
        <v>5</v>
      </c>
      <c r="N1288" s="32">
        <f t="shared" si="77"/>
        <v>7000000</v>
      </c>
      <c r="O1288" s="32">
        <v>7000000</v>
      </c>
      <c r="P1288" s="17">
        <f t="shared" si="78"/>
        <v>0</v>
      </c>
      <c r="Q1288" s="299"/>
      <c r="R1288" s="755"/>
      <c r="S1288" s="755"/>
      <c r="AZ1288" s="10"/>
      <c r="BA1288" s="10"/>
      <c r="BC1288" s="11"/>
      <c r="BD1288" s="12"/>
    </row>
    <row r="1289" spans="1:56" hidden="1">
      <c r="A1289" s="140"/>
      <c r="B1289" s="142"/>
      <c r="C1289" s="46"/>
      <c r="D1289" s="1004"/>
      <c r="E1289" s="295" t="s">
        <v>2632</v>
      </c>
      <c r="F1289" s="301">
        <v>4000000</v>
      </c>
      <c r="G1289" s="296" t="s">
        <v>3</v>
      </c>
      <c r="H1289" s="309">
        <v>1</v>
      </c>
      <c r="I1289" s="296" t="s">
        <v>25</v>
      </c>
      <c r="J1289" s="300" t="s">
        <v>3</v>
      </c>
      <c r="K1289" s="16">
        <v>1</v>
      </c>
      <c r="L1289" s="15" t="s">
        <v>16</v>
      </c>
      <c r="M1289" s="15" t="s">
        <v>5</v>
      </c>
      <c r="N1289" s="32">
        <f t="shared" si="77"/>
        <v>4000000</v>
      </c>
      <c r="O1289" s="32">
        <v>4000000</v>
      </c>
      <c r="P1289" s="17">
        <f t="shared" si="78"/>
        <v>0</v>
      </c>
      <c r="Q1289" s="299"/>
      <c r="R1289" s="755"/>
      <c r="S1289" s="755"/>
      <c r="AZ1289" s="10"/>
      <c r="BA1289" s="10"/>
      <c r="BC1289" s="11"/>
      <c r="BD1289" s="12"/>
    </row>
    <row r="1290" spans="1:56" hidden="1">
      <c r="A1290" s="140"/>
      <c r="B1290" s="142"/>
      <c r="C1290" s="46"/>
      <c r="D1290" s="1004"/>
      <c r="E1290" s="295" t="s">
        <v>2633</v>
      </c>
      <c r="F1290" s="301">
        <v>2000000</v>
      </c>
      <c r="G1290" s="296" t="s">
        <v>3</v>
      </c>
      <c r="H1290" s="302">
        <v>2</v>
      </c>
      <c r="I1290" s="296" t="s">
        <v>2582</v>
      </c>
      <c r="J1290" s="300" t="s">
        <v>3</v>
      </c>
      <c r="K1290" s="16">
        <v>1</v>
      </c>
      <c r="L1290" s="15" t="s">
        <v>2579</v>
      </c>
      <c r="M1290" s="15" t="s">
        <v>5</v>
      </c>
      <c r="N1290" s="32">
        <f t="shared" si="77"/>
        <v>4000000</v>
      </c>
      <c r="O1290" s="32">
        <v>4000000</v>
      </c>
      <c r="P1290" s="17">
        <f t="shared" si="78"/>
        <v>0</v>
      </c>
      <c r="Q1290" s="299"/>
      <c r="R1290" s="755"/>
      <c r="S1290" s="755"/>
      <c r="AZ1290" s="10"/>
      <c r="BA1290" s="10"/>
      <c r="BC1290" s="11"/>
      <c r="BD1290" s="12"/>
    </row>
    <row r="1291" spans="1:56" hidden="1">
      <c r="A1291" s="140"/>
      <c r="B1291" s="142"/>
      <c r="C1291" s="46"/>
      <c r="D1291" s="1004"/>
      <c r="E1291" s="295" t="s">
        <v>2634</v>
      </c>
      <c r="F1291" s="301">
        <v>17000000</v>
      </c>
      <c r="G1291" s="296" t="s">
        <v>3</v>
      </c>
      <c r="H1291" s="309">
        <v>1</v>
      </c>
      <c r="I1291" s="296" t="s">
        <v>25</v>
      </c>
      <c r="J1291" s="300" t="s">
        <v>3</v>
      </c>
      <c r="K1291" s="16">
        <v>1</v>
      </c>
      <c r="L1291" s="15" t="s">
        <v>16</v>
      </c>
      <c r="M1291" s="15" t="s">
        <v>5</v>
      </c>
      <c r="N1291" s="32">
        <f>ROUNDUP(IF(H1291&lt;=0,F1291,IF(K1291&lt;=0,F1291*H1291,F1291*H1291*K1291)),-3)</f>
        <v>17000000</v>
      </c>
      <c r="O1291" s="32">
        <v>0</v>
      </c>
      <c r="P1291" s="17">
        <f t="shared" si="78"/>
        <v>17000000</v>
      </c>
      <c r="Q1291" s="299"/>
      <c r="R1291" s="755"/>
      <c r="S1291" s="755"/>
      <c r="AZ1291" s="10"/>
      <c r="BA1291" s="10"/>
      <c r="BC1291" s="11"/>
      <c r="BD1291" s="12"/>
    </row>
    <row r="1292" spans="1:56" hidden="1">
      <c r="A1292" s="140"/>
      <c r="B1292" s="142"/>
      <c r="C1292" s="46"/>
      <c r="D1292" s="1004"/>
      <c r="E1292" s="87" t="s">
        <v>581</v>
      </c>
      <c r="F1292" s="306"/>
      <c r="G1292" s="187" t="s">
        <v>3</v>
      </c>
      <c r="H1292" s="236"/>
      <c r="I1292" s="187" t="s">
        <v>12</v>
      </c>
      <c r="J1292" s="300" t="s">
        <v>3</v>
      </c>
      <c r="L1292" s="15" t="s">
        <v>16</v>
      </c>
      <c r="M1292" s="15" t="s">
        <v>5</v>
      </c>
      <c r="N1292" s="32">
        <f t="shared" si="77"/>
        <v>0</v>
      </c>
      <c r="O1292" s="32">
        <v>1170000</v>
      </c>
      <c r="P1292" s="17">
        <f t="shared" si="78"/>
        <v>-1170000</v>
      </c>
      <c r="Q1292" s="299"/>
      <c r="R1292" s="755"/>
      <c r="S1292" s="755"/>
      <c r="AZ1292" s="10"/>
      <c r="BA1292" s="10"/>
      <c r="BC1292" s="11"/>
      <c r="BD1292" s="12"/>
    </row>
    <row r="1293" spans="1:56" hidden="1">
      <c r="A1293" s="140"/>
      <c r="B1293" s="142"/>
      <c r="C1293" s="46"/>
      <c r="D1293" s="1004"/>
      <c r="E1293" s="87" t="s">
        <v>583</v>
      </c>
      <c r="F1293" s="306"/>
      <c r="G1293" s="187" t="s">
        <v>3</v>
      </c>
      <c r="H1293" s="236"/>
      <c r="I1293" s="187" t="s">
        <v>16</v>
      </c>
      <c r="J1293" s="300" t="s">
        <v>3</v>
      </c>
      <c r="L1293" s="15" t="s">
        <v>16</v>
      </c>
      <c r="M1293" s="15" t="s">
        <v>5</v>
      </c>
      <c r="N1293" s="32">
        <f t="shared" si="77"/>
        <v>0</v>
      </c>
      <c r="O1293" s="32">
        <v>100000</v>
      </c>
      <c r="P1293" s="17">
        <f t="shared" si="78"/>
        <v>-100000</v>
      </c>
      <c r="Q1293" s="299"/>
      <c r="R1293" s="755"/>
      <c r="S1293" s="755"/>
      <c r="AZ1293" s="10"/>
      <c r="BA1293" s="10"/>
      <c r="BC1293" s="11"/>
      <c r="BD1293" s="12"/>
    </row>
    <row r="1294" spans="1:56" hidden="1">
      <c r="A1294" s="140"/>
      <c r="B1294" s="142"/>
      <c r="C1294" s="46"/>
      <c r="D1294" s="1004"/>
      <c r="E1294" s="87" t="s">
        <v>584</v>
      </c>
      <c r="F1294" s="306"/>
      <c r="G1294" s="187" t="s">
        <v>3</v>
      </c>
      <c r="H1294" s="236"/>
      <c r="I1294" s="187" t="s">
        <v>16</v>
      </c>
      <c r="J1294" s="300" t="s">
        <v>3</v>
      </c>
      <c r="L1294" s="15" t="s">
        <v>16</v>
      </c>
      <c r="M1294" s="15" t="s">
        <v>5</v>
      </c>
      <c r="N1294" s="32">
        <f t="shared" si="77"/>
        <v>0</v>
      </c>
      <c r="O1294" s="32">
        <v>1000000</v>
      </c>
      <c r="P1294" s="17">
        <f t="shared" si="78"/>
        <v>-1000000</v>
      </c>
      <c r="Q1294" s="299"/>
      <c r="R1294" s="755"/>
      <c r="S1294" s="755"/>
      <c r="AZ1294" s="10"/>
      <c r="BA1294" s="10"/>
      <c r="BC1294" s="11"/>
      <c r="BD1294" s="12"/>
    </row>
    <row r="1295" spans="1:56" hidden="1">
      <c r="A1295" s="140"/>
      <c r="B1295" s="142"/>
      <c r="C1295" s="46"/>
      <c r="D1295" s="1004"/>
      <c r="E1295" s="87" t="s">
        <v>585</v>
      </c>
      <c r="F1295" s="306"/>
      <c r="G1295" s="187" t="s">
        <v>3</v>
      </c>
      <c r="H1295" s="236"/>
      <c r="I1295" s="187" t="s">
        <v>16</v>
      </c>
      <c r="J1295" s="300" t="s">
        <v>3</v>
      </c>
      <c r="L1295" s="15" t="s">
        <v>16</v>
      </c>
      <c r="M1295" s="15" t="s">
        <v>5</v>
      </c>
      <c r="N1295" s="32">
        <f t="shared" si="77"/>
        <v>0</v>
      </c>
      <c r="O1295" s="32">
        <v>500000</v>
      </c>
      <c r="P1295" s="17">
        <f t="shared" si="78"/>
        <v>-500000</v>
      </c>
      <c r="Q1295" s="299"/>
      <c r="R1295" s="755"/>
      <c r="S1295" s="755"/>
      <c r="AZ1295" s="10"/>
      <c r="BA1295" s="10"/>
      <c r="BC1295" s="11"/>
      <c r="BD1295" s="12"/>
    </row>
    <row r="1296" spans="1:56" hidden="1">
      <c r="A1296" s="140"/>
      <c r="B1296" s="142"/>
      <c r="C1296" s="46"/>
      <c r="D1296" s="1004"/>
      <c r="E1296" s="124"/>
      <c r="F1296" s="294"/>
      <c r="G1296" s="152"/>
      <c r="J1296" s="152"/>
      <c r="M1296" s="152"/>
      <c r="N1296" s="17"/>
      <c r="O1296" s="17"/>
      <c r="P1296" s="17"/>
      <c r="Q1296" s="299"/>
      <c r="R1296" s="755"/>
      <c r="S1296" s="755"/>
      <c r="AZ1296" s="10"/>
      <c r="BA1296" s="10"/>
      <c r="BC1296" s="11"/>
      <c r="BD1296" s="12"/>
    </row>
    <row r="1297" spans="1:56" hidden="1">
      <c r="A1297" s="140"/>
      <c r="B1297" s="142"/>
      <c r="C1297" s="46"/>
      <c r="D1297" s="1004" t="s">
        <v>400</v>
      </c>
      <c r="E1297" s="124"/>
      <c r="F1297" s="294"/>
      <c r="G1297" s="152"/>
      <c r="J1297" s="152"/>
      <c r="M1297" s="152"/>
      <c r="N1297" s="18">
        <f>SUBTOTAL(9,N1298:N1299)</f>
        <v>8800000</v>
      </c>
      <c r="O1297" s="18">
        <f>SUBTOTAL(9,O1298:O1299)</f>
        <v>8800000</v>
      </c>
      <c r="P1297" s="18">
        <f>SUBTOTAL(9,P1298:P1299)</f>
        <v>0</v>
      </c>
      <c r="Q1297" s="163"/>
      <c r="R1297" s="755"/>
      <c r="S1297" s="755"/>
      <c r="AZ1297" s="10"/>
      <c r="BA1297" s="10"/>
      <c r="BC1297" s="11"/>
      <c r="BD1297" s="12"/>
    </row>
    <row r="1298" spans="1:56" hidden="1">
      <c r="A1298" s="140"/>
      <c r="B1298" s="142"/>
      <c r="C1298" s="46"/>
      <c r="D1298" s="1004"/>
      <c r="E1298" s="295" t="s">
        <v>2635</v>
      </c>
      <c r="F1298" s="297">
        <v>200000</v>
      </c>
      <c r="G1298" s="212" t="s">
        <v>3</v>
      </c>
      <c r="H1298" s="37">
        <v>2</v>
      </c>
      <c r="I1298" s="35" t="s">
        <v>2636</v>
      </c>
      <c r="J1298" s="212" t="s">
        <v>3</v>
      </c>
      <c r="K1298" s="37">
        <v>12</v>
      </c>
      <c r="L1298" s="35" t="s">
        <v>2584</v>
      </c>
      <c r="M1298" s="15" t="s">
        <v>5</v>
      </c>
      <c r="N1298" s="32">
        <f>ROUNDUP(IF(H1298&lt;=0,F1298,IF(K1298&lt;=0,F1298*H1298,F1298*H1298*K1298)),-3)</f>
        <v>4800000</v>
      </c>
      <c r="O1298" s="32">
        <v>4800000</v>
      </c>
      <c r="P1298" s="17">
        <f>N1298-O1298</f>
        <v>0</v>
      </c>
      <c r="Q1298" s="69"/>
      <c r="R1298" s="755"/>
      <c r="S1298" s="755"/>
      <c r="AZ1298" s="10"/>
      <c r="BA1298" s="10"/>
      <c r="BC1298" s="11"/>
      <c r="BD1298" s="12"/>
    </row>
    <row r="1299" spans="1:56" hidden="1">
      <c r="A1299" s="140"/>
      <c r="B1299" s="142"/>
      <c r="C1299" s="46"/>
      <c r="D1299" s="1004"/>
      <c r="E1299" s="295" t="s">
        <v>2637</v>
      </c>
      <c r="F1299" s="297">
        <v>500000</v>
      </c>
      <c r="G1299" s="212" t="s">
        <v>3</v>
      </c>
      <c r="H1299" s="37">
        <v>2</v>
      </c>
      <c r="I1299" s="35" t="s">
        <v>2636</v>
      </c>
      <c r="J1299" s="212" t="s">
        <v>3</v>
      </c>
      <c r="K1299" s="37">
        <v>4</v>
      </c>
      <c r="L1299" s="35" t="s">
        <v>2584</v>
      </c>
      <c r="M1299" s="15" t="s">
        <v>5</v>
      </c>
      <c r="N1299" s="32">
        <f>ROUNDUP(IF(H1299&lt;=0,F1299,IF(K1299&lt;=0,F1299*H1299,F1299*H1299*K1299)),-3)</f>
        <v>4000000</v>
      </c>
      <c r="O1299" s="32">
        <v>4000000</v>
      </c>
      <c r="P1299" s="17">
        <f>N1299-O1299</f>
        <v>0</v>
      </c>
      <c r="Q1299" s="69"/>
      <c r="R1299" s="755"/>
      <c r="S1299" s="755"/>
      <c r="AZ1299" s="10"/>
      <c r="BA1299" s="10"/>
      <c r="BC1299" s="11"/>
      <c r="BD1299" s="12"/>
    </row>
    <row r="1300" spans="1:56" hidden="1">
      <c r="A1300" s="140"/>
      <c r="B1300" s="142"/>
      <c r="C1300" s="46"/>
      <c r="D1300" s="1004"/>
      <c r="E1300" s="199"/>
      <c r="F1300" s="297"/>
      <c r="G1300" s="212"/>
      <c r="H1300" s="37"/>
      <c r="I1300" s="35"/>
      <c r="J1300" s="212"/>
      <c r="K1300" s="37"/>
      <c r="L1300" s="35"/>
      <c r="M1300" s="212"/>
      <c r="N1300" s="32"/>
      <c r="O1300" s="32"/>
      <c r="P1300" s="17"/>
      <c r="Q1300" s="69"/>
      <c r="R1300" s="755"/>
      <c r="S1300" s="755"/>
      <c r="AZ1300" s="10"/>
      <c r="BA1300" s="10"/>
      <c r="BC1300" s="11"/>
      <c r="BD1300" s="12"/>
    </row>
    <row r="1301" spans="1:56" hidden="1">
      <c r="A1301" s="140"/>
      <c r="B1301" s="142"/>
      <c r="C1301" s="46"/>
      <c r="D1301" s="1004" t="s">
        <v>409</v>
      </c>
      <c r="E1301" s="295"/>
      <c r="F1301" s="301"/>
      <c r="G1301" s="296"/>
      <c r="H1301" s="302"/>
      <c r="I1301" s="296"/>
      <c r="J1301" s="300"/>
      <c r="N1301" s="201">
        <f>SUBTOTAL(9,N1302:N1306)</f>
        <v>16030000</v>
      </c>
      <c r="O1301" s="201">
        <f>SUBTOTAL(9,O1302:O1306)</f>
        <v>11030000</v>
      </c>
      <c r="P1301" s="201">
        <f>SUBTOTAL(9,P1302:P1306)</f>
        <v>5000000</v>
      </c>
      <c r="Q1301" s="163"/>
      <c r="R1301" s="755"/>
      <c r="S1301" s="755"/>
      <c r="AZ1301" s="10"/>
      <c r="BA1301" s="10"/>
      <c r="BC1301" s="11"/>
      <c r="BD1301" s="12"/>
    </row>
    <row r="1302" spans="1:56" hidden="1">
      <c r="A1302" s="140"/>
      <c r="B1302" s="142"/>
      <c r="C1302" s="46"/>
      <c r="D1302" s="1004"/>
      <c r="E1302" s="295" t="s">
        <v>2638</v>
      </c>
      <c r="F1302" s="200">
        <v>1000000</v>
      </c>
      <c r="G1302" s="35" t="s">
        <v>3</v>
      </c>
      <c r="H1302" s="37">
        <v>2</v>
      </c>
      <c r="I1302" s="35" t="s">
        <v>2636</v>
      </c>
      <c r="J1302" s="300" t="s">
        <v>3</v>
      </c>
      <c r="K1302" s="16">
        <v>1</v>
      </c>
      <c r="L1302" s="15" t="s">
        <v>2579</v>
      </c>
      <c r="M1302" s="15" t="s">
        <v>5</v>
      </c>
      <c r="N1302" s="32">
        <f>ROUNDUP(IF(H1302&lt;=0,F1302,IF(K1302&lt;=0,F1302*H1302,F1302*H1302*K1302)),-3)</f>
        <v>2000000</v>
      </c>
      <c r="O1302" s="32">
        <v>2000000</v>
      </c>
      <c r="P1302" s="17">
        <f>N1302-O1302</f>
        <v>0</v>
      </c>
      <c r="Q1302" s="69"/>
      <c r="R1302" s="755"/>
      <c r="S1302" s="755"/>
      <c r="AZ1302" s="10"/>
      <c r="BA1302" s="10"/>
      <c r="BC1302" s="11"/>
      <c r="BD1302" s="12"/>
    </row>
    <row r="1303" spans="1:56" hidden="1">
      <c r="A1303" s="140"/>
      <c r="B1303" s="142"/>
      <c r="C1303" s="46"/>
      <c r="D1303" s="1004"/>
      <c r="E1303" s="295" t="s">
        <v>844</v>
      </c>
      <c r="F1303" s="301">
        <v>7980000</v>
      </c>
      <c r="G1303" s="296" t="s">
        <v>3</v>
      </c>
      <c r="H1303" s="302">
        <v>1</v>
      </c>
      <c r="I1303" s="296" t="s">
        <v>16</v>
      </c>
      <c r="J1303" s="300" t="s">
        <v>3</v>
      </c>
      <c r="K1303" s="16">
        <v>1</v>
      </c>
      <c r="L1303" s="15" t="s">
        <v>16</v>
      </c>
      <c r="M1303" s="15" t="s">
        <v>5</v>
      </c>
      <c r="N1303" s="32">
        <f>ROUNDUP(IF(H1303&lt;=0,F1303,IF(K1303&lt;=0,F1303*H1303,F1303*H1303*K1303)),-3)</f>
        <v>7980000</v>
      </c>
      <c r="O1303" s="32">
        <v>7980000</v>
      </c>
      <c r="P1303" s="17">
        <f>N1303-O1303</f>
        <v>0</v>
      </c>
      <c r="Q1303" s="69"/>
      <c r="R1303" s="755"/>
      <c r="S1303" s="755"/>
      <c r="AZ1303" s="10"/>
      <c r="BA1303" s="10"/>
      <c r="BC1303" s="11"/>
      <c r="BD1303" s="12"/>
    </row>
    <row r="1304" spans="1:56" hidden="1">
      <c r="A1304" s="140"/>
      <c r="B1304" s="142"/>
      <c r="C1304" s="46"/>
      <c r="D1304" s="1004"/>
      <c r="E1304" s="295" t="s">
        <v>2639</v>
      </c>
      <c r="F1304" s="301">
        <v>5000000</v>
      </c>
      <c r="G1304" s="296" t="s">
        <v>3</v>
      </c>
      <c r="H1304" s="302">
        <v>1</v>
      </c>
      <c r="I1304" s="296" t="s">
        <v>16</v>
      </c>
      <c r="J1304" s="300" t="s">
        <v>3</v>
      </c>
      <c r="K1304" s="16">
        <v>1</v>
      </c>
      <c r="L1304" s="15" t="s">
        <v>16</v>
      </c>
      <c r="M1304" s="15" t="s">
        <v>5</v>
      </c>
      <c r="N1304" s="32">
        <f>ROUNDUP(IF(H1304&lt;=0,F1304,IF(K1304&lt;=0,F1304*H1304,F1304*H1304*K1304)),-3)</f>
        <v>5000000</v>
      </c>
      <c r="O1304" s="32">
        <v>0</v>
      </c>
      <c r="P1304" s="17">
        <f>N1304-O1304</f>
        <v>5000000</v>
      </c>
      <c r="Q1304" s="69"/>
      <c r="R1304" s="755"/>
      <c r="S1304" s="755"/>
      <c r="AZ1304" s="10"/>
      <c r="BA1304" s="10"/>
      <c r="BC1304" s="11"/>
      <c r="BD1304" s="12"/>
    </row>
    <row r="1305" spans="1:56" hidden="1">
      <c r="A1305" s="140"/>
      <c r="B1305" s="142"/>
      <c r="C1305" s="46"/>
      <c r="D1305" s="1004"/>
      <c r="E1305" s="87" t="s">
        <v>582</v>
      </c>
      <c r="F1305" s="306">
        <v>390000</v>
      </c>
      <c r="G1305" s="187" t="s">
        <v>3</v>
      </c>
      <c r="H1305" s="236">
        <v>1</v>
      </c>
      <c r="I1305" s="187" t="s">
        <v>16</v>
      </c>
      <c r="J1305" s="300" t="s">
        <v>3</v>
      </c>
      <c r="K1305" s="16">
        <v>1</v>
      </c>
      <c r="L1305" s="15" t="s">
        <v>16</v>
      </c>
      <c r="M1305" s="15" t="s">
        <v>5</v>
      </c>
      <c r="N1305" s="32">
        <f>ROUNDUP(IF(H1305&lt;=0,F1305,IF(K1305&lt;=0,F1305*H1305,F1305*H1305*K1305)),-3)</f>
        <v>390000</v>
      </c>
      <c r="O1305" s="32">
        <v>390000</v>
      </c>
      <c r="P1305" s="17">
        <f>N1305-O1305</f>
        <v>0</v>
      </c>
      <c r="Q1305" s="69"/>
      <c r="R1305" s="755"/>
      <c r="S1305" s="755"/>
      <c r="AZ1305" s="10"/>
      <c r="BA1305" s="10"/>
      <c r="BC1305" s="11"/>
      <c r="BD1305" s="12"/>
    </row>
    <row r="1306" spans="1:56" hidden="1">
      <c r="A1306" s="140"/>
      <c r="B1306" s="142"/>
      <c r="C1306" s="46"/>
      <c r="D1306" s="1004"/>
      <c r="E1306" s="87" t="s">
        <v>2640</v>
      </c>
      <c r="F1306" s="306">
        <v>660000</v>
      </c>
      <c r="G1306" s="187" t="s">
        <v>3</v>
      </c>
      <c r="H1306" s="236">
        <v>1</v>
      </c>
      <c r="I1306" s="187" t="s">
        <v>16</v>
      </c>
      <c r="J1306" s="300" t="s">
        <v>3</v>
      </c>
      <c r="K1306" s="16">
        <v>1</v>
      </c>
      <c r="L1306" s="15" t="s">
        <v>16</v>
      </c>
      <c r="M1306" s="15" t="s">
        <v>5</v>
      </c>
      <c r="N1306" s="32">
        <f>ROUNDUP(IF(H1306&lt;=0,F1306,IF(K1306&lt;=0,F1306*H1306,F1306*H1306*K1306)),-3)</f>
        <v>660000</v>
      </c>
      <c r="O1306" s="32">
        <v>660000</v>
      </c>
      <c r="P1306" s="17">
        <f>N1306-O1306</f>
        <v>0</v>
      </c>
      <c r="Q1306" s="69"/>
      <c r="R1306" s="755"/>
      <c r="S1306" s="755"/>
      <c r="AZ1306" s="10"/>
      <c r="BA1306" s="10"/>
      <c r="BC1306" s="11"/>
      <c r="BD1306" s="12"/>
    </row>
    <row r="1307" spans="1:56" hidden="1">
      <c r="A1307" s="140"/>
      <c r="B1307" s="142"/>
      <c r="C1307" s="46"/>
      <c r="D1307" s="1004"/>
      <c r="E1307" s="199"/>
      <c r="F1307" s="297"/>
      <c r="G1307" s="212"/>
      <c r="H1307" s="37"/>
      <c r="I1307" s="35"/>
      <c r="J1307" s="212"/>
      <c r="K1307" s="37"/>
      <c r="L1307" s="35"/>
      <c r="M1307" s="209"/>
      <c r="N1307" s="32"/>
      <c r="O1307" s="32"/>
      <c r="P1307" s="17"/>
      <c r="Q1307" s="69"/>
      <c r="R1307" s="755"/>
      <c r="S1307" s="755"/>
      <c r="AZ1307" s="10"/>
      <c r="BA1307" s="10"/>
      <c r="BC1307" s="11"/>
      <c r="BD1307" s="12"/>
    </row>
    <row r="1308" spans="1:56" hidden="1">
      <c r="A1308" s="140"/>
      <c r="B1308" s="142"/>
      <c r="C1308" s="46"/>
      <c r="D1308" s="1004" t="s">
        <v>412</v>
      </c>
      <c r="E1308" s="87"/>
      <c r="F1308" s="306"/>
      <c r="G1308" s="187"/>
      <c r="H1308" s="236"/>
      <c r="I1308" s="187"/>
      <c r="J1308" s="300"/>
      <c r="N1308" s="201">
        <f>SUBTOTAL(9,N1309:N1324)</f>
        <v>1562204000</v>
      </c>
      <c r="O1308" s="201">
        <f>SUBTOTAL(9,O1309:O1328)</f>
        <v>1224574000</v>
      </c>
      <c r="P1308" s="201">
        <f>SUBTOTAL(9,P1309:P1328)</f>
        <v>337630000</v>
      </c>
      <c r="Q1308" s="163"/>
      <c r="R1308" s="755"/>
      <c r="S1308" s="755"/>
      <c r="AZ1308" s="10"/>
      <c r="BA1308" s="10"/>
      <c r="BC1308" s="11"/>
      <c r="BD1308" s="12"/>
    </row>
    <row r="1309" spans="1:56" hidden="1">
      <c r="A1309" s="140"/>
      <c r="B1309" s="142"/>
      <c r="C1309" s="46"/>
      <c r="D1309" s="1004"/>
      <c r="E1309" s="295" t="s">
        <v>2641</v>
      </c>
      <c r="F1309" s="200">
        <v>69553000</v>
      </c>
      <c r="G1309" s="35" t="s">
        <v>3</v>
      </c>
      <c r="H1309" s="37">
        <v>8</v>
      </c>
      <c r="I1309" s="35" t="s">
        <v>2584</v>
      </c>
      <c r="J1309" s="35" t="s">
        <v>2642</v>
      </c>
      <c r="K1309" s="16">
        <v>1</v>
      </c>
      <c r="L1309" s="15" t="s">
        <v>2579</v>
      </c>
      <c r="M1309" s="15" t="s">
        <v>5</v>
      </c>
      <c r="N1309" s="32">
        <f t="shared" ref="N1309:N1328" si="79">ROUNDUP(IF(H1309&lt;=0,F1309,IF(K1309&lt;=0,F1309*H1309,F1309*H1309*K1309)),-3)</f>
        <v>556424000</v>
      </c>
      <c r="O1309" s="32">
        <v>882636000</v>
      </c>
      <c r="P1309" s="17">
        <f t="shared" ref="P1309:P1328" si="80">N1309-O1309</f>
        <v>-326212000</v>
      </c>
      <c r="Q1309" s="69"/>
      <c r="R1309" s="755"/>
      <c r="S1309" s="755"/>
      <c r="AZ1309" s="10"/>
      <c r="BA1309" s="10"/>
      <c r="BC1309" s="11"/>
      <c r="BD1309" s="12"/>
    </row>
    <row r="1310" spans="1:56" hidden="1">
      <c r="A1310" s="140"/>
      <c r="B1310" s="142"/>
      <c r="C1310" s="46"/>
      <c r="D1310" s="1004"/>
      <c r="E1310" s="295" t="s">
        <v>2643</v>
      </c>
      <c r="F1310" s="200">
        <v>2000000</v>
      </c>
      <c r="G1310" s="35" t="s">
        <v>3</v>
      </c>
      <c r="H1310" s="37">
        <v>1</v>
      </c>
      <c r="I1310" s="35" t="s">
        <v>2582</v>
      </c>
      <c r="J1310" s="35" t="s">
        <v>2642</v>
      </c>
      <c r="K1310" s="16">
        <v>1</v>
      </c>
      <c r="L1310" s="15" t="s">
        <v>2579</v>
      </c>
      <c r="M1310" s="15" t="s">
        <v>5</v>
      </c>
      <c r="N1310" s="32">
        <f t="shared" si="79"/>
        <v>2000000</v>
      </c>
      <c r="O1310" s="32">
        <v>2000000</v>
      </c>
      <c r="P1310" s="17">
        <f t="shared" si="80"/>
        <v>0</v>
      </c>
      <c r="Q1310" s="69"/>
      <c r="R1310" s="755"/>
      <c r="S1310" s="755"/>
      <c r="AZ1310" s="10"/>
      <c r="BA1310" s="10"/>
      <c r="BC1310" s="11"/>
      <c r="BD1310" s="12"/>
    </row>
    <row r="1311" spans="1:56" hidden="1">
      <c r="A1311" s="140"/>
      <c r="B1311" s="142"/>
      <c r="C1311" s="46"/>
      <c r="D1311" s="1004"/>
      <c r="E1311" s="295" t="s">
        <v>2644</v>
      </c>
      <c r="F1311" s="200">
        <v>30000000</v>
      </c>
      <c r="G1311" s="35" t="s">
        <v>3</v>
      </c>
      <c r="H1311" s="302">
        <v>1</v>
      </c>
      <c r="I1311" s="296" t="s">
        <v>16</v>
      </c>
      <c r="J1311" s="300" t="s">
        <v>3</v>
      </c>
      <c r="K1311" s="16">
        <v>1</v>
      </c>
      <c r="L1311" s="15" t="s">
        <v>16</v>
      </c>
      <c r="M1311" s="15" t="s">
        <v>5</v>
      </c>
      <c r="N1311" s="32">
        <f t="shared" si="79"/>
        <v>30000000</v>
      </c>
      <c r="O1311" s="32">
        <v>0</v>
      </c>
      <c r="P1311" s="17">
        <f t="shared" si="80"/>
        <v>30000000</v>
      </c>
      <c r="Q1311" s="69"/>
      <c r="R1311" s="755"/>
      <c r="S1311" s="755"/>
      <c r="AZ1311" s="10"/>
      <c r="BA1311" s="10"/>
      <c r="BC1311" s="11"/>
      <c r="BD1311" s="12"/>
    </row>
    <row r="1312" spans="1:56" hidden="1">
      <c r="A1312" s="140"/>
      <c r="B1312" s="142"/>
      <c r="C1312" s="46"/>
      <c r="D1312" s="1004"/>
      <c r="E1312" s="295" t="s">
        <v>2645</v>
      </c>
      <c r="F1312" s="200">
        <v>80000000</v>
      </c>
      <c r="G1312" s="35" t="s">
        <v>3</v>
      </c>
      <c r="H1312" s="302">
        <v>1</v>
      </c>
      <c r="I1312" s="296" t="s">
        <v>16</v>
      </c>
      <c r="J1312" s="300" t="s">
        <v>3</v>
      </c>
      <c r="K1312" s="16">
        <v>1</v>
      </c>
      <c r="L1312" s="15" t="s">
        <v>16</v>
      </c>
      <c r="M1312" s="15" t="s">
        <v>5</v>
      </c>
      <c r="N1312" s="32">
        <f t="shared" si="79"/>
        <v>80000000</v>
      </c>
      <c r="O1312" s="32">
        <v>0</v>
      </c>
      <c r="P1312" s="17">
        <f t="shared" si="80"/>
        <v>80000000</v>
      </c>
      <c r="Q1312" s="69"/>
      <c r="R1312" s="755"/>
      <c r="S1312" s="755"/>
      <c r="AZ1312" s="10"/>
      <c r="BA1312" s="10"/>
      <c r="BC1312" s="11"/>
      <c r="BD1312" s="12"/>
    </row>
    <row r="1313" spans="1:56" hidden="1">
      <c r="A1313" s="140"/>
      <c r="B1313" s="142"/>
      <c r="C1313" s="46"/>
      <c r="D1313" s="1004"/>
      <c r="E1313" s="295" t="s">
        <v>2646</v>
      </c>
      <c r="F1313" s="200">
        <v>60000000</v>
      </c>
      <c r="G1313" s="35" t="s">
        <v>3</v>
      </c>
      <c r="H1313" s="302">
        <v>4</v>
      </c>
      <c r="I1313" s="296" t="s">
        <v>2584</v>
      </c>
      <c r="J1313" s="300" t="s">
        <v>3</v>
      </c>
      <c r="K1313" s="16">
        <v>1</v>
      </c>
      <c r="L1313" s="15" t="s">
        <v>16</v>
      </c>
      <c r="M1313" s="15" t="s">
        <v>5</v>
      </c>
      <c r="N1313" s="32">
        <f t="shared" si="79"/>
        <v>240000000</v>
      </c>
      <c r="O1313" s="32">
        <v>0</v>
      </c>
      <c r="P1313" s="17">
        <f t="shared" si="80"/>
        <v>240000000</v>
      </c>
      <c r="Q1313" s="69"/>
      <c r="R1313" s="755"/>
      <c r="S1313" s="755"/>
      <c r="AZ1313" s="10"/>
      <c r="BA1313" s="10"/>
      <c r="BC1313" s="11"/>
      <c r="BD1313" s="12"/>
    </row>
    <row r="1314" spans="1:56" hidden="1">
      <c r="A1314" s="140"/>
      <c r="B1314" s="142"/>
      <c r="C1314" s="46"/>
      <c r="D1314" s="1004"/>
      <c r="E1314" s="295" t="s">
        <v>2629</v>
      </c>
      <c r="F1314" s="200">
        <v>1600000</v>
      </c>
      <c r="G1314" s="35" t="s">
        <v>3</v>
      </c>
      <c r="H1314" s="302">
        <v>12</v>
      </c>
      <c r="I1314" s="296" t="s">
        <v>2584</v>
      </c>
      <c r="J1314" s="300" t="s">
        <v>3</v>
      </c>
      <c r="K1314" s="16">
        <v>2</v>
      </c>
      <c r="L1314" s="15" t="s">
        <v>16</v>
      </c>
      <c r="M1314" s="15" t="s">
        <v>5</v>
      </c>
      <c r="N1314" s="32">
        <f t="shared" si="79"/>
        <v>38400000</v>
      </c>
      <c r="O1314" s="32">
        <v>0</v>
      </c>
      <c r="P1314" s="17">
        <f t="shared" si="80"/>
        <v>38400000</v>
      </c>
      <c r="Q1314" s="69"/>
      <c r="R1314" s="755"/>
      <c r="S1314" s="755"/>
      <c r="AZ1314" s="10"/>
      <c r="BA1314" s="10"/>
      <c r="BC1314" s="11"/>
      <c r="BD1314" s="12"/>
    </row>
    <row r="1315" spans="1:56" hidden="1">
      <c r="A1315" s="140"/>
      <c r="B1315" s="142"/>
      <c r="C1315" s="46"/>
      <c r="D1315" s="1004"/>
      <c r="E1315" s="295" t="s">
        <v>2647</v>
      </c>
      <c r="F1315" s="301">
        <v>4000000</v>
      </c>
      <c r="G1315" s="296" t="s">
        <v>3</v>
      </c>
      <c r="H1315" s="302">
        <v>10</v>
      </c>
      <c r="I1315" s="296" t="s">
        <v>2582</v>
      </c>
      <c r="J1315" s="35" t="s">
        <v>2642</v>
      </c>
      <c r="K1315" s="16">
        <v>1</v>
      </c>
      <c r="L1315" s="15" t="s">
        <v>2579</v>
      </c>
      <c r="M1315" s="15" t="s">
        <v>5</v>
      </c>
      <c r="N1315" s="32">
        <f t="shared" si="79"/>
        <v>40000000</v>
      </c>
      <c r="O1315" s="32">
        <v>57000000</v>
      </c>
      <c r="P1315" s="17">
        <f t="shared" si="80"/>
        <v>-17000000</v>
      </c>
      <c r="Q1315" s="69"/>
      <c r="R1315" s="755"/>
      <c r="S1315" s="755"/>
      <c r="AZ1315" s="10"/>
      <c r="BA1315" s="10"/>
      <c r="BC1315" s="11"/>
      <c r="BD1315" s="12"/>
    </row>
    <row r="1316" spans="1:56" hidden="1">
      <c r="A1316" s="140"/>
      <c r="B1316" s="142"/>
      <c r="C1316" s="46"/>
      <c r="D1316" s="1004"/>
      <c r="E1316" s="295" t="s">
        <v>2648</v>
      </c>
      <c r="F1316" s="301">
        <v>125000</v>
      </c>
      <c r="G1316" s="296" t="s">
        <v>3</v>
      </c>
      <c r="H1316" s="302">
        <v>12</v>
      </c>
      <c r="I1316" s="296" t="s">
        <v>2582</v>
      </c>
      <c r="J1316" s="35" t="s">
        <v>2642</v>
      </c>
      <c r="K1316" s="16">
        <v>1</v>
      </c>
      <c r="L1316" s="15" t="s">
        <v>2579</v>
      </c>
      <c r="M1316" s="15" t="s">
        <v>5</v>
      </c>
      <c r="N1316" s="32">
        <f t="shared" si="79"/>
        <v>1500000</v>
      </c>
      <c r="O1316" s="32">
        <v>1500000</v>
      </c>
      <c r="P1316" s="17">
        <f t="shared" si="80"/>
        <v>0</v>
      </c>
      <c r="Q1316" s="69"/>
      <c r="R1316" s="755"/>
      <c r="S1316" s="755"/>
      <c r="AZ1316" s="10"/>
      <c r="BA1316" s="10"/>
      <c r="BC1316" s="11"/>
      <c r="BD1316" s="12"/>
    </row>
    <row r="1317" spans="1:56" hidden="1">
      <c r="A1317" s="140"/>
      <c r="B1317" s="142"/>
      <c r="C1317" s="46"/>
      <c r="D1317" s="1004"/>
      <c r="E1317" s="295" t="s">
        <v>2649</v>
      </c>
      <c r="F1317" s="301">
        <v>150000</v>
      </c>
      <c r="G1317" s="296" t="s">
        <v>3</v>
      </c>
      <c r="H1317" s="302">
        <v>12</v>
      </c>
      <c r="I1317" s="296" t="s">
        <v>2582</v>
      </c>
      <c r="J1317" s="35" t="s">
        <v>2642</v>
      </c>
      <c r="K1317" s="16">
        <v>1</v>
      </c>
      <c r="L1317" s="15" t="s">
        <v>2579</v>
      </c>
      <c r="M1317" s="15" t="s">
        <v>5</v>
      </c>
      <c r="N1317" s="32">
        <f t="shared" si="79"/>
        <v>1800000</v>
      </c>
      <c r="O1317" s="32">
        <v>1808000</v>
      </c>
      <c r="P1317" s="17">
        <f t="shared" si="80"/>
        <v>-8000</v>
      </c>
      <c r="Q1317" s="69"/>
      <c r="R1317" s="755"/>
      <c r="S1317" s="755"/>
      <c r="AZ1317" s="10"/>
      <c r="BA1317" s="10"/>
      <c r="BC1317" s="11"/>
      <c r="BD1317" s="12"/>
    </row>
    <row r="1318" spans="1:56" hidden="1">
      <c r="A1318" s="140"/>
      <c r="B1318" s="142"/>
      <c r="C1318" s="46"/>
      <c r="D1318" s="1004"/>
      <c r="E1318" s="295" t="s">
        <v>2650</v>
      </c>
      <c r="F1318" s="301">
        <v>180000</v>
      </c>
      <c r="G1318" s="296" t="s">
        <v>3</v>
      </c>
      <c r="H1318" s="302">
        <v>26</v>
      </c>
      <c r="I1318" s="296" t="s">
        <v>2582</v>
      </c>
      <c r="J1318" s="296" t="s">
        <v>3</v>
      </c>
      <c r="K1318" s="302">
        <v>12</v>
      </c>
      <c r="L1318" s="296" t="s">
        <v>2584</v>
      </c>
      <c r="M1318" s="15" t="s">
        <v>5</v>
      </c>
      <c r="N1318" s="32">
        <f t="shared" si="79"/>
        <v>56160000</v>
      </c>
      <c r="O1318" s="32">
        <v>46800000</v>
      </c>
      <c r="P1318" s="17">
        <f t="shared" si="80"/>
        <v>9360000</v>
      </c>
      <c r="Q1318" s="69"/>
      <c r="R1318" s="755"/>
      <c r="S1318" s="755"/>
      <c r="AZ1318" s="10"/>
      <c r="BA1318" s="10"/>
      <c r="BC1318" s="11"/>
      <c r="BD1318" s="12"/>
    </row>
    <row r="1319" spans="1:56" hidden="1">
      <c r="A1319" s="140"/>
      <c r="B1319" s="142"/>
      <c r="C1319" s="46"/>
      <c r="D1319" s="1004"/>
      <c r="E1319" s="295" t="s">
        <v>2651</v>
      </c>
      <c r="F1319" s="301">
        <v>100000</v>
      </c>
      <c r="G1319" s="296" t="s">
        <v>3</v>
      </c>
      <c r="H1319" s="302">
        <v>12</v>
      </c>
      <c r="I1319" s="296" t="s">
        <v>2582</v>
      </c>
      <c r="J1319" s="35" t="s">
        <v>2642</v>
      </c>
      <c r="K1319" s="16">
        <v>1</v>
      </c>
      <c r="L1319" s="15" t="s">
        <v>2579</v>
      </c>
      <c r="M1319" s="15" t="s">
        <v>5</v>
      </c>
      <c r="N1319" s="32">
        <f t="shared" si="79"/>
        <v>1200000</v>
      </c>
      <c r="O1319" s="32">
        <v>1000000</v>
      </c>
      <c r="P1319" s="17">
        <f t="shared" si="80"/>
        <v>200000</v>
      </c>
      <c r="Q1319" s="69"/>
      <c r="R1319" s="755"/>
      <c r="S1319" s="755"/>
      <c r="AZ1319" s="10"/>
      <c r="BA1319" s="10"/>
      <c r="BC1319" s="11"/>
      <c r="BD1319" s="12"/>
    </row>
    <row r="1320" spans="1:56" hidden="1">
      <c r="A1320" s="140"/>
      <c r="B1320" s="142"/>
      <c r="C1320" s="46"/>
      <c r="D1320" s="1004"/>
      <c r="E1320" s="295" t="s">
        <v>2652</v>
      </c>
      <c r="F1320" s="301">
        <v>180000</v>
      </c>
      <c r="G1320" s="296" t="s">
        <v>3</v>
      </c>
      <c r="H1320" s="302">
        <v>4</v>
      </c>
      <c r="I1320" s="296" t="s">
        <v>2582</v>
      </c>
      <c r="J1320" s="35" t="s">
        <v>2642</v>
      </c>
      <c r="K1320" s="37">
        <v>1</v>
      </c>
      <c r="L1320" s="35" t="s">
        <v>2600</v>
      </c>
      <c r="M1320" s="15" t="s">
        <v>5</v>
      </c>
      <c r="N1320" s="32">
        <f t="shared" si="79"/>
        <v>720000</v>
      </c>
      <c r="O1320" s="32">
        <v>400000</v>
      </c>
      <c r="P1320" s="17">
        <f t="shared" si="80"/>
        <v>320000</v>
      </c>
      <c r="Q1320" s="299"/>
      <c r="R1320" s="755"/>
      <c r="S1320" s="755"/>
      <c r="AZ1320" s="10"/>
      <c r="BA1320" s="10"/>
      <c r="BC1320" s="11"/>
      <c r="BD1320" s="12"/>
    </row>
    <row r="1321" spans="1:56" hidden="1">
      <c r="A1321" s="140"/>
      <c r="B1321" s="142"/>
      <c r="C1321" s="46"/>
      <c r="D1321" s="1004"/>
      <c r="E1321" s="295" t="s">
        <v>2653</v>
      </c>
      <c r="F1321" s="301">
        <v>200000000</v>
      </c>
      <c r="G1321" s="296" t="s">
        <v>3</v>
      </c>
      <c r="H1321" s="302">
        <v>2</v>
      </c>
      <c r="I1321" s="296" t="s">
        <v>2582</v>
      </c>
      <c r="J1321" s="35" t="s">
        <v>2642</v>
      </c>
      <c r="K1321" s="37">
        <v>1</v>
      </c>
      <c r="L1321" s="35" t="s">
        <v>2589</v>
      </c>
      <c r="N1321" s="32">
        <f t="shared" si="79"/>
        <v>400000000</v>
      </c>
      <c r="O1321" s="32">
        <v>0</v>
      </c>
      <c r="P1321" s="17">
        <f t="shared" si="80"/>
        <v>400000000</v>
      </c>
      <c r="Q1321" s="299"/>
      <c r="R1321" s="755"/>
      <c r="S1321" s="755"/>
      <c r="AZ1321" s="10"/>
      <c r="BA1321" s="10"/>
      <c r="BC1321" s="11"/>
      <c r="BD1321" s="12"/>
    </row>
    <row r="1322" spans="1:56" hidden="1">
      <c r="A1322" s="140"/>
      <c r="B1322" s="142"/>
      <c r="C1322" s="46"/>
      <c r="D1322" s="1004"/>
      <c r="E1322" s="295" t="s">
        <v>2654</v>
      </c>
      <c r="F1322" s="301">
        <v>70000000</v>
      </c>
      <c r="G1322" s="35" t="s">
        <v>3</v>
      </c>
      <c r="H1322" s="302">
        <v>1</v>
      </c>
      <c r="I1322" s="296" t="s">
        <v>16</v>
      </c>
      <c r="J1322" s="300" t="s">
        <v>3</v>
      </c>
      <c r="K1322" s="16">
        <v>1</v>
      </c>
      <c r="L1322" s="15" t="s">
        <v>16</v>
      </c>
      <c r="M1322" s="15" t="s">
        <v>5</v>
      </c>
      <c r="N1322" s="32">
        <f t="shared" si="79"/>
        <v>70000000</v>
      </c>
      <c r="O1322" s="32">
        <v>0</v>
      </c>
      <c r="P1322" s="17">
        <f t="shared" si="80"/>
        <v>70000000</v>
      </c>
      <c r="Q1322" s="299"/>
      <c r="R1322" s="755"/>
      <c r="S1322" s="755"/>
      <c r="AZ1322" s="10"/>
      <c r="BA1322" s="10"/>
      <c r="BC1322" s="11"/>
      <c r="BD1322" s="12"/>
    </row>
    <row r="1323" spans="1:56" hidden="1">
      <c r="A1323" s="140"/>
      <c r="B1323" s="142"/>
      <c r="C1323" s="46"/>
      <c r="D1323" s="1004"/>
      <c r="E1323" s="295" t="s">
        <v>2655</v>
      </c>
      <c r="F1323" s="301">
        <v>4500000</v>
      </c>
      <c r="G1323" s="296" t="s">
        <v>3</v>
      </c>
      <c r="H1323" s="302">
        <v>2</v>
      </c>
      <c r="I1323" s="296" t="s">
        <v>2582</v>
      </c>
      <c r="J1323" s="300" t="s">
        <v>3</v>
      </c>
      <c r="K1323" s="16">
        <v>1</v>
      </c>
      <c r="L1323" s="15" t="s">
        <v>2579</v>
      </c>
      <c r="M1323" s="15" t="s">
        <v>5</v>
      </c>
      <c r="N1323" s="32">
        <f t="shared" si="79"/>
        <v>9000000</v>
      </c>
      <c r="O1323" s="32">
        <v>13000000</v>
      </c>
      <c r="P1323" s="17">
        <f t="shared" si="80"/>
        <v>-4000000</v>
      </c>
      <c r="Q1323" s="69"/>
      <c r="R1323" s="755"/>
      <c r="S1323" s="755"/>
      <c r="AZ1323" s="10"/>
      <c r="BA1323" s="10"/>
      <c r="BC1323" s="11"/>
      <c r="BD1323" s="12"/>
    </row>
    <row r="1324" spans="1:56" hidden="1">
      <c r="A1324" s="140"/>
      <c r="B1324" s="142"/>
      <c r="C1324" s="46"/>
      <c r="D1324" s="1004"/>
      <c r="E1324" s="295" t="s">
        <v>2656</v>
      </c>
      <c r="F1324" s="301">
        <v>35000000</v>
      </c>
      <c r="G1324" s="296" t="s">
        <v>3</v>
      </c>
      <c r="H1324" s="302">
        <v>1</v>
      </c>
      <c r="I1324" s="296" t="s">
        <v>2582</v>
      </c>
      <c r="J1324" s="300" t="s">
        <v>3</v>
      </c>
      <c r="K1324" s="16">
        <v>1</v>
      </c>
      <c r="L1324" s="15" t="s">
        <v>2579</v>
      </c>
      <c r="M1324" s="15" t="s">
        <v>5</v>
      </c>
      <c r="N1324" s="32">
        <f t="shared" si="79"/>
        <v>35000000</v>
      </c>
      <c r="O1324" s="32">
        <v>0</v>
      </c>
      <c r="P1324" s="17">
        <f t="shared" si="80"/>
        <v>35000000</v>
      </c>
      <c r="Q1324" s="69"/>
      <c r="R1324" s="755"/>
      <c r="S1324" s="755"/>
      <c r="AZ1324" s="10"/>
      <c r="BA1324" s="10"/>
      <c r="BC1324" s="11"/>
      <c r="BD1324" s="12"/>
    </row>
    <row r="1325" spans="1:56" hidden="1">
      <c r="A1325" s="140"/>
      <c r="B1325" s="142"/>
      <c r="C1325" s="46"/>
      <c r="D1325" s="1004"/>
      <c r="E1325" s="311" t="s">
        <v>2657</v>
      </c>
      <c r="F1325" s="301"/>
      <c r="G1325" s="35" t="s">
        <v>3</v>
      </c>
      <c r="H1325" s="37"/>
      <c r="I1325" s="35" t="s">
        <v>2589</v>
      </c>
      <c r="J1325" s="35" t="s">
        <v>2642</v>
      </c>
      <c r="L1325" s="15" t="s">
        <v>2579</v>
      </c>
      <c r="M1325" s="15" t="s">
        <v>5</v>
      </c>
      <c r="N1325" s="32">
        <f t="shared" si="79"/>
        <v>0</v>
      </c>
      <c r="O1325" s="32">
        <v>2000000</v>
      </c>
      <c r="P1325" s="17">
        <f t="shared" si="80"/>
        <v>-2000000</v>
      </c>
      <c r="Q1325" s="69"/>
      <c r="R1325" s="755"/>
      <c r="S1325" s="755"/>
      <c r="AZ1325" s="10"/>
      <c r="BA1325" s="10"/>
      <c r="BC1325" s="11"/>
      <c r="BD1325" s="12"/>
    </row>
    <row r="1326" spans="1:56" hidden="1">
      <c r="A1326" s="140"/>
      <c r="B1326" s="142"/>
      <c r="C1326" s="46"/>
      <c r="D1326" s="1004"/>
      <c r="E1326" s="311" t="s">
        <v>2658</v>
      </c>
      <c r="F1326" s="301"/>
      <c r="G1326" s="35" t="s">
        <v>3</v>
      </c>
      <c r="H1326" s="37"/>
      <c r="I1326" s="35" t="s">
        <v>2589</v>
      </c>
      <c r="J1326" s="35" t="s">
        <v>2642</v>
      </c>
      <c r="L1326" s="15" t="s">
        <v>2579</v>
      </c>
      <c r="M1326" s="15" t="s">
        <v>5</v>
      </c>
      <c r="N1326" s="32">
        <f t="shared" si="79"/>
        <v>0</v>
      </c>
      <c r="O1326" s="32">
        <v>78810000</v>
      </c>
      <c r="P1326" s="17">
        <f t="shared" si="80"/>
        <v>-78810000</v>
      </c>
      <c r="Q1326" s="69"/>
      <c r="R1326" s="755"/>
      <c r="S1326" s="755"/>
      <c r="AZ1326" s="10"/>
      <c r="BA1326" s="10"/>
      <c r="BC1326" s="11"/>
      <c r="BD1326" s="12"/>
    </row>
    <row r="1327" spans="1:56" hidden="1">
      <c r="A1327" s="140"/>
      <c r="B1327" s="142"/>
      <c r="C1327" s="46"/>
      <c r="D1327" s="1004"/>
      <c r="E1327" s="295" t="s">
        <v>2659</v>
      </c>
      <c r="F1327" s="200"/>
      <c r="G1327" s="35" t="s">
        <v>3</v>
      </c>
      <c r="H1327" s="37"/>
      <c r="I1327" s="35" t="s">
        <v>2589</v>
      </c>
      <c r="J1327" s="296" t="s">
        <v>3</v>
      </c>
      <c r="L1327" s="15" t="s">
        <v>2579</v>
      </c>
      <c r="M1327" s="15" t="s">
        <v>5</v>
      </c>
      <c r="N1327" s="32">
        <f t="shared" si="79"/>
        <v>0</v>
      </c>
      <c r="O1327" s="32">
        <v>98810000</v>
      </c>
      <c r="P1327" s="17">
        <f t="shared" si="80"/>
        <v>-98810000</v>
      </c>
      <c r="Q1327" s="299"/>
      <c r="R1327" s="755"/>
      <c r="S1327" s="755"/>
      <c r="AZ1327" s="10"/>
      <c r="BA1327" s="10"/>
      <c r="BC1327" s="11"/>
      <c r="BD1327" s="12"/>
    </row>
    <row r="1328" spans="1:56" hidden="1">
      <c r="A1328" s="140"/>
      <c r="B1328" s="142"/>
      <c r="C1328" s="46"/>
      <c r="D1328" s="1004"/>
      <c r="E1328" s="311" t="s">
        <v>2660</v>
      </c>
      <c r="F1328" s="301"/>
      <c r="G1328" s="35" t="s">
        <v>3</v>
      </c>
      <c r="H1328" s="37"/>
      <c r="I1328" s="35" t="s">
        <v>2589</v>
      </c>
      <c r="J1328" s="296" t="s">
        <v>3</v>
      </c>
      <c r="L1328" s="15" t="s">
        <v>2579</v>
      </c>
      <c r="M1328" s="15" t="s">
        <v>5</v>
      </c>
      <c r="N1328" s="32">
        <f t="shared" si="79"/>
        <v>0</v>
      </c>
      <c r="O1328" s="32">
        <v>38810000</v>
      </c>
      <c r="P1328" s="17">
        <f t="shared" si="80"/>
        <v>-38810000</v>
      </c>
      <c r="Q1328" s="69"/>
      <c r="R1328" s="755"/>
      <c r="S1328" s="755"/>
      <c r="AZ1328" s="10"/>
      <c r="BA1328" s="10"/>
      <c r="BC1328" s="11"/>
      <c r="BD1328" s="12"/>
    </row>
    <row r="1329" spans="1:56" hidden="1">
      <c r="A1329" s="140"/>
      <c r="B1329" s="142"/>
      <c r="C1329" s="46"/>
      <c r="D1329" s="1004"/>
      <c r="E1329" s="199"/>
      <c r="F1329" s="297"/>
      <c r="G1329" s="212"/>
      <c r="H1329" s="58"/>
      <c r="I1329" s="35"/>
      <c r="J1329" s="212"/>
      <c r="K1329" s="58"/>
      <c r="L1329" s="35"/>
      <c r="M1329" s="212"/>
      <c r="N1329" s="32"/>
      <c r="O1329" s="32"/>
      <c r="P1329" s="17"/>
      <c r="Q1329" s="69"/>
      <c r="R1329" s="755"/>
      <c r="S1329" s="755"/>
      <c r="AZ1329" s="10"/>
      <c r="BA1329" s="10"/>
      <c r="BC1329" s="11"/>
      <c r="BD1329" s="12"/>
    </row>
    <row r="1330" spans="1:56" hidden="1">
      <c r="A1330" s="140"/>
      <c r="B1330" s="142"/>
      <c r="C1330" s="46"/>
      <c r="D1330" s="1004" t="s">
        <v>401</v>
      </c>
      <c r="E1330" s="199"/>
      <c r="F1330" s="297"/>
      <c r="G1330" s="212"/>
      <c r="H1330" s="58"/>
      <c r="I1330" s="35"/>
      <c r="J1330" s="212"/>
      <c r="K1330" s="58"/>
      <c r="L1330" s="35"/>
      <c r="M1330" s="212"/>
      <c r="N1330" s="201">
        <f>SUBTOTAL(9,N1331:N1333)</f>
        <v>25000000</v>
      </c>
      <c r="O1330" s="201">
        <f>SUBTOTAL(9,O1331:O1333)</f>
        <v>35000000</v>
      </c>
      <c r="P1330" s="201">
        <f>SUBTOTAL(9,P1331:P1333)</f>
        <v>-10000000</v>
      </c>
      <c r="Q1330" s="163"/>
      <c r="R1330" s="755"/>
      <c r="S1330" s="755"/>
      <c r="AZ1330" s="10"/>
      <c r="BA1330" s="10"/>
      <c r="BC1330" s="11"/>
      <c r="BD1330" s="12"/>
    </row>
    <row r="1331" spans="1:56" hidden="1">
      <c r="A1331" s="140"/>
      <c r="B1331" s="142"/>
      <c r="C1331" s="46"/>
      <c r="D1331" s="1004"/>
      <c r="E1331" s="295" t="s">
        <v>2661</v>
      </c>
      <c r="F1331" s="301">
        <v>25000000</v>
      </c>
      <c r="G1331" s="296" t="s">
        <v>3</v>
      </c>
      <c r="H1331" s="302">
        <v>1</v>
      </c>
      <c r="I1331" s="296" t="s">
        <v>2589</v>
      </c>
      <c r="J1331" s="300" t="s">
        <v>3</v>
      </c>
      <c r="K1331" s="16">
        <v>1</v>
      </c>
      <c r="L1331" s="15" t="s">
        <v>2579</v>
      </c>
      <c r="M1331" s="15" t="s">
        <v>5</v>
      </c>
      <c r="N1331" s="32">
        <f>ROUNDUP(IF(H1331&lt;=0,F1331,IF(K1331&lt;=0,F1331*H1331,F1331*H1331*K1331)),-3)</f>
        <v>25000000</v>
      </c>
      <c r="O1331" s="32">
        <v>0</v>
      </c>
      <c r="P1331" s="17">
        <f>N1331-O1331</f>
        <v>25000000</v>
      </c>
      <c r="Q1331" s="69"/>
      <c r="R1331" s="755"/>
      <c r="S1331" s="755"/>
      <c r="AZ1331" s="10"/>
      <c r="BA1331" s="10"/>
      <c r="BC1331" s="11"/>
      <c r="BD1331" s="12"/>
    </row>
    <row r="1332" spans="1:56" hidden="1">
      <c r="A1332" s="140"/>
      <c r="B1332" s="142"/>
      <c r="C1332" s="46"/>
      <c r="D1332" s="1004"/>
      <c r="E1332" s="295" t="s">
        <v>2662</v>
      </c>
      <c r="F1332" s="301"/>
      <c r="G1332" s="296" t="s">
        <v>3</v>
      </c>
      <c r="H1332" s="302"/>
      <c r="I1332" s="296" t="s">
        <v>2582</v>
      </c>
      <c r="J1332" s="300" t="s">
        <v>3</v>
      </c>
      <c r="L1332" s="15" t="s">
        <v>2579</v>
      </c>
      <c r="M1332" s="15" t="s">
        <v>5</v>
      </c>
      <c r="N1332" s="32">
        <f>ROUNDUP(IF(H1332&lt;=0,F1332,IF(K1332&lt;=0,F1332*H1332,F1332*H1332*K1332)),-3)</f>
        <v>0</v>
      </c>
      <c r="O1332" s="32">
        <v>30000000</v>
      </c>
      <c r="P1332" s="17">
        <f>N1332-O1332</f>
        <v>-30000000</v>
      </c>
      <c r="Q1332" s="69"/>
      <c r="R1332" s="755"/>
      <c r="S1332" s="755"/>
      <c r="AZ1332" s="10"/>
      <c r="BA1332" s="10"/>
      <c r="BC1332" s="11"/>
      <c r="BD1332" s="12"/>
    </row>
    <row r="1333" spans="1:56" hidden="1">
      <c r="A1333" s="140"/>
      <c r="B1333" s="142"/>
      <c r="C1333" s="46"/>
      <c r="D1333" s="1004"/>
      <c r="E1333" s="295" t="s">
        <v>2663</v>
      </c>
      <c r="F1333" s="301"/>
      <c r="G1333" s="296" t="s">
        <v>3</v>
      </c>
      <c r="H1333" s="302"/>
      <c r="I1333" s="296" t="s">
        <v>2589</v>
      </c>
      <c r="J1333" s="300" t="s">
        <v>3</v>
      </c>
      <c r="L1333" s="15" t="s">
        <v>2579</v>
      </c>
      <c r="M1333" s="15" t="s">
        <v>5</v>
      </c>
      <c r="N1333" s="32">
        <f>ROUNDUP(IF(H1333&lt;=0,F1333,IF(K1333&lt;=0,F1333*H1333,F1333*H1333*K1333)),-3)</f>
        <v>0</v>
      </c>
      <c r="O1333" s="32">
        <v>5000000</v>
      </c>
      <c r="P1333" s="17">
        <f>N1333-O1333</f>
        <v>-5000000</v>
      </c>
      <c r="Q1333" s="69"/>
      <c r="R1333" s="755"/>
      <c r="S1333" s="755"/>
      <c r="AZ1333" s="10"/>
      <c r="BA1333" s="10"/>
      <c r="BC1333" s="11"/>
      <c r="BD1333" s="12"/>
    </row>
    <row r="1334" spans="1:56" hidden="1">
      <c r="A1334" s="140"/>
      <c r="B1334" s="142"/>
      <c r="C1334" s="46"/>
      <c r="D1334" s="1004"/>
      <c r="E1334" s="199"/>
      <c r="F1334" s="297"/>
      <c r="G1334" s="212"/>
      <c r="H1334" s="58"/>
      <c r="I1334" s="35"/>
      <c r="J1334" s="212"/>
      <c r="K1334" s="58"/>
      <c r="L1334" s="35"/>
      <c r="M1334" s="212"/>
      <c r="N1334" s="32"/>
      <c r="O1334" s="32"/>
      <c r="P1334" s="17"/>
      <c r="Q1334" s="69"/>
      <c r="R1334" s="755"/>
      <c r="S1334" s="755"/>
      <c r="AZ1334" s="10"/>
      <c r="BA1334" s="10"/>
      <c r="BC1334" s="11"/>
      <c r="BD1334" s="12"/>
    </row>
    <row r="1335" spans="1:56" hidden="1">
      <c r="A1335" s="140"/>
      <c r="B1335" s="142"/>
      <c r="C1335" s="46"/>
      <c r="D1335" s="1004" t="s">
        <v>434</v>
      </c>
      <c r="E1335" s="199"/>
      <c r="F1335" s="297"/>
      <c r="G1335" s="212"/>
      <c r="H1335" s="58"/>
      <c r="I1335" s="35"/>
      <c r="J1335" s="212"/>
      <c r="K1335" s="58"/>
      <c r="L1335" s="35"/>
      <c r="M1335" s="212"/>
      <c r="N1335" s="201">
        <f>SUBTOTAL(9,N1336:N1337)</f>
        <v>150000000</v>
      </c>
      <c r="O1335" s="201">
        <f>SUBTOTAL(9,O1336:O1338)</f>
        <v>332000000</v>
      </c>
      <c r="P1335" s="201">
        <f>SUBTOTAL(9,P1336:P1338)</f>
        <v>-182000000</v>
      </c>
      <c r="Q1335" s="163"/>
      <c r="R1335" s="755"/>
      <c r="S1335" s="755"/>
      <c r="AZ1335" s="10"/>
      <c r="BA1335" s="10"/>
      <c r="BC1335" s="11"/>
      <c r="BD1335" s="12"/>
    </row>
    <row r="1336" spans="1:56" hidden="1">
      <c r="A1336" s="140"/>
      <c r="B1336" s="142"/>
      <c r="C1336" s="46"/>
      <c r="D1336" s="1004"/>
      <c r="E1336" s="295" t="s">
        <v>2664</v>
      </c>
      <c r="F1336" s="301">
        <v>120000000</v>
      </c>
      <c r="G1336" s="296" t="s">
        <v>3</v>
      </c>
      <c r="H1336" s="302">
        <v>1</v>
      </c>
      <c r="I1336" s="296" t="s">
        <v>2582</v>
      </c>
      <c r="J1336" s="35" t="s">
        <v>2642</v>
      </c>
      <c r="K1336" s="16">
        <v>1</v>
      </c>
      <c r="L1336" s="15" t="s">
        <v>2579</v>
      </c>
      <c r="M1336" s="15" t="s">
        <v>5</v>
      </c>
      <c r="N1336" s="32">
        <f>ROUNDUP(IF(H1336&lt;=0,F1336,IF(K1336&lt;=0,F1336*H1336,F1336*H1336*K1336)),-3)</f>
        <v>120000000</v>
      </c>
      <c r="O1336" s="32">
        <v>290000000</v>
      </c>
      <c r="P1336" s="17">
        <f>N1336-O1336</f>
        <v>-170000000</v>
      </c>
      <c r="Q1336" s="69"/>
      <c r="R1336" s="755"/>
      <c r="S1336" s="755"/>
      <c r="AZ1336" s="10"/>
      <c r="BA1336" s="10"/>
      <c r="BC1336" s="11"/>
      <c r="BD1336" s="12"/>
    </row>
    <row r="1337" spans="1:56" hidden="1">
      <c r="A1337" s="140"/>
      <c r="B1337" s="142"/>
      <c r="C1337" s="46"/>
      <c r="D1337" s="1004"/>
      <c r="E1337" s="295" t="s">
        <v>2665</v>
      </c>
      <c r="F1337" s="301">
        <v>30000000</v>
      </c>
      <c r="G1337" s="296" t="s">
        <v>3</v>
      </c>
      <c r="H1337" s="302">
        <v>1</v>
      </c>
      <c r="I1337" s="296" t="s">
        <v>2589</v>
      </c>
      <c r="J1337" s="300" t="s">
        <v>3</v>
      </c>
      <c r="K1337" s="16">
        <v>1</v>
      </c>
      <c r="L1337" s="15" t="s">
        <v>2579</v>
      </c>
      <c r="M1337" s="15" t="s">
        <v>5</v>
      </c>
      <c r="N1337" s="32">
        <f>ROUNDUP(IF(H1337&lt;=0,F1337,IF(K1337&lt;=0,F1337*H1337,F1337*H1337*K1337)),-3)</f>
        <v>30000000</v>
      </c>
      <c r="O1337" s="32">
        <v>40000000</v>
      </c>
      <c r="P1337" s="17">
        <f>N1337-O1337</f>
        <v>-10000000</v>
      </c>
      <c r="Q1337" s="69"/>
      <c r="R1337" s="755"/>
      <c r="S1337" s="755"/>
      <c r="AZ1337" s="10"/>
      <c r="BA1337" s="10"/>
      <c r="BC1337" s="11"/>
      <c r="BD1337" s="12"/>
    </row>
    <row r="1338" spans="1:56" hidden="1">
      <c r="A1338" s="140"/>
      <c r="B1338" s="142"/>
      <c r="C1338" s="46"/>
      <c r="D1338" s="1004"/>
      <c r="E1338" s="295" t="s">
        <v>2666</v>
      </c>
      <c r="F1338" s="301"/>
      <c r="G1338" s="296" t="s">
        <v>3</v>
      </c>
      <c r="H1338" s="302"/>
      <c r="I1338" s="296" t="s">
        <v>2582</v>
      </c>
      <c r="J1338" s="300" t="s">
        <v>3</v>
      </c>
      <c r="L1338" s="15" t="s">
        <v>2579</v>
      </c>
      <c r="M1338" s="15" t="s">
        <v>5</v>
      </c>
      <c r="N1338" s="32">
        <f>ROUNDUP(IF(H1338&lt;=0,F1338,IF(K1338&lt;=0,F1338*H1338,F1338*H1338*K1338)),-3)</f>
        <v>0</v>
      </c>
      <c r="O1338" s="32">
        <v>2000000</v>
      </c>
      <c r="P1338" s="17">
        <f>N1338-O1338</f>
        <v>-2000000</v>
      </c>
      <c r="Q1338" s="69"/>
      <c r="R1338" s="755"/>
      <c r="S1338" s="755"/>
      <c r="AZ1338" s="10"/>
      <c r="BA1338" s="10"/>
      <c r="BC1338" s="11"/>
      <c r="BD1338" s="12"/>
    </row>
    <row r="1339" spans="1:56" hidden="1">
      <c r="A1339" s="140"/>
      <c r="B1339" s="142"/>
      <c r="C1339" s="46"/>
      <c r="D1339" s="1004"/>
      <c r="E1339" s="199"/>
      <c r="F1339" s="297"/>
      <c r="G1339" s="212"/>
      <c r="H1339" s="58"/>
      <c r="I1339" s="35"/>
      <c r="J1339" s="212"/>
      <c r="K1339" s="58"/>
      <c r="L1339" s="35"/>
      <c r="M1339" s="212"/>
      <c r="N1339" s="32"/>
      <c r="O1339" s="32"/>
      <c r="P1339" s="17"/>
      <c r="Q1339" s="69"/>
      <c r="R1339" s="755"/>
      <c r="S1339" s="755"/>
      <c r="AZ1339" s="10"/>
      <c r="BA1339" s="10"/>
      <c r="BC1339" s="11"/>
      <c r="BD1339" s="12"/>
    </row>
    <row r="1340" spans="1:56" hidden="1">
      <c r="A1340" s="140"/>
      <c r="B1340" s="142"/>
      <c r="C1340" s="46"/>
      <c r="D1340" s="1044" t="s">
        <v>402</v>
      </c>
      <c r="E1340" s="295"/>
      <c r="F1340" s="307"/>
      <c r="G1340" s="308"/>
      <c r="H1340" s="302"/>
      <c r="I1340" s="296"/>
      <c r="J1340" s="212"/>
      <c r="K1340" s="37"/>
      <c r="L1340" s="35"/>
      <c r="N1340" s="201">
        <f>SUBTOTAL(9,N1341:N1351)</f>
        <v>16440000</v>
      </c>
      <c r="O1340" s="201">
        <f>SUBTOTAL(9,O1341:O1352)</f>
        <v>12770000</v>
      </c>
      <c r="P1340" s="201">
        <f>SUBTOTAL(9,P1341:P1352)</f>
        <v>3670000</v>
      </c>
      <c r="Q1340" s="163"/>
      <c r="R1340" s="755"/>
      <c r="S1340" s="755"/>
      <c r="AZ1340" s="10"/>
      <c r="BA1340" s="10"/>
      <c r="BC1340" s="11"/>
      <c r="BD1340" s="12"/>
    </row>
    <row r="1341" spans="1:56" hidden="1">
      <c r="A1341" s="140"/>
      <c r="B1341" s="142"/>
      <c r="C1341" s="46"/>
      <c r="D1341" s="1044"/>
      <c r="E1341" s="311" t="s">
        <v>2667</v>
      </c>
      <c r="F1341" s="301">
        <v>160000</v>
      </c>
      <c r="G1341" s="35" t="s">
        <v>3</v>
      </c>
      <c r="H1341" s="37">
        <v>7</v>
      </c>
      <c r="I1341" s="35" t="s">
        <v>2600</v>
      </c>
      <c r="J1341" s="35" t="s">
        <v>2642</v>
      </c>
      <c r="K1341" s="37">
        <v>1</v>
      </c>
      <c r="L1341" s="35" t="s">
        <v>2582</v>
      </c>
      <c r="M1341" s="15" t="s">
        <v>5</v>
      </c>
      <c r="N1341" s="32">
        <f t="shared" ref="N1341:N1351" si="81">ROUNDUP(IF(H1341&lt;=0,F1341,IF(K1341&lt;=0,F1341*H1341,F1341*H1341*K1341)),-3)</f>
        <v>1120000</v>
      </c>
      <c r="O1341" s="32">
        <v>910000</v>
      </c>
      <c r="P1341" s="17">
        <f t="shared" ref="P1341:P1352" si="82">N1341-O1341</f>
        <v>210000</v>
      </c>
      <c r="Q1341" s="69"/>
      <c r="R1341" s="755"/>
      <c r="S1341" s="755"/>
      <c r="AZ1341" s="10"/>
      <c r="BA1341" s="10"/>
      <c r="BC1341" s="11"/>
      <c r="BD1341" s="12"/>
    </row>
    <row r="1342" spans="1:56" hidden="1">
      <c r="A1342" s="140"/>
      <c r="B1342" s="142"/>
      <c r="C1342" s="46"/>
      <c r="D1342" s="1004"/>
      <c r="E1342" s="295" t="s">
        <v>2668</v>
      </c>
      <c r="F1342" s="301">
        <v>130000</v>
      </c>
      <c r="G1342" s="296" t="s">
        <v>3</v>
      </c>
      <c r="H1342" s="302">
        <v>7</v>
      </c>
      <c r="I1342" s="296" t="s">
        <v>2600</v>
      </c>
      <c r="J1342" s="35" t="s">
        <v>2642</v>
      </c>
      <c r="K1342" s="302">
        <v>2</v>
      </c>
      <c r="L1342" s="296" t="s">
        <v>2582</v>
      </c>
      <c r="M1342" s="15" t="s">
        <v>5</v>
      </c>
      <c r="N1342" s="32">
        <f t="shared" si="81"/>
        <v>1820000</v>
      </c>
      <c r="O1342" s="32">
        <v>2600000</v>
      </c>
      <c r="P1342" s="17">
        <f t="shared" si="82"/>
        <v>-780000</v>
      </c>
      <c r="Q1342" s="69"/>
      <c r="R1342" s="755"/>
      <c r="S1342" s="755"/>
      <c r="AZ1342" s="10"/>
      <c r="BA1342" s="10"/>
      <c r="BC1342" s="11"/>
      <c r="BD1342" s="12"/>
    </row>
    <row r="1343" spans="1:56" hidden="1">
      <c r="A1343" s="140"/>
      <c r="B1343" s="142"/>
      <c r="C1343" s="46"/>
      <c r="D1343" s="1044"/>
      <c r="E1343" s="295" t="s">
        <v>2669</v>
      </c>
      <c r="F1343" s="301">
        <v>160000</v>
      </c>
      <c r="G1343" s="296" t="s">
        <v>3</v>
      </c>
      <c r="H1343" s="302">
        <v>7</v>
      </c>
      <c r="I1343" s="296" t="s">
        <v>2582</v>
      </c>
      <c r="J1343" s="296" t="s">
        <v>3</v>
      </c>
      <c r="K1343" s="302">
        <v>1</v>
      </c>
      <c r="L1343" s="296" t="s">
        <v>2600</v>
      </c>
      <c r="M1343" s="15" t="s">
        <v>5</v>
      </c>
      <c r="N1343" s="32">
        <f t="shared" si="81"/>
        <v>1120000</v>
      </c>
      <c r="O1343" s="32">
        <v>1000000</v>
      </c>
      <c r="P1343" s="17">
        <f t="shared" si="82"/>
        <v>120000</v>
      </c>
      <c r="Q1343" s="69"/>
      <c r="R1343" s="755"/>
      <c r="S1343" s="755"/>
      <c r="AZ1343" s="10"/>
      <c r="BA1343" s="10"/>
      <c r="BC1343" s="11"/>
      <c r="BD1343" s="12"/>
    </row>
    <row r="1344" spans="1:56" hidden="1">
      <c r="A1344" s="140"/>
      <c r="B1344" s="142"/>
      <c r="C1344" s="46"/>
      <c r="D1344" s="1004"/>
      <c r="E1344" s="295" t="s">
        <v>2670</v>
      </c>
      <c r="F1344" s="301">
        <v>160000</v>
      </c>
      <c r="G1344" s="296" t="s">
        <v>3</v>
      </c>
      <c r="H1344" s="302">
        <v>7</v>
      </c>
      <c r="I1344" s="296" t="s">
        <v>2582</v>
      </c>
      <c r="J1344" s="296" t="s">
        <v>3</v>
      </c>
      <c r="K1344" s="302">
        <v>1</v>
      </c>
      <c r="L1344" s="296" t="s">
        <v>2600</v>
      </c>
      <c r="M1344" s="15" t="s">
        <v>5</v>
      </c>
      <c r="N1344" s="32">
        <f t="shared" si="81"/>
        <v>1120000</v>
      </c>
      <c r="O1344" s="32">
        <v>2240000</v>
      </c>
      <c r="P1344" s="17">
        <f t="shared" si="82"/>
        <v>-1120000</v>
      </c>
      <c r="Q1344" s="69"/>
      <c r="R1344" s="755"/>
      <c r="S1344" s="755"/>
      <c r="AZ1344" s="10"/>
      <c r="BA1344" s="10"/>
      <c r="BC1344" s="11"/>
      <c r="BD1344" s="12"/>
    </row>
    <row r="1345" spans="1:56" hidden="1">
      <c r="A1345" s="140"/>
      <c r="B1345" s="142"/>
      <c r="C1345" s="46"/>
      <c r="D1345" s="1004"/>
      <c r="E1345" s="312" t="s">
        <v>2671</v>
      </c>
      <c r="F1345" s="301">
        <v>100000</v>
      </c>
      <c r="G1345" s="296" t="s">
        <v>3</v>
      </c>
      <c r="H1345" s="302">
        <v>6</v>
      </c>
      <c r="I1345" s="296" t="s">
        <v>2582</v>
      </c>
      <c r="J1345" s="35" t="s">
        <v>2642</v>
      </c>
      <c r="K1345" s="16">
        <v>5</v>
      </c>
      <c r="L1345" s="15" t="s">
        <v>2672</v>
      </c>
      <c r="M1345" s="15" t="s">
        <v>5</v>
      </c>
      <c r="N1345" s="32">
        <f t="shared" si="81"/>
        <v>3000000</v>
      </c>
      <c r="O1345" s="32">
        <v>0</v>
      </c>
      <c r="P1345" s="17">
        <f t="shared" si="82"/>
        <v>3000000</v>
      </c>
      <c r="Q1345" s="69"/>
      <c r="R1345" s="755"/>
      <c r="S1345" s="755"/>
      <c r="AZ1345" s="10"/>
      <c r="BA1345" s="10"/>
      <c r="BC1345" s="11"/>
      <c r="BD1345" s="12"/>
    </row>
    <row r="1346" spans="1:56" hidden="1">
      <c r="A1346" s="140"/>
      <c r="B1346" s="142"/>
      <c r="C1346" s="46"/>
      <c r="D1346" s="1004"/>
      <c r="E1346" s="295" t="s">
        <v>2673</v>
      </c>
      <c r="F1346" s="301">
        <v>160000</v>
      </c>
      <c r="G1346" s="296" t="s">
        <v>3</v>
      </c>
      <c r="H1346" s="302">
        <v>2</v>
      </c>
      <c r="I1346" s="296" t="s">
        <v>2582</v>
      </c>
      <c r="J1346" s="296" t="s">
        <v>3</v>
      </c>
      <c r="K1346" s="302">
        <v>7</v>
      </c>
      <c r="L1346" s="296" t="s">
        <v>2600</v>
      </c>
      <c r="M1346" s="15" t="s">
        <v>5</v>
      </c>
      <c r="N1346" s="32">
        <f t="shared" si="81"/>
        <v>2240000</v>
      </c>
      <c r="O1346" s="32">
        <v>910000</v>
      </c>
      <c r="P1346" s="17">
        <f t="shared" si="82"/>
        <v>1330000</v>
      </c>
      <c r="Q1346" s="69"/>
      <c r="R1346" s="755"/>
      <c r="S1346" s="755"/>
      <c r="AZ1346" s="10"/>
      <c r="BA1346" s="10"/>
      <c r="BC1346" s="11"/>
      <c r="BD1346" s="12"/>
    </row>
    <row r="1347" spans="1:56" hidden="1">
      <c r="A1347" s="140"/>
      <c r="B1347" s="142"/>
      <c r="C1347" s="46"/>
      <c r="D1347" s="1044"/>
      <c r="E1347" s="295" t="s">
        <v>2674</v>
      </c>
      <c r="F1347" s="301">
        <v>190000</v>
      </c>
      <c r="G1347" s="296" t="s">
        <v>3</v>
      </c>
      <c r="H1347" s="302">
        <v>7</v>
      </c>
      <c r="I1347" s="296" t="s">
        <v>2578</v>
      </c>
      <c r="J1347" s="296" t="s">
        <v>3</v>
      </c>
      <c r="K1347" s="302">
        <v>2</v>
      </c>
      <c r="L1347" s="296" t="s">
        <v>2582</v>
      </c>
      <c r="M1347" s="15" t="s">
        <v>5</v>
      </c>
      <c r="N1347" s="32">
        <f t="shared" si="81"/>
        <v>2660000</v>
      </c>
      <c r="O1347" s="32">
        <v>3150000</v>
      </c>
      <c r="P1347" s="17">
        <f t="shared" si="82"/>
        <v>-490000</v>
      </c>
      <c r="Q1347" s="69"/>
      <c r="R1347" s="755"/>
      <c r="S1347" s="755"/>
      <c r="AZ1347" s="10"/>
      <c r="BA1347" s="10"/>
      <c r="BC1347" s="11"/>
      <c r="BD1347" s="12"/>
    </row>
    <row r="1348" spans="1:56" hidden="1">
      <c r="A1348" s="140"/>
      <c r="B1348" s="142"/>
      <c r="C1348" s="46"/>
      <c r="D1348" s="1044"/>
      <c r="E1348" s="295" t="s">
        <v>2675</v>
      </c>
      <c r="F1348" s="301">
        <v>160000</v>
      </c>
      <c r="G1348" s="296" t="s">
        <v>3</v>
      </c>
      <c r="H1348" s="302">
        <v>7</v>
      </c>
      <c r="I1348" s="296" t="s">
        <v>2578</v>
      </c>
      <c r="J1348" s="296" t="s">
        <v>3</v>
      </c>
      <c r="K1348" s="302">
        <v>1</v>
      </c>
      <c r="L1348" s="296" t="s">
        <v>2582</v>
      </c>
      <c r="M1348" s="15" t="s">
        <v>5</v>
      </c>
      <c r="N1348" s="32">
        <f t="shared" si="81"/>
        <v>1120000</v>
      </c>
      <c r="O1348" s="32">
        <v>0</v>
      </c>
      <c r="P1348" s="17">
        <f t="shared" si="82"/>
        <v>1120000</v>
      </c>
      <c r="Q1348" s="69"/>
      <c r="R1348" s="755"/>
      <c r="S1348" s="755"/>
      <c r="AZ1348" s="10"/>
      <c r="BA1348" s="10"/>
      <c r="BC1348" s="11"/>
      <c r="BD1348" s="12"/>
    </row>
    <row r="1349" spans="1:56" hidden="1">
      <c r="A1349" s="140"/>
      <c r="B1349" s="142"/>
      <c r="C1349" s="46"/>
      <c r="D1349" s="1044"/>
      <c r="E1349" s="295" t="s">
        <v>2676</v>
      </c>
      <c r="F1349" s="301">
        <v>160000</v>
      </c>
      <c r="G1349" s="296" t="s">
        <v>3</v>
      </c>
      <c r="H1349" s="302">
        <v>7</v>
      </c>
      <c r="I1349" s="296" t="s">
        <v>2578</v>
      </c>
      <c r="J1349" s="296" t="s">
        <v>3</v>
      </c>
      <c r="K1349" s="302">
        <v>1</v>
      </c>
      <c r="L1349" s="296" t="s">
        <v>2582</v>
      </c>
      <c r="M1349" s="15" t="s">
        <v>5</v>
      </c>
      <c r="N1349" s="32">
        <f t="shared" si="81"/>
        <v>1120000</v>
      </c>
      <c r="O1349" s="32"/>
      <c r="P1349" s="17">
        <f t="shared" si="82"/>
        <v>1120000</v>
      </c>
      <c r="Q1349" s="69"/>
      <c r="R1349" s="755"/>
      <c r="S1349" s="755"/>
      <c r="AZ1349" s="10"/>
      <c r="BA1349" s="10"/>
      <c r="BC1349" s="11"/>
      <c r="BD1349" s="12"/>
    </row>
    <row r="1350" spans="1:56" hidden="1">
      <c r="A1350" s="140"/>
      <c r="B1350" s="142"/>
      <c r="C1350" s="46"/>
      <c r="D1350" s="1044"/>
      <c r="E1350" s="295" t="s">
        <v>2677</v>
      </c>
      <c r="F1350" s="301">
        <v>160000</v>
      </c>
      <c r="G1350" s="296" t="s">
        <v>3</v>
      </c>
      <c r="H1350" s="302">
        <v>7</v>
      </c>
      <c r="I1350" s="296" t="s">
        <v>2578</v>
      </c>
      <c r="J1350" s="296" t="s">
        <v>2642</v>
      </c>
      <c r="K1350" s="302">
        <v>1</v>
      </c>
      <c r="L1350" s="296" t="s">
        <v>2582</v>
      </c>
      <c r="M1350" s="15" t="s">
        <v>5</v>
      </c>
      <c r="N1350" s="32">
        <f>ROUNDUP(IF(H1350&lt;=0,F1350,IF(K1350&lt;=0,F1350*H1350,F1350*H1350*K1350)),-3)</f>
        <v>1120000</v>
      </c>
      <c r="O1350" s="32">
        <v>0</v>
      </c>
      <c r="P1350" s="17">
        <f t="shared" si="82"/>
        <v>1120000</v>
      </c>
      <c r="Q1350" s="69"/>
      <c r="R1350" s="755"/>
      <c r="S1350" s="755"/>
      <c r="AZ1350" s="10"/>
      <c r="BA1350" s="10"/>
      <c r="BC1350" s="11"/>
      <c r="BD1350" s="12"/>
    </row>
    <row r="1351" spans="1:56" hidden="1">
      <c r="A1351" s="140"/>
      <c r="B1351" s="142"/>
      <c r="C1351" s="46"/>
      <c r="D1351" s="1004"/>
      <c r="E1351" s="295" t="s">
        <v>2678</v>
      </c>
      <c r="F1351" s="301"/>
      <c r="G1351" s="296" t="s">
        <v>3</v>
      </c>
      <c r="H1351" s="302"/>
      <c r="I1351" s="296" t="s">
        <v>2578</v>
      </c>
      <c r="J1351" s="296" t="s">
        <v>3</v>
      </c>
      <c r="K1351" s="302"/>
      <c r="L1351" s="296" t="s">
        <v>2589</v>
      </c>
      <c r="M1351" s="15" t="s">
        <v>5</v>
      </c>
      <c r="N1351" s="32">
        <f t="shared" si="81"/>
        <v>0</v>
      </c>
      <c r="O1351" s="32">
        <v>1050000</v>
      </c>
      <c r="P1351" s="17">
        <f t="shared" si="82"/>
        <v>-1050000</v>
      </c>
      <c r="Q1351" s="69"/>
      <c r="R1351" s="755"/>
      <c r="S1351" s="755"/>
      <c r="AZ1351" s="10"/>
      <c r="BA1351" s="10"/>
      <c r="BC1351" s="11"/>
      <c r="BD1351" s="12"/>
    </row>
    <row r="1352" spans="1:56" hidden="1">
      <c r="A1352" s="140"/>
      <c r="B1352" s="142"/>
      <c r="C1352" s="46"/>
      <c r="D1352" s="1044"/>
      <c r="E1352" s="295" t="s">
        <v>2679</v>
      </c>
      <c r="F1352" s="301"/>
      <c r="G1352" s="296" t="s">
        <v>3</v>
      </c>
      <c r="H1352" s="302"/>
      <c r="I1352" s="296" t="s">
        <v>2582</v>
      </c>
      <c r="J1352" s="296" t="s">
        <v>3</v>
      </c>
      <c r="K1352" s="302"/>
      <c r="L1352" s="296" t="s">
        <v>2589</v>
      </c>
      <c r="M1352" s="15" t="s">
        <v>5</v>
      </c>
      <c r="N1352" s="32">
        <f>ROUNDUP(IF(H1352&lt;=0,F1352,IF(K1352&lt;=0,F1352*H1352,F1352*H1352*K1352)),-3)</f>
        <v>0</v>
      </c>
      <c r="O1352" s="32">
        <v>910000</v>
      </c>
      <c r="P1352" s="17">
        <f t="shared" si="82"/>
        <v>-910000</v>
      </c>
      <c r="Q1352" s="69"/>
      <c r="R1352" s="755"/>
      <c r="S1352" s="755"/>
      <c r="AZ1352" s="10"/>
      <c r="BA1352" s="10"/>
      <c r="BC1352" s="11"/>
      <c r="BD1352" s="12"/>
    </row>
    <row r="1353" spans="1:56" hidden="1">
      <c r="A1353" s="140"/>
      <c r="B1353" s="142"/>
      <c r="C1353" s="46"/>
      <c r="D1353" s="1044"/>
      <c r="E1353" s="295"/>
      <c r="F1353" s="307"/>
      <c r="G1353" s="308"/>
      <c r="H1353" s="302"/>
      <c r="I1353" s="296"/>
      <c r="J1353" s="212"/>
      <c r="K1353" s="37"/>
      <c r="L1353" s="35"/>
      <c r="N1353" s="32"/>
      <c r="O1353" s="32"/>
      <c r="P1353" s="17"/>
      <c r="Q1353" s="69"/>
      <c r="R1353" s="755"/>
      <c r="S1353" s="755"/>
      <c r="AZ1353" s="10"/>
      <c r="BA1353" s="10"/>
      <c r="BC1353" s="11"/>
      <c r="BD1353" s="12"/>
    </row>
    <row r="1354" spans="1:56" hidden="1">
      <c r="A1354" s="140"/>
      <c r="B1354" s="142"/>
      <c r="C1354" s="46"/>
      <c r="D1354" s="1004" t="s">
        <v>403</v>
      </c>
      <c r="E1354" s="209"/>
      <c r="F1354" s="297"/>
      <c r="G1354" s="212"/>
      <c r="H1354" s="37"/>
      <c r="I1354" s="35"/>
      <c r="J1354" s="212"/>
      <c r="K1354" s="37"/>
      <c r="L1354" s="35"/>
      <c r="M1354" s="212"/>
      <c r="N1354" s="201">
        <f>SUBTOTAL(9,N1355:N1370)</f>
        <v>8370000</v>
      </c>
      <c r="O1354" s="201">
        <f>SUBTOTAL(9,O1355:O1370)</f>
        <v>7792000</v>
      </c>
      <c r="P1354" s="201">
        <f>SUBTOTAL(9,P1355:P1370)</f>
        <v>578000</v>
      </c>
      <c r="Q1354" s="163"/>
      <c r="R1354" s="755"/>
      <c r="S1354" s="755"/>
      <c r="AZ1354" s="10"/>
      <c r="BA1354" s="10"/>
      <c r="BC1354" s="11"/>
      <c r="BD1354" s="12"/>
    </row>
    <row r="1355" spans="1:56" hidden="1">
      <c r="A1355" s="140"/>
      <c r="B1355" s="142"/>
      <c r="C1355" s="46"/>
      <c r="D1355" s="1004"/>
      <c r="E1355" s="312" t="s">
        <v>2680</v>
      </c>
      <c r="F1355" s="301">
        <v>20000</v>
      </c>
      <c r="G1355" s="296" t="s">
        <v>3</v>
      </c>
      <c r="H1355" s="302">
        <v>6</v>
      </c>
      <c r="I1355" s="296" t="s">
        <v>2582</v>
      </c>
      <c r="J1355" s="35" t="s">
        <v>2642</v>
      </c>
      <c r="K1355" s="16">
        <v>10</v>
      </c>
      <c r="L1355" s="15" t="s">
        <v>2681</v>
      </c>
      <c r="M1355" s="15" t="s">
        <v>5</v>
      </c>
      <c r="N1355" s="32">
        <f t="shared" ref="N1355:N1370" si="83">ROUNDUP(IF(H1355&lt;=0,F1355,IF(K1355&lt;=0,F1355*H1355,F1355*H1355*K1355)),-3)</f>
        <v>1200000</v>
      </c>
      <c r="O1355" s="32">
        <v>0</v>
      </c>
      <c r="P1355" s="17">
        <f t="shared" ref="P1355:P1370" si="84">N1355-O1355</f>
        <v>1200000</v>
      </c>
      <c r="Q1355" s="69"/>
      <c r="R1355" s="755"/>
      <c r="S1355" s="755"/>
      <c r="AZ1355" s="10"/>
      <c r="BA1355" s="10"/>
      <c r="BC1355" s="11"/>
      <c r="BD1355" s="12"/>
    </row>
    <row r="1356" spans="1:56" hidden="1">
      <c r="A1356" s="140"/>
      <c r="B1356" s="142"/>
      <c r="C1356" s="46"/>
      <c r="D1356" s="1004"/>
      <c r="E1356" s="312" t="s">
        <v>2682</v>
      </c>
      <c r="F1356" s="301">
        <v>20000</v>
      </c>
      <c r="G1356" s="296" t="s">
        <v>3</v>
      </c>
      <c r="H1356" s="302">
        <v>1</v>
      </c>
      <c r="I1356" s="296" t="s">
        <v>2582</v>
      </c>
      <c r="J1356" s="35" t="s">
        <v>2642</v>
      </c>
      <c r="K1356" s="16">
        <v>7</v>
      </c>
      <c r="L1356" s="15" t="s">
        <v>2681</v>
      </c>
      <c r="M1356" s="15" t="s">
        <v>5</v>
      </c>
      <c r="N1356" s="32">
        <f t="shared" si="83"/>
        <v>140000</v>
      </c>
      <c r="O1356" s="32">
        <v>0</v>
      </c>
      <c r="P1356" s="17">
        <f t="shared" si="84"/>
        <v>140000</v>
      </c>
      <c r="Q1356" s="69"/>
      <c r="R1356" s="755"/>
      <c r="S1356" s="755"/>
      <c r="AZ1356" s="10"/>
      <c r="BA1356" s="10"/>
      <c r="BC1356" s="11"/>
      <c r="BD1356" s="12"/>
    </row>
    <row r="1357" spans="1:56" hidden="1">
      <c r="A1357" s="140"/>
      <c r="B1357" s="142"/>
      <c r="C1357" s="46"/>
      <c r="D1357" s="1044"/>
      <c r="E1357" s="295" t="s">
        <v>2683</v>
      </c>
      <c r="F1357" s="301">
        <v>500000</v>
      </c>
      <c r="G1357" s="296" t="s">
        <v>3</v>
      </c>
      <c r="H1357" s="302">
        <v>4</v>
      </c>
      <c r="I1357" s="296" t="s">
        <v>2586</v>
      </c>
      <c r="J1357" s="35" t="s">
        <v>2642</v>
      </c>
      <c r="K1357" s="16">
        <v>1</v>
      </c>
      <c r="L1357" s="15" t="s">
        <v>2579</v>
      </c>
      <c r="M1357" s="15" t="s">
        <v>5</v>
      </c>
      <c r="N1357" s="32">
        <f t="shared" si="83"/>
        <v>2000000</v>
      </c>
      <c r="O1357" s="32">
        <v>2000000</v>
      </c>
      <c r="P1357" s="17">
        <f t="shared" si="84"/>
        <v>0</v>
      </c>
      <c r="Q1357" s="69"/>
      <c r="R1357" s="755"/>
      <c r="S1357" s="755"/>
      <c r="AZ1357" s="10"/>
      <c r="BA1357" s="10"/>
      <c r="BC1357" s="11"/>
      <c r="BD1357" s="12"/>
    </row>
    <row r="1358" spans="1:56" hidden="1">
      <c r="A1358" s="140"/>
      <c r="B1358" s="142"/>
      <c r="C1358" s="46"/>
      <c r="D1358" s="1044"/>
      <c r="E1358" s="295" t="s">
        <v>2684</v>
      </c>
      <c r="F1358" s="301">
        <v>500000</v>
      </c>
      <c r="G1358" s="296" t="s">
        <v>3</v>
      </c>
      <c r="H1358" s="302">
        <v>2</v>
      </c>
      <c r="I1358" s="296" t="s">
        <v>2582</v>
      </c>
      <c r="J1358" s="35" t="s">
        <v>2642</v>
      </c>
      <c r="K1358" s="16">
        <v>1</v>
      </c>
      <c r="L1358" s="15" t="s">
        <v>2579</v>
      </c>
      <c r="M1358" s="15" t="s">
        <v>5</v>
      </c>
      <c r="N1358" s="32">
        <f t="shared" si="83"/>
        <v>1000000</v>
      </c>
      <c r="O1358" s="32">
        <v>1000000</v>
      </c>
      <c r="P1358" s="17">
        <f t="shared" si="84"/>
        <v>0</v>
      </c>
      <c r="Q1358" s="69"/>
      <c r="R1358" s="755"/>
      <c r="S1358" s="755"/>
      <c r="AZ1358" s="10"/>
      <c r="BA1358" s="10"/>
      <c r="BC1358" s="11"/>
      <c r="BD1358" s="12"/>
    </row>
    <row r="1359" spans="1:56" hidden="1">
      <c r="A1359" s="140"/>
      <c r="B1359" s="142"/>
      <c r="C1359" s="46"/>
      <c r="D1359" s="1044"/>
      <c r="E1359" s="295" t="s">
        <v>2685</v>
      </c>
      <c r="F1359" s="301">
        <v>20000</v>
      </c>
      <c r="G1359" s="296" t="s">
        <v>3</v>
      </c>
      <c r="H1359" s="302">
        <v>2</v>
      </c>
      <c r="I1359" s="296" t="s">
        <v>2582</v>
      </c>
      <c r="J1359" s="35" t="s">
        <v>2642</v>
      </c>
      <c r="K1359" s="37">
        <v>5</v>
      </c>
      <c r="L1359" s="35" t="s">
        <v>2600</v>
      </c>
      <c r="M1359" s="15" t="s">
        <v>5</v>
      </c>
      <c r="N1359" s="32">
        <f t="shared" si="83"/>
        <v>200000</v>
      </c>
      <c r="O1359" s="32">
        <v>280000</v>
      </c>
      <c r="P1359" s="17">
        <f t="shared" si="84"/>
        <v>-80000</v>
      </c>
      <c r="Q1359" s="69"/>
      <c r="R1359" s="755"/>
      <c r="S1359" s="755"/>
      <c r="AZ1359" s="10"/>
      <c r="BA1359" s="10"/>
      <c r="BC1359" s="11"/>
      <c r="BD1359" s="12"/>
    </row>
    <row r="1360" spans="1:56" hidden="1">
      <c r="A1360" s="140"/>
      <c r="B1360" s="142"/>
      <c r="C1360" s="46"/>
      <c r="D1360" s="1044"/>
      <c r="E1360" s="295" t="s">
        <v>2686</v>
      </c>
      <c r="F1360" s="301">
        <v>20000</v>
      </c>
      <c r="G1360" s="296" t="s">
        <v>3</v>
      </c>
      <c r="H1360" s="302">
        <v>5</v>
      </c>
      <c r="I1360" s="296" t="s">
        <v>2582</v>
      </c>
      <c r="J1360" s="35" t="s">
        <v>2642</v>
      </c>
      <c r="K1360" s="16">
        <v>5</v>
      </c>
      <c r="L1360" s="15" t="s">
        <v>2681</v>
      </c>
      <c r="M1360" s="15" t="s">
        <v>5</v>
      </c>
      <c r="N1360" s="32">
        <f t="shared" si="83"/>
        <v>500000</v>
      </c>
      <c r="O1360" s="32">
        <v>500000</v>
      </c>
      <c r="P1360" s="17">
        <f t="shared" si="84"/>
        <v>0</v>
      </c>
      <c r="Q1360" s="69"/>
      <c r="R1360" s="755"/>
      <c r="S1360" s="755"/>
      <c r="AZ1360" s="10"/>
      <c r="BA1360" s="10"/>
      <c r="BC1360" s="11"/>
      <c r="BD1360" s="12"/>
    </row>
    <row r="1361" spans="1:56" hidden="1">
      <c r="A1361" s="140"/>
      <c r="B1361" s="142"/>
      <c r="C1361" s="46"/>
      <c r="D1361" s="1044"/>
      <c r="E1361" s="295" t="s">
        <v>2687</v>
      </c>
      <c r="F1361" s="301">
        <v>20000</v>
      </c>
      <c r="G1361" s="296" t="s">
        <v>3</v>
      </c>
      <c r="H1361" s="302">
        <v>2</v>
      </c>
      <c r="I1361" s="296" t="s">
        <v>2582</v>
      </c>
      <c r="J1361" s="296" t="s">
        <v>3</v>
      </c>
      <c r="K1361" s="37">
        <v>20</v>
      </c>
      <c r="L1361" s="35" t="s">
        <v>2600</v>
      </c>
      <c r="M1361" s="15" t="s">
        <v>5</v>
      </c>
      <c r="N1361" s="32">
        <f t="shared" si="83"/>
        <v>800000</v>
      </c>
      <c r="O1361" s="32">
        <v>1000000</v>
      </c>
      <c r="P1361" s="17">
        <f t="shared" si="84"/>
        <v>-200000</v>
      </c>
      <c r="Q1361" s="69"/>
      <c r="R1361" s="755"/>
      <c r="S1361" s="755"/>
      <c r="AZ1361" s="10"/>
      <c r="BA1361" s="10"/>
      <c r="BC1361" s="11"/>
      <c r="BD1361" s="12"/>
    </row>
    <row r="1362" spans="1:56" hidden="1">
      <c r="A1362" s="140"/>
      <c r="B1362" s="142"/>
      <c r="C1362" s="46"/>
      <c r="D1362" s="1044"/>
      <c r="E1362" s="311" t="s">
        <v>2688</v>
      </c>
      <c r="F1362" s="301">
        <v>20000</v>
      </c>
      <c r="G1362" s="296" t="s">
        <v>3</v>
      </c>
      <c r="H1362" s="302">
        <v>2</v>
      </c>
      <c r="I1362" s="296" t="s">
        <v>2582</v>
      </c>
      <c r="J1362" s="296" t="s">
        <v>3</v>
      </c>
      <c r="K1362" s="302">
        <v>7</v>
      </c>
      <c r="L1362" s="296" t="s">
        <v>2600</v>
      </c>
      <c r="M1362" s="15" t="s">
        <v>5</v>
      </c>
      <c r="N1362" s="32">
        <f t="shared" si="83"/>
        <v>280000</v>
      </c>
      <c r="O1362" s="32">
        <v>1000000</v>
      </c>
      <c r="P1362" s="17">
        <f t="shared" si="84"/>
        <v>-720000</v>
      </c>
      <c r="Q1362" s="69"/>
      <c r="R1362" s="755"/>
      <c r="S1362" s="755"/>
      <c r="AZ1362" s="10"/>
      <c r="BA1362" s="10"/>
      <c r="BC1362" s="11"/>
      <c r="BD1362" s="12"/>
    </row>
    <row r="1363" spans="1:56" hidden="1">
      <c r="A1363" s="140"/>
      <c r="B1363" s="142"/>
      <c r="C1363" s="46"/>
      <c r="D1363" s="1044"/>
      <c r="E1363" s="295" t="s">
        <v>2689</v>
      </c>
      <c r="F1363" s="301">
        <v>20000</v>
      </c>
      <c r="G1363" s="296" t="s">
        <v>3</v>
      </c>
      <c r="H1363" s="302">
        <v>2</v>
      </c>
      <c r="I1363" s="296" t="s">
        <v>2582</v>
      </c>
      <c r="J1363" s="35" t="s">
        <v>2642</v>
      </c>
      <c r="K1363" s="16">
        <v>28</v>
      </c>
      <c r="L1363" s="15" t="s">
        <v>2681</v>
      </c>
      <c r="M1363" s="15" t="s">
        <v>5</v>
      </c>
      <c r="N1363" s="32">
        <f t="shared" si="83"/>
        <v>1120000</v>
      </c>
      <c r="O1363" s="32">
        <v>1200000</v>
      </c>
      <c r="P1363" s="17">
        <f t="shared" si="84"/>
        <v>-80000</v>
      </c>
      <c r="Q1363" s="69"/>
      <c r="R1363" s="755"/>
      <c r="S1363" s="755"/>
      <c r="AZ1363" s="10"/>
      <c r="BA1363" s="10"/>
      <c r="BC1363" s="11"/>
      <c r="BD1363" s="12"/>
    </row>
    <row r="1364" spans="1:56" hidden="1">
      <c r="A1364" s="140"/>
      <c r="B1364" s="142"/>
      <c r="C1364" s="46"/>
      <c r="D1364" s="1044"/>
      <c r="E1364" s="311" t="s">
        <v>2690</v>
      </c>
      <c r="F1364" s="301">
        <v>20000</v>
      </c>
      <c r="G1364" s="296" t="s">
        <v>3</v>
      </c>
      <c r="H1364" s="302">
        <v>2</v>
      </c>
      <c r="I1364" s="296" t="s">
        <v>2582</v>
      </c>
      <c r="J1364" s="35" t="s">
        <v>2642</v>
      </c>
      <c r="K1364" s="37">
        <v>7</v>
      </c>
      <c r="L1364" s="15" t="s">
        <v>2681</v>
      </c>
      <c r="M1364" s="15" t="s">
        <v>5</v>
      </c>
      <c r="N1364" s="32">
        <f t="shared" si="83"/>
        <v>280000</v>
      </c>
      <c r="O1364" s="32">
        <v>280000</v>
      </c>
      <c r="P1364" s="17">
        <f t="shared" si="84"/>
        <v>0</v>
      </c>
      <c r="Q1364" s="69"/>
      <c r="R1364" s="755"/>
      <c r="S1364" s="755"/>
      <c r="AZ1364" s="10"/>
      <c r="BA1364" s="10"/>
      <c r="BC1364" s="11"/>
      <c r="BD1364" s="12"/>
    </row>
    <row r="1365" spans="1:56" hidden="1">
      <c r="A1365" s="140"/>
      <c r="B1365" s="142"/>
      <c r="C1365" s="46"/>
      <c r="D1365" s="1044"/>
      <c r="E1365" s="311" t="s">
        <v>2691</v>
      </c>
      <c r="F1365" s="307">
        <v>20000</v>
      </c>
      <c r="G1365" s="296" t="s">
        <v>3</v>
      </c>
      <c r="H1365" s="302">
        <v>2</v>
      </c>
      <c r="I1365" s="296" t="s">
        <v>2582</v>
      </c>
      <c r="J1365" s="35" t="s">
        <v>2642</v>
      </c>
      <c r="K1365" s="37">
        <v>7</v>
      </c>
      <c r="L1365" s="15" t="s">
        <v>2681</v>
      </c>
      <c r="M1365" s="15" t="s">
        <v>5</v>
      </c>
      <c r="N1365" s="32">
        <f t="shared" si="83"/>
        <v>280000</v>
      </c>
      <c r="O1365" s="32">
        <v>189000</v>
      </c>
      <c r="P1365" s="17">
        <f t="shared" si="84"/>
        <v>91000</v>
      </c>
      <c r="Q1365" s="69"/>
      <c r="R1365" s="755"/>
      <c r="S1365" s="755"/>
      <c r="AZ1365" s="10"/>
      <c r="BA1365" s="10"/>
      <c r="BC1365" s="11"/>
      <c r="BD1365" s="12"/>
    </row>
    <row r="1366" spans="1:56" hidden="1">
      <c r="A1366" s="140"/>
      <c r="B1366" s="142"/>
      <c r="C1366" s="46"/>
      <c r="D1366" s="1044"/>
      <c r="E1366" s="311" t="s">
        <v>2692</v>
      </c>
      <c r="F1366" s="307">
        <v>5000</v>
      </c>
      <c r="G1366" s="296" t="s">
        <v>3</v>
      </c>
      <c r="H1366" s="302">
        <v>1</v>
      </c>
      <c r="I1366" s="296" t="s">
        <v>2582</v>
      </c>
      <c r="J1366" s="35" t="s">
        <v>2642</v>
      </c>
      <c r="K1366" s="37">
        <v>30</v>
      </c>
      <c r="L1366" s="15" t="s">
        <v>2681</v>
      </c>
      <c r="M1366" s="15" t="s">
        <v>5</v>
      </c>
      <c r="N1366" s="32">
        <f t="shared" si="83"/>
        <v>150000</v>
      </c>
      <c r="O1366" s="32">
        <v>0</v>
      </c>
      <c r="P1366" s="17">
        <f t="shared" si="84"/>
        <v>150000</v>
      </c>
      <c r="Q1366" s="69"/>
      <c r="R1366" s="755"/>
      <c r="S1366" s="755"/>
      <c r="AZ1366" s="10"/>
      <c r="BA1366" s="10"/>
      <c r="BC1366" s="11"/>
      <c r="BD1366" s="12"/>
    </row>
    <row r="1367" spans="1:56" hidden="1">
      <c r="A1367" s="140"/>
      <c r="B1367" s="142"/>
      <c r="C1367" s="46"/>
      <c r="D1367" s="1044"/>
      <c r="E1367" s="311" t="s">
        <v>2693</v>
      </c>
      <c r="F1367" s="307">
        <v>20000</v>
      </c>
      <c r="G1367" s="296" t="s">
        <v>3</v>
      </c>
      <c r="H1367" s="302">
        <v>1</v>
      </c>
      <c r="I1367" s="296" t="s">
        <v>2582</v>
      </c>
      <c r="J1367" s="35" t="s">
        <v>2642</v>
      </c>
      <c r="K1367" s="37">
        <v>7</v>
      </c>
      <c r="L1367" s="15" t="s">
        <v>2681</v>
      </c>
      <c r="M1367" s="15" t="s">
        <v>5</v>
      </c>
      <c r="N1367" s="32">
        <f t="shared" si="83"/>
        <v>140000</v>
      </c>
      <c r="O1367" s="32">
        <v>280000</v>
      </c>
      <c r="P1367" s="17">
        <f t="shared" si="84"/>
        <v>-140000</v>
      </c>
      <c r="Q1367" s="69"/>
      <c r="R1367" s="755"/>
      <c r="S1367" s="755"/>
      <c r="AZ1367" s="10"/>
      <c r="BA1367" s="10"/>
      <c r="BC1367" s="11"/>
      <c r="BD1367" s="12"/>
    </row>
    <row r="1368" spans="1:56" hidden="1">
      <c r="A1368" s="140"/>
      <c r="B1368" s="142"/>
      <c r="C1368" s="46"/>
      <c r="D1368" s="1044"/>
      <c r="E1368" s="295" t="s">
        <v>2694</v>
      </c>
      <c r="F1368" s="307">
        <v>20000</v>
      </c>
      <c r="G1368" s="296" t="s">
        <v>3</v>
      </c>
      <c r="H1368" s="302">
        <v>1</v>
      </c>
      <c r="I1368" s="296" t="s">
        <v>2582</v>
      </c>
      <c r="J1368" s="35" t="s">
        <v>2642</v>
      </c>
      <c r="K1368" s="37">
        <v>7</v>
      </c>
      <c r="L1368" s="15" t="s">
        <v>2681</v>
      </c>
      <c r="M1368" s="15" t="s">
        <v>5</v>
      </c>
      <c r="N1368" s="32">
        <f t="shared" si="83"/>
        <v>140000</v>
      </c>
      <c r="O1368" s="32">
        <v>0</v>
      </c>
      <c r="P1368" s="17">
        <f t="shared" si="84"/>
        <v>140000</v>
      </c>
      <c r="Q1368" s="69"/>
      <c r="R1368" s="755"/>
      <c r="S1368" s="755"/>
      <c r="AZ1368" s="10"/>
      <c r="BA1368" s="10"/>
      <c r="BC1368" s="11"/>
      <c r="BD1368" s="12"/>
    </row>
    <row r="1369" spans="1:56" hidden="1">
      <c r="A1369" s="140"/>
      <c r="B1369" s="142"/>
      <c r="C1369" s="46"/>
      <c r="D1369" s="1044"/>
      <c r="E1369" s="295" t="s">
        <v>2695</v>
      </c>
      <c r="F1369" s="307">
        <v>20000</v>
      </c>
      <c r="G1369" s="296" t="s">
        <v>3</v>
      </c>
      <c r="H1369" s="302">
        <v>1</v>
      </c>
      <c r="I1369" s="296" t="s">
        <v>2582</v>
      </c>
      <c r="J1369" s="35" t="s">
        <v>2642</v>
      </c>
      <c r="K1369" s="37">
        <v>7</v>
      </c>
      <c r="L1369" s="15" t="s">
        <v>2681</v>
      </c>
      <c r="M1369" s="15" t="s">
        <v>5</v>
      </c>
      <c r="N1369" s="32">
        <f t="shared" si="83"/>
        <v>140000</v>
      </c>
      <c r="O1369" s="32">
        <v>0</v>
      </c>
      <c r="P1369" s="17">
        <f t="shared" si="84"/>
        <v>140000</v>
      </c>
      <c r="Q1369" s="69"/>
      <c r="R1369" s="755"/>
      <c r="S1369" s="755"/>
      <c r="AZ1369" s="10"/>
      <c r="BA1369" s="10"/>
      <c r="BC1369" s="11"/>
      <c r="BD1369" s="12"/>
    </row>
    <row r="1370" spans="1:56" hidden="1">
      <c r="A1370" s="140"/>
      <c r="B1370" s="142"/>
      <c r="C1370" s="46"/>
      <c r="D1370" s="1044"/>
      <c r="E1370" s="311" t="s">
        <v>2696</v>
      </c>
      <c r="F1370" s="307"/>
      <c r="G1370" s="296" t="s">
        <v>3</v>
      </c>
      <c r="H1370" s="302"/>
      <c r="I1370" s="296" t="s">
        <v>2582</v>
      </c>
      <c r="J1370" s="35" t="s">
        <v>2642</v>
      </c>
      <c r="K1370" s="37"/>
      <c r="L1370" s="15" t="s">
        <v>2681</v>
      </c>
      <c r="M1370" s="15" t="s">
        <v>5</v>
      </c>
      <c r="N1370" s="32">
        <f t="shared" si="83"/>
        <v>0</v>
      </c>
      <c r="O1370" s="32">
        <v>63000</v>
      </c>
      <c r="P1370" s="17">
        <f t="shared" si="84"/>
        <v>-63000</v>
      </c>
      <c r="Q1370" s="69"/>
      <c r="R1370" s="755"/>
      <c r="S1370" s="755"/>
      <c r="AZ1370" s="10"/>
      <c r="BA1370" s="10"/>
      <c r="BC1370" s="11"/>
      <c r="BD1370" s="12"/>
    </row>
    <row r="1371" spans="1:56" hidden="1">
      <c r="A1371" s="140"/>
      <c r="B1371" s="142"/>
      <c r="C1371" s="46"/>
      <c r="D1371" s="1059"/>
      <c r="E1371" s="199"/>
      <c r="F1371" s="297"/>
      <c r="G1371" s="212"/>
      <c r="H1371" s="58"/>
      <c r="I1371" s="35"/>
      <c r="J1371" s="212"/>
      <c r="K1371" s="58"/>
      <c r="L1371" s="35"/>
      <c r="M1371" s="212"/>
      <c r="N1371" s="32"/>
      <c r="O1371" s="32"/>
      <c r="P1371" s="17"/>
      <c r="Q1371" s="69"/>
      <c r="R1371" s="755"/>
      <c r="S1371" s="755"/>
      <c r="AZ1371" s="10"/>
      <c r="BA1371" s="10"/>
      <c r="BC1371" s="11"/>
      <c r="BD1371" s="12"/>
    </row>
    <row r="1372" spans="1:56" hidden="1">
      <c r="A1372" s="140"/>
      <c r="B1372" s="142"/>
      <c r="C1372" s="46"/>
      <c r="D1372" s="1059" t="s">
        <v>414</v>
      </c>
      <c r="E1372" s="295"/>
      <c r="F1372" s="301"/>
      <c r="G1372" s="296"/>
      <c r="H1372" s="302"/>
      <c r="I1372" s="296"/>
      <c r="J1372" s="300"/>
      <c r="N1372" s="201">
        <f>SUBTOTAL(9,N1373)</f>
        <v>30000000</v>
      </c>
      <c r="O1372" s="201">
        <f>SUBTOTAL(9,O1373)</f>
        <v>6000000</v>
      </c>
      <c r="P1372" s="201">
        <f>SUBTOTAL(9,P1373)</f>
        <v>24000000</v>
      </c>
      <c r="Q1372" s="163"/>
      <c r="R1372" s="755"/>
      <c r="S1372" s="755"/>
      <c r="AZ1372" s="10"/>
      <c r="BA1372" s="10"/>
      <c r="BC1372" s="11"/>
      <c r="BD1372" s="12"/>
    </row>
    <row r="1373" spans="1:56" hidden="1">
      <c r="A1373" s="140"/>
      <c r="B1373" s="142"/>
      <c r="C1373" s="46"/>
      <c r="D1373" s="1059"/>
      <c r="E1373" s="295" t="s">
        <v>2697</v>
      </c>
      <c r="F1373" s="301">
        <v>30000000</v>
      </c>
      <c r="G1373" s="296" t="s">
        <v>3</v>
      </c>
      <c r="H1373" s="302">
        <v>1</v>
      </c>
      <c r="I1373" s="296" t="s">
        <v>16</v>
      </c>
      <c r="J1373" s="300" t="s">
        <v>3</v>
      </c>
      <c r="K1373" s="16">
        <v>1</v>
      </c>
      <c r="L1373" s="15" t="s">
        <v>16</v>
      </c>
      <c r="M1373" s="15" t="s">
        <v>5</v>
      </c>
      <c r="N1373" s="32">
        <f>ROUNDUP(IF(H1373&lt;=0,F1373,IF(K1373&lt;=0,F1373*H1373,F1373*H1373*K1373)),-3)</f>
        <v>30000000</v>
      </c>
      <c r="O1373" s="32">
        <v>6000000</v>
      </c>
      <c r="P1373" s="17">
        <f>N1373-O1373</f>
        <v>24000000</v>
      </c>
      <c r="Q1373" s="69"/>
      <c r="R1373" s="755"/>
      <c r="S1373" s="755"/>
      <c r="AZ1373" s="10"/>
      <c r="BA1373" s="10"/>
      <c r="BC1373" s="11"/>
      <c r="BD1373" s="12"/>
    </row>
    <row r="1374" spans="1:56" hidden="1">
      <c r="A1374" s="140"/>
      <c r="B1374" s="142"/>
      <c r="C1374" s="46"/>
      <c r="D1374" s="1059"/>
      <c r="E1374" s="199"/>
      <c r="F1374" s="297"/>
      <c r="G1374" s="212"/>
      <c r="H1374" s="58"/>
      <c r="I1374" s="35"/>
      <c r="J1374" s="212"/>
      <c r="K1374" s="58"/>
      <c r="L1374" s="35"/>
      <c r="M1374" s="212"/>
      <c r="N1374" s="32"/>
      <c r="O1374" s="32"/>
      <c r="P1374" s="17"/>
      <c r="Q1374" s="69"/>
      <c r="R1374" s="755"/>
      <c r="S1374" s="755"/>
      <c r="AZ1374" s="10"/>
      <c r="BA1374" s="10"/>
      <c r="BC1374" s="11"/>
      <c r="BD1374" s="12"/>
    </row>
    <row r="1375" spans="1:56" hidden="1">
      <c r="A1375" s="140"/>
      <c r="B1375" s="142"/>
      <c r="C1375" s="46"/>
      <c r="D1375" s="1059" t="s">
        <v>413</v>
      </c>
      <c r="E1375" s="295"/>
      <c r="F1375" s="301"/>
      <c r="G1375" s="296"/>
      <c r="H1375" s="302"/>
      <c r="I1375" s="296"/>
      <c r="J1375" s="300"/>
      <c r="N1375" s="201">
        <f>SUBTOTAL(9,N1376:N1376)</f>
        <v>98000000</v>
      </c>
      <c r="O1375" s="201">
        <f>SUBTOTAL(9,O1376:O1377)</f>
        <v>610000000</v>
      </c>
      <c r="P1375" s="201">
        <f>SUBTOTAL(9,P1376:P1377)</f>
        <v>-512000000</v>
      </c>
      <c r="Q1375" s="163"/>
      <c r="R1375" s="755"/>
      <c r="S1375" s="755"/>
      <c r="AZ1375" s="10"/>
      <c r="BA1375" s="10"/>
      <c r="BC1375" s="11"/>
      <c r="BD1375" s="12"/>
    </row>
    <row r="1376" spans="1:56" hidden="1">
      <c r="A1376" s="140"/>
      <c r="B1376" s="142"/>
      <c r="C1376" s="46"/>
      <c r="D1376" s="1004"/>
      <c r="E1376" s="295" t="s">
        <v>2709</v>
      </c>
      <c r="F1376" s="200">
        <v>7000000</v>
      </c>
      <c r="G1376" s="35" t="s">
        <v>3</v>
      </c>
      <c r="H1376" s="37">
        <v>14</v>
      </c>
      <c r="I1376" s="35" t="s">
        <v>2698</v>
      </c>
      <c r="J1376" s="296" t="s">
        <v>3</v>
      </c>
      <c r="K1376" s="16">
        <v>1</v>
      </c>
      <c r="L1376" s="15" t="s">
        <v>2579</v>
      </c>
      <c r="M1376" s="15" t="s">
        <v>5</v>
      </c>
      <c r="N1376" s="32">
        <f>ROUNDUP(IF(H1376&lt;=0,F1376,IF(K1376&lt;=0,F1376*H1376,F1376*H1376*K1376)),-3)</f>
        <v>98000000</v>
      </c>
      <c r="O1376" s="32">
        <v>200000000</v>
      </c>
      <c r="P1376" s="17">
        <f>N1376-O1376</f>
        <v>-102000000</v>
      </c>
      <c r="Q1376" s="69"/>
      <c r="R1376" s="755"/>
      <c r="S1376" s="755"/>
      <c r="AZ1376" s="10"/>
      <c r="BA1376" s="10"/>
      <c r="BC1376" s="11"/>
      <c r="BD1376" s="12"/>
    </row>
    <row r="1377" spans="1:56" hidden="1">
      <c r="A1377" s="140"/>
      <c r="B1377" s="142"/>
      <c r="C1377" s="46"/>
      <c r="D1377" s="1004"/>
      <c r="E1377" s="295" t="s">
        <v>2710</v>
      </c>
      <c r="F1377" s="200">
        <v>7000000</v>
      </c>
      <c r="G1377" s="35" t="s">
        <v>3</v>
      </c>
      <c r="H1377" s="37">
        <v>14</v>
      </c>
      <c r="I1377" s="35" t="s">
        <v>2698</v>
      </c>
      <c r="J1377" s="296" t="s">
        <v>3</v>
      </c>
      <c r="K1377" s="16">
        <v>1</v>
      </c>
      <c r="L1377" s="15" t="s">
        <v>2579</v>
      </c>
      <c r="M1377" s="15" t="s">
        <v>5</v>
      </c>
      <c r="N1377" s="32">
        <v>0</v>
      </c>
      <c r="O1377" s="32">
        <v>410000000</v>
      </c>
      <c r="P1377" s="17">
        <f>N1377-O1377</f>
        <v>-410000000</v>
      </c>
      <c r="Q1377" s="69"/>
      <c r="R1377" s="755"/>
      <c r="S1377" s="755"/>
      <c r="AZ1377" s="10"/>
      <c r="BA1377" s="10"/>
      <c r="BC1377" s="11"/>
      <c r="BD1377" s="12"/>
    </row>
    <row r="1378" spans="1:56" hidden="1">
      <c r="A1378" s="140"/>
      <c r="B1378" s="142"/>
      <c r="C1378" s="46"/>
      <c r="D1378" s="1059"/>
      <c r="E1378" s="199"/>
      <c r="F1378" s="297"/>
      <c r="G1378" s="212"/>
      <c r="H1378" s="58"/>
      <c r="I1378" s="35"/>
      <c r="J1378" s="212"/>
      <c r="K1378" s="58"/>
      <c r="L1378" s="35"/>
      <c r="M1378" s="212"/>
      <c r="N1378" s="32"/>
      <c r="O1378" s="32"/>
      <c r="P1378" s="17"/>
      <c r="Q1378" s="69"/>
      <c r="R1378" s="755"/>
      <c r="S1378" s="755"/>
      <c r="AZ1378" s="10"/>
      <c r="BA1378" s="10"/>
      <c r="BC1378" s="11"/>
      <c r="BD1378" s="12"/>
    </row>
    <row r="1379" spans="1:56" hidden="1">
      <c r="A1379" s="140"/>
      <c r="B1379" s="142"/>
      <c r="C1379" s="46"/>
      <c r="D1379" s="1059" t="s">
        <v>125</v>
      </c>
      <c r="E1379" s="295"/>
      <c r="F1379" s="307"/>
      <c r="G1379" s="296"/>
      <c r="H1379" s="302"/>
      <c r="I1379" s="296"/>
      <c r="J1379" s="296"/>
      <c r="N1379" s="201">
        <f>SUBTOTAL(9,N1380:N1385)</f>
        <v>415000000</v>
      </c>
      <c r="O1379" s="201">
        <f>SUBTOTAL(9,O1380:O1385)</f>
        <v>394000000</v>
      </c>
      <c r="P1379" s="201">
        <f>SUBTOTAL(9,P1380:P1385)</f>
        <v>21000000</v>
      </c>
      <c r="Q1379" s="163"/>
      <c r="R1379" s="755"/>
      <c r="S1379" s="755"/>
      <c r="AZ1379" s="10"/>
      <c r="BA1379" s="10"/>
      <c r="BC1379" s="11"/>
      <c r="BD1379" s="12"/>
    </row>
    <row r="1380" spans="1:56" hidden="1">
      <c r="A1380" s="140"/>
      <c r="B1380" s="142"/>
      <c r="C1380" s="46"/>
      <c r="D1380" s="1059"/>
      <c r="E1380" s="295" t="s">
        <v>2699</v>
      </c>
      <c r="F1380" s="301">
        <v>2666666</v>
      </c>
      <c r="G1380" s="296" t="s">
        <v>3</v>
      </c>
      <c r="H1380" s="302">
        <v>150</v>
      </c>
      <c r="I1380" s="296" t="s">
        <v>2700</v>
      </c>
      <c r="J1380" s="300" t="s">
        <v>3</v>
      </c>
      <c r="K1380" s="16">
        <v>1</v>
      </c>
      <c r="L1380" s="15" t="s">
        <v>2579</v>
      </c>
      <c r="M1380" s="15" t="s">
        <v>5</v>
      </c>
      <c r="N1380" s="32">
        <f t="shared" ref="N1380:N1385" si="85">ROUNDUP(IF(H1380&lt;=0,F1380,IF(K1380&lt;=0,F1380*H1380,F1380*H1380*K1380)),-3)</f>
        <v>400000000</v>
      </c>
      <c r="O1380" s="32">
        <v>291000000</v>
      </c>
      <c r="P1380" s="17">
        <f t="shared" ref="P1380:P1385" si="86">N1380-O1380</f>
        <v>109000000</v>
      </c>
      <c r="Q1380" s="69"/>
      <c r="R1380" s="755"/>
      <c r="S1380" s="755"/>
      <c r="AZ1380" s="10"/>
      <c r="BA1380" s="10"/>
      <c r="BC1380" s="11"/>
      <c r="BD1380" s="12"/>
    </row>
    <row r="1381" spans="1:56" hidden="1">
      <c r="A1381" s="140"/>
      <c r="B1381" s="142"/>
      <c r="C1381" s="46"/>
      <c r="D1381" s="1059"/>
      <c r="E1381" s="295" t="s">
        <v>2701</v>
      </c>
      <c r="F1381" s="301">
        <v>15000000</v>
      </c>
      <c r="G1381" s="35" t="s">
        <v>3</v>
      </c>
      <c r="H1381" s="37">
        <v>1</v>
      </c>
      <c r="I1381" s="35" t="s">
        <v>2589</v>
      </c>
      <c r="J1381" s="296" t="s">
        <v>3</v>
      </c>
      <c r="K1381" s="16">
        <v>1</v>
      </c>
      <c r="L1381" s="15" t="s">
        <v>2579</v>
      </c>
      <c r="M1381" s="15" t="s">
        <v>5</v>
      </c>
      <c r="N1381" s="32">
        <f>ROUNDUP(IF(H1381&lt;=0,F1381,IF(K1381&lt;=0,F1381*H1381,F1381*H1381*K1381)),-3)</f>
        <v>15000000</v>
      </c>
      <c r="O1381" s="32">
        <v>15000000</v>
      </c>
      <c r="P1381" s="17">
        <f t="shared" si="86"/>
        <v>0</v>
      </c>
      <c r="Q1381" s="69"/>
      <c r="R1381" s="755"/>
      <c r="S1381" s="755"/>
      <c r="AZ1381" s="10"/>
      <c r="BA1381" s="10"/>
      <c r="BC1381" s="11"/>
      <c r="BD1381" s="12"/>
    </row>
    <row r="1382" spans="1:56" hidden="1">
      <c r="A1382" s="140"/>
      <c r="B1382" s="142"/>
      <c r="C1382" s="46"/>
      <c r="D1382" s="1059"/>
      <c r="E1382" s="295" t="s">
        <v>2702</v>
      </c>
      <c r="F1382" s="301"/>
      <c r="G1382" s="35" t="s">
        <v>3</v>
      </c>
      <c r="H1382" s="37"/>
      <c r="I1382" s="35" t="s">
        <v>2589</v>
      </c>
      <c r="J1382" s="296" t="s">
        <v>3</v>
      </c>
      <c r="L1382" s="15" t="s">
        <v>2579</v>
      </c>
      <c r="M1382" s="15" t="s">
        <v>5</v>
      </c>
      <c r="N1382" s="32">
        <f t="shared" si="85"/>
        <v>0</v>
      </c>
      <c r="O1382" s="32">
        <v>45000000</v>
      </c>
      <c r="P1382" s="17">
        <f t="shared" si="86"/>
        <v>-45000000</v>
      </c>
      <c r="Q1382" s="69"/>
      <c r="R1382" s="755"/>
      <c r="S1382" s="755"/>
      <c r="AZ1382" s="10"/>
      <c r="BA1382" s="10"/>
      <c r="BC1382" s="11"/>
      <c r="BD1382" s="12"/>
    </row>
    <row r="1383" spans="1:56" hidden="1">
      <c r="A1383" s="140"/>
      <c r="B1383" s="142"/>
      <c r="C1383" s="46"/>
      <c r="D1383" s="1059"/>
      <c r="E1383" s="311" t="s">
        <v>2703</v>
      </c>
      <c r="F1383" s="301"/>
      <c r="G1383" s="35" t="s">
        <v>3</v>
      </c>
      <c r="H1383" s="37"/>
      <c r="I1383" s="35" t="s">
        <v>2589</v>
      </c>
      <c r="J1383" s="35" t="s">
        <v>2642</v>
      </c>
      <c r="L1383" s="15" t="s">
        <v>2579</v>
      </c>
      <c r="M1383" s="15" t="s">
        <v>5</v>
      </c>
      <c r="N1383" s="32">
        <f t="shared" si="85"/>
        <v>0</v>
      </c>
      <c r="O1383" s="32">
        <v>18000000</v>
      </c>
      <c r="P1383" s="17">
        <f t="shared" si="86"/>
        <v>-18000000</v>
      </c>
      <c r="Q1383" s="69"/>
      <c r="R1383" s="755"/>
      <c r="S1383" s="755"/>
      <c r="AZ1383" s="10"/>
      <c r="BA1383" s="10"/>
      <c r="BC1383" s="11"/>
      <c r="BD1383" s="12"/>
    </row>
    <row r="1384" spans="1:56" hidden="1">
      <c r="A1384" s="140"/>
      <c r="B1384" s="142"/>
      <c r="C1384" s="46"/>
      <c r="D1384" s="1059"/>
      <c r="E1384" s="295" t="s">
        <v>2704</v>
      </c>
      <c r="F1384" s="200"/>
      <c r="G1384" s="35" t="s">
        <v>3</v>
      </c>
      <c r="H1384" s="37"/>
      <c r="I1384" s="35" t="s">
        <v>2589</v>
      </c>
      <c r="J1384" s="296" t="s">
        <v>3</v>
      </c>
      <c r="L1384" s="15" t="s">
        <v>2579</v>
      </c>
      <c r="M1384" s="15" t="s">
        <v>5</v>
      </c>
      <c r="N1384" s="32">
        <f t="shared" si="85"/>
        <v>0</v>
      </c>
      <c r="O1384" s="32">
        <v>5000000</v>
      </c>
      <c r="P1384" s="17">
        <f t="shared" si="86"/>
        <v>-5000000</v>
      </c>
      <c r="Q1384" s="69"/>
      <c r="R1384" s="755"/>
      <c r="S1384" s="755"/>
      <c r="AZ1384" s="10"/>
      <c r="BA1384" s="10"/>
      <c r="BC1384" s="11"/>
      <c r="BD1384" s="12"/>
    </row>
    <row r="1385" spans="1:56" hidden="1">
      <c r="A1385" s="140"/>
      <c r="B1385" s="142"/>
      <c r="C1385" s="46"/>
      <c r="D1385" s="1059"/>
      <c r="E1385" s="311" t="s">
        <v>2705</v>
      </c>
      <c r="F1385" s="307"/>
      <c r="G1385" s="296" t="s">
        <v>3</v>
      </c>
      <c r="H1385" s="302"/>
      <c r="I1385" s="296" t="s">
        <v>2589</v>
      </c>
      <c r="J1385" s="296" t="s">
        <v>3</v>
      </c>
      <c r="L1385" s="15" t="s">
        <v>2579</v>
      </c>
      <c r="M1385" s="15" t="s">
        <v>5</v>
      </c>
      <c r="N1385" s="32">
        <f t="shared" si="85"/>
        <v>0</v>
      </c>
      <c r="O1385" s="32">
        <v>20000000</v>
      </c>
      <c r="P1385" s="17">
        <f t="shared" si="86"/>
        <v>-20000000</v>
      </c>
      <c r="Q1385" s="69"/>
      <c r="R1385" s="755"/>
      <c r="S1385" s="755"/>
      <c r="AZ1385" s="10"/>
      <c r="BA1385" s="10"/>
      <c r="BC1385" s="11"/>
      <c r="BD1385" s="12"/>
    </row>
    <row r="1386" spans="1:56" hidden="1">
      <c r="A1386" s="140"/>
      <c r="B1386" s="142"/>
      <c r="C1386" s="46"/>
      <c r="D1386" s="1059"/>
      <c r="E1386" s="311"/>
      <c r="F1386" s="307"/>
      <c r="G1386" s="296"/>
      <c r="H1386" s="302"/>
      <c r="I1386" s="296"/>
      <c r="J1386" s="296"/>
      <c r="N1386" s="32"/>
      <c r="O1386" s="32"/>
      <c r="P1386" s="17"/>
      <c r="Q1386" s="69"/>
      <c r="R1386" s="755"/>
      <c r="S1386" s="755"/>
      <c r="AZ1386" s="10"/>
      <c r="BA1386" s="10"/>
      <c r="BC1386" s="11"/>
      <c r="BD1386" s="12"/>
    </row>
    <row r="1387" spans="1:56" hidden="1">
      <c r="A1387" s="140"/>
      <c r="B1387" s="142"/>
      <c r="C1387" s="46"/>
      <c r="D1387" s="1004" t="s">
        <v>126</v>
      </c>
      <c r="E1387" s="124"/>
      <c r="F1387" s="294"/>
      <c r="G1387" s="152"/>
      <c r="J1387" s="152"/>
      <c r="M1387" s="152"/>
      <c r="N1387" s="18">
        <f>SUBTOTAL(9,N1388:N1389)</f>
        <v>186745000</v>
      </c>
      <c r="O1387" s="18">
        <f>SUBTOTAL(9,O1388:O1389)</f>
        <v>6745000</v>
      </c>
      <c r="P1387" s="18">
        <f>SUBTOTAL(9,P1388:P1389)</f>
        <v>180000000</v>
      </c>
      <c r="Q1387" s="303"/>
      <c r="R1387" s="755"/>
      <c r="S1387" s="755"/>
      <c r="AZ1387" s="10"/>
      <c r="BA1387" s="10"/>
      <c r="BC1387" s="11"/>
      <c r="BD1387" s="12"/>
    </row>
    <row r="1388" spans="1:56" hidden="1">
      <c r="A1388" s="140"/>
      <c r="B1388" s="142"/>
      <c r="C1388" s="46"/>
      <c r="D1388" s="1004"/>
      <c r="E1388" s="295" t="s">
        <v>2706</v>
      </c>
      <c r="F1388" s="307">
        <v>5745000</v>
      </c>
      <c r="G1388" s="308" t="s">
        <v>3</v>
      </c>
      <c r="H1388" s="302">
        <v>1</v>
      </c>
      <c r="I1388" s="296" t="s">
        <v>2589</v>
      </c>
      <c r="J1388" s="296" t="s">
        <v>3</v>
      </c>
      <c r="K1388" s="302">
        <v>1</v>
      </c>
      <c r="L1388" s="35" t="s">
        <v>2589</v>
      </c>
      <c r="M1388" s="15" t="s">
        <v>5</v>
      </c>
      <c r="N1388" s="32">
        <f>ROUNDUP(IF(H1388&lt;=0,F1388,IF(K1388&lt;=0,F1388*H1388,F1388*H1388*K1388)),-3)</f>
        <v>5745000</v>
      </c>
      <c r="O1388" s="17">
        <v>6745000</v>
      </c>
      <c r="P1388" s="17">
        <f>N1388-O1388</f>
        <v>-1000000</v>
      </c>
      <c r="Q1388" s="299"/>
      <c r="R1388" s="755"/>
      <c r="S1388" s="755"/>
      <c r="AZ1388" s="10"/>
      <c r="BA1388" s="10"/>
      <c r="BC1388" s="11"/>
      <c r="BD1388" s="12"/>
    </row>
    <row r="1389" spans="1:56" hidden="1">
      <c r="A1389" s="140"/>
      <c r="B1389" s="142"/>
      <c r="C1389" s="46"/>
      <c r="D1389" s="1004"/>
      <c r="E1389" s="295" t="s">
        <v>2707</v>
      </c>
      <c r="F1389" s="301">
        <v>181000000</v>
      </c>
      <c r="G1389" s="35" t="s">
        <v>3</v>
      </c>
      <c r="H1389" s="302">
        <v>1</v>
      </c>
      <c r="I1389" s="35" t="s">
        <v>2589</v>
      </c>
      <c r="J1389" s="296" t="s">
        <v>3</v>
      </c>
      <c r="K1389" s="302">
        <v>1</v>
      </c>
      <c r="L1389" s="15" t="s">
        <v>2579</v>
      </c>
      <c r="M1389" s="15" t="s">
        <v>5</v>
      </c>
      <c r="N1389" s="32">
        <f>ROUNDUP(IF(H1389&lt;=0,F1389,IF(K1389&lt;=0,F1389*H1389,F1389*H1389*K1389)),-3)</f>
        <v>181000000</v>
      </c>
      <c r="O1389" s="17">
        <v>0</v>
      </c>
      <c r="P1389" s="17">
        <f>N1389-O1389</f>
        <v>181000000</v>
      </c>
      <c r="Q1389" s="299"/>
      <c r="R1389" s="755"/>
      <c r="S1389" s="755"/>
      <c r="AZ1389" s="10"/>
      <c r="BA1389" s="10"/>
      <c r="BC1389" s="11"/>
      <c r="BD1389" s="12"/>
    </row>
    <row r="1390" spans="1:56" hidden="1">
      <c r="A1390" s="140"/>
      <c r="B1390" s="142"/>
      <c r="C1390" s="46"/>
      <c r="D1390" s="1004"/>
      <c r="E1390" s="295"/>
      <c r="F1390" s="307"/>
      <c r="G1390" s="308"/>
      <c r="H1390" s="302"/>
      <c r="I1390" s="296"/>
      <c r="J1390" s="296"/>
      <c r="K1390" s="302"/>
      <c r="L1390" s="35"/>
      <c r="N1390" s="32"/>
      <c r="O1390" s="17"/>
      <c r="P1390" s="17"/>
      <c r="Q1390" s="299"/>
      <c r="R1390" s="755"/>
      <c r="S1390" s="755"/>
      <c r="AZ1390" s="10"/>
      <c r="BA1390" s="10"/>
      <c r="BC1390" s="11"/>
      <c r="BD1390" s="12"/>
    </row>
    <row r="1391" spans="1:56" hidden="1">
      <c r="A1391" s="140"/>
      <c r="B1391" s="142"/>
      <c r="C1391" s="46"/>
      <c r="D1391" s="1004" t="s">
        <v>215</v>
      </c>
      <c r="E1391" s="124"/>
      <c r="F1391" s="294"/>
      <c r="G1391" s="152"/>
      <c r="M1391" s="152"/>
      <c r="N1391" s="18">
        <f>SUBTOTAL(9,N1392:N1392)</f>
        <v>0</v>
      </c>
      <c r="O1391" s="18">
        <f>SUBTOTAL(9,O1392:O1392)</f>
        <v>130000000</v>
      </c>
      <c r="P1391" s="18">
        <f>SUBTOTAL(9,P1392:P1392)</f>
        <v>-130000000</v>
      </c>
      <c r="Q1391" s="303"/>
      <c r="R1391" s="755"/>
      <c r="S1391" s="755"/>
      <c r="AZ1391" s="10"/>
      <c r="BA1391" s="10"/>
      <c r="BC1391" s="11"/>
      <c r="BD1391" s="12"/>
    </row>
    <row r="1392" spans="1:56" hidden="1">
      <c r="A1392" s="140"/>
      <c r="B1392" s="142"/>
      <c r="C1392" s="46"/>
      <c r="D1392" s="1004"/>
      <c r="E1392" s="295" t="s">
        <v>2708</v>
      </c>
      <c r="F1392" s="307"/>
      <c r="G1392" s="308" t="s">
        <v>3</v>
      </c>
      <c r="H1392" s="302"/>
      <c r="I1392" s="296" t="s">
        <v>2589</v>
      </c>
      <c r="J1392" s="296" t="s">
        <v>3</v>
      </c>
      <c r="K1392" s="302"/>
      <c r="L1392" s="35" t="s">
        <v>2589</v>
      </c>
      <c r="M1392" s="15" t="s">
        <v>5</v>
      </c>
      <c r="N1392" s="32">
        <f>ROUNDUP(IF(H1392&lt;=0,F1392,IF(K1392&lt;=0,F1392*H1392,F1392*H1392*K1392)),-3)</f>
        <v>0</v>
      </c>
      <c r="O1392" s="17">
        <v>130000000</v>
      </c>
      <c r="P1392" s="17">
        <f>N1392-O1392</f>
        <v>-130000000</v>
      </c>
      <c r="Q1392" s="299"/>
      <c r="R1392" s="755"/>
      <c r="S1392" s="755"/>
      <c r="AZ1392" s="10"/>
      <c r="BA1392" s="10"/>
      <c r="BC1392" s="11"/>
      <c r="BD1392" s="12"/>
    </row>
    <row r="1393" spans="1:53" hidden="1">
      <c r="A1393" s="140"/>
      <c r="B1393" s="142"/>
      <c r="C1393" s="46"/>
      <c r="D1393" s="1037"/>
      <c r="E1393" s="176"/>
      <c r="F1393" s="313"/>
      <c r="G1393" s="314"/>
      <c r="H1393" s="179"/>
      <c r="I1393" s="178"/>
      <c r="J1393" s="314"/>
      <c r="K1393" s="179"/>
      <c r="L1393" s="178"/>
      <c r="M1393" s="314"/>
      <c r="N1393" s="227"/>
      <c r="O1393" s="227"/>
      <c r="P1393" s="227"/>
      <c r="Q1393" s="315"/>
      <c r="R1393" s="755"/>
      <c r="S1393" s="755"/>
    </row>
    <row r="1394" spans="1:53" hidden="1">
      <c r="A1394" s="140"/>
      <c r="B1394" s="224" t="s">
        <v>1211</v>
      </c>
      <c r="C1394" s="224"/>
      <c r="D1394" s="1039"/>
      <c r="E1394" s="128"/>
      <c r="F1394" s="129"/>
      <c r="G1394" s="130"/>
      <c r="H1394" s="131"/>
      <c r="I1394" s="130"/>
      <c r="J1394" s="130"/>
      <c r="K1394" s="131"/>
      <c r="L1394" s="130"/>
      <c r="M1394" s="130"/>
      <c r="N1394" s="132">
        <f>SUBTOTAL(9,N1395:N1454)</f>
        <v>4554095000</v>
      </c>
      <c r="O1394" s="132">
        <f>SUBTOTAL(9,O1395:O1454)</f>
        <v>4554095000</v>
      </c>
      <c r="P1394" s="132">
        <f>SUBTOTAL(9,P1395:P1454)</f>
        <v>0</v>
      </c>
      <c r="Q1394" s="122">
        <f>(N1394/O1394)*100-100</f>
        <v>0</v>
      </c>
      <c r="R1394" s="755"/>
      <c r="S1394" s="755"/>
    </row>
    <row r="1395" spans="1:53" hidden="1">
      <c r="A1395" s="140"/>
      <c r="B1395" s="28"/>
      <c r="C1395" s="142"/>
      <c r="D1395" s="1005" t="s">
        <v>123</v>
      </c>
      <c r="E1395" s="13"/>
      <c r="H1395" s="58"/>
      <c r="N1395" s="18">
        <f>SUBTOTAL(9,N1396:N1396)</f>
        <v>36000000</v>
      </c>
      <c r="O1395" s="18">
        <f>SUBTOTAL(9,O1396:O1396)</f>
        <v>39600000</v>
      </c>
      <c r="P1395" s="18">
        <f>SUBTOTAL(9,P1396:P1396)</f>
        <v>-3600000</v>
      </c>
      <c r="Q1395" s="303"/>
      <c r="R1395" s="755"/>
      <c r="S1395" s="755"/>
    </row>
    <row r="1396" spans="1:53" hidden="1">
      <c r="A1396" s="140"/>
      <c r="B1396" s="28"/>
      <c r="C1396" s="142"/>
      <c r="E1396" s="13" t="s">
        <v>1863</v>
      </c>
      <c r="F1396" s="14">
        <v>3000000</v>
      </c>
      <c r="G1396" s="15" t="s">
        <v>3</v>
      </c>
      <c r="H1396" s="16">
        <v>2</v>
      </c>
      <c r="I1396" s="15" t="s">
        <v>1864</v>
      </c>
      <c r="J1396" s="15" t="s">
        <v>3</v>
      </c>
      <c r="K1396" s="16">
        <v>6</v>
      </c>
      <c r="L1396" s="15" t="s">
        <v>1804</v>
      </c>
      <c r="M1396" s="15" t="s">
        <v>5</v>
      </c>
      <c r="N1396" s="17">
        <f>ROUNDUP(IF(H1396&lt;=0,F1396,IF(K1396&lt;=0,F1396*H1396,F1396*H1396*K1396)),-3)</f>
        <v>36000000</v>
      </c>
      <c r="O1396" s="316">
        <v>39600000</v>
      </c>
      <c r="P1396" s="17">
        <f>N1396-O1396</f>
        <v>-3600000</v>
      </c>
      <c r="Q1396" s="299"/>
      <c r="R1396" s="755"/>
      <c r="S1396" s="755"/>
    </row>
    <row r="1397" spans="1:53" s="47" customFormat="1" hidden="1">
      <c r="A1397" s="140"/>
      <c r="B1397" s="28"/>
      <c r="C1397" s="142"/>
      <c r="D1397" s="1005"/>
      <c r="E1397" s="13"/>
      <c r="F1397" s="23"/>
      <c r="G1397" s="15"/>
      <c r="H1397" s="16"/>
      <c r="I1397" s="15"/>
      <c r="J1397" s="15"/>
      <c r="K1397" s="16"/>
      <c r="L1397" s="15"/>
      <c r="M1397" s="15"/>
      <c r="N1397" s="17"/>
      <c r="O1397" s="316"/>
      <c r="P1397" s="17"/>
      <c r="Q1397" s="299"/>
      <c r="R1397" s="755"/>
      <c r="S1397" s="755"/>
      <c r="AZ1397" s="283"/>
      <c r="BA1397" s="284"/>
    </row>
    <row r="1398" spans="1:53" hidden="1">
      <c r="A1398" s="140"/>
      <c r="B1398" s="28"/>
      <c r="C1398" s="142"/>
      <c r="D1398" s="1005" t="s">
        <v>397</v>
      </c>
      <c r="E1398" s="13"/>
      <c r="H1398" s="58"/>
      <c r="N1398" s="18">
        <f>SUBTOTAL(9,N1399:N1399)</f>
        <v>3720000</v>
      </c>
      <c r="O1398" s="18">
        <f>SUBTOTAL(9,O1399:O1399)</f>
        <v>3720000</v>
      </c>
      <c r="P1398" s="18">
        <f>SUBTOTAL(9,P1399:P1399)</f>
        <v>0</v>
      </c>
      <c r="Q1398" s="303"/>
      <c r="R1398" s="755"/>
      <c r="S1398" s="755"/>
    </row>
    <row r="1399" spans="1:53" hidden="1">
      <c r="A1399" s="140"/>
      <c r="B1399" s="28"/>
      <c r="C1399" s="142"/>
      <c r="E1399" s="13" t="s">
        <v>1865</v>
      </c>
      <c r="F1399" s="14">
        <v>310000</v>
      </c>
      <c r="G1399" s="15" t="s">
        <v>3</v>
      </c>
      <c r="H1399" s="58">
        <v>12</v>
      </c>
      <c r="I1399" s="15" t="s">
        <v>1685</v>
      </c>
      <c r="J1399" s="15" t="s">
        <v>3</v>
      </c>
      <c r="K1399" s="16">
        <v>1</v>
      </c>
      <c r="L1399" s="15" t="s">
        <v>1683</v>
      </c>
      <c r="M1399" s="15" t="s">
        <v>5</v>
      </c>
      <c r="N1399" s="17">
        <f>ROUNDUP(IF(H1399&lt;=0,0,IF(K1399&lt;=0,0,F1399*H1399*K1399)),-3)</f>
        <v>3720000</v>
      </c>
      <c r="O1399" s="316">
        <v>3720000</v>
      </c>
      <c r="P1399" s="17">
        <f>N1399-O1399</f>
        <v>0</v>
      </c>
      <c r="Q1399" s="299"/>
      <c r="R1399" s="755"/>
      <c r="S1399" s="755"/>
    </row>
    <row r="1400" spans="1:53" hidden="1">
      <c r="A1400" s="140"/>
      <c r="B1400" s="28"/>
      <c r="C1400" s="28"/>
      <c r="D1400" s="1004"/>
      <c r="E1400" s="13"/>
      <c r="H1400" s="58"/>
      <c r="N1400" s="17"/>
      <c r="O1400" s="316"/>
      <c r="P1400" s="17"/>
      <c r="Q1400" s="299"/>
      <c r="R1400" s="755"/>
      <c r="S1400" s="755"/>
    </row>
    <row r="1401" spans="1:53" hidden="1">
      <c r="A1401" s="140"/>
      <c r="B1401" s="28"/>
      <c r="C1401" s="28"/>
      <c r="D1401" s="1011" t="s">
        <v>436</v>
      </c>
      <c r="E1401" s="13"/>
      <c r="H1401" s="58"/>
      <c r="N1401" s="18">
        <f>SUBTOTAL(9,N1402:N1405)</f>
        <v>36000000</v>
      </c>
      <c r="O1401" s="18">
        <f>SUBTOTAL(9,O1402:O1405)</f>
        <v>52320000</v>
      </c>
      <c r="P1401" s="18">
        <f>SUBTOTAL(9,P1402:P1405)</f>
        <v>-16320000</v>
      </c>
      <c r="Q1401" s="303"/>
      <c r="R1401" s="755"/>
      <c r="S1401" s="755"/>
    </row>
    <row r="1402" spans="1:53" hidden="1">
      <c r="A1402" s="140"/>
      <c r="B1402" s="28"/>
      <c r="C1402" s="46"/>
      <c r="D1402" s="1011"/>
      <c r="E1402" s="13" t="s">
        <v>1867</v>
      </c>
      <c r="F1402" s="23">
        <v>2000000</v>
      </c>
      <c r="G1402" s="15" t="s">
        <v>3</v>
      </c>
      <c r="H1402" s="16">
        <v>9</v>
      </c>
      <c r="I1402" s="15" t="s">
        <v>1687</v>
      </c>
      <c r="J1402" s="15" t="s">
        <v>3</v>
      </c>
      <c r="K1402" s="16">
        <v>1</v>
      </c>
      <c r="L1402" s="15" t="s">
        <v>1784</v>
      </c>
      <c r="M1402" s="15" t="s">
        <v>5</v>
      </c>
      <c r="N1402" s="17">
        <f>ROUNDUP(IF(H1402&lt;=0,F1402,IF(K1402&lt;=0,F1402*H1402,F1402*H1402*K1402)),-3)</f>
        <v>18000000</v>
      </c>
      <c r="O1402" s="316">
        <v>27000000</v>
      </c>
      <c r="P1402" s="17">
        <f>N1402-O1402</f>
        <v>-9000000</v>
      </c>
      <c r="Q1402" s="299"/>
      <c r="R1402" s="755"/>
      <c r="S1402" s="755"/>
    </row>
    <row r="1403" spans="1:53" hidden="1">
      <c r="A1403" s="140"/>
      <c r="B1403" s="28"/>
      <c r="C1403" s="142"/>
      <c r="D1403" s="1011"/>
      <c r="E1403" s="13" t="s">
        <v>1868</v>
      </c>
      <c r="F1403" s="23">
        <v>500000</v>
      </c>
      <c r="G1403" s="15" t="s">
        <v>3</v>
      </c>
      <c r="H1403" s="16">
        <v>12</v>
      </c>
      <c r="I1403" s="15" t="s">
        <v>1685</v>
      </c>
      <c r="J1403" s="15" t="s">
        <v>3</v>
      </c>
      <c r="K1403" s="16">
        <v>1</v>
      </c>
      <c r="L1403" s="15" t="s">
        <v>1784</v>
      </c>
      <c r="M1403" s="15" t="s">
        <v>5</v>
      </c>
      <c r="N1403" s="17">
        <f>ROUNDUP(IF(H1403&lt;=0,F1403,IF(K1403&lt;=0,F1403*H1403,F1403*H1403*K1403)),-3)</f>
        <v>6000000</v>
      </c>
      <c r="O1403" s="316">
        <v>4280000</v>
      </c>
      <c r="P1403" s="17">
        <f>N1403-O1403</f>
        <v>1720000</v>
      </c>
      <c r="Q1403" s="299"/>
      <c r="R1403" s="755"/>
      <c r="S1403" s="755"/>
    </row>
    <row r="1404" spans="1:53" hidden="1">
      <c r="A1404" s="140"/>
      <c r="B1404" s="28"/>
      <c r="C1404" s="142"/>
      <c r="D1404" s="1011"/>
      <c r="E1404" s="13" t="s">
        <v>1869</v>
      </c>
      <c r="F1404" s="23">
        <v>1000000</v>
      </c>
      <c r="G1404" s="15" t="s">
        <v>3</v>
      </c>
      <c r="H1404" s="16">
        <v>4</v>
      </c>
      <c r="I1404" s="15" t="s">
        <v>18</v>
      </c>
      <c r="J1404" s="15" t="s">
        <v>3</v>
      </c>
      <c r="K1404" s="16">
        <v>1</v>
      </c>
      <c r="L1404" s="15" t="s">
        <v>1784</v>
      </c>
      <c r="M1404" s="15" t="s">
        <v>5</v>
      </c>
      <c r="N1404" s="17">
        <f>ROUNDUP(IF(H1404&lt;=0,F1404,IF(K1404&lt;=0,F1404*H1404,F1404*H1404*K1404)),-3)</f>
        <v>4000000</v>
      </c>
      <c r="O1404" s="316">
        <v>0</v>
      </c>
      <c r="P1404" s="17">
        <f>N1404-O1404</f>
        <v>4000000</v>
      </c>
      <c r="Q1404" s="299"/>
      <c r="R1404" s="755"/>
      <c r="S1404" s="755"/>
    </row>
    <row r="1405" spans="1:53" hidden="1">
      <c r="A1405" s="140"/>
      <c r="B1405" s="28"/>
      <c r="C1405" s="142"/>
      <c r="D1405" s="1011"/>
      <c r="E1405" s="13" t="s">
        <v>1870</v>
      </c>
      <c r="F1405" s="23">
        <v>1000000</v>
      </c>
      <c r="G1405" s="15" t="s">
        <v>3</v>
      </c>
      <c r="H1405" s="16">
        <v>2</v>
      </c>
      <c r="I1405" s="15" t="s">
        <v>1804</v>
      </c>
      <c r="J1405" s="15" t="s">
        <v>3</v>
      </c>
      <c r="K1405" s="16">
        <v>4</v>
      </c>
      <c r="L1405" s="15" t="s">
        <v>1784</v>
      </c>
      <c r="M1405" s="15" t="s">
        <v>5</v>
      </c>
      <c r="N1405" s="17">
        <f>ROUNDUP(IF(H1405&lt;=0,F1405,IF(K1405&lt;=0,F1405*H1405,F1405*H1405*K1405)),-3)</f>
        <v>8000000</v>
      </c>
      <c r="O1405" s="316">
        <v>21040000</v>
      </c>
      <c r="P1405" s="17">
        <f>N1405-O1405</f>
        <v>-13040000</v>
      </c>
      <c r="Q1405" s="299"/>
      <c r="R1405" s="755"/>
      <c r="S1405" s="755"/>
    </row>
    <row r="1406" spans="1:53" hidden="1">
      <c r="A1406" s="140"/>
      <c r="B1406" s="28"/>
      <c r="C1406" s="142"/>
      <c r="D1406" s="1011"/>
      <c r="E1406" s="13"/>
      <c r="H1406" s="58"/>
      <c r="N1406" s="17"/>
      <c r="O1406" s="316"/>
      <c r="P1406" s="17"/>
      <c r="Q1406" s="299"/>
      <c r="R1406" s="755"/>
      <c r="S1406" s="755"/>
    </row>
    <row r="1407" spans="1:53" hidden="1">
      <c r="A1407" s="140"/>
      <c r="B1407" s="28"/>
      <c r="C1407" s="142"/>
      <c r="D1407" s="1011" t="s">
        <v>445</v>
      </c>
      <c r="E1407" s="13"/>
      <c r="H1407" s="58"/>
      <c r="N1407" s="18">
        <f>SUBTOTAL(9,N1408)</f>
        <v>3000000</v>
      </c>
      <c r="O1407" s="18">
        <f>SUBTOTAL(9,O1408)</f>
        <v>3000000</v>
      </c>
      <c r="P1407" s="18">
        <f>SUBTOTAL(9,P1408)</f>
        <v>0</v>
      </c>
      <c r="Q1407" s="303"/>
      <c r="R1407" s="755"/>
      <c r="S1407" s="755"/>
    </row>
    <row r="1408" spans="1:53" hidden="1">
      <c r="A1408" s="140"/>
      <c r="B1408" s="28"/>
      <c r="C1408" s="142"/>
      <c r="D1408" s="1011"/>
      <c r="E1408" s="199" t="s">
        <v>1871</v>
      </c>
      <c r="F1408" s="23">
        <v>300000</v>
      </c>
      <c r="G1408" s="15" t="s">
        <v>3</v>
      </c>
      <c r="H1408" s="16">
        <v>10</v>
      </c>
      <c r="I1408" s="15" t="s">
        <v>1687</v>
      </c>
      <c r="J1408" s="15" t="s">
        <v>3</v>
      </c>
      <c r="K1408" s="16">
        <v>1</v>
      </c>
      <c r="L1408" s="15" t="s">
        <v>1784</v>
      </c>
      <c r="M1408" s="15" t="s">
        <v>5</v>
      </c>
      <c r="N1408" s="17">
        <f>ROUNDUP(IF(H1408&lt;=0,F1408,IF(K1408&lt;=0,F1408*H1408,F1408*H1408*K1408)),-3)</f>
        <v>3000000</v>
      </c>
      <c r="O1408" s="316">
        <v>3000000</v>
      </c>
      <c r="P1408" s="17">
        <f>N1408-O1408</f>
        <v>0</v>
      </c>
      <c r="Q1408" s="299"/>
      <c r="R1408" s="755"/>
      <c r="S1408" s="755"/>
    </row>
    <row r="1409" spans="1:19" hidden="1">
      <c r="A1409" s="140"/>
      <c r="B1409" s="28"/>
      <c r="C1409" s="142"/>
      <c r="D1409" s="1011"/>
      <c r="E1409" s="13"/>
      <c r="H1409" s="58"/>
      <c r="N1409" s="17"/>
      <c r="O1409" s="316"/>
      <c r="P1409" s="17"/>
      <c r="Q1409" s="299"/>
      <c r="R1409" s="755"/>
      <c r="S1409" s="755"/>
    </row>
    <row r="1410" spans="1:19" hidden="1">
      <c r="A1410" s="140"/>
      <c r="B1410" s="28"/>
      <c r="C1410" s="142"/>
      <c r="D1410" s="1005" t="s">
        <v>412</v>
      </c>
      <c r="E1410" s="13"/>
      <c r="H1410" s="58"/>
      <c r="N1410" s="18">
        <f>SUBTOTAL(9,N1411:N1414)</f>
        <v>1313075000</v>
      </c>
      <c r="O1410" s="18">
        <f>SUBTOTAL(9,O1411:O1414)</f>
        <v>1298555000</v>
      </c>
      <c r="P1410" s="18">
        <f>SUBTOTAL(9,P1411:P1414)</f>
        <v>14520000</v>
      </c>
      <c r="Q1410" s="303"/>
      <c r="R1410" s="755"/>
      <c r="S1410" s="755"/>
    </row>
    <row r="1411" spans="1:19" hidden="1">
      <c r="A1411" s="140"/>
      <c r="B1411" s="28"/>
      <c r="C1411" s="142"/>
      <c r="E1411" s="199" t="s">
        <v>1873</v>
      </c>
      <c r="F1411" s="23">
        <v>13000000</v>
      </c>
      <c r="G1411" s="15" t="s">
        <v>3</v>
      </c>
      <c r="H1411" s="16">
        <v>9</v>
      </c>
      <c r="I1411" s="15" t="s">
        <v>1687</v>
      </c>
      <c r="J1411" s="15" t="s">
        <v>3</v>
      </c>
      <c r="K1411" s="16">
        <v>1</v>
      </c>
      <c r="L1411" s="15" t="s">
        <v>1784</v>
      </c>
      <c r="M1411" s="15" t="s">
        <v>5</v>
      </c>
      <c r="N1411" s="17">
        <f>ROUNDUP(IF(H1411&lt;=0,F1411,IF(K1411&lt;=0,F1411*H1411,F1411*H1411*K1411)),-3)</f>
        <v>117000000</v>
      </c>
      <c r="O1411" s="316">
        <v>70000000</v>
      </c>
      <c r="P1411" s="17">
        <f>N1411-O1411</f>
        <v>47000000</v>
      </c>
      <c r="Q1411" s="299"/>
      <c r="R1411" s="755"/>
      <c r="S1411" s="755"/>
    </row>
    <row r="1412" spans="1:19" hidden="1">
      <c r="A1412" s="140"/>
      <c r="B1412" s="28"/>
      <c r="C1412" s="142"/>
      <c r="E1412" s="13" t="s">
        <v>1887</v>
      </c>
      <c r="F1412" s="14">
        <v>2500000</v>
      </c>
      <c r="G1412" s="15" t="s">
        <v>3</v>
      </c>
      <c r="H1412" s="58">
        <v>10</v>
      </c>
      <c r="I1412" s="15" t="s">
        <v>1804</v>
      </c>
      <c r="J1412" s="15" t="s">
        <v>3</v>
      </c>
      <c r="K1412" s="58">
        <v>1</v>
      </c>
      <c r="L1412" s="15" t="s">
        <v>16</v>
      </c>
      <c r="M1412" s="15" t="s">
        <v>5</v>
      </c>
      <c r="N1412" s="17">
        <f>ROUNDUP(IF(H1412&lt;=0,0,IF(K1412&lt;=0,0,F1412*H1412*K1412)),-3)</f>
        <v>25000000</v>
      </c>
      <c r="O1412" s="316">
        <v>18000000</v>
      </c>
      <c r="P1412" s="17">
        <f>N1412-O1412</f>
        <v>7000000</v>
      </c>
      <c r="Q1412" s="299"/>
      <c r="R1412" s="755"/>
      <c r="S1412" s="755"/>
    </row>
    <row r="1413" spans="1:19" hidden="1">
      <c r="A1413" s="140"/>
      <c r="B1413" s="28"/>
      <c r="C1413" s="142"/>
      <c r="E1413" s="13" t="s">
        <v>1888</v>
      </c>
      <c r="F1413" s="14">
        <v>781075000</v>
      </c>
      <c r="G1413" s="15" t="s">
        <v>3</v>
      </c>
      <c r="H1413" s="58">
        <v>1</v>
      </c>
      <c r="I1413" s="15" t="s">
        <v>1784</v>
      </c>
      <c r="J1413" s="15" t="s">
        <v>3</v>
      </c>
      <c r="K1413" s="58">
        <v>1</v>
      </c>
      <c r="L1413" s="15" t="s">
        <v>16</v>
      </c>
      <c r="M1413" s="15" t="s">
        <v>5</v>
      </c>
      <c r="N1413" s="17">
        <f>ROUNDUP(IF(H1413&lt;=0,0,IF(K1413&lt;=0,0,F1413*H1413*K1413)),-3)</f>
        <v>781075000</v>
      </c>
      <c r="O1413" s="316">
        <v>830555000</v>
      </c>
      <c r="P1413" s="17">
        <f>N1413-O1413</f>
        <v>-49480000</v>
      </c>
      <c r="Q1413" s="299"/>
      <c r="R1413" s="755"/>
      <c r="S1413" s="755"/>
    </row>
    <row r="1414" spans="1:19" hidden="1">
      <c r="A1414" s="140"/>
      <c r="B1414" s="28"/>
      <c r="C1414" s="142"/>
      <c r="E1414" s="13" t="s">
        <v>1889</v>
      </c>
      <c r="F1414" s="14">
        <v>65000000</v>
      </c>
      <c r="G1414" s="15" t="s">
        <v>3</v>
      </c>
      <c r="H1414" s="58">
        <v>1</v>
      </c>
      <c r="I1414" s="15" t="s">
        <v>1784</v>
      </c>
      <c r="J1414" s="15" t="s">
        <v>3</v>
      </c>
      <c r="K1414" s="58">
        <v>6</v>
      </c>
      <c r="L1414" s="15" t="s">
        <v>16</v>
      </c>
      <c r="M1414" s="15" t="s">
        <v>5</v>
      </c>
      <c r="N1414" s="17">
        <f>ROUNDUP(IF(H1414&lt;=0,0,IF(K1414&lt;=0,0,F1414*H1414*K1414)),-3)</f>
        <v>390000000</v>
      </c>
      <c r="O1414" s="316">
        <v>380000000</v>
      </c>
      <c r="P1414" s="17">
        <f>N1414-O1414</f>
        <v>10000000</v>
      </c>
      <c r="Q1414" s="299"/>
      <c r="R1414" s="755"/>
      <c r="S1414" s="755"/>
    </row>
    <row r="1415" spans="1:19" hidden="1">
      <c r="A1415" s="140"/>
      <c r="B1415" s="28"/>
      <c r="C1415" s="142"/>
      <c r="E1415" s="199"/>
      <c r="F1415" s="23"/>
      <c r="N1415" s="17"/>
      <c r="O1415" s="316"/>
      <c r="P1415" s="17"/>
      <c r="Q1415" s="299"/>
      <c r="R1415" s="755"/>
      <c r="S1415" s="755"/>
    </row>
    <row r="1416" spans="1:19" hidden="1">
      <c r="A1416" s="140"/>
      <c r="B1416" s="28"/>
      <c r="C1416" s="142"/>
      <c r="D1416" s="1004" t="s">
        <v>401</v>
      </c>
      <c r="E1416" s="13"/>
      <c r="N1416" s="18">
        <f>SUBTOTAL(9,N1417:N1423)</f>
        <v>60000000</v>
      </c>
      <c r="O1416" s="18">
        <f>SUBTOTAL(9,O1417:O1423)</f>
        <v>60000000</v>
      </c>
      <c r="P1416" s="18">
        <f>SUBTOTAL(9,P1417:P1423)</f>
        <v>0</v>
      </c>
      <c r="Q1416" s="303"/>
      <c r="R1416" s="755"/>
      <c r="S1416" s="755"/>
    </row>
    <row r="1417" spans="1:19" hidden="1">
      <c r="A1417" s="140"/>
      <c r="B1417" s="28"/>
      <c r="C1417" s="142"/>
      <c r="E1417" s="13" t="s">
        <v>1890</v>
      </c>
      <c r="F1417" s="14">
        <v>900000</v>
      </c>
      <c r="G1417" s="15" t="s">
        <v>3</v>
      </c>
      <c r="H1417" s="16">
        <v>9</v>
      </c>
      <c r="I1417" s="15" t="s">
        <v>1687</v>
      </c>
      <c r="J1417" s="47" t="s">
        <v>3</v>
      </c>
      <c r="K1417" s="47">
        <v>1</v>
      </c>
      <c r="L1417" s="15" t="s">
        <v>1683</v>
      </c>
      <c r="M1417" s="47" t="s">
        <v>5</v>
      </c>
      <c r="N1417" s="17">
        <f t="shared" ref="N1417:N1423" si="87">ROUNDUP(IF(H1417&lt;=0,0,IF(K1417&lt;=0,0,F1417*H1417*K1417)),-3)</f>
        <v>8100000</v>
      </c>
      <c r="O1417" s="316">
        <v>10000000</v>
      </c>
      <c r="P1417" s="17">
        <f t="shared" ref="P1417:P1423" si="88">N1417-O1417</f>
        <v>-1900000</v>
      </c>
      <c r="Q1417" s="299"/>
      <c r="R1417" s="755"/>
      <c r="S1417" s="755"/>
    </row>
    <row r="1418" spans="1:19" hidden="1">
      <c r="A1418" s="140"/>
      <c r="B1418" s="28"/>
      <c r="C1418" s="142"/>
      <c r="E1418" s="13" t="s">
        <v>1891</v>
      </c>
      <c r="F1418" s="14">
        <v>900000</v>
      </c>
      <c r="G1418" s="15" t="s">
        <v>3</v>
      </c>
      <c r="H1418" s="16">
        <v>4</v>
      </c>
      <c r="I1418" s="15" t="s">
        <v>1687</v>
      </c>
      <c r="J1418" s="47" t="s">
        <v>3</v>
      </c>
      <c r="K1418" s="47">
        <v>1</v>
      </c>
      <c r="L1418" s="15" t="s">
        <v>1683</v>
      </c>
      <c r="M1418" s="47"/>
      <c r="N1418" s="17">
        <f t="shared" si="87"/>
        <v>3600000</v>
      </c>
      <c r="O1418" s="316">
        <v>5000000</v>
      </c>
      <c r="P1418" s="17">
        <f t="shared" si="88"/>
        <v>-1400000</v>
      </c>
      <c r="Q1418" s="299"/>
      <c r="R1418" s="755"/>
      <c r="S1418" s="755"/>
    </row>
    <row r="1419" spans="1:19" hidden="1">
      <c r="A1419" s="140"/>
      <c r="B1419" s="28"/>
      <c r="C1419" s="142"/>
      <c r="E1419" s="13" t="s">
        <v>1892</v>
      </c>
      <c r="F1419" s="14">
        <v>1800000</v>
      </c>
      <c r="G1419" s="15" t="s">
        <v>3</v>
      </c>
      <c r="H1419" s="16">
        <v>4</v>
      </c>
      <c r="I1419" s="15" t="s">
        <v>1687</v>
      </c>
      <c r="J1419" s="47" t="s">
        <v>3</v>
      </c>
      <c r="K1419" s="47">
        <v>1</v>
      </c>
      <c r="L1419" s="15" t="s">
        <v>1683</v>
      </c>
      <c r="M1419" s="47"/>
      <c r="N1419" s="17">
        <f t="shared" si="87"/>
        <v>7200000</v>
      </c>
      <c r="O1419" s="316">
        <v>0</v>
      </c>
      <c r="P1419" s="17">
        <f t="shared" si="88"/>
        <v>7200000</v>
      </c>
      <c r="Q1419" s="299"/>
      <c r="R1419" s="755"/>
      <c r="S1419" s="755"/>
    </row>
    <row r="1420" spans="1:19" hidden="1">
      <c r="A1420" s="140"/>
      <c r="B1420" s="28"/>
      <c r="C1420" s="142"/>
      <c r="E1420" s="13" t="s">
        <v>1893</v>
      </c>
      <c r="F1420" s="14">
        <v>900000</v>
      </c>
      <c r="G1420" s="15" t="s">
        <v>3</v>
      </c>
      <c r="H1420" s="16">
        <v>7</v>
      </c>
      <c r="I1420" s="15" t="s">
        <v>1687</v>
      </c>
      <c r="J1420" s="47" t="s">
        <v>3</v>
      </c>
      <c r="K1420" s="47">
        <v>1</v>
      </c>
      <c r="L1420" s="15" t="s">
        <v>1683</v>
      </c>
      <c r="M1420" s="47"/>
      <c r="N1420" s="17">
        <f t="shared" si="87"/>
        <v>6300000</v>
      </c>
      <c r="O1420" s="316">
        <v>0</v>
      </c>
      <c r="P1420" s="17">
        <f t="shared" si="88"/>
        <v>6300000</v>
      </c>
      <c r="Q1420" s="299"/>
      <c r="R1420" s="755"/>
      <c r="S1420" s="755"/>
    </row>
    <row r="1421" spans="1:19" hidden="1">
      <c r="A1421" s="140"/>
      <c r="B1421" s="28"/>
      <c r="C1421" s="142"/>
      <c r="E1421" s="13" t="s">
        <v>1894</v>
      </c>
      <c r="F1421" s="14">
        <v>900000</v>
      </c>
      <c r="G1421" s="15" t="s">
        <v>3</v>
      </c>
      <c r="H1421" s="16">
        <v>2</v>
      </c>
      <c r="I1421" s="15" t="s">
        <v>1687</v>
      </c>
      <c r="J1421" s="47" t="s">
        <v>3</v>
      </c>
      <c r="K1421" s="47">
        <v>1</v>
      </c>
      <c r="L1421" s="15" t="s">
        <v>1683</v>
      </c>
      <c r="M1421" s="47"/>
      <c r="N1421" s="17">
        <f t="shared" si="87"/>
        <v>1800000</v>
      </c>
      <c r="O1421" s="316">
        <v>0</v>
      </c>
      <c r="P1421" s="17">
        <f t="shared" si="88"/>
        <v>1800000</v>
      </c>
      <c r="Q1421" s="299"/>
      <c r="R1421" s="755"/>
      <c r="S1421" s="755"/>
    </row>
    <row r="1422" spans="1:19" hidden="1">
      <c r="A1422" s="140"/>
      <c r="B1422" s="28"/>
      <c r="C1422" s="142"/>
      <c r="E1422" s="13" t="s">
        <v>1895</v>
      </c>
      <c r="F1422" s="14">
        <v>13500000</v>
      </c>
      <c r="G1422" s="15" t="s">
        <v>3</v>
      </c>
      <c r="H1422" s="16">
        <v>2</v>
      </c>
      <c r="I1422" s="15" t="s">
        <v>1687</v>
      </c>
      <c r="J1422" s="47" t="s">
        <v>3</v>
      </c>
      <c r="K1422" s="47">
        <v>1</v>
      </c>
      <c r="L1422" s="15" t="s">
        <v>1683</v>
      </c>
      <c r="M1422" s="47"/>
      <c r="N1422" s="17">
        <f t="shared" si="87"/>
        <v>27000000</v>
      </c>
      <c r="O1422" s="316">
        <v>25000000</v>
      </c>
      <c r="P1422" s="17">
        <f t="shared" si="88"/>
        <v>2000000</v>
      </c>
      <c r="Q1422" s="299"/>
      <c r="R1422" s="755"/>
      <c r="S1422" s="755"/>
    </row>
    <row r="1423" spans="1:19" hidden="1">
      <c r="A1423" s="140"/>
      <c r="B1423" s="28"/>
      <c r="C1423" s="142"/>
      <c r="E1423" s="13" t="s">
        <v>1896</v>
      </c>
      <c r="F1423" s="14">
        <v>6000000</v>
      </c>
      <c r="G1423" s="15" t="s">
        <v>3</v>
      </c>
      <c r="H1423" s="16">
        <v>1</v>
      </c>
      <c r="I1423" s="15" t="s">
        <v>1687</v>
      </c>
      <c r="J1423" s="47" t="s">
        <v>3</v>
      </c>
      <c r="K1423" s="47">
        <v>1</v>
      </c>
      <c r="L1423" s="15" t="s">
        <v>1683</v>
      </c>
      <c r="M1423" s="47"/>
      <c r="N1423" s="17">
        <f t="shared" si="87"/>
        <v>6000000</v>
      </c>
      <c r="O1423" s="316">
        <v>20000000</v>
      </c>
      <c r="P1423" s="17">
        <f t="shared" si="88"/>
        <v>-14000000</v>
      </c>
      <c r="Q1423" s="299"/>
      <c r="R1423" s="755"/>
      <c r="S1423" s="755"/>
    </row>
    <row r="1424" spans="1:19" hidden="1">
      <c r="A1424" s="140"/>
      <c r="B1424" s="28"/>
      <c r="C1424" s="142"/>
      <c r="E1424" s="13"/>
      <c r="J1424" s="47"/>
      <c r="K1424" s="47"/>
      <c r="M1424" s="47"/>
      <c r="N1424" s="17"/>
      <c r="O1424" s="17"/>
      <c r="P1424" s="17"/>
      <c r="Q1424" s="299"/>
      <c r="R1424" s="755"/>
      <c r="S1424" s="755"/>
    </row>
    <row r="1425" spans="1:19" hidden="1">
      <c r="A1425" s="140"/>
      <c r="B1425" s="28"/>
      <c r="C1425" s="142"/>
      <c r="D1425" s="1005" t="s">
        <v>402</v>
      </c>
      <c r="E1425" s="199"/>
      <c r="F1425" s="23"/>
      <c r="N1425" s="18">
        <f>SUBTOTAL(9,N1426:N1429)</f>
        <v>102200000</v>
      </c>
      <c r="O1425" s="18">
        <f>SUBTOTAL(9,O1426:O1429)</f>
        <v>32900000</v>
      </c>
      <c r="P1425" s="18">
        <f>SUBTOTAL(9,P1426:P1429)</f>
        <v>69300000</v>
      </c>
      <c r="Q1425" s="303"/>
      <c r="R1425" s="755"/>
      <c r="S1425" s="755"/>
    </row>
    <row r="1426" spans="1:19" hidden="1">
      <c r="A1426" s="140"/>
      <c r="B1426" s="28"/>
      <c r="C1426" s="142"/>
      <c r="E1426" s="13" t="s">
        <v>1897</v>
      </c>
      <c r="F1426" s="14">
        <v>160000</v>
      </c>
      <c r="G1426" s="15" t="s">
        <v>3</v>
      </c>
      <c r="H1426" s="58">
        <v>7</v>
      </c>
      <c r="I1426" s="15" t="s">
        <v>1898</v>
      </c>
      <c r="J1426" s="15" t="s">
        <v>3</v>
      </c>
      <c r="K1426" s="58">
        <v>25</v>
      </c>
      <c r="L1426" s="15" t="s">
        <v>1804</v>
      </c>
      <c r="M1426" s="15" t="s">
        <v>5</v>
      </c>
      <c r="N1426" s="17">
        <f>ROUNDUP(IF(H1426&lt;=0,0,IF(K1426&lt;=0,0,F1426*H1426*K1426)),-3)</f>
        <v>28000000</v>
      </c>
      <c r="O1426" s="316">
        <v>22400000</v>
      </c>
      <c r="P1426" s="17">
        <f>N1426-O1426</f>
        <v>5600000</v>
      </c>
      <c r="Q1426" s="299"/>
      <c r="R1426" s="755"/>
      <c r="S1426" s="755"/>
    </row>
    <row r="1427" spans="1:19" hidden="1">
      <c r="A1427" s="140"/>
      <c r="B1427" s="28"/>
      <c r="C1427" s="142"/>
      <c r="E1427" s="199" t="s">
        <v>1899</v>
      </c>
      <c r="F1427" s="23">
        <v>150000</v>
      </c>
      <c r="G1427" s="15" t="s">
        <v>3</v>
      </c>
      <c r="H1427" s="16">
        <v>10</v>
      </c>
      <c r="I1427" s="15" t="s">
        <v>1862</v>
      </c>
      <c r="J1427" s="15" t="s">
        <v>3</v>
      </c>
      <c r="K1427" s="16">
        <v>10</v>
      </c>
      <c r="L1427" s="15" t="s">
        <v>1804</v>
      </c>
      <c r="M1427" s="15" t="s">
        <v>5</v>
      </c>
      <c r="N1427" s="17">
        <f>ROUNDUP(IF(H1427&lt;=0,F1427,IF(K1427&lt;=0,F1427*H1427,F1427*H1427*K1427)),-3)</f>
        <v>15000000</v>
      </c>
      <c r="O1427" s="316">
        <v>10500000</v>
      </c>
      <c r="P1427" s="17">
        <f>N1427-O1427</f>
        <v>4500000</v>
      </c>
      <c r="Q1427" s="299"/>
      <c r="R1427" s="755"/>
      <c r="S1427" s="755"/>
    </row>
    <row r="1428" spans="1:19" hidden="1">
      <c r="A1428" s="140"/>
      <c r="B1428" s="28"/>
      <c r="C1428" s="142"/>
      <c r="E1428" s="199" t="s">
        <v>1900</v>
      </c>
      <c r="F1428" s="23">
        <v>160000</v>
      </c>
      <c r="G1428" s="15" t="s">
        <v>3</v>
      </c>
      <c r="H1428" s="16">
        <v>7</v>
      </c>
      <c r="I1428" s="15" t="s">
        <v>1862</v>
      </c>
      <c r="J1428" s="15" t="s">
        <v>3</v>
      </c>
      <c r="K1428" s="16">
        <v>40</v>
      </c>
      <c r="L1428" s="15" t="s">
        <v>1804</v>
      </c>
      <c r="M1428" s="15" t="s">
        <v>5</v>
      </c>
      <c r="N1428" s="17">
        <f>ROUNDUP(IF(H1428&lt;=0,F1428,IF(K1428&lt;=0,F1428*H1428,F1428*H1428*K1428)),-3)</f>
        <v>44800000</v>
      </c>
      <c r="O1428" s="316">
        <v>0</v>
      </c>
      <c r="P1428" s="17">
        <f>N1428-O1428</f>
        <v>44800000</v>
      </c>
      <c r="Q1428" s="299"/>
      <c r="R1428" s="755"/>
      <c r="S1428" s="755"/>
    </row>
    <row r="1429" spans="1:19" hidden="1">
      <c r="A1429" s="140"/>
      <c r="B1429" s="28"/>
      <c r="C1429" s="142"/>
      <c r="E1429" s="199" t="s">
        <v>1901</v>
      </c>
      <c r="F1429" s="23">
        <v>160000</v>
      </c>
      <c r="G1429" s="15" t="s">
        <v>3</v>
      </c>
      <c r="H1429" s="16">
        <v>5</v>
      </c>
      <c r="I1429" s="15" t="s">
        <v>1862</v>
      </c>
      <c r="J1429" s="15" t="s">
        <v>3</v>
      </c>
      <c r="K1429" s="16">
        <v>18</v>
      </c>
      <c r="L1429" s="15" t="s">
        <v>1804</v>
      </c>
      <c r="M1429" s="15" t="s">
        <v>5</v>
      </c>
      <c r="N1429" s="17">
        <f>ROUNDUP(IF(H1429&lt;=0,F1429,IF(K1429&lt;=0,F1429*H1429,F1429*H1429*K1429)),-3)</f>
        <v>14400000</v>
      </c>
      <c r="O1429" s="316">
        <v>0</v>
      </c>
      <c r="P1429" s="17">
        <f>N1429-O1429</f>
        <v>14400000</v>
      </c>
      <c r="Q1429" s="299"/>
      <c r="R1429" s="755"/>
      <c r="S1429" s="755"/>
    </row>
    <row r="1430" spans="1:19" hidden="1">
      <c r="A1430" s="140"/>
      <c r="B1430" s="28"/>
      <c r="C1430" s="142"/>
      <c r="E1430" s="199"/>
      <c r="F1430" s="23"/>
      <c r="N1430" s="17"/>
      <c r="O1430" s="316"/>
      <c r="P1430" s="17"/>
      <c r="Q1430" s="299"/>
      <c r="R1430" s="755"/>
      <c r="S1430" s="755"/>
    </row>
    <row r="1431" spans="1:19" hidden="1">
      <c r="A1431" s="140"/>
      <c r="B1431" s="28"/>
      <c r="C1431" s="142"/>
      <c r="D1431" s="1005" t="s">
        <v>403</v>
      </c>
      <c r="E1431" s="13"/>
      <c r="H1431" s="58"/>
      <c r="K1431" s="58"/>
      <c r="N1431" s="18">
        <f>SUBTOTAL(9,N1432:N1436)</f>
        <v>23100000</v>
      </c>
      <c r="O1431" s="18">
        <f>SUBTOTAL(9,O1432:O1436)</f>
        <v>24000000</v>
      </c>
      <c r="P1431" s="18">
        <f>SUBTOTAL(9,P1432:P1436)</f>
        <v>-900000</v>
      </c>
      <c r="Q1431" s="303"/>
      <c r="R1431" s="755"/>
      <c r="S1431" s="755"/>
    </row>
    <row r="1432" spans="1:19" hidden="1">
      <c r="A1432" s="140"/>
      <c r="B1432" s="28"/>
      <c r="C1432" s="142"/>
      <c r="E1432" s="13" t="s">
        <v>1902</v>
      </c>
      <c r="F1432" s="14">
        <v>20000</v>
      </c>
      <c r="G1432" s="15" t="s">
        <v>3</v>
      </c>
      <c r="H1432" s="58">
        <v>25</v>
      </c>
      <c r="I1432" s="15" t="s">
        <v>1804</v>
      </c>
      <c r="J1432" s="47" t="s">
        <v>3</v>
      </c>
      <c r="K1432" s="58">
        <v>7</v>
      </c>
      <c r="L1432" s="15" t="s">
        <v>1864</v>
      </c>
      <c r="M1432" s="47" t="s">
        <v>5</v>
      </c>
      <c r="N1432" s="17">
        <f>ROUNDUP(IF(H1432&lt;=0,0,IF(K1432&lt;=0,0,F1432*H1432*K1432)),-3)</f>
        <v>3500000</v>
      </c>
      <c r="O1432" s="316">
        <v>7000000</v>
      </c>
      <c r="P1432" s="17">
        <f>N1432-O1432</f>
        <v>-3500000</v>
      </c>
      <c r="Q1432" s="299"/>
      <c r="R1432" s="755"/>
      <c r="S1432" s="755"/>
    </row>
    <row r="1433" spans="1:19" hidden="1">
      <c r="A1433" s="140"/>
      <c r="B1433" s="28"/>
      <c r="C1433" s="142"/>
      <c r="E1433" s="13" t="s">
        <v>1903</v>
      </c>
      <c r="F1433" s="14">
        <v>100000</v>
      </c>
      <c r="G1433" s="15" t="s">
        <v>3</v>
      </c>
      <c r="H1433" s="58">
        <v>20</v>
      </c>
      <c r="I1433" s="15" t="s">
        <v>1804</v>
      </c>
      <c r="J1433" s="47" t="s">
        <v>3</v>
      </c>
      <c r="K1433" s="58">
        <v>1</v>
      </c>
      <c r="L1433" s="15" t="s">
        <v>1784</v>
      </c>
      <c r="M1433" s="47" t="s">
        <v>5</v>
      </c>
      <c r="N1433" s="17">
        <f>ROUNDUP(IF(H1433&lt;=0,0,IF(K1433&lt;=0,0,F1433*H1433*K1433)),-3)</f>
        <v>2000000</v>
      </c>
      <c r="O1433" s="316">
        <v>0</v>
      </c>
      <c r="P1433" s="17">
        <f>N1433-O1433</f>
        <v>2000000</v>
      </c>
      <c r="Q1433" s="299"/>
      <c r="R1433" s="755"/>
      <c r="S1433" s="755"/>
    </row>
    <row r="1434" spans="1:19" hidden="1">
      <c r="A1434" s="140"/>
      <c r="B1434" s="28"/>
      <c r="C1434" s="142"/>
      <c r="E1434" s="13" t="s">
        <v>1904</v>
      </c>
      <c r="F1434" s="14">
        <v>500000</v>
      </c>
      <c r="G1434" s="15" t="s">
        <v>3</v>
      </c>
      <c r="H1434" s="58">
        <v>10</v>
      </c>
      <c r="I1434" s="15" t="s">
        <v>1804</v>
      </c>
      <c r="J1434" s="47" t="s">
        <v>3</v>
      </c>
      <c r="K1434" s="58">
        <v>1</v>
      </c>
      <c r="L1434" s="15" t="s">
        <v>1784</v>
      </c>
      <c r="M1434" s="47" t="s">
        <v>5</v>
      </c>
      <c r="N1434" s="17">
        <f>ROUNDUP(IF(H1434&lt;=0,0,IF(K1434&lt;=0,0,F1434*H1434*K1434)),-3)</f>
        <v>5000000</v>
      </c>
      <c r="O1434" s="316">
        <v>5000000</v>
      </c>
      <c r="P1434" s="17">
        <f>N1434-O1434</f>
        <v>0</v>
      </c>
      <c r="Q1434" s="299"/>
      <c r="R1434" s="755"/>
      <c r="S1434" s="755"/>
    </row>
    <row r="1435" spans="1:19" hidden="1">
      <c r="A1435" s="140"/>
      <c r="B1435" s="28"/>
      <c r="C1435" s="142"/>
      <c r="E1435" s="13" t="s">
        <v>1905</v>
      </c>
      <c r="F1435" s="14">
        <v>20000</v>
      </c>
      <c r="G1435" s="15" t="s">
        <v>3</v>
      </c>
      <c r="H1435" s="58">
        <v>40</v>
      </c>
      <c r="I1435" s="15" t="s">
        <v>1804</v>
      </c>
      <c r="J1435" s="47" t="s">
        <v>3</v>
      </c>
      <c r="K1435" s="58">
        <v>7</v>
      </c>
      <c r="L1435" s="15" t="s">
        <v>1864</v>
      </c>
      <c r="M1435" s="47" t="s">
        <v>5</v>
      </c>
      <c r="N1435" s="17">
        <f>ROUNDUP(IF(H1435&lt;=0,0,IF(K1435&lt;=0,0,F1435*H1435*K1435)),-3)</f>
        <v>5600000</v>
      </c>
      <c r="O1435" s="316">
        <v>7000000</v>
      </c>
      <c r="P1435" s="17">
        <f>N1435-O1435</f>
        <v>-1400000</v>
      </c>
      <c r="Q1435" s="299"/>
      <c r="R1435" s="755"/>
      <c r="S1435" s="755"/>
    </row>
    <row r="1436" spans="1:19" hidden="1">
      <c r="A1436" s="140"/>
      <c r="B1436" s="28"/>
      <c r="C1436" s="142"/>
      <c r="E1436" s="199" t="s">
        <v>1906</v>
      </c>
      <c r="F1436" s="14">
        <v>200000</v>
      </c>
      <c r="G1436" s="15" t="s">
        <v>3</v>
      </c>
      <c r="H1436" s="16">
        <v>5</v>
      </c>
      <c r="I1436" s="15" t="s">
        <v>1687</v>
      </c>
      <c r="J1436" s="15" t="s">
        <v>3</v>
      </c>
      <c r="K1436" s="16">
        <v>7</v>
      </c>
      <c r="L1436" s="15" t="s">
        <v>1784</v>
      </c>
      <c r="M1436" s="15" t="s">
        <v>5</v>
      </c>
      <c r="N1436" s="17">
        <f>ROUNDUP(IF(H1436&lt;=0,F1436,IF(K1436&lt;=0,F1436*H1436,F1436*H1436*K1436)),-3)</f>
        <v>7000000</v>
      </c>
      <c r="O1436" s="316">
        <v>5000000</v>
      </c>
      <c r="P1436" s="17">
        <f>N1436-O1436</f>
        <v>2000000</v>
      </c>
      <c r="Q1436" s="299"/>
      <c r="R1436" s="755"/>
      <c r="S1436" s="755"/>
    </row>
    <row r="1437" spans="1:19" hidden="1">
      <c r="A1437" s="140"/>
      <c r="B1437" s="28"/>
      <c r="C1437" s="142"/>
      <c r="E1437" s="13"/>
      <c r="H1437" s="58"/>
      <c r="N1437" s="17"/>
      <c r="O1437" s="316"/>
      <c r="P1437" s="17"/>
      <c r="Q1437" s="299"/>
      <c r="R1437" s="755"/>
      <c r="S1437" s="755"/>
    </row>
    <row r="1438" spans="1:19" hidden="1">
      <c r="A1438" s="140"/>
      <c r="B1438" s="28"/>
      <c r="C1438" s="142"/>
      <c r="D1438" s="1005" t="s">
        <v>413</v>
      </c>
      <c r="E1438" s="13"/>
      <c r="H1438" s="58"/>
      <c r="N1438" s="18">
        <f>SUBTOTAL(9,N1439:N1449)</f>
        <v>2977000000</v>
      </c>
      <c r="O1438" s="18">
        <f>SUBTOTAL(9,O1439:O1449)</f>
        <v>3035000000</v>
      </c>
      <c r="P1438" s="18">
        <f>SUBTOTAL(9,P1439:P1449)</f>
        <v>-58000000</v>
      </c>
      <c r="Q1438" s="303"/>
      <c r="R1438" s="755"/>
      <c r="S1438" s="755"/>
    </row>
    <row r="1439" spans="1:19" hidden="1">
      <c r="A1439" s="140"/>
      <c r="B1439" s="28"/>
      <c r="C1439" s="142"/>
      <c r="E1439" s="13" t="s">
        <v>1874</v>
      </c>
      <c r="F1439" s="14">
        <v>50000000</v>
      </c>
      <c r="G1439" s="15" t="s">
        <v>3</v>
      </c>
      <c r="H1439" s="16">
        <v>3</v>
      </c>
      <c r="I1439" s="15" t="s">
        <v>1875</v>
      </c>
      <c r="J1439" s="15" t="s">
        <v>3</v>
      </c>
      <c r="K1439" s="16">
        <v>1</v>
      </c>
      <c r="L1439" s="15" t="s">
        <v>1784</v>
      </c>
      <c r="M1439" s="15" t="s">
        <v>5</v>
      </c>
      <c r="N1439" s="17">
        <f>ROUNDUP(IF(H1439&lt;=0,0,IF(K1439&lt;=0,0,F1439*H1439*K1439)),-3)</f>
        <v>150000000</v>
      </c>
      <c r="O1439" s="316">
        <v>405000000</v>
      </c>
      <c r="P1439" s="17">
        <f t="shared" ref="P1439:P1449" si="89">N1439-O1439</f>
        <v>-255000000</v>
      </c>
      <c r="Q1439" s="299"/>
      <c r="R1439" s="755"/>
      <c r="S1439" s="755"/>
    </row>
    <row r="1440" spans="1:19" hidden="1">
      <c r="A1440" s="140"/>
      <c r="B1440" s="28"/>
      <c r="C1440" s="142"/>
      <c r="E1440" s="13" t="s">
        <v>1876</v>
      </c>
      <c r="F1440" s="14">
        <v>176250000</v>
      </c>
      <c r="G1440" s="15" t="s">
        <v>3</v>
      </c>
      <c r="H1440" s="16">
        <v>4</v>
      </c>
      <c r="I1440" s="15" t="s">
        <v>1875</v>
      </c>
      <c r="J1440" s="15" t="s">
        <v>3</v>
      </c>
      <c r="K1440" s="16">
        <v>1</v>
      </c>
      <c r="L1440" s="15" t="s">
        <v>1784</v>
      </c>
      <c r="M1440" s="15" t="s">
        <v>5</v>
      </c>
      <c r="N1440" s="17">
        <f>ROUNDUP(IF(H1440&lt;=0,0,IF(K1440&lt;=0,0,F1440*H1440*K1440)),-3)</f>
        <v>705000000</v>
      </c>
      <c r="O1440" s="316">
        <v>0</v>
      </c>
      <c r="P1440" s="17">
        <f t="shared" si="89"/>
        <v>705000000</v>
      </c>
      <c r="Q1440" s="299"/>
      <c r="R1440" s="755"/>
      <c r="S1440" s="755"/>
    </row>
    <row r="1441" spans="1:19" hidden="1">
      <c r="A1441" s="140"/>
      <c r="B1441" s="28"/>
      <c r="C1441" s="142"/>
      <c r="E1441" s="13" t="s">
        <v>1877</v>
      </c>
      <c r="F1441" s="14">
        <v>9000000</v>
      </c>
      <c r="G1441" s="15" t="s">
        <v>3</v>
      </c>
      <c r="H1441" s="58">
        <v>8</v>
      </c>
      <c r="I1441" s="15" t="s">
        <v>1878</v>
      </c>
      <c r="J1441" s="15" t="s">
        <v>3</v>
      </c>
      <c r="K1441" s="58">
        <v>1</v>
      </c>
      <c r="L1441" s="15" t="s">
        <v>16</v>
      </c>
      <c r="M1441" s="15" t="s">
        <v>5</v>
      </c>
      <c r="N1441" s="17">
        <f>ROUNDUP(IF(H1441&lt;=0,0,IF(K1441&lt;=0,0,F1441*H1441*K1441)),-3)</f>
        <v>72000000</v>
      </c>
      <c r="O1441" s="316">
        <v>45000000</v>
      </c>
      <c r="P1441" s="17">
        <f t="shared" si="89"/>
        <v>27000000</v>
      </c>
      <c r="Q1441" s="299"/>
      <c r="R1441" s="755"/>
      <c r="S1441" s="755"/>
    </row>
    <row r="1442" spans="1:19" hidden="1">
      <c r="A1442" s="140"/>
      <c r="B1442" s="28"/>
      <c r="C1442" s="142"/>
      <c r="E1442" s="13" t="s">
        <v>1879</v>
      </c>
      <c r="F1442" s="14">
        <v>200000000</v>
      </c>
      <c r="G1442" s="15" t="s">
        <v>3</v>
      </c>
      <c r="H1442" s="16">
        <v>5</v>
      </c>
      <c r="I1442" s="15" t="s">
        <v>1875</v>
      </c>
      <c r="J1442" s="15" t="s">
        <v>3</v>
      </c>
      <c r="K1442" s="16">
        <v>1</v>
      </c>
      <c r="L1442" s="15" t="s">
        <v>1784</v>
      </c>
      <c r="M1442" s="15" t="s">
        <v>5</v>
      </c>
      <c r="N1442" s="17">
        <f>ROUNDUP(IF(H1442&lt;=0,F1442,IF(K1442&lt;=0,F1442*H1442,F1442*H1442*K1442)),-3)</f>
        <v>1000000000</v>
      </c>
      <c r="O1442" s="316">
        <v>1100000000</v>
      </c>
      <c r="P1442" s="17">
        <f t="shared" si="89"/>
        <v>-100000000</v>
      </c>
      <c r="Q1442" s="299"/>
      <c r="R1442" s="755"/>
      <c r="S1442" s="755"/>
    </row>
    <row r="1443" spans="1:19" hidden="1">
      <c r="A1443" s="140"/>
      <c r="B1443" s="28"/>
      <c r="C1443" s="142"/>
      <c r="E1443" s="13" t="s">
        <v>1880</v>
      </c>
      <c r="F1443" s="14">
        <v>30000000</v>
      </c>
      <c r="G1443" s="15" t="s">
        <v>3</v>
      </c>
      <c r="H1443" s="58">
        <v>10</v>
      </c>
      <c r="I1443" s="15" t="s">
        <v>1878</v>
      </c>
      <c r="J1443" s="15" t="s">
        <v>3</v>
      </c>
      <c r="K1443" s="58">
        <v>1</v>
      </c>
      <c r="L1443" s="15" t="s">
        <v>16</v>
      </c>
      <c r="M1443" s="15" t="s">
        <v>5</v>
      </c>
      <c r="N1443" s="17">
        <f t="shared" ref="N1443:N1449" si="90">ROUNDUP(IF(H1443&lt;=0,0,IF(K1443&lt;=0,0,F1443*H1443*K1443)),-3)</f>
        <v>300000000</v>
      </c>
      <c r="O1443" s="316">
        <v>200000000</v>
      </c>
      <c r="P1443" s="17">
        <f t="shared" si="89"/>
        <v>100000000</v>
      </c>
      <c r="Q1443" s="299"/>
      <c r="R1443" s="755"/>
      <c r="S1443" s="755"/>
    </row>
    <row r="1444" spans="1:19" hidden="1">
      <c r="A1444" s="140"/>
      <c r="B1444" s="28"/>
      <c r="C1444" s="142"/>
      <c r="E1444" s="13" t="s">
        <v>1881</v>
      </c>
      <c r="G1444" s="15" t="s">
        <v>3</v>
      </c>
      <c r="I1444" s="15" t="s">
        <v>1875</v>
      </c>
      <c r="J1444" s="15" t="s">
        <v>3</v>
      </c>
      <c r="L1444" s="15" t="s">
        <v>1784</v>
      </c>
      <c r="M1444" s="15" t="s">
        <v>5</v>
      </c>
      <c r="N1444" s="17">
        <f t="shared" si="90"/>
        <v>0</v>
      </c>
      <c r="O1444" s="316">
        <v>500000000</v>
      </c>
      <c r="P1444" s="17">
        <f t="shared" si="89"/>
        <v>-500000000</v>
      </c>
      <c r="Q1444" s="299"/>
      <c r="R1444" s="755"/>
      <c r="S1444" s="755"/>
    </row>
    <row r="1445" spans="1:19" hidden="1">
      <c r="A1445" s="140"/>
      <c r="B1445" s="28"/>
      <c r="C1445" s="142"/>
      <c r="E1445" s="13" t="s">
        <v>1882</v>
      </c>
      <c r="F1445" s="14">
        <v>10000000</v>
      </c>
      <c r="G1445" s="15" t="s">
        <v>3</v>
      </c>
      <c r="H1445" s="16">
        <v>9</v>
      </c>
      <c r="I1445" s="15" t="s">
        <v>1875</v>
      </c>
      <c r="J1445" s="15" t="s">
        <v>3</v>
      </c>
      <c r="K1445" s="16">
        <v>1</v>
      </c>
      <c r="L1445" s="15" t="s">
        <v>1784</v>
      </c>
      <c r="M1445" s="15" t="s">
        <v>5</v>
      </c>
      <c r="N1445" s="17">
        <f t="shared" si="90"/>
        <v>90000000</v>
      </c>
      <c r="O1445" s="316">
        <v>0</v>
      </c>
      <c r="P1445" s="17">
        <f t="shared" si="89"/>
        <v>90000000</v>
      </c>
      <c r="Q1445" s="299"/>
      <c r="R1445" s="755"/>
      <c r="S1445" s="755"/>
    </row>
    <row r="1446" spans="1:19" hidden="1">
      <c r="A1446" s="140"/>
      <c r="B1446" s="28"/>
      <c r="C1446" s="142"/>
      <c r="E1446" s="13" t="s">
        <v>1883</v>
      </c>
      <c r="F1446" s="14">
        <v>20000000</v>
      </c>
      <c r="G1446" s="15" t="s">
        <v>3</v>
      </c>
      <c r="H1446" s="16">
        <v>3</v>
      </c>
      <c r="I1446" s="15" t="s">
        <v>1875</v>
      </c>
      <c r="J1446" s="15" t="s">
        <v>3</v>
      </c>
      <c r="K1446" s="16">
        <v>1</v>
      </c>
      <c r="L1446" s="15" t="s">
        <v>1784</v>
      </c>
      <c r="M1446" s="15" t="s">
        <v>5</v>
      </c>
      <c r="N1446" s="17">
        <f t="shared" si="90"/>
        <v>60000000</v>
      </c>
      <c r="O1446" s="316">
        <v>0</v>
      </c>
      <c r="P1446" s="17">
        <f t="shared" si="89"/>
        <v>60000000</v>
      </c>
      <c r="Q1446" s="299"/>
      <c r="R1446" s="755"/>
      <c r="S1446" s="755"/>
    </row>
    <row r="1447" spans="1:19" hidden="1">
      <c r="A1447" s="140"/>
      <c r="B1447" s="28"/>
      <c r="C1447" s="142"/>
      <c r="E1447" s="13" t="s">
        <v>1884</v>
      </c>
      <c r="F1447" s="14">
        <v>30000000</v>
      </c>
      <c r="G1447" s="15" t="s">
        <v>3</v>
      </c>
      <c r="H1447" s="16">
        <v>10</v>
      </c>
      <c r="I1447" s="15" t="s">
        <v>1875</v>
      </c>
      <c r="J1447" s="15" t="s">
        <v>3</v>
      </c>
      <c r="K1447" s="16">
        <v>1</v>
      </c>
      <c r="L1447" s="15" t="s">
        <v>1784</v>
      </c>
      <c r="M1447" s="15" t="s">
        <v>5</v>
      </c>
      <c r="N1447" s="17">
        <f t="shared" si="90"/>
        <v>300000000</v>
      </c>
      <c r="O1447" s="316">
        <v>250000000</v>
      </c>
      <c r="P1447" s="17">
        <f t="shared" si="89"/>
        <v>50000000</v>
      </c>
      <c r="Q1447" s="299"/>
      <c r="R1447" s="755"/>
      <c r="S1447" s="755"/>
    </row>
    <row r="1448" spans="1:19" hidden="1">
      <c r="A1448" s="140"/>
      <c r="B1448" s="28"/>
      <c r="C1448" s="142"/>
      <c r="E1448" s="13" t="s">
        <v>1885</v>
      </c>
      <c r="F1448" s="14">
        <v>30000000</v>
      </c>
      <c r="G1448" s="15" t="s">
        <v>3</v>
      </c>
      <c r="H1448" s="16">
        <v>5</v>
      </c>
      <c r="I1448" s="15" t="s">
        <v>1875</v>
      </c>
      <c r="J1448" s="15" t="s">
        <v>3</v>
      </c>
      <c r="K1448" s="16">
        <v>1</v>
      </c>
      <c r="L1448" s="15" t="s">
        <v>1784</v>
      </c>
      <c r="M1448" s="15" t="s">
        <v>5</v>
      </c>
      <c r="N1448" s="17">
        <f t="shared" si="90"/>
        <v>150000000</v>
      </c>
      <c r="O1448" s="316">
        <v>250000000</v>
      </c>
      <c r="P1448" s="17">
        <f t="shared" si="89"/>
        <v>-100000000</v>
      </c>
      <c r="Q1448" s="299"/>
      <c r="R1448" s="755"/>
      <c r="S1448" s="755"/>
    </row>
    <row r="1449" spans="1:19" hidden="1">
      <c r="A1449" s="140"/>
      <c r="B1449" s="28"/>
      <c r="C1449" s="142"/>
      <c r="E1449" s="13" t="s">
        <v>1886</v>
      </c>
      <c r="F1449" s="14">
        <v>30000000</v>
      </c>
      <c r="G1449" s="15" t="s">
        <v>3</v>
      </c>
      <c r="H1449" s="16">
        <v>5</v>
      </c>
      <c r="I1449" s="15" t="s">
        <v>1875</v>
      </c>
      <c r="J1449" s="15" t="s">
        <v>3</v>
      </c>
      <c r="K1449" s="16">
        <v>1</v>
      </c>
      <c r="L1449" s="15" t="s">
        <v>1784</v>
      </c>
      <c r="M1449" s="15" t="s">
        <v>5</v>
      </c>
      <c r="N1449" s="17">
        <f t="shared" si="90"/>
        <v>150000000</v>
      </c>
      <c r="O1449" s="316">
        <v>285000000</v>
      </c>
      <c r="P1449" s="17">
        <f t="shared" si="89"/>
        <v>-135000000</v>
      </c>
      <c r="Q1449" s="299"/>
      <c r="R1449" s="755"/>
      <c r="S1449" s="755"/>
    </row>
    <row r="1450" spans="1:19" hidden="1">
      <c r="A1450" s="140"/>
      <c r="B1450" s="28"/>
      <c r="C1450" s="142"/>
      <c r="E1450" s="13"/>
      <c r="H1450" s="58"/>
      <c r="N1450" s="17"/>
      <c r="O1450" s="316"/>
      <c r="P1450" s="17"/>
      <c r="Q1450" s="299"/>
      <c r="R1450" s="755"/>
      <c r="S1450" s="755"/>
    </row>
    <row r="1451" spans="1:19" hidden="1">
      <c r="A1451" s="140"/>
      <c r="B1451" s="28"/>
      <c r="C1451" s="142"/>
      <c r="D1451" s="1005" t="s">
        <v>126</v>
      </c>
      <c r="E1451" s="124"/>
      <c r="N1451" s="18">
        <f>SUBTOTAL(9,N1452:N1453)</f>
        <v>0</v>
      </c>
      <c r="O1451" s="18">
        <f>SUBTOTAL(9,O1452:O1453)</f>
        <v>5000000</v>
      </c>
      <c r="P1451" s="18">
        <f>SUBTOTAL(9,P1452:P1453)</f>
        <v>-5000000</v>
      </c>
      <c r="Q1451" s="303"/>
      <c r="R1451" s="755"/>
      <c r="S1451" s="755"/>
    </row>
    <row r="1452" spans="1:19" hidden="1">
      <c r="A1452" s="140"/>
      <c r="B1452" s="28"/>
      <c r="C1452" s="142"/>
      <c r="E1452" s="13" t="s">
        <v>1907</v>
      </c>
      <c r="F1452" s="14">
        <v>0</v>
      </c>
      <c r="G1452" s="15" t="s">
        <v>3</v>
      </c>
      <c r="H1452" s="58"/>
      <c r="I1452" s="15" t="s">
        <v>1908</v>
      </c>
      <c r="J1452" s="15" t="s">
        <v>3</v>
      </c>
      <c r="K1452" s="58"/>
      <c r="L1452" s="15" t="s">
        <v>1784</v>
      </c>
      <c r="M1452" s="15" t="s">
        <v>5</v>
      </c>
      <c r="N1452" s="17">
        <f>ROUNDUP(IF(H1452&lt;=0,F1452,IF(K1452&lt;=0,F1452*H1452,F1452*H1452*K1452)),-3)</f>
        <v>0</v>
      </c>
      <c r="O1452" s="316">
        <v>3900000</v>
      </c>
      <c r="P1452" s="17">
        <f>N1452-O1452</f>
        <v>-3900000</v>
      </c>
      <c r="Q1452" s="299"/>
      <c r="R1452" s="755"/>
      <c r="S1452" s="755"/>
    </row>
    <row r="1453" spans="1:19" hidden="1">
      <c r="A1453" s="140"/>
      <c r="B1453" s="28"/>
      <c r="C1453" s="142"/>
      <c r="E1453" s="13" t="s">
        <v>1909</v>
      </c>
      <c r="F1453" s="14">
        <v>0</v>
      </c>
      <c r="G1453" s="15" t="s">
        <v>3</v>
      </c>
      <c r="H1453" s="58"/>
      <c r="I1453" s="15" t="s">
        <v>1910</v>
      </c>
      <c r="J1453" s="15" t="s">
        <v>3</v>
      </c>
      <c r="K1453" s="58"/>
      <c r="L1453" s="15" t="s">
        <v>1683</v>
      </c>
      <c r="M1453" s="15" t="s">
        <v>5</v>
      </c>
      <c r="N1453" s="17">
        <f>ROUNDUP(IF(H1453&lt;=0,F1453,IF(K1453&lt;=0,F1453*H1453,F1453*H1453*K1453)),-3)</f>
        <v>0</v>
      </c>
      <c r="O1453" s="316">
        <v>1100000</v>
      </c>
      <c r="P1453" s="17">
        <f>N1453-O1453</f>
        <v>-1100000</v>
      </c>
      <c r="Q1453" s="299"/>
      <c r="R1453" s="755"/>
      <c r="S1453" s="755"/>
    </row>
    <row r="1454" spans="1:19" hidden="1">
      <c r="A1454" s="140"/>
      <c r="B1454" s="142"/>
      <c r="C1454" s="142"/>
      <c r="E1454" s="13"/>
      <c r="J1454" s="47"/>
      <c r="K1454" s="47"/>
      <c r="M1454" s="47"/>
      <c r="N1454" s="17"/>
      <c r="O1454" s="17"/>
      <c r="P1454" s="17"/>
      <c r="Q1454" s="299"/>
      <c r="R1454" s="755"/>
      <c r="S1454" s="755"/>
    </row>
    <row r="1455" spans="1:19" hidden="1">
      <c r="A1455" s="140"/>
      <c r="B1455" s="224" t="s">
        <v>1215</v>
      </c>
      <c r="C1455" s="224"/>
      <c r="D1455" s="1039"/>
      <c r="E1455" s="128"/>
      <c r="F1455" s="129"/>
      <c r="G1455" s="130"/>
      <c r="H1455" s="131"/>
      <c r="I1455" s="130"/>
      <c r="J1455" s="130"/>
      <c r="K1455" s="131"/>
      <c r="L1455" s="130"/>
      <c r="M1455" s="130"/>
      <c r="N1455" s="132">
        <f>SUBTOTAL(9,N1456:N1493)</f>
        <v>806200000</v>
      </c>
      <c r="O1455" s="132">
        <f>SUBTOTAL(9,O1456:O1493)</f>
        <v>778300000</v>
      </c>
      <c r="P1455" s="132">
        <f>SUBTOTAL(9,P1456:P1493)</f>
        <v>27900000</v>
      </c>
      <c r="Q1455" s="122">
        <f>(N1455/O1455)*100-100</f>
        <v>3.5847359629962625</v>
      </c>
      <c r="R1455" s="755"/>
      <c r="S1455" s="755"/>
    </row>
    <row r="1456" spans="1:19" hidden="1">
      <c r="A1456" s="208"/>
      <c r="B1456" s="60"/>
      <c r="C1456" s="142"/>
      <c r="D1456" s="1004" t="s">
        <v>123</v>
      </c>
      <c r="E1456" s="13"/>
      <c r="H1456" s="58"/>
      <c r="K1456" s="58"/>
      <c r="N1456" s="18">
        <f>SUBTOTAL(9,N1457:N1458)</f>
        <v>18000000</v>
      </c>
      <c r="O1456" s="18">
        <f>SUBTOTAL(9,O1457:O1458)</f>
        <v>12000000</v>
      </c>
      <c r="P1456" s="18">
        <f>SUBTOTAL(9,P1457:P1458)</f>
        <v>6000000</v>
      </c>
      <c r="Q1456" s="303"/>
      <c r="R1456" s="755"/>
      <c r="S1456" s="755"/>
    </row>
    <row r="1457" spans="1:53" hidden="1">
      <c r="A1457" s="208"/>
      <c r="B1457" s="60"/>
      <c r="C1457" s="142"/>
      <c r="D1457" s="1004"/>
      <c r="E1457" s="199" t="s">
        <v>1912</v>
      </c>
      <c r="F1457" s="23">
        <v>3000000</v>
      </c>
      <c r="G1457" s="15" t="s">
        <v>3</v>
      </c>
      <c r="H1457" s="16">
        <v>2</v>
      </c>
      <c r="I1457" s="15" t="s">
        <v>1864</v>
      </c>
      <c r="J1457" s="15" t="s">
        <v>3</v>
      </c>
      <c r="K1457" s="16">
        <v>1</v>
      </c>
      <c r="L1457" s="15" t="s">
        <v>1804</v>
      </c>
      <c r="M1457" s="15" t="s">
        <v>5</v>
      </c>
      <c r="N1457" s="17">
        <f>ROUNDUP(IF(H1457&lt;=0,F1457,IF(K1457&lt;=0,F1457*H1457,F1457*H1457*K1457)),-3)</f>
        <v>6000000</v>
      </c>
      <c r="O1457" s="316">
        <v>6000000</v>
      </c>
      <c r="P1457" s="17">
        <f>N1457-O1457</f>
        <v>0</v>
      </c>
      <c r="Q1457" s="299"/>
      <c r="R1457" s="755"/>
      <c r="S1457" s="755"/>
    </row>
    <row r="1458" spans="1:53" hidden="1">
      <c r="A1458" s="208"/>
      <c r="B1458" s="60"/>
      <c r="C1458" s="142"/>
      <c r="D1458" s="1004"/>
      <c r="E1458" s="199" t="s">
        <v>1911</v>
      </c>
      <c r="F1458" s="23">
        <v>6000000</v>
      </c>
      <c r="G1458" s="15" t="s">
        <v>3</v>
      </c>
      <c r="H1458" s="16">
        <v>2</v>
      </c>
      <c r="I1458" s="15" t="s">
        <v>1864</v>
      </c>
      <c r="J1458" s="15" t="s">
        <v>3</v>
      </c>
      <c r="K1458" s="16">
        <v>1</v>
      </c>
      <c r="L1458" s="15" t="s">
        <v>1804</v>
      </c>
      <c r="M1458" s="15" t="s">
        <v>5</v>
      </c>
      <c r="N1458" s="17">
        <f>ROUNDUP(IF(H1458&lt;=0,F1458,IF(K1458&lt;=0,F1458*H1458,F1458*H1458*K1458)),-3)</f>
        <v>12000000</v>
      </c>
      <c r="O1458" s="316">
        <v>6000000</v>
      </c>
      <c r="P1458" s="17">
        <f>N1458-O1458</f>
        <v>6000000</v>
      </c>
      <c r="Q1458" s="299"/>
      <c r="R1458" s="755"/>
      <c r="S1458" s="755"/>
    </row>
    <row r="1459" spans="1:53" s="47" customFormat="1" hidden="1">
      <c r="A1459" s="208"/>
      <c r="B1459" s="60"/>
      <c r="C1459" s="142"/>
      <c r="D1459" s="1004"/>
      <c r="E1459" s="13"/>
      <c r="F1459" s="14"/>
      <c r="G1459" s="15"/>
      <c r="H1459" s="58"/>
      <c r="I1459" s="15"/>
      <c r="J1459" s="15"/>
      <c r="K1459" s="58"/>
      <c r="L1459" s="15"/>
      <c r="M1459" s="15"/>
      <c r="N1459" s="17"/>
      <c r="O1459" s="316"/>
      <c r="P1459" s="17"/>
      <c r="Q1459" s="299"/>
      <c r="R1459" s="755"/>
      <c r="S1459" s="755"/>
      <c r="AZ1459" s="283"/>
      <c r="BA1459" s="284"/>
    </row>
    <row r="1460" spans="1:53" hidden="1">
      <c r="A1460" s="208"/>
      <c r="B1460" s="60"/>
      <c r="C1460" s="142"/>
      <c r="D1460" s="1004" t="s">
        <v>397</v>
      </c>
      <c r="E1460" s="13"/>
      <c r="H1460" s="58"/>
      <c r="K1460" s="58"/>
      <c r="N1460" s="18">
        <f>SUBTOTAL(9,N1461:N1462)</f>
        <v>636000000</v>
      </c>
      <c r="O1460" s="18">
        <f>SUBTOTAL(9,O1461:O1462)</f>
        <v>610800000</v>
      </c>
      <c r="P1460" s="18">
        <f>SUBTOTAL(9,P1461:P1462)</f>
        <v>25200000</v>
      </c>
      <c r="Q1460" s="303"/>
      <c r="R1460" s="755"/>
      <c r="S1460" s="755"/>
    </row>
    <row r="1461" spans="1:53" hidden="1">
      <c r="A1461" s="208"/>
      <c r="B1461" s="60"/>
      <c r="C1461" s="142"/>
      <c r="D1461" s="1004"/>
      <c r="E1461" s="13" t="s">
        <v>1913</v>
      </c>
      <c r="F1461" s="14">
        <v>50000000</v>
      </c>
      <c r="G1461" s="15" t="s">
        <v>3</v>
      </c>
      <c r="H1461" s="16">
        <v>12</v>
      </c>
      <c r="I1461" s="15" t="s">
        <v>1696</v>
      </c>
      <c r="J1461" s="15" t="s">
        <v>3</v>
      </c>
      <c r="K1461" s="16">
        <v>1</v>
      </c>
      <c r="L1461" s="15" t="s">
        <v>1784</v>
      </c>
      <c r="M1461" s="15" t="s">
        <v>5</v>
      </c>
      <c r="N1461" s="17">
        <f>ROUNDUP(IF(H1461&lt;=0,0,IF(K1461&lt;=0,0,F1461*H1461*K1461)),-3)</f>
        <v>600000000</v>
      </c>
      <c r="O1461" s="316">
        <v>600000000</v>
      </c>
      <c r="P1461" s="17">
        <f>N1461-O1461</f>
        <v>0</v>
      </c>
      <c r="Q1461" s="299"/>
      <c r="R1461" s="755"/>
      <c r="S1461" s="755"/>
    </row>
    <row r="1462" spans="1:53" hidden="1">
      <c r="A1462" s="208"/>
      <c r="B1462" s="60"/>
      <c r="C1462" s="142"/>
      <c r="D1462" s="1004"/>
      <c r="E1462" s="13" t="s">
        <v>1914</v>
      </c>
      <c r="F1462" s="14">
        <v>3000000</v>
      </c>
      <c r="G1462" s="15" t="s">
        <v>3</v>
      </c>
      <c r="H1462" s="16">
        <v>12</v>
      </c>
      <c r="I1462" s="15" t="s">
        <v>1696</v>
      </c>
      <c r="J1462" s="15" t="s">
        <v>3</v>
      </c>
      <c r="K1462" s="16">
        <v>1</v>
      </c>
      <c r="L1462" s="15" t="s">
        <v>1866</v>
      </c>
      <c r="M1462" s="15" t="s">
        <v>5</v>
      </c>
      <c r="N1462" s="17">
        <f>ROUNDUP(IF(H1462&lt;=0,0,IF(K1462&lt;=0,0,F1462*H1462*K1462)),-3)</f>
        <v>36000000</v>
      </c>
      <c r="O1462" s="316">
        <v>10800000</v>
      </c>
      <c r="P1462" s="17">
        <f>N1462-O1462</f>
        <v>25200000</v>
      </c>
      <c r="Q1462" s="299"/>
      <c r="R1462" s="755"/>
      <c r="S1462" s="755"/>
    </row>
    <row r="1463" spans="1:53" hidden="1">
      <c r="A1463" s="208"/>
      <c r="B1463" s="60"/>
      <c r="C1463" s="142"/>
      <c r="D1463" s="1004"/>
      <c r="E1463" s="13"/>
      <c r="H1463" s="58"/>
      <c r="K1463" s="58"/>
      <c r="N1463" s="17"/>
      <c r="O1463" s="316"/>
      <c r="P1463" s="17"/>
      <c r="Q1463" s="299"/>
      <c r="R1463" s="755"/>
      <c r="S1463" s="755"/>
    </row>
    <row r="1464" spans="1:53" hidden="1">
      <c r="A1464" s="208"/>
      <c r="B1464" s="60"/>
      <c r="C1464" s="142"/>
      <c r="D1464" s="1004" t="s">
        <v>436</v>
      </c>
      <c r="E1464" s="13"/>
      <c r="H1464" s="58"/>
      <c r="K1464" s="58"/>
      <c r="N1464" s="18">
        <f>SUBTOTAL(9,N1465:N1466)</f>
        <v>35000000</v>
      </c>
      <c r="O1464" s="18">
        <f>SUBTOTAL(9,O1465:O1466)</f>
        <v>91200000</v>
      </c>
      <c r="P1464" s="18">
        <f>SUBTOTAL(9,P1465:P1466)</f>
        <v>-56200000</v>
      </c>
      <c r="Q1464" s="303"/>
      <c r="R1464" s="755"/>
      <c r="S1464" s="755"/>
    </row>
    <row r="1465" spans="1:53" hidden="1">
      <c r="A1465" s="208"/>
      <c r="B1465" s="60"/>
      <c r="C1465" s="142"/>
      <c r="D1465" s="1004"/>
      <c r="E1465" s="199" t="s">
        <v>1915</v>
      </c>
      <c r="F1465" s="23">
        <v>3750000</v>
      </c>
      <c r="G1465" s="15" t="s">
        <v>3</v>
      </c>
      <c r="H1465" s="16">
        <v>4</v>
      </c>
      <c r="I1465" s="15" t="s">
        <v>1916</v>
      </c>
      <c r="J1465" s="15" t="s">
        <v>3</v>
      </c>
      <c r="K1465" s="16">
        <v>1</v>
      </c>
      <c r="L1465" s="15" t="s">
        <v>1784</v>
      </c>
      <c r="M1465" s="15" t="s">
        <v>5</v>
      </c>
      <c r="N1465" s="17">
        <f>ROUNDUP(IF(H1465&lt;=0,F1465,IF(K1465&lt;=0,F1465*H1465,F1465*H1465*K1465)),-3)</f>
        <v>15000000</v>
      </c>
      <c r="O1465" s="316">
        <v>91200000</v>
      </c>
      <c r="P1465" s="17">
        <f>N1465-O1465</f>
        <v>-76200000</v>
      </c>
      <c r="Q1465" s="299"/>
      <c r="R1465" s="755"/>
      <c r="S1465" s="755"/>
    </row>
    <row r="1466" spans="1:53" hidden="1">
      <c r="A1466" s="208"/>
      <c r="B1466" s="60"/>
      <c r="C1466" s="142"/>
      <c r="D1466" s="1004"/>
      <c r="E1466" s="199" t="s">
        <v>1946</v>
      </c>
      <c r="F1466" s="23">
        <v>5000000</v>
      </c>
      <c r="G1466" s="15" t="s">
        <v>3</v>
      </c>
      <c r="H1466" s="16">
        <v>4</v>
      </c>
      <c r="I1466" s="15" t="s">
        <v>1916</v>
      </c>
      <c r="J1466" s="15" t="s">
        <v>3</v>
      </c>
      <c r="K1466" s="16">
        <v>1</v>
      </c>
      <c r="L1466" s="15" t="s">
        <v>1784</v>
      </c>
      <c r="M1466" s="15" t="s">
        <v>5</v>
      </c>
      <c r="N1466" s="17">
        <f>ROUNDUP(IF(H1466&lt;=0,F1466,IF(K1466&lt;=0,F1466*H1466,F1466*H1466*K1466)),-3)</f>
        <v>20000000</v>
      </c>
      <c r="O1466" s="316">
        <v>0</v>
      </c>
      <c r="P1466" s="17">
        <f>N1466-O1466</f>
        <v>20000000</v>
      </c>
      <c r="Q1466" s="299"/>
      <c r="R1466" s="755"/>
      <c r="S1466" s="755"/>
    </row>
    <row r="1467" spans="1:53" hidden="1">
      <c r="A1467" s="208"/>
      <c r="B1467" s="60"/>
      <c r="C1467" s="142"/>
      <c r="D1467" s="1004"/>
      <c r="E1467" s="199"/>
      <c r="F1467" s="23"/>
      <c r="N1467" s="17"/>
      <c r="O1467" s="316"/>
      <c r="P1467" s="17"/>
      <c r="Q1467" s="299"/>
      <c r="R1467" s="755"/>
      <c r="S1467" s="755"/>
    </row>
    <row r="1468" spans="1:53" hidden="1">
      <c r="A1468" s="208"/>
      <c r="B1468" s="60"/>
      <c r="C1468" s="142"/>
      <c r="D1468" s="1004"/>
      <c r="E1468" s="199"/>
      <c r="F1468" s="23"/>
      <c r="N1468" s="18">
        <f>SUBTOTAL(9,N1469:N1470)</f>
        <v>42000000</v>
      </c>
      <c r="O1468" s="18">
        <f>SUBTOTAL(9,O1469:O1470)</f>
        <v>0</v>
      </c>
      <c r="P1468" s="18">
        <f>SUBTOTAL(9,P1469:P1470)</f>
        <v>42000000</v>
      </c>
      <c r="Q1468" s="303"/>
      <c r="R1468" s="755"/>
      <c r="S1468" s="755"/>
    </row>
    <row r="1469" spans="1:53" hidden="1">
      <c r="A1469" s="208"/>
      <c r="B1469" s="60"/>
      <c r="C1469" s="142"/>
      <c r="D1469" s="1004" t="s">
        <v>445</v>
      </c>
      <c r="E1469" s="199" t="s">
        <v>1917</v>
      </c>
      <c r="F1469" s="14">
        <v>30000000</v>
      </c>
      <c r="G1469" s="15" t="s">
        <v>3</v>
      </c>
      <c r="H1469" s="16">
        <v>1</v>
      </c>
      <c r="I1469" s="15" t="s">
        <v>1918</v>
      </c>
      <c r="J1469" s="15" t="s">
        <v>3</v>
      </c>
      <c r="K1469" s="16">
        <v>1</v>
      </c>
      <c r="L1469" s="15" t="s">
        <v>1784</v>
      </c>
      <c r="M1469" s="15" t="s">
        <v>5</v>
      </c>
      <c r="N1469" s="17">
        <f>ROUNDUP(IF(H1469&lt;=0,0,IF(K1469&lt;=0,0,F1469*H1469*K1469)),-3)</f>
        <v>30000000</v>
      </c>
      <c r="O1469" s="316">
        <v>0</v>
      </c>
      <c r="P1469" s="17">
        <f>N1469-O1469</f>
        <v>30000000</v>
      </c>
      <c r="Q1469" s="299"/>
      <c r="R1469" s="755"/>
      <c r="S1469" s="755"/>
    </row>
    <row r="1470" spans="1:53" hidden="1">
      <c r="A1470" s="208"/>
      <c r="B1470" s="60"/>
      <c r="C1470" s="142"/>
      <c r="D1470" s="1004"/>
      <c r="E1470" s="199" t="s">
        <v>1919</v>
      </c>
      <c r="F1470" s="14">
        <v>3000000</v>
      </c>
      <c r="G1470" s="15" t="s">
        <v>3</v>
      </c>
      <c r="H1470" s="16">
        <v>4</v>
      </c>
      <c r="I1470" s="15" t="s">
        <v>1916</v>
      </c>
      <c r="J1470" s="15" t="s">
        <v>3</v>
      </c>
      <c r="K1470" s="16">
        <v>1</v>
      </c>
      <c r="L1470" s="15" t="s">
        <v>1784</v>
      </c>
      <c r="M1470" s="15" t="s">
        <v>5</v>
      </c>
      <c r="N1470" s="17">
        <f>ROUNDUP(IF(H1470&lt;=0,0,IF(K1470&lt;=0,0,F1470*H1470*K1470)),-3)</f>
        <v>12000000</v>
      </c>
      <c r="O1470" s="316">
        <v>0</v>
      </c>
      <c r="P1470" s="17">
        <f>N1470-O1470</f>
        <v>12000000</v>
      </c>
      <c r="Q1470" s="299"/>
      <c r="R1470" s="755"/>
      <c r="S1470" s="755"/>
    </row>
    <row r="1471" spans="1:53" hidden="1">
      <c r="A1471" s="208"/>
      <c r="B1471" s="60"/>
      <c r="C1471" s="142"/>
      <c r="D1471" s="1004"/>
      <c r="E1471" s="199"/>
      <c r="F1471" s="23"/>
      <c r="N1471" s="17"/>
      <c r="O1471" s="316"/>
      <c r="P1471" s="17"/>
      <c r="Q1471" s="299"/>
      <c r="R1471" s="755"/>
      <c r="S1471" s="755"/>
    </row>
    <row r="1472" spans="1:53" hidden="1">
      <c r="A1472" s="208"/>
      <c r="B1472" s="60"/>
      <c r="C1472" s="142"/>
      <c r="D1472" s="1004" t="s">
        <v>399</v>
      </c>
      <c r="E1472" s="13"/>
      <c r="H1472" s="58"/>
      <c r="K1472" s="58"/>
      <c r="N1472" s="18">
        <f>SUBTOTAL(9,N1473)</f>
        <v>12000000</v>
      </c>
      <c r="O1472" s="18">
        <f>SUBTOTAL(9,O1473)</f>
        <v>14650000</v>
      </c>
      <c r="P1472" s="18">
        <f>SUBTOTAL(9,P1473)</f>
        <v>-2650000</v>
      </c>
      <c r="Q1472" s="303"/>
      <c r="R1472" s="755"/>
      <c r="S1472" s="755"/>
    </row>
    <row r="1473" spans="1:72" hidden="1">
      <c r="A1473" s="208"/>
      <c r="B1473" s="60"/>
      <c r="C1473" s="142"/>
      <c r="D1473" s="1004"/>
      <c r="E1473" s="13" t="s">
        <v>1921</v>
      </c>
      <c r="F1473" s="14">
        <v>1000000</v>
      </c>
      <c r="G1473" s="15" t="s">
        <v>3</v>
      </c>
      <c r="H1473" s="16">
        <v>12</v>
      </c>
      <c r="I1473" s="15" t="s">
        <v>1696</v>
      </c>
      <c r="J1473" s="15" t="s">
        <v>3</v>
      </c>
      <c r="K1473" s="16">
        <v>1</v>
      </c>
      <c r="L1473" s="15" t="s">
        <v>1784</v>
      </c>
      <c r="M1473" s="15" t="s">
        <v>5</v>
      </c>
      <c r="N1473" s="17">
        <f>ROUNDUP(IF(H1473&lt;=0,0,IF(K1473&lt;=0,0,F1473*H1473*K1473)),-3)</f>
        <v>12000000</v>
      </c>
      <c r="O1473" s="316">
        <v>14650000</v>
      </c>
      <c r="P1473" s="17">
        <f>N1473-O1473</f>
        <v>-2650000</v>
      </c>
      <c r="Q1473" s="299"/>
      <c r="R1473" s="755"/>
      <c r="S1473" s="755"/>
    </row>
    <row r="1474" spans="1:72" hidden="1">
      <c r="A1474" s="208"/>
      <c r="B1474" s="60"/>
      <c r="C1474" s="142"/>
      <c r="D1474" s="1004"/>
      <c r="E1474" s="13"/>
      <c r="H1474" s="58"/>
      <c r="K1474" s="58"/>
      <c r="N1474" s="17"/>
      <c r="O1474" s="316"/>
      <c r="P1474" s="17"/>
      <c r="Q1474" s="299"/>
      <c r="R1474" s="755"/>
      <c r="S1474" s="755"/>
    </row>
    <row r="1475" spans="1:72" hidden="1">
      <c r="A1475" s="208"/>
      <c r="B1475" s="60"/>
      <c r="C1475" s="142"/>
      <c r="D1475" s="1004"/>
      <c r="E1475" s="13"/>
      <c r="H1475" s="58"/>
      <c r="K1475" s="58"/>
      <c r="N1475" s="18">
        <f>SUBTOTAL(9,N1476)</f>
        <v>12000000</v>
      </c>
      <c r="O1475" s="18">
        <f>SUBTOTAL(9,O1476)</f>
        <v>0</v>
      </c>
      <c r="P1475" s="18">
        <f>SUBTOTAL(9,P1476)</f>
        <v>12000000</v>
      </c>
      <c r="Q1475" s="303"/>
      <c r="R1475" s="755"/>
      <c r="S1475" s="755"/>
    </row>
    <row r="1476" spans="1:72" hidden="1">
      <c r="A1476" s="208"/>
      <c r="B1476" s="60"/>
      <c r="C1476" s="142"/>
      <c r="D1476" s="1004" t="s">
        <v>417</v>
      </c>
      <c r="E1476" s="13" t="s">
        <v>1922</v>
      </c>
      <c r="F1476" s="14">
        <v>6000000</v>
      </c>
      <c r="G1476" s="15" t="s">
        <v>3</v>
      </c>
      <c r="H1476" s="16">
        <v>2</v>
      </c>
      <c r="I1476" s="15" t="s">
        <v>1920</v>
      </c>
      <c r="J1476" s="15" t="s">
        <v>3</v>
      </c>
      <c r="K1476" s="16">
        <v>1</v>
      </c>
      <c r="L1476" s="15" t="s">
        <v>1784</v>
      </c>
      <c r="M1476" s="15" t="s">
        <v>5</v>
      </c>
      <c r="N1476" s="17">
        <f>ROUNDUP(IF(H1476&lt;=0,0,IF(K1476&lt;=0,0,F1476*H1476*K1476)),-3)</f>
        <v>12000000</v>
      </c>
      <c r="O1476" s="316">
        <v>0</v>
      </c>
      <c r="P1476" s="17">
        <f>N1476-O1476</f>
        <v>12000000</v>
      </c>
      <c r="Q1476" s="299"/>
      <c r="R1476" s="755"/>
      <c r="S1476" s="755"/>
    </row>
    <row r="1477" spans="1:72" hidden="1">
      <c r="A1477" s="208"/>
      <c r="B1477" s="60"/>
      <c r="C1477" s="142"/>
      <c r="D1477" s="1004"/>
      <c r="E1477" s="13"/>
      <c r="N1477" s="17"/>
      <c r="O1477" s="316"/>
      <c r="P1477" s="17"/>
      <c r="Q1477" s="299"/>
      <c r="R1477" s="755"/>
      <c r="S1477" s="755"/>
      <c r="BT1477" s="11"/>
    </row>
    <row r="1478" spans="1:72" hidden="1">
      <c r="A1478" s="208"/>
      <c r="B1478" s="60"/>
      <c r="C1478" s="142"/>
      <c r="D1478" s="1004"/>
      <c r="E1478" s="13"/>
      <c r="H1478" s="58"/>
      <c r="K1478" s="58"/>
      <c r="N1478" s="18">
        <f>SUBTOTAL(9,N1479)</f>
        <v>8000000</v>
      </c>
      <c r="O1478" s="18">
        <f>SUBTOTAL(9,O1479)</f>
        <v>0</v>
      </c>
      <c r="P1478" s="18">
        <f>SUBTOTAL(9,P1479)</f>
        <v>8000000</v>
      </c>
      <c r="Q1478" s="303"/>
      <c r="R1478" s="755"/>
      <c r="S1478" s="755"/>
    </row>
    <row r="1479" spans="1:72" hidden="1">
      <c r="A1479" s="208"/>
      <c r="B1479" s="60"/>
      <c r="C1479" s="142"/>
      <c r="D1479" s="1004" t="s">
        <v>407</v>
      </c>
      <c r="E1479" s="13" t="s">
        <v>1923</v>
      </c>
      <c r="F1479" s="14">
        <v>800000</v>
      </c>
      <c r="G1479" s="15" t="s">
        <v>3</v>
      </c>
      <c r="H1479" s="16">
        <v>10</v>
      </c>
      <c r="I1479" s="15" t="s">
        <v>1679</v>
      </c>
      <c r="J1479" s="15" t="s">
        <v>3</v>
      </c>
      <c r="K1479" s="16">
        <v>1</v>
      </c>
      <c r="L1479" s="15" t="s">
        <v>1784</v>
      </c>
      <c r="M1479" s="15" t="s">
        <v>5</v>
      </c>
      <c r="N1479" s="17">
        <f>ROUNDUP(IF(H1479&lt;=0,0,IF(K1479&lt;=0,0,F1479*H1479*K1479)),-3)</f>
        <v>8000000</v>
      </c>
      <c r="O1479" s="316">
        <v>0</v>
      </c>
      <c r="P1479" s="17">
        <f>N1479-O1479</f>
        <v>8000000</v>
      </c>
      <c r="Q1479" s="299"/>
      <c r="R1479" s="755"/>
      <c r="S1479" s="755"/>
    </row>
    <row r="1480" spans="1:72" hidden="1">
      <c r="A1480" s="208"/>
      <c r="B1480" s="60"/>
      <c r="C1480" s="142"/>
      <c r="D1480" s="1004"/>
      <c r="E1480" s="13"/>
      <c r="N1480" s="17"/>
      <c r="O1480" s="316"/>
      <c r="P1480" s="17"/>
      <c r="Q1480" s="299"/>
      <c r="R1480" s="755"/>
      <c r="S1480" s="755"/>
    </row>
    <row r="1481" spans="1:72" hidden="1">
      <c r="A1481" s="208"/>
      <c r="B1481" s="60"/>
      <c r="C1481" s="142"/>
      <c r="D1481" s="1004" t="s">
        <v>401</v>
      </c>
      <c r="E1481" s="13"/>
      <c r="H1481" s="58"/>
      <c r="K1481" s="58"/>
      <c r="N1481" s="18">
        <f>SUBTOTAL(9,N1482:N1483)</f>
        <v>22000000</v>
      </c>
      <c r="O1481" s="18">
        <f>SUBTOTAL(9,O1482:O1483)</f>
        <v>24400000</v>
      </c>
      <c r="P1481" s="18">
        <f>SUBTOTAL(9,P1482:P1483)</f>
        <v>-2400000</v>
      </c>
      <c r="Q1481" s="303"/>
      <c r="R1481" s="755"/>
      <c r="S1481" s="755"/>
    </row>
    <row r="1482" spans="1:72" hidden="1">
      <c r="A1482" s="208"/>
      <c r="B1482" s="60"/>
      <c r="C1482" s="142"/>
      <c r="D1482" s="1004"/>
      <c r="E1482" s="199" t="s">
        <v>1947</v>
      </c>
      <c r="F1482" s="14">
        <v>20000000</v>
      </c>
      <c r="G1482" s="15" t="s">
        <v>3</v>
      </c>
      <c r="H1482" s="16">
        <v>1</v>
      </c>
      <c r="I1482" s="15" t="s">
        <v>25</v>
      </c>
      <c r="J1482" s="47" t="s">
        <v>3</v>
      </c>
      <c r="K1482" s="16">
        <v>1</v>
      </c>
      <c r="L1482" s="15" t="s">
        <v>1784</v>
      </c>
      <c r="M1482" s="47" t="s">
        <v>5</v>
      </c>
      <c r="N1482" s="17">
        <f>ROUNDUP(IF(H1482&lt;=0,0,IF(K1482&lt;=0,0,F1482*H1482*K1482)),-3)</f>
        <v>20000000</v>
      </c>
      <c r="O1482" s="316">
        <v>21960000</v>
      </c>
      <c r="P1482" s="17">
        <f>N1482-O1482</f>
        <v>-1960000</v>
      </c>
      <c r="Q1482" s="299"/>
      <c r="R1482" s="755"/>
      <c r="S1482" s="755"/>
    </row>
    <row r="1483" spans="1:72" hidden="1">
      <c r="A1483" s="208"/>
      <c r="B1483" s="60"/>
      <c r="C1483" s="142"/>
      <c r="D1483" s="1004"/>
      <c r="E1483" s="199" t="s">
        <v>1924</v>
      </c>
      <c r="F1483" s="14">
        <v>2000000</v>
      </c>
      <c r="G1483" s="15" t="s">
        <v>3</v>
      </c>
      <c r="H1483" s="16">
        <v>1</v>
      </c>
      <c r="I1483" s="15" t="s">
        <v>25</v>
      </c>
      <c r="J1483" s="47" t="s">
        <v>3</v>
      </c>
      <c r="K1483" s="16">
        <v>1</v>
      </c>
      <c r="L1483" s="15" t="s">
        <v>1784</v>
      </c>
      <c r="M1483" s="47" t="s">
        <v>5</v>
      </c>
      <c r="N1483" s="17">
        <f>ROUNDUP(IF(H1483&lt;=0,F1483,IF(K1483&lt;=0,F1483*H1483,F1483*H1483*K1483)),-3)</f>
        <v>2000000</v>
      </c>
      <c r="O1483" s="316">
        <v>2440000</v>
      </c>
      <c r="P1483" s="17">
        <f>N1483-O1483</f>
        <v>-440000</v>
      </c>
      <c r="Q1483" s="299"/>
      <c r="R1483" s="755"/>
      <c r="S1483" s="755"/>
      <c r="BS1483" s="11"/>
    </row>
    <row r="1484" spans="1:72" hidden="1">
      <c r="A1484" s="208"/>
      <c r="B1484" s="60"/>
      <c r="C1484" s="142"/>
      <c r="D1484" s="1004"/>
      <c r="E1484" s="199"/>
      <c r="J1484" s="47"/>
      <c r="K1484" s="47"/>
      <c r="N1484" s="17"/>
      <c r="O1484" s="316"/>
      <c r="P1484" s="17"/>
      <c r="Q1484" s="299"/>
      <c r="R1484" s="755"/>
      <c r="S1484" s="755"/>
    </row>
    <row r="1485" spans="1:72" hidden="1">
      <c r="A1485" s="208"/>
      <c r="B1485" s="60"/>
      <c r="C1485" s="142"/>
      <c r="D1485" s="1004" t="s">
        <v>402</v>
      </c>
      <c r="E1485" s="13"/>
      <c r="H1485" s="58"/>
      <c r="K1485" s="58"/>
      <c r="N1485" s="18">
        <f>SUBTOTAL(9,N1486:N1486)</f>
        <v>5600000</v>
      </c>
      <c r="O1485" s="18">
        <f>SUBTOTAL(9,O1486:O1486)</f>
        <v>19250000</v>
      </c>
      <c r="P1485" s="18">
        <f>SUBTOTAL(9,P1486:P1486)</f>
        <v>-13650000</v>
      </c>
      <c r="Q1485" s="303"/>
      <c r="R1485" s="755"/>
      <c r="S1485" s="755"/>
    </row>
    <row r="1486" spans="1:72" hidden="1">
      <c r="A1486" s="208"/>
      <c r="B1486" s="60"/>
      <c r="C1486" s="142"/>
      <c r="D1486" s="1004"/>
      <c r="E1486" s="199" t="s">
        <v>1925</v>
      </c>
      <c r="F1486" s="14">
        <v>200000</v>
      </c>
      <c r="G1486" s="15" t="s">
        <v>3</v>
      </c>
      <c r="H1486" s="16">
        <v>7</v>
      </c>
      <c r="I1486" s="15" t="s">
        <v>1864</v>
      </c>
      <c r="J1486" s="15" t="s">
        <v>3</v>
      </c>
      <c r="K1486" s="16">
        <v>4</v>
      </c>
      <c r="L1486" s="15" t="s">
        <v>1687</v>
      </c>
      <c r="M1486" s="15" t="s">
        <v>5</v>
      </c>
      <c r="N1486" s="17">
        <f>ROUNDUP(IF(H1486&lt;=0,0,IF(K1486&lt;=0,0,F1486*H1486*K1486)),-3)</f>
        <v>5600000</v>
      </c>
      <c r="O1486" s="316">
        <v>19250000</v>
      </c>
      <c r="P1486" s="17">
        <f>N1486-O1486</f>
        <v>-13650000</v>
      </c>
      <c r="Q1486" s="299"/>
      <c r="R1486" s="755"/>
      <c r="S1486" s="755"/>
    </row>
    <row r="1487" spans="1:72" hidden="1">
      <c r="A1487" s="208"/>
      <c r="B1487" s="60"/>
      <c r="C1487" s="142"/>
      <c r="D1487" s="1004"/>
      <c r="E1487" s="199"/>
      <c r="H1487" s="58"/>
      <c r="K1487" s="58"/>
      <c r="N1487" s="17"/>
      <c r="O1487" s="316"/>
      <c r="P1487" s="17"/>
      <c r="Q1487" s="299"/>
      <c r="R1487" s="755"/>
      <c r="S1487" s="755"/>
    </row>
    <row r="1488" spans="1:72" hidden="1">
      <c r="A1488" s="208"/>
      <c r="B1488" s="60"/>
      <c r="C1488" s="142"/>
      <c r="D1488" s="1004" t="s">
        <v>403</v>
      </c>
      <c r="E1488" s="13"/>
      <c r="H1488" s="58"/>
      <c r="K1488" s="58"/>
      <c r="N1488" s="18">
        <f>SUBTOTAL(9,N1489:N1489)</f>
        <v>5600000</v>
      </c>
      <c r="O1488" s="18">
        <f>SUBTOTAL(9,O1489:O1489)</f>
        <v>6000000</v>
      </c>
      <c r="P1488" s="18">
        <f>SUBTOTAL(9,P1489:P1489)</f>
        <v>-400000</v>
      </c>
      <c r="Q1488" s="303"/>
      <c r="R1488" s="755"/>
      <c r="S1488" s="755"/>
    </row>
    <row r="1489" spans="1:71" hidden="1">
      <c r="A1489" s="208"/>
      <c r="B1489" s="60"/>
      <c r="C1489" s="142"/>
      <c r="D1489" s="1004"/>
      <c r="E1489" s="199" t="s">
        <v>1926</v>
      </c>
      <c r="F1489" s="14">
        <v>200000</v>
      </c>
      <c r="G1489" s="15" t="s">
        <v>3</v>
      </c>
      <c r="H1489" s="58">
        <v>7</v>
      </c>
      <c r="I1489" s="15" t="s">
        <v>1898</v>
      </c>
      <c r="J1489" s="47" t="s">
        <v>3</v>
      </c>
      <c r="K1489" s="58">
        <v>4</v>
      </c>
      <c r="L1489" s="15" t="s">
        <v>1804</v>
      </c>
      <c r="M1489" s="47" t="s">
        <v>5</v>
      </c>
      <c r="N1489" s="17">
        <f>ROUNDUP(IF(H1489&lt;=0,0,IF(K1489&lt;=0,0,F1489*H1489*K1489)),-3)</f>
        <v>5600000</v>
      </c>
      <c r="O1489" s="316">
        <v>6000000</v>
      </c>
      <c r="P1489" s="17">
        <f>N1489-O1489</f>
        <v>-400000</v>
      </c>
      <c r="Q1489" s="299"/>
      <c r="R1489" s="755"/>
      <c r="S1489" s="755"/>
    </row>
    <row r="1490" spans="1:71" hidden="1">
      <c r="A1490" s="208"/>
      <c r="B1490" s="60"/>
      <c r="C1490" s="142"/>
      <c r="D1490" s="1004"/>
      <c r="E1490" s="199"/>
      <c r="H1490" s="58"/>
      <c r="J1490" s="47"/>
      <c r="K1490" s="58"/>
      <c r="M1490" s="47"/>
      <c r="N1490" s="17"/>
      <c r="O1490" s="316"/>
      <c r="P1490" s="17"/>
      <c r="Q1490" s="299"/>
      <c r="R1490" s="755"/>
      <c r="S1490" s="755"/>
    </row>
    <row r="1491" spans="1:71" hidden="1">
      <c r="A1491" s="208"/>
      <c r="B1491" s="60"/>
      <c r="C1491" s="142"/>
      <c r="D1491" s="1004" t="s">
        <v>126</v>
      </c>
      <c r="E1491" s="13"/>
      <c r="H1491" s="58"/>
      <c r="K1491" s="58"/>
      <c r="N1491" s="18">
        <f>SUBTOTAL(9,N1492:N1493)</f>
        <v>10000000</v>
      </c>
      <c r="O1491" s="18">
        <f>SUBTOTAL(9,O1492:O1493)</f>
        <v>0</v>
      </c>
      <c r="P1491" s="18">
        <f>SUBTOTAL(9,P1492:P1493)</f>
        <v>10000000</v>
      </c>
      <c r="Q1491" s="303"/>
      <c r="R1491" s="755"/>
      <c r="S1491" s="755"/>
    </row>
    <row r="1492" spans="1:71" hidden="1">
      <c r="A1492" s="208"/>
      <c r="B1492" s="60"/>
      <c r="C1492" s="142"/>
      <c r="D1492" s="1004"/>
      <c r="E1492" s="199" t="s">
        <v>1948</v>
      </c>
      <c r="F1492" s="14">
        <v>5000000</v>
      </c>
      <c r="G1492" s="15" t="s">
        <v>3</v>
      </c>
      <c r="H1492" s="16">
        <v>2</v>
      </c>
      <c r="I1492" s="15" t="s">
        <v>25</v>
      </c>
      <c r="J1492" s="47" t="s">
        <v>3</v>
      </c>
      <c r="K1492" s="16">
        <v>1</v>
      </c>
      <c r="L1492" s="15" t="s">
        <v>1784</v>
      </c>
      <c r="M1492" s="47" t="s">
        <v>5</v>
      </c>
      <c r="N1492" s="17">
        <f>ROUNDUP(IF(H1492&lt;=0,0,IF(K1492&lt;=0,0,F1492*H1492*K1492)),-3)</f>
        <v>10000000</v>
      </c>
      <c r="O1492" s="316">
        <v>0</v>
      </c>
      <c r="P1492" s="17">
        <f>N1492-O1492</f>
        <v>10000000</v>
      </c>
      <c r="Q1492" s="299"/>
      <c r="R1492" s="755"/>
      <c r="S1492" s="755"/>
    </row>
    <row r="1493" spans="1:71" hidden="1">
      <c r="A1493" s="208"/>
      <c r="B1493" s="60"/>
      <c r="C1493" s="142"/>
      <c r="E1493" s="13"/>
      <c r="H1493" s="58"/>
      <c r="K1493" s="58"/>
      <c r="M1493" s="178"/>
      <c r="N1493" s="17"/>
      <c r="O1493" s="316"/>
      <c r="P1493" s="17"/>
      <c r="Q1493" s="299"/>
      <c r="R1493" s="755"/>
      <c r="S1493" s="755"/>
    </row>
    <row r="1494" spans="1:71" hidden="1">
      <c r="A1494" s="317" t="s">
        <v>1171</v>
      </c>
      <c r="B1494" s="224"/>
      <c r="C1494" s="182"/>
      <c r="D1494" s="1038"/>
      <c r="E1494" s="181"/>
      <c r="F1494" s="137"/>
      <c r="G1494" s="138"/>
      <c r="H1494" s="139"/>
      <c r="I1494" s="138"/>
      <c r="J1494" s="138"/>
      <c r="K1494" s="139"/>
      <c r="L1494" s="138"/>
      <c r="M1494" s="138"/>
      <c r="N1494" s="184">
        <f>SUBTOTAL(9,N1495:N1540)</f>
        <v>1324596000</v>
      </c>
      <c r="O1494" s="184">
        <f>SUBTOTAL(9,O1495:O1540)</f>
        <v>1654596000</v>
      </c>
      <c r="P1494" s="184">
        <f>SUBTOTAL(9,P1495:P1540)</f>
        <v>-330000000</v>
      </c>
      <c r="Q1494" s="318">
        <f>(N1494/O1494)*100-100</f>
        <v>-19.944445653198727</v>
      </c>
      <c r="R1494" s="755"/>
      <c r="S1494" s="755"/>
    </row>
    <row r="1495" spans="1:71" hidden="1">
      <c r="A1495" s="140"/>
      <c r="B1495" s="224" t="s">
        <v>1172</v>
      </c>
      <c r="C1495" s="224"/>
      <c r="D1495" s="1039"/>
      <c r="E1495" s="128"/>
      <c r="F1495" s="129"/>
      <c r="G1495" s="130"/>
      <c r="H1495" s="131"/>
      <c r="I1495" s="130"/>
      <c r="J1495" s="130"/>
      <c r="K1495" s="131"/>
      <c r="L1495" s="130"/>
      <c r="M1495" s="130"/>
      <c r="N1495" s="132">
        <f>SUBTOTAL(9,N1496:N1540)</f>
        <v>1324596000</v>
      </c>
      <c r="O1495" s="132">
        <f>SUBTOTAL(9,O1496:O1540)</f>
        <v>1654596000</v>
      </c>
      <c r="P1495" s="132">
        <f>SUBTOTAL(9,P1496:P1540)</f>
        <v>-330000000</v>
      </c>
      <c r="Q1495" s="318">
        <f>(N1495/O1495)*100-100</f>
        <v>-19.944445653198727</v>
      </c>
      <c r="R1495" s="755"/>
      <c r="S1495" s="755"/>
    </row>
    <row r="1496" spans="1:71" s="320" customFormat="1" hidden="1">
      <c r="A1496" s="67"/>
      <c r="B1496" s="28"/>
      <c r="C1496" s="28"/>
      <c r="D1496" s="1011" t="s">
        <v>123</v>
      </c>
      <c r="E1496" s="319"/>
      <c r="F1496" s="14"/>
      <c r="G1496" s="15"/>
      <c r="H1496" s="16"/>
      <c r="I1496" s="15"/>
      <c r="J1496" s="15"/>
      <c r="K1496" s="16"/>
      <c r="L1496" s="15"/>
      <c r="M1496" s="15"/>
      <c r="N1496" s="18">
        <f>SUBTOTAL(9,N1497:N1497)</f>
        <v>20000000</v>
      </c>
      <c r="O1496" s="18">
        <f>SUBTOTAL(9,O1497:O1497)</f>
        <v>0</v>
      </c>
      <c r="P1496" s="18">
        <f>SUBTOTAL(9,P1497:P1497)</f>
        <v>20000000</v>
      </c>
      <c r="Q1496" s="69"/>
      <c r="R1496" s="755"/>
      <c r="S1496" s="755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1"/>
      <c r="BA1496" s="12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</row>
    <row r="1497" spans="1:71" s="320" customFormat="1" hidden="1">
      <c r="A1497" s="67"/>
      <c r="B1497" s="28"/>
      <c r="C1497" s="28"/>
      <c r="D1497" s="1011"/>
      <c r="E1497" s="124" t="s">
        <v>1629</v>
      </c>
      <c r="F1497" s="14">
        <v>5000000</v>
      </c>
      <c r="G1497" s="15" t="s">
        <v>3</v>
      </c>
      <c r="H1497" s="16">
        <v>2</v>
      </c>
      <c r="I1497" s="15" t="s">
        <v>25</v>
      </c>
      <c r="J1497" s="15" t="s">
        <v>3</v>
      </c>
      <c r="K1497" s="16">
        <v>2</v>
      </c>
      <c r="L1497" s="15" t="s">
        <v>1626</v>
      </c>
      <c r="M1497" s="15" t="s">
        <v>5</v>
      </c>
      <c r="N1497" s="17">
        <f>ROUNDUP(IF(H1497&lt;=0,0,IF(K1497&lt;=0,0,F1497*H1497*K1497)),-3)</f>
        <v>20000000</v>
      </c>
      <c r="O1497" s="17">
        <v>0</v>
      </c>
      <c r="P1497" s="17">
        <f>N1497-O1497</f>
        <v>20000000</v>
      </c>
      <c r="Q1497" s="69"/>
      <c r="R1497" s="755"/>
      <c r="S1497" s="755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1"/>
      <c r="BA1497" s="12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</row>
    <row r="1498" spans="1:71" s="320" customFormat="1" hidden="1">
      <c r="A1498" s="67"/>
      <c r="B1498" s="28"/>
      <c r="C1498" s="28"/>
      <c r="D1498" s="1011"/>
      <c r="E1498" s="124"/>
      <c r="F1498" s="14"/>
      <c r="G1498" s="15"/>
      <c r="H1498" s="16"/>
      <c r="I1498" s="15"/>
      <c r="J1498" s="15"/>
      <c r="K1498" s="16"/>
      <c r="L1498" s="15"/>
      <c r="M1498" s="15"/>
      <c r="N1498" s="17"/>
      <c r="O1498" s="17"/>
      <c r="P1498" s="17"/>
      <c r="Q1498" s="69"/>
      <c r="R1498" s="755"/>
      <c r="S1498" s="755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1"/>
      <c r="BA1498" s="12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</row>
    <row r="1499" spans="1:71" s="320" customFormat="1" hidden="1">
      <c r="A1499" s="67"/>
      <c r="B1499" s="28"/>
      <c r="C1499" s="28"/>
      <c r="D1499" s="1011" t="s">
        <v>436</v>
      </c>
      <c r="E1499" s="319"/>
      <c r="F1499" s="14"/>
      <c r="G1499" s="15"/>
      <c r="H1499" s="16"/>
      <c r="I1499" s="15"/>
      <c r="J1499" s="15"/>
      <c r="K1499" s="16"/>
      <c r="L1499" s="15"/>
      <c r="M1499" s="15"/>
      <c r="N1499" s="18">
        <f>SUBTOTAL(9,N1500:N1501)</f>
        <v>11240000</v>
      </c>
      <c r="O1499" s="18">
        <f>SUBTOTAL(9,O1500:O1501)</f>
        <v>5486000</v>
      </c>
      <c r="P1499" s="18">
        <f>SUBTOTAL(9,P1500:P1501)</f>
        <v>5754000</v>
      </c>
      <c r="Q1499" s="69"/>
      <c r="R1499" s="755"/>
      <c r="S1499" s="755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1"/>
      <c r="BA1499" s="12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</row>
    <row r="1500" spans="1:71" s="320" customFormat="1" hidden="1">
      <c r="A1500" s="67"/>
      <c r="B1500" s="28"/>
      <c r="C1500" s="28"/>
      <c r="D1500" s="1011"/>
      <c r="E1500" s="124" t="s">
        <v>1176</v>
      </c>
      <c r="F1500" s="14">
        <v>7000</v>
      </c>
      <c r="G1500" s="15" t="s">
        <v>3</v>
      </c>
      <c r="H1500" s="16">
        <v>30</v>
      </c>
      <c r="I1500" s="15" t="s">
        <v>119</v>
      </c>
      <c r="J1500" s="15" t="s">
        <v>3</v>
      </c>
      <c r="K1500" s="16">
        <v>44</v>
      </c>
      <c r="L1500" s="15" t="s">
        <v>795</v>
      </c>
      <c r="M1500" s="15" t="s">
        <v>5</v>
      </c>
      <c r="N1500" s="17">
        <f>ROUNDUP(IF(H1500&lt;=0,0,IF(K1500&lt;=0,0,F1500*H1500*K1500)),-3)</f>
        <v>9240000</v>
      </c>
      <c r="O1500" s="17">
        <v>4000000</v>
      </c>
      <c r="P1500" s="17">
        <f>N1500-O1500</f>
        <v>5240000</v>
      </c>
      <c r="Q1500" s="69"/>
      <c r="R1500" s="755"/>
      <c r="S1500" s="755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1"/>
      <c r="BA1500" s="12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</row>
    <row r="1501" spans="1:71" s="320" customFormat="1" hidden="1">
      <c r="A1501" s="67"/>
      <c r="B1501" s="28"/>
      <c r="C1501" s="28"/>
      <c r="D1501" s="1011"/>
      <c r="E1501" s="124" t="s">
        <v>1173</v>
      </c>
      <c r="F1501" s="14">
        <v>1000000</v>
      </c>
      <c r="G1501" s="15" t="s">
        <v>3</v>
      </c>
      <c r="H1501" s="16">
        <v>2</v>
      </c>
      <c r="I1501" s="15" t="s">
        <v>25</v>
      </c>
      <c r="J1501" s="15" t="s">
        <v>3</v>
      </c>
      <c r="K1501" s="16">
        <v>1</v>
      </c>
      <c r="L1501" s="15" t="s">
        <v>118</v>
      </c>
      <c r="M1501" s="15" t="s">
        <v>5</v>
      </c>
      <c r="N1501" s="17">
        <f>ROUNDUP(IF(H1501&lt;=0,0,IF(K1501&lt;=0,0,F1501*H1501*K1501)),-3)</f>
        <v>2000000</v>
      </c>
      <c r="O1501" s="17">
        <v>1486000</v>
      </c>
      <c r="P1501" s="17">
        <f>N1501-O1501</f>
        <v>514000</v>
      </c>
      <c r="Q1501" s="69"/>
      <c r="R1501" s="755"/>
      <c r="S1501" s="755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1"/>
      <c r="BA1501" s="12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</row>
    <row r="1502" spans="1:71" s="320" customFormat="1" hidden="1">
      <c r="A1502" s="67"/>
      <c r="B1502" s="28"/>
      <c r="C1502" s="28"/>
      <c r="D1502" s="1011"/>
      <c r="E1502" s="124"/>
      <c r="F1502" s="14"/>
      <c r="G1502" s="15"/>
      <c r="H1502" s="16"/>
      <c r="I1502" s="15"/>
      <c r="J1502" s="15"/>
      <c r="K1502" s="16"/>
      <c r="L1502" s="15"/>
      <c r="M1502" s="15"/>
      <c r="N1502" s="17"/>
      <c r="O1502" s="17"/>
      <c r="P1502" s="17"/>
      <c r="Q1502" s="69"/>
      <c r="R1502" s="755"/>
      <c r="S1502" s="755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1"/>
      <c r="BA1502" s="12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</row>
    <row r="1503" spans="1:71" s="320" customFormat="1" hidden="1">
      <c r="A1503" s="67"/>
      <c r="B1503" s="28"/>
      <c r="C1503" s="28"/>
      <c r="D1503" s="1011" t="s">
        <v>398</v>
      </c>
      <c r="E1503" s="124"/>
      <c r="F1503" s="14"/>
      <c r="G1503" s="15"/>
      <c r="H1503" s="16"/>
      <c r="I1503" s="15"/>
      <c r="J1503" s="15"/>
      <c r="K1503" s="16"/>
      <c r="L1503" s="15"/>
      <c r="M1503" s="15"/>
      <c r="N1503" s="18">
        <f>SUBTOTAL(9,N1504)</f>
        <v>0</v>
      </c>
      <c r="O1503" s="18">
        <f>SUBTOTAL(9,O1504)</f>
        <v>3000000</v>
      </c>
      <c r="P1503" s="18">
        <f>SUBTOTAL(9,P1504)</f>
        <v>-3000000</v>
      </c>
      <c r="Q1503" s="69"/>
      <c r="R1503" s="755"/>
      <c r="S1503" s="755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1"/>
      <c r="BA1503" s="12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</row>
    <row r="1504" spans="1:71" s="320" customFormat="1" hidden="1">
      <c r="A1504" s="67"/>
      <c r="B1504" s="28"/>
      <c r="C1504" s="28"/>
      <c r="D1504" s="1011"/>
      <c r="E1504" s="124" t="s">
        <v>1621</v>
      </c>
      <c r="F1504" s="14">
        <v>0</v>
      </c>
      <c r="G1504" s="15" t="s">
        <v>3</v>
      </c>
      <c r="H1504" s="16"/>
      <c r="I1504" s="15" t="s">
        <v>25</v>
      </c>
      <c r="J1504" s="15" t="s">
        <v>3</v>
      </c>
      <c r="K1504" s="16"/>
      <c r="L1504" s="15" t="s">
        <v>130</v>
      </c>
      <c r="M1504" s="15" t="s">
        <v>5</v>
      </c>
      <c r="N1504" s="17">
        <f>ROUNDUP(IF(H1504&lt;=0,0,IF(K1504&lt;=0,0,F1504*H1504*K1504)),-3)</f>
        <v>0</v>
      </c>
      <c r="O1504" s="17">
        <v>3000000</v>
      </c>
      <c r="P1504" s="17">
        <f>N1504-O1504</f>
        <v>-3000000</v>
      </c>
      <c r="Q1504" s="69"/>
      <c r="R1504" s="755"/>
      <c r="S1504" s="755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1"/>
      <c r="BA1504" s="12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</row>
    <row r="1505" spans="1:71" s="320" customFormat="1" hidden="1">
      <c r="A1505" s="67"/>
      <c r="B1505" s="28"/>
      <c r="C1505" s="28"/>
      <c r="D1505" s="1011"/>
      <c r="E1505" s="124"/>
      <c r="F1505" s="14"/>
      <c r="G1505" s="15"/>
      <c r="H1505" s="16"/>
      <c r="I1505" s="15"/>
      <c r="J1505" s="15"/>
      <c r="K1505" s="16"/>
      <c r="L1505" s="15"/>
      <c r="M1505" s="15"/>
      <c r="N1505" s="17"/>
      <c r="O1505" s="17"/>
      <c r="P1505" s="17"/>
      <c r="Q1505" s="69"/>
      <c r="R1505" s="755"/>
      <c r="S1505" s="755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1"/>
      <c r="BA1505" s="12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</row>
    <row r="1506" spans="1:71" s="320" customFormat="1" hidden="1">
      <c r="A1506" s="67"/>
      <c r="B1506" s="28"/>
      <c r="C1506" s="28"/>
      <c r="D1506" s="1011" t="s">
        <v>412</v>
      </c>
      <c r="E1506" s="124"/>
      <c r="F1506" s="14"/>
      <c r="G1506" s="15"/>
      <c r="H1506" s="16"/>
      <c r="I1506" s="15"/>
      <c r="J1506" s="15"/>
      <c r="K1506" s="16"/>
      <c r="L1506" s="15"/>
      <c r="M1506" s="15"/>
      <c r="N1506" s="18">
        <f>SUBTOTAL(9,N1507:N1509)</f>
        <v>146586000</v>
      </c>
      <c r="O1506" s="18">
        <f>SUBTOTAL(9,O1507:O1509)</f>
        <v>37000000</v>
      </c>
      <c r="P1506" s="18">
        <f>SUBTOTAL(9,P1507:P1509)</f>
        <v>109586000</v>
      </c>
      <c r="Q1506" s="69"/>
      <c r="R1506" s="755"/>
      <c r="S1506" s="755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1"/>
      <c r="BA1506" s="12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</row>
    <row r="1507" spans="1:71" s="320" customFormat="1" hidden="1">
      <c r="A1507" s="67"/>
      <c r="B1507" s="28"/>
      <c r="C1507" s="28"/>
      <c r="D1507" s="1011"/>
      <c r="E1507" s="124" t="s">
        <v>1622</v>
      </c>
      <c r="F1507" s="14">
        <v>150000000</v>
      </c>
      <c r="G1507" s="15" t="s">
        <v>3</v>
      </c>
      <c r="H1507" s="16">
        <v>1</v>
      </c>
      <c r="I1507" s="15" t="s">
        <v>25</v>
      </c>
      <c r="J1507" s="15" t="s">
        <v>3</v>
      </c>
      <c r="K1507" s="16">
        <v>1</v>
      </c>
      <c r="L1507" s="15" t="s">
        <v>118</v>
      </c>
      <c r="M1507" s="15" t="s">
        <v>5</v>
      </c>
      <c r="N1507" s="17">
        <v>142586000</v>
      </c>
      <c r="O1507" s="17">
        <v>27000000</v>
      </c>
      <c r="P1507" s="17">
        <f>N1507-O1507</f>
        <v>115586000</v>
      </c>
      <c r="Q1507" s="69"/>
      <c r="R1507" s="755"/>
      <c r="S1507" s="755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1"/>
      <c r="BA1507" s="12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</row>
    <row r="1508" spans="1:71" s="320" customFormat="1" hidden="1">
      <c r="A1508" s="67"/>
      <c r="B1508" s="28"/>
      <c r="C1508" s="28"/>
      <c r="D1508" s="1011"/>
      <c r="E1508" s="287" t="s">
        <v>1175</v>
      </c>
      <c r="F1508" s="14"/>
      <c r="G1508" s="15" t="s">
        <v>3</v>
      </c>
      <c r="H1508" s="16"/>
      <c r="I1508" s="15" t="s">
        <v>25</v>
      </c>
      <c r="J1508" s="15" t="s">
        <v>3</v>
      </c>
      <c r="K1508" s="16"/>
      <c r="L1508" s="15" t="s">
        <v>1624</v>
      </c>
      <c r="M1508" s="15" t="s">
        <v>5</v>
      </c>
      <c r="N1508" s="17">
        <f>ROUNDUP(IF(H1508&lt;=0,0,IF(K1508&lt;=0,0,F1508*H1508*K1508)),-3)</f>
        <v>0</v>
      </c>
      <c r="O1508" s="17">
        <v>10000000</v>
      </c>
      <c r="P1508" s="17">
        <f>N1508-O1508</f>
        <v>-10000000</v>
      </c>
      <c r="Q1508" s="69"/>
      <c r="R1508" s="755"/>
      <c r="S1508" s="755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1"/>
      <c r="BA1508" s="12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</row>
    <row r="1509" spans="1:71" s="320" customFormat="1" hidden="1">
      <c r="A1509" s="67"/>
      <c r="B1509" s="28"/>
      <c r="C1509" s="28"/>
      <c r="D1509" s="1011"/>
      <c r="E1509" s="124" t="s">
        <v>1625</v>
      </c>
      <c r="F1509" s="14">
        <v>1000000</v>
      </c>
      <c r="G1509" s="15" t="s">
        <v>3</v>
      </c>
      <c r="H1509" s="16">
        <v>2</v>
      </c>
      <c r="I1509" s="15" t="s">
        <v>25</v>
      </c>
      <c r="J1509" s="15" t="s">
        <v>3</v>
      </c>
      <c r="K1509" s="16">
        <v>2</v>
      </c>
      <c r="L1509" s="15" t="s">
        <v>1626</v>
      </c>
      <c r="M1509" s="15" t="s">
        <v>5</v>
      </c>
      <c r="N1509" s="17">
        <f>ROUNDUP(IF(H1509&lt;=0,0,IF(K1509&lt;=0,0,F1509*H1509*K1509)),-3)</f>
        <v>4000000</v>
      </c>
      <c r="O1509" s="17">
        <v>0</v>
      </c>
      <c r="P1509" s="17">
        <f>N1509-O1509</f>
        <v>4000000</v>
      </c>
      <c r="Q1509" s="69"/>
      <c r="R1509" s="755"/>
      <c r="S1509" s="755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1"/>
      <c r="BA1509" s="12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</row>
    <row r="1510" spans="1:71" s="320" customFormat="1" hidden="1">
      <c r="A1510" s="67"/>
      <c r="B1510" s="28"/>
      <c r="C1510" s="28"/>
      <c r="D1510" s="1011"/>
      <c r="E1510" s="124"/>
      <c r="F1510" s="14"/>
      <c r="G1510" s="15"/>
      <c r="H1510" s="16"/>
      <c r="I1510" s="15"/>
      <c r="J1510" s="15"/>
      <c r="K1510" s="16"/>
      <c r="L1510" s="15"/>
      <c r="M1510" s="15"/>
      <c r="N1510" s="17"/>
      <c r="O1510" s="17"/>
      <c r="P1510" s="17"/>
      <c r="Q1510" s="69"/>
      <c r="R1510" s="755"/>
      <c r="S1510" s="755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1"/>
      <c r="BA1510" s="12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</row>
    <row r="1511" spans="1:71" s="320" customFormat="1" hidden="1">
      <c r="A1511" s="67"/>
      <c r="B1511" s="28"/>
      <c r="C1511" s="28"/>
      <c r="D1511" s="1011" t="s">
        <v>401</v>
      </c>
      <c r="E1511" s="124"/>
      <c r="F1511" s="14"/>
      <c r="G1511" s="15"/>
      <c r="H1511" s="16"/>
      <c r="I1511" s="15"/>
      <c r="J1511" s="15"/>
      <c r="K1511" s="16"/>
      <c r="L1511" s="15"/>
      <c r="M1511" s="15"/>
      <c r="N1511" s="18">
        <f>SUBTOTAL(9,N1512:N1516)</f>
        <v>28100000</v>
      </c>
      <c r="O1511" s="18">
        <f>SUBTOTAL(9,O1512:O1516)</f>
        <v>9000000</v>
      </c>
      <c r="P1511" s="18">
        <f>SUBTOTAL(9,P1512:P1516)</f>
        <v>19100000</v>
      </c>
      <c r="Q1511" s="69"/>
      <c r="R1511" s="755"/>
      <c r="S1511" s="755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1"/>
      <c r="BA1511" s="12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</row>
    <row r="1512" spans="1:71" s="320" customFormat="1" hidden="1">
      <c r="A1512" s="67"/>
      <c r="B1512" s="28"/>
      <c r="C1512" s="28"/>
      <c r="D1512" s="1011"/>
      <c r="E1512" s="124" t="s">
        <v>576</v>
      </c>
      <c r="F1512" s="14">
        <v>2500000</v>
      </c>
      <c r="G1512" s="15" t="s">
        <v>3</v>
      </c>
      <c r="H1512" s="16">
        <v>1</v>
      </c>
      <c r="I1512" s="15" t="s">
        <v>25</v>
      </c>
      <c r="J1512" s="15" t="s">
        <v>3</v>
      </c>
      <c r="K1512" s="16">
        <v>1</v>
      </c>
      <c r="L1512" s="15" t="s">
        <v>118</v>
      </c>
      <c r="M1512" s="15" t="s">
        <v>5</v>
      </c>
      <c r="N1512" s="17">
        <f>ROUNDUP(IF(H1512&lt;=0,0,IF(K1512&lt;=0,0,F1512*H1512*K1512)),-3)</f>
        <v>2500000</v>
      </c>
      <c r="O1512" s="17">
        <v>2500000</v>
      </c>
      <c r="P1512" s="17">
        <f>N1512-O1512</f>
        <v>0</v>
      </c>
      <c r="Q1512" s="69"/>
      <c r="R1512" s="755"/>
      <c r="S1512" s="755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1"/>
      <c r="BA1512" s="12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</row>
    <row r="1513" spans="1:71" s="320" customFormat="1" hidden="1">
      <c r="A1513" s="67"/>
      <c r="B1513" s="28"/>
      <c r="C1513" s="28"/>
      <c r="D1513" s="1011"/>
      <c r="E1513" s="124" t="s">
        <v>1177</v>
      </c>
      <c r="F1513" s="14">
        <v>3300000</v>
      </c>
      <c r="G1513" s="15" t="s">
        <v>3</v>
      </c>
      <c r="H1513" s="16">
        <v>6</v>
      </c>
      <c r="I1513" s="15" t="s">
        <v>25</v>
      </c>
      <c r="J1513" s="15" t="s">
        <v>3</v>
      </c>
      <c r="K1513" s="16">
        <v>1</v>
      </c>
      <c r="L1513" s="15" t="s">
        <v>118</v>
      </c>
      <c r="M1513" s="15" t="s">
        <v>5</v>
      </c>
      <c r="N1513" s="17">
        <f>ROUNDUP(IF(H1513&lt;=0,0,IF(K1513&lt;=0,0,F1513*H1513*K1513)),-3)</f>
        <v>19800000</v>
      </c>
      <c r="O1513" s="17">
        <v>0</v>
      </c>
      <c r="P1513" s="17">
        <f>N1513-O1513</f>
        <v>19800000</v>
      </c>
      <c r="Q1513" s="69"/>
      <c r="R1513" s="755"/>
      <c r="S1513" s="755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1"/>
      <c r="BA1513" s="12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</row>
    <row r="1514" spans="1:71" s="320" customFormat="1" hidden="1">
      <c r="A1514" s="67"/>
      <c r="B1514" s="28"/>
      <c r="C1514" s="28"/>
      <c r="D1514" s="1011"/>
      <c r="E1514" s="124" t="s">
        <v>1178</v>
      </c>
      <c r="F1514" s="14">
        <v>1000000</v>
      </c>
      <c r="G1514" s="15" t="s">
        <v>3</v>
      </c>
      <c r="H1514" s="16">
        <v>3</v>
      </c>
      <c r="I1514" s="15" t="s">
        <v>25</v>
      </c>
      <c r="J1514" s="15" t="s">
        <v>3</v>
      </c>
      <c r="K1514" s="16">
        <v>1</v>
      </c>
      <c r="L1514" s="15" t="s">
        <v>118</v>
      </c>
      <c r="M1514" s="15" t="s">
        <v>5</v>
      </c>
      <c r="N1514" s="17">
        <f>ROUNDUP(IF(H1514&lt;=0,0,IF(K1514&lt;=0,0,F1514*H1514*K1514)),-3)</f>
        <v>3000000</v>
      </c>
      <c r="O1514" s="17">
        <v>2500000</v>
      </c>
      <c r="P1514" s="17">
        <f>N1514-O1514</f>
        <v>500000</v>
      </c>
      <c r="Q1514" s="69"/>
      <c r="R1514" s="755"/>
      <c r="S1514" s="755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1"/>
      <c r="BA1514" s="12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</row>
    <row r="1515" spans="1:71" s="320" customFormat="1" hidden="1">
      <c r="A1515" s="67"/>
      <c r="B1515" s="28"/>
      <c r="C1515" s="28"/>
      <c r="D1515" s="1011"/>
      <c r="E1515" s="124" t="s">
        <v>1179</v>
      </c>
      <c r="F1515" s="14">
        <v>2800000</v>
      </c>
      <c r="G1515" s="15" t="s">
        <v>3</v>
      </c>
      <c r="H1515" s="16">
        <v>1</v>
      </c>
      <c r="I1515" s="15" t="s">
        <v>25</v>
      </c>
      <c r="J1515" s="15" t="s">
        <v>3</v>
      </c>
      <c r="K1515" s="16">
        <v>1</v>
      </c>
      <c r="L1515" s="15" t="s">
        <v>118</v>
      </c>
      <c r="M1515" s="15" t="s">
        <v>5</v>
      </c>
      <c r="N1515" s="17">
        <f>ROUNDUP(IF(H1515&lt;=0,0,IF(K1515&lt;=0,0,F1515*H1515*K1515)),-3)</f>
        <v>2800000</v>
      </c>
      <c r="O1515" s="17">
        <v>2000000</v>
      </c>
      <c r="P1515" s="17">
        <f>N1515-O1515</f>
        <v>800000</v>
      </c>
      <c r="Q1515" s="69"/>
      <c r="R1515" s="755"/>
      <c r="S1515" s="755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1"/>
      <c r="BA1515" s="12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</row>
    <row r="1516" spans="1:71" s="320" customFormat="1" hidden="1">
      <c r="A1516" s="67"/>
      <c r="B1516" s="28"/>
      <c r="C1516" s="28"/>
      <c r="D1516" s="1011"/>
      <c r="E1516" s="124" t="s">
        <v>1178</v>
      </c>
      <c r="F1516" s="14"/>
      <c r="G1516" s="15" t="s">
        <v>3</v>
      </c>
      <c r="H1516" s="16"/>
      <c r="I1516" s="15" t="s">
        <v>25</v>
      </c>
      <c r="J1516" s="15" t="s">
        <v>3</v>
      </c>
      <c r="K1516" s="16"/>
      <c r="L1516" s="15" t="s">
        <v>118</v>
      </c>
      <c r="M1516" s="15" t="s">
        <v>5</v>
      </c>
      <c r="N1516" s="17">
        <f>ROUNDUP(IF(H1516&lt;=0,0,IF(K1516&lt;=0,0,F1516*H1516*K1516)),-3)</f>
        <v>0</v>
      </c>
      <c r="O1516" s="17">
        <v>2000000</v>
      </c>
      <c r="P1516" s="17">
        <f>N1516-O1516</f>
        <v>-2000000</v>
      </c>
      <c r="Q1516" s="69"/>
      <c r="R1516" s="755"/>
      <c r="S1516" s="755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1"/>
      <c r="BA1516" s="12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</row>
    <row r="1517" spans="1:71" s="320" customFormat="1" hidden="1">
      <c r="A1517" s="67"/>
      <c r="B1517" s="28"/>
      <c r="C1517" s="28"/>
      <c r="D1517" s="1011"/>
      <c r="E1517" s="124"/>
      <c r="F1517" s="14"/>
      <c r="G1517" s="15"/>
      <c r="H1517" s="16"/>
      <c r="I1517" s="15"/>
      <c r="J1517" s="15"/>
      <c r="K1517" s="16"/>
      <c r="L1517" s="15"/>
      <c r="M1517" s="15"/>
      <c r="N1517" s="17"/>
      <c r="O1517" s="17"/>
      <c r="P1517" s="17"/>
      <c r="Q1517" s="69"/>
      <c r="R1517" s="755"/>
      <c r="S1517" s="755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1"/>
      <c r="BA1517" s="12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</row>
    <row r="1518" spans="1:71" s="320" customFormat="1" hidden="1">
      <c r="A1518" s="67"/>
      <c r="B1518" s="28"/>
      <c r="C1518" s="28"/>
      <c r="D1518" s="1011" t="s">
        <v>402</v>
      </c>
      <c r="E1518" s="124"/>
      <c r="F1518" s="14"/>
      <c r="G1518" s="15"/>
      <c r="H1518" s="16"/>
      <c r="I1518" s="15"/>
      <c r="J1518" s="15"/>
      <c r="K1518" s="16"/>
      <c r="L1518" s="15"/>
      <c r="M1518" s="15"/>
      <c r="N1518" s="18">
        <f>SUBTOTAL(9,N1519:N1524)</f>
        <v>29920000</v>
      </c>
      <c r="O1518" s="18">
        <f>SUBTOTAL(9,O1519:O1524)</f>
        <v>17710000</v>
      </c>
      <c r="P1518" s="18">
        <f>SUBTOTAL(9,P1519:P1524)</f>
        <v>12210000</v>
      </c>
      <c r="Q1518" s="69"/>
      <c r="R1518" s="755"/>
      <c r="S1518" s="755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1"/>
      <c r="BA1518" s="12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</row>
    <row r="1519" spans="1:71" s="320" customFormat="1" hidden="1">
      <c r="A1519" s="67"/>
      <c r="B1519" s="28"/>
      <c r="C1519" s="28"/>
      <c r="D1519" s="1011"/>
      <c r="E1519" s="124" t="s">
        <v>1180</v>
      </c>
      <c r="F1519" s="14">
        <v>150000</v>
      </c>
      <c r="G1519" s="15" t="s">
        <v>3</v>
      </c>
      <c r="H1519" s="16">
        <v>10</v>
      </c>
      <c r="I1519" s="15" t="s">
        <v>117</v>
      </c>
      <c r="J1519" s="15" t="s">
        <v>3</v>
      </c>
      <c r="K1519" s="16">
        <v>8</v>
      </c>
      <c r="L1519" s="15" t="s">
        <v>119</v>
      </c>
      <c r="M1519" s="15" t="s">
        <v>5</v>
      </c>
      <c r="N1519" s="17">
        <f t="shared" ref="N1519:N1524" si="91">ROUNDUP(IF(H1519&lt;=0,0,IF(K1519&lt;=0,0,F1519*H1519*K1519)),-3)</f>
        <v>12000000</v>
      </c>
      <c r="O1519" s="17">
        <v>0</v>
      </c>
      <c r="P1519" s="17">
        <f t="shared" ref="P1519:P1524" si="92">N1519-O1519</f>
        <v>12000000</v>
      </c>
      <c r="Q1519" s="69"/>
      <c r="R1519" s="755"/>
      <c r="S1519" s="755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1"/>
      <c r="BA1519" s="12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</row>
    <row r="1520" spans="1:71" s="320" customFormat="1" hidden="1">
      <c r="A1520" s="67"/>
      <c r="B1520" s="28"/>
      <c r="C1520" s="28"/>
      <c r="D1520" s="1011"/>
      <c r="E1520" s="124" t="s">
        <v>1174</v>
      </c>
      <c r="F1520" s="14">
        <v>160000</v>
      </c>
      <c r="G1520" s="15" t="s">
        <v>3</v>
      </c>
      <c r="H1520" s="16">
        <v>1</v>
      </c>
      <c r="I1520" s="15" t="s">
        <v>117</v>
      </c>
      <c r="J1520" s="15" t="s">
        <v>3</v>
      </c>
      <c r="K1520" s="16">
        <v>7</v>
      </c>
      <c r="L1520" s="15" t="s">
        <v>119</v>
      </c>
      <c r="M1520" s="15" t="s">
        <v>5</v>
      </c>
      <c r="N1520" s="17">
        <f t="shared" si="91"/>
        <v>1120000</v>
      </c>
      <c r="O1520" s="17">
        <v>0</v>
      </c>
      <c r="P1520" s="17">
        <f t="shared" si="92"/>
        <v>1120000</v>
      </c>
      <c r="Q1520" s="69"/>
      <c r="R1520" s="755"/>
      <c r="S1520" s="755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1"/>
      <c r="BA1520" s="12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</row>
    <row r="1521" spans="1:71" s="320" customFormat="1" hidden="1">
      <c r="A1521" s="67"/>
      <c r="B1521" s="28"/>
      <c r="C1521" s="28"/>
      <c r="D1521" s="1011"/>
      <c r="E1521" s="124" t="s">
        <v>573</v>
      </c>
      <c r="F1521" s="14">
        <v>160000</v>
      </c>
      <c r="G1521" s="15" t="s">
        <v>3</v>
      </c>
      <c r="H1521" s="16">
        <v>3</v>
      </c>
      <c r="I1521" s="15" t="s">
        <v>117</v>
      </c>
      <c r="J1521" s="15" t="s">
        <v>3</v>
      </c>
      <c r="K1521" s="16">
        <v>7</v>
      </c>
      <c r="L1521" s="15" t="s">
        <v>119</v>
      </c>
      <c r="M1521" s="15" t="s">
        <v>5</v>
      </c>
      <c r="N1521" s="17">
        <f t="shared" si="91"/>
        <v>3360000</v>
      </c>
      <c r="O1521" s="17">
        <v>3990000</v>
      </c>
      <c r="P1521" s="17">
        <f t="shared" si="92"/>
        <v>-630000</v>
      </c>
      <c r="Q1521" s="69"/>
      <c r="R1521" s="755"/>
      <c r="S1521" s="755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1"/>
      <c r="BA1521" s="12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</row>
    <row r="1522" spans="1:71" s="320" customFormat="1" hidden="1">
      <c r="A1522" s="67"/>
      <c r="B1522" s="28"/>
      <c r="C1522" s="28"/>
      <c r="D1522" s="1011"/>
      <c r="E1522" s="287" t="s">
        <v>1181</v>
      </c>
      <c r="F1522" s="14">
        <v>160000</v>
      </c>
      <c r="G1522" s="15" t="s">
        <v>3</v>
      </c>
      <c r="H1522" s="16">
        <v>12</v>
      </c>
      <c r="I1522" s="15" t="s">
        <v>25</v>
      </c>
      <c r="J1522" s="15" t="s">
        <v>3</v>
      </c>
      <c r="K1522" s="16">
        <v>7</v>
      </c>
      <c r="L1522" s="15" t="s">
        <v>119</v>
      </c>
      <c r="M1522" s="15" t="s">
        <v>5</v>
      </c>
      <c r="N1522" s="17">
        <f t="shared" si="91"/>
        <v>13440000</v>
      </c>
      <c r="O1522" s="17">
        <v>5320000</v>
      </c>
      <c r="P1522" s="17">
        <f t="shared" si="92"/>
        <v>8120000</v>
      </c>
      <c r="Q1522" s="69"/>
      <c r="R1522" s="755"/>
      <c r="S1522" s="755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1"/>
      <c r="BA1522" s="12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</row>
    <row r="1523" spans="1:71" s="320" customFormat="1" hidden="1">
      <c r="A1523" s="67"/>
      <c r="B1523" s="28"/>
      <c r="C1523" s="28"/>
      <c r="D1523" s="1011"/>
      <c r="E1523" s="124" t="s">
        <v>577</v>
      </c>
      <c r="F1523" s="14">
        <v>0</v>
      </c>
      <c r="G1523" s="15" t="s">
        <v>3</v>
      </c>
      <c r="H1523" s="16"/>
      <c r="I1523" s="15" t="s">
        <v>25</v>
      </c>
      <c r="J1523" s="15" t="s">
        <v>3</v>
      </c>
      <c r="K1523" s="16"/>
      <c r="L1523" s="15" t="s">
        <v>119</v>
      </c>
      <c r="M1523" s="15" t="s">
        <v>5</v>
      </c>
      <c r="N1523" s="17">
        <f t="shared" si="91"/>
        <v>0</v>
      </c>
      <c r="O1523" s="17">
        <v>4200000</v>
      </c>
      <c r="P1523" s="17">
        <f t="shared" si="92"/>
        <v>-4200000</v>
      </c>
      <c r="Q1523" s="69"/>
      <c r="R1523" s="755"/>
      <c r="S1523" s="755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1"/>
      <c r="BA1523" s="12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</row>
    <row r="1524" spans="1:71" s="320" customFormat="1" hidden="1">
      <c r="A1524" s="67"/>
      <c r="B1524" s="28"/>
      <c r="C1524" s="28"/>
      <c r="D1524" s="1011"/>
      <c r="E1524" s="124" t="s">
        <v>1182</v>
      </c>
      <c r="F1524" s="14">
        <v>0</v>
      </c>
      <c r="G1524" s="15" t="s">
        <v>3</v>
      </c>
      <c r="H1524" s="16"/>
      <c r="I1524" s="15" t="s">
        <v>25</v>
      </c>
      <c r="J1524" s="15" t="s">
        <v>3</v>
      </c>
      <c r="K1524" s="16"/>
      <c r="L1524" s="15" t="s">
        <v>119</v>
      </c>
      <c r="M1524" s="15" t="s">
        <v>5</v>
      </c>
      <c r="N1524" s="17">
        <f t="shared" si="91"/>
        <v>0</v>
      </c>
      <c r="O1524" s="17">
        <v>4200000</v>
      </c>
      <c r="P1524" s="17">
        <f t="shared" si="92"/>
        <v>-4200000</v>
      </c>
      <c r="Q1524" s="69"/>
      <c r="R1524" s="755"/>
      <c r="S1524" s="755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1"/>
      <c r="BA1524" s="12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</row>
    <row r="1525" spans="1:71" s="320" customFormat="1" hidden="1">
      <c r="A1525" s="67"/>
      <c r="B1525" s="28"/>
      <c r="C1525" s="28"/>
      <c r="D1525" s="1011"/>
      <c r="E1525" s="124"/>
      <c r="F1525" s="14"/>
      <c r="G1525" s="15"/>
      <c r="H1525" s="16"/>
      <c r="I1525" s="15"/>
      <c r="J1525" s="15"/>
      <c r="K1525" s="16"/>
      <c r="L1525" s="15"/>
      <c r="M1525" s="15"/>
      <c r="N1525" s="17"/>
      <c r="O1525" s="17"/>
      <c r="P1525" s="17"/>
      <c r="Q1525" s="69"/>
      <c r="R1525" s="755"/>
      <c r="S1525" s="755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1"/>
      <c r="BA1525" s="12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</row>
    <row r="1526" spans="1:71" s="320" customFormat="1" hidden="1">
      <c r="A1526" s="67"/>
      <c r="B1526" s="28"/>
      <c r="C1526" s="28"/>
      <c r="D1526" s="1011" t="s">
        <v>403</v>
      </c>
      <c r="E1526" s="124"/>
      <c r="F1526" s="14"/>
      <c r="G1526" s="15"/>
      <c r="H1526" s="16"/>
      <c r="I1526" s="15"/>
      <c r="J1526" s="15"/>
      <c r="K1526" s="16"/>
      <c r="L1526" s="15"/>
      <c r="M1526" s="15"/>
      <c r="N1526" s="18">
        <f>SUBTOTAL(9,N1527:N1531)</f>
        <v>3750000</v>
      </c>
      <c r="O1526" s="18">
        <f>SUBTOTAL(9,O1527:O1531)</f>
        <v>2400000</v>
      </c>
      <c r="P1526" s="18">
        <f>SUBTOTAL(9,P1527:P1531)</f>
        <v>1350000</v>
      </c>
      <c r="Q1526" s="69"/>
      <c r="R1526" s="755"/>
      <c r="S1526" s="755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1"/>
      <c r="BA1526" s="12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</row>
    <row r="1527" spans="1:71" s="320" customFormat="1" hidden="1">
      <c r="A1527" s="67"/>
      <c r="B1527" s="28"/>
      <c r="C1527" s="28"/>
      <c r="D1527" s="1011"/>
      <c r="E1527" s="124" t="s">
        <v>1184</v>
      </c>
      <c r="F1527" s="14">
        <v>15000</v>
      </c>
      <c r="G1527" s="15" t="s">
        <v>3</v>
      </c>
      <c r="H1527" s="16">
        <v>10</v>
      </c>
      <c r="I1527" s="15" t="s">
        <v>25</v>
      </c>
      <c r="J1527" s="15" t="s">
        <v>3</v>
      </c>
      <c r="K1527" s="16">
        <v>10</v>
      </c>
      <c r="L1527" s="15" t="s">
        <v>119</v>
      </c>
      <c r="M1527" s="15" t="s">
        <v>5</v>
      </c>
      <c r="N1527" s="17">
        <f>ROUNDUP(IF(H1527&lt;=0,0,IF(K1527&lt;=0,0,F1527*H1527*K1527)),-3)</f>
        <v>1500000</v>
      </c>
      <c r="O1527" s="17">
        <v>0</v>
      </c>
      <c r="P1527" s="17">
        <f>N1527-O1527</f>
        <v>1500000</v>
      </c>
      <c r="Q1527" s="69"/>
      <c r="R1527" s="755"/>
      <c r="S1527" s="755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1"/>
      <c r="BA1527" s="12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</row>
    <row r="1528" spans="1:71" s="320" customFormat="1" hidden="1">
      <c r="A1528" s="67"/>
      <c r="B1528" s="28"/>
      <c r="C1528" s="28"/>
      <c r="D1528" s="1011"/>
      <c r="E1528" s="124" t="s">
        <v>578</v>
      </c>
      <c r="F1528" s="14">
        <v>15000</v>
      </c>
      <c r="G1528" s="15" t="s">
        <v>3</v>
      </c>
      <c r="H1528" s="16">
        <v>3</v>
      </c>
      <c r="I1528" s="15" t="s">
        <v>25</v>
      </c>
      <c r="J1528" s="15" t="s">
        <v>3</v>
      </c>
      <c r="K1528" s="16">
        <v>10</v>
      </c>
      <c r="L1528" s="15" t="s">
        <v>119</v>
      </c>
      <c r="M1528" s="15" t="s">
        <v>5</v>
      </c>
      <c r="N1528" s="17">
        <f>ROUNDUP(IF(H1528&lt;=0,0,IF(K1528&lt;=0,0,F1528*H1528*K1528)),-3)</f>
        <v>450000</v>
      </c>
      <c r="O1528" s="17">
        <v>600000</v>
      </c>
      <c r="P1528" s="17">
        <f>N1528-O1528</f>
        <v>-150000</v>
      </c>
      <c r="Q1528" s="69"/>
      <c r="R1528" s="755"/>
      <c r="S1528" s="755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1"/>
      <c r="BA1528" s="12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</row>
    <row r="1529" spans="1:71" s="320" customFormat="1" hidden="1">
      <c r="A1529" s="67"/>
      <c r="B1529" s="28"/>
      <c r="C1529" s="28"/>
      <c r="D1529" s="1011"/>
      <c r="E1529" s="287" t="s">
        <v>1185</v>
      </c>
      <c r="F1529" s="14">
        <v>15000</v>
      </c>
      <c r="G1529" s="15" t="s">
        <v>3</v>
      </c>
      <c r="H1529" s="16">
        <v>12</v>
      </c>
      <c r="I1529" s="15" t="s">
        <v>25</v>
      </c>
      <c r="J1529" s="15" t="s">
        <v>3</v>
      </c>
      <c r="K1529" s="16">
        <v>10</v>
      </c>
      <c r="L1529" s="15" t="s">
        <v>119</v>
      </c>
      <c r="M1529" s="15" t="s">
        <v>5</v>
      </c>
      <c r="N1529" s="17">
        <f>ROUNDUP(IF(H1529&lt;=0,0,IF(K1529&lt;=0,0,F1529*H1529*K1529)),-3)</f>
        <v>1800000</v>
      </c>
      <c r="O1529" s="17">
        <v>600000</v>
      </c>
      <c r="P1529" s="17">
        <f>N1529-O1529</f>
        <v>1200000</v>
      </c>
      <c r="Q1529" s="69"/>
      <c r="R1529" s="755"/>
      <c r="S1529" s="755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1"/>
      <c r="BA1529" s="12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</row>
    <row r="1530" spans="1:71" hidden="1">
      <c r="A1530" s="67"/>
      <c r="B1530" s="28"/>
      <c r="C1530" s="28"/>
      <c r="D1530" s="1011"/>
      <c r="E1530" s="124" t="s">
        <v>579</v>
      </c>
      <c r="F1530" s="14">
        <v>0</v>
      </c>
      <c r="G1530" s="15" t="s">
        <v>3</v>
      </c>
      <c r="I1530" s="15" t="s">
        <v>25</v>
      </c>
      <c r="J1530" s="15" t="s">
        <v>3</v>
      </c>
      <c r="L1530" s="15" t="s">
        <v>119</v>
      </c>
      <c r="M1530" s="15" t="s">
        <v>5</v>
      </c>
      <c r="N1530" s="17">
        <f>ROUNDUP(IF(H1530&lt;=0,0,IF(K1530&lt;=0,0,F1530*H1530*K1530)),-3)</f>
        <v>0</v>
      </c>
      <c r="O1530" s="17">
        <v>600000</v>
      </c>
      <c r="P1530" s="17">
        <f>N1530-O1530</f>
        <v>-600000</v>
      </c>
      <c r="Q1530" s="69"/>
      <c r="R1530" s="755"/>
      <c r="S1530" s="755"/>
    </row>
    <row r="1531" spans="1:71" hidden="1">
      <c r="A1531" s="67"/>
      <c r="B1531" s="28"/>
      <c r="C1531" s="28"/>
      <c r="D1531" s="1011"/>
      <c r="E1531" s="124" t="s">
        <v>1185</v>
      </c>
      <c r="F1531" s="14">
        <v>0</v>
      </c>
      <c r="G1531" s="15" t="s">
        <v>3</v>
      </c>
      <c r="I1531" s="15" t="s">
        <v>25</v>
      </c>
      <c r="J1531" s="15" t="s">
        <v>3</v>
      </c>
      <c r="L1531" s="15" t="s">
        <v>119</v>
      </c>
      <c r="M1531" s="15" t="s">
        <v>5</v>
      </c>
      <c r="N1531" s="17">
        <f>ROUNDUP(IF(H1531&lt;=0,0,IF(K1531&lt;=0,0,F1531*H1531*K1531)),-3)</f>
        <v>0</v>
      </c>
      <c r="O1531" s="17">
        <v>600000</v>
      </c>
      <c r="P1531" s="17">
        <f>N1531-O1531</f>
        <v>-600000</v>
      </c>
      <c r="Q1531" s="69"/>
      <c r="R1531" s="755"/>
      <c r="S1531" s="755"/>
    </row>
    <row r="1532" spans="1:71" s="320" customFormat="1" hidden="1">
      <c r="A1532" s="67"/>
      <c r="B1532" s="28"/>
      <c r="C1532" s="28"/>
      <c r="D1532" s="1011"/>
      <c r="E1532" s="124"/>
      <c r="F1532" s="14"/>
      <c r="G1532" s="15"/>
      <c r="H1532" s="16"/>
      <c r="I1532" s="15"/>
      <c r="J1532" s="15"/>
      <c r="K1532" s="16"/>
      <c r="L1532" s="15"/>
      <c r="M1532" s="15"/>
      <c r="N1532" s="17"/>
      <c r="O1532" s="17"/>
      <c r="P1532" s="17"/>
      <c r="Q1532" s="69"/>
      <c r="R1532" s="755"/>
      <c r="S1532" s="755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1"/>
      <c r="BA1532" s="12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</row>
    <row r="1533" spans="1:71" s="320" customFormat="1" hidden="1">
      <c r="A1533" s="67"/>
      <c r="B1533" s="28"/>
      <c r="C1533" s="28"/>
      <c r="D1533" s="1011" t="s">
        <v>419</v>
      </c>
      <c r="E1533" s="124"/>
      <c r="F1533" s="14"/>
      <c r="G1533" s="15"/>
      <c r="H1533" s="16"/>
      <c r="I1533" s="15"/>
      <c r="J1533" s="15"/>
      <c r="K1533" s="16"/>
      <c r="L1533" s="15"/>
      <c r="M1533" s="15"/>
      <c r="N1533" s="18">
        <f>SUBTOTAL(9,N1534:N1534)</f>
        <v>35000000</v>
      </c>
      <c r="O1533" s="18">
        <f>SUBTOTAL(9,O1534:O1534)</f>
        <v>330000000</v>
      </c>
      <c r="P1533" s="18">
        <f>SUBTOTAL(9,P1534:P1534)</f>
        <v>-295000000</v>
      </c>
      <c r="Q1533" s="69"/>
      <c r="R1533" s="755"/>
      <c r="S1533" s="755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1"/>
      <c r="BA1533" s="12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</row>
    <row r="1534" spans="1:71" s="320" customFormat="1" hidden="1">
      <c r="A1534" s="67"/>
      <c r="B1534" s="28"/>
      <c r="C1534" s="28"/>
      <c r="D1534" s="1011"/>
      <c r="E1534" s="124" t="s">
        <v>1183</v>
      </c>
      <c r="F1534" s="14">
        <v>35000000</v>
      </c>
      <c r="G1534" s="15" t="s">
        <v>3</v>
      </c>
      <c r="H1534" s="16">
        <v>1</v>
      </c>
      <c r="I1534" s="15" t="s">
        <v>25</v>
      </c>
      <c r="J1534" s="15" t="s">
        <v>3</v>
      </c>
      <c r="K1534" s="16">
        <v>1</v>
      </c>
      <c r="L1534" s="15" t="s">
        <v>118</v>
      </c>
      <c r="M1534" s="15" t="s">
        <v>5</v>
      </c>
      <c r="N1534" s="17">
        <f>ROUNDUP(IF(H1534&lt;=0,0,IF(K1534&lt;=0,0,F1534*H1534*K1534)),-3)</f>
        <v>35000000</v>
      </c>
      <c r="O1534" s="17">
        <v>330000000</v>
      </c>
      <c r="P1534" s="17">
        <f>N1534-O1534</f>
        <v>-295000000</v>
      </c>
      <c r="Q1534" s="69"/>
      <c r="R1534" s="755"/>
      <c r="S1534" s="755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1"/>
      <c r="BA1534" s="12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</row>
    <row r="1535" spans="1:71" s="320" customFormat="1" hidden="1">
      <c r="A1535" s="67"/>
      <c r="B1535" s="28"/>
      <c r="C1535" s="28"/>
      <c r="D1535" s="1011"/>
      <c r="E1535" s="124"/>
      <c r="F1535" s="14"/>
      <c r="G1535" s="15"/>
      <c r="H1535" s="16"/>
      <c r="I1535" s="15"/>
      <c r="J1535" s="15"/>
      <c r="K1535" s="16"/>
      <c r="L1535" s="15"/>
      <c r="M1535" s="15"/>
      <c r="N1535" s="17"/>
      <c r="O1535" s="17"/>
      <c r="P1535" s="17"/>
      <c r="Q1535" s="69"/>
      <c r="R1535" s="755"/>
      <c r="S1535" s="755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1"/>
      <c r="BA1535" s="12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</row>
    <row r="1536" spans="1:71" s="320" customFormat="1" hidden="1">
      <c r="A1536" s="67"/>
      <c r="B1536" s="28"/>
      <c r="C1536" s="28"/>
      <c r="D1536" s="1011" t="s">
        <v>413</v>
      </c>
      <c r="E1536" s="319"/>
      <c r="F1536" s="14"/>
      <c r="G1536" s="15"/>
      <c r="H1536" s="16"/>
      <c r="I1536" s="15"/>
      <c r="J1536" s="15"/>
      <c r="K1536" s="16"/>
      <c r="L1536" s="15"/>
      <c r="M1536" s="15"/>
      <c r="N1536" s="18">
        <f>SUBTOTAL(9,N1537:N1540)</f>
        <v>1050000000</v>
      </c>
      <c r="O1536" s="18">
        <f>SUBTOTAL(9,O1537:O1540)</f>
        <v>1250000000</v>
      </c>
      <c r="P1536" s="18">
        <f>SUBTOTAL(9,P1537:P1540)</f>
        <v>-200000000</v>
      </c>
      <c r="Q1536" s="69"/>
      <c r="R1536" s="755"/>
      <c r="S1536" s="755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1"/>
      <c r="BA1536" s="12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</row>
    <row r="1537" spans="1:71" s="320" customFormat="1" hidden="1">
      <c r="A1537" s="67"/>
      <c r="B1537" s="28"/>
      <c r="C1537" s="28"/>
      <c r="D1537" s="1011"/>
      <c r="E1537" s="124" t="s">
        <v>571</v>
      </c>
      <c r="F1537" s="14">
        <v>20000000</v>
      </c>
      <c r="G1537" s="15" t="s">
        <v>3</v>
      </c>
      <c r="H1537" s="16">
        <v>1</v>
      </c>
      <c r="I1537" s="15" t="s">
        <v>25</v>
      </c>
      <c r="J1537" s="15" t="s">
        <v>3</v>
      </c>
      <c r="K1537" s="16">
        <v>5</v>
      </c>
      <c r="L1537" s="15" t="s">
        <v>1627</v>
      </c>
      <c r="M1537" s="15" t="s">
        <v>5</v>
      </c>
      <c r="N1537" s="17">
        <f>ROUNDUP(IF(H1537&lt;=0,0,IF(K1537&lt;=0,0,F1537*H1537*K1537)),-3)</f>
        <v>100000000</v>
      </c>
      <c r="O1537" s="17">
        <v>100000000</v>
      </c>
      <c r="P1537" s="17">
        <f>N1537-O1537</f>
        <v>0</v>
      </c>
      <c r="Q1537" s="69"/>
      <c r="R1537" s="755"/>
      <c r="S1537" s="755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1"/>
      <c r="BA1537" s="12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</row>
    <row r="1538" spans="1:71" s="320" customFormat="1" hidden="1">
      <c r="A1538" s="67"/>
      <c r="B1538" s="28"/>
      <c r="C1538" s="28"/>
      <c r="D1538" s="1011"/>
      <c r="E1538" s="287" t="s">
        <v>1623</v>
      </c>
      <c r="F1538" s="14">
        <v>10000000</v>
      </c>
      <c r="G1538" s="15" t="s">
        <v>3</v>
      </c>
      <c r="H1538" s="16">
        <v>1</v>
      </c>
      <c r="I1538" s="15" t="s">
        <v>25</v>
      </c>
      <c r="J1538" s="15" t="s">
        <v>3</v>
      </c>
      <c r="K1538" s="16">
        <v>35</v>
      </c>
      <c r="L1538" s="15" t="s">
        <v>1627</v>
      </c>
      <c r="M1538" s="15" t="s">
        <v>5</v>
      </c>
      <c r="N1538" s="17">
        <f>ROUNDUP(IF(H1538&lt;=0,0,IF(K1538&lt;=0,0,F1538*H1538*K1538)),-3)</f>
        <v>350000000</v>
      </c>
      <c r="O1538" s="17">
        <v>350000000</v>
      </c>
      <c r="P1538" s="17">
        <f>N1538-O1538</f>
        <v>0</v>
      </c>
      <c r="Q1538" s="69"/>
      <c r="R1538" s="755"/>
      <c r="S1538" s="755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1"/>
      <c r="BA1538" s="12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</row>
    <row r="1539" spans="1:71" s="320" customFormat="1" hidden="1">
      <c r="A1539" s="67"/>
      <c r="B1539" s="28"/>
      <c r="C1539" s="28"/>
      <c r="D1539" s="1011"/>
      <c r="E1539" s="287" t="s">
        <v>1628</v>
      </c>
      <c r="F1539" s="14">
        <v>30000000</v>
      </c>
      <c r="G1539" s="15" t="s">
        <v>3</v>
      </c>
      <c r="H1539" s="16">
        <v>1</v>
      </c>
      <c r="I1539" s="15" t="s">
        <v>25</v>
      </c>
      <c r="J1539" s="15" t="s">
        <v>3</v>
      </c>
      <c r="K1539" s="16">
        <v>20</v>
      </c>
      <c r="L1539" s="15" t="s">
        <v>130</v>
      </c>
      <c r="M1539" s="15" t="s">
        <v>5</v>
      </c>
      <c r="N1539" s="17">
        <f>ROUNDUP(IF(H1539&lt;=0,0,IF(K1539&lt;=0,0,F1539*H1539*K1539)),-3)</f>
        <v>600000000</v>
      </c>
      <c r="O1539" s="17">
        <v>500000000</v>
      </c>
      <c r="P1539" s="17">
        <f>N1539-O1539</f>
        <v>100000000</v>
      </c>
      <c r="Q1539" s="69"/>
      <c r="R1539" s="755"/>
      <c r="S1539" s="755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1"/>
      <c r="BA1539" s="12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</row>
    <row r="1540" spans="1:71" s="320" customFormat="1" hidden="1">
      <c r="A1540" s="67"/>
      <c r="B1540" s="28"/>
      <c r="C1540" s="28"/>
      <c r="D1540" s="1011"/>
      <c r="E1540" s="124" t="s">
        <v>575</v>
      </c>
      <c r="F1540" s="14">
        <v>0</v>
      </c>
      <c r="G1540" s="15" t="s">
        <v>3</v>
      </c>
      <c r="H1540" s="16"/>
      <c r="I1540" s="15" t="s">
        <v>25</v>
      </c>
      <c r="J1540" s="15" t="s">
        <v>3</v>
      </c>
      <c r="K1540" s="16"/>
      <c r="L1540" s="15" t="s">
        <v>1627</v>
      </c>
      <c r="M1540" s="15" t="s">
        <v>5</v>
      </c>
      <c r="N1540" s="17">
        <f>ROUNDUP(IF(H1540&lt;=0,0,IF(K1540&lt;=0,0,F1540*H1540*K1540)),-3)</f>
        <v>0</v>
      </c>
      <c r="O1540" s="17">
        <v>300000000</v>
      </c>
      <c r="P1540" s="17">
        <f>N1540-O1540</f>
        <v>-300000000</v>
      </c>
      <c r="Q1540" s="69"/>
      <c r="R1540" s="755"/>
      <c r="S1540" s="755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1"/>
      <c r="BA1540" s="12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</row>
    <row r="1541" spans="1:71" s="320" customFormat="1" hidden="1">
      <c r="A1541" s="67"/>
      <c r="B1541" s="28"/>
      <c r="C1541" s="28"/>
      <c r="D1541" s="1011"/>
      <c r="E1541" s="124"/>
      <c r="F1541" s="14"/>
      <c r="G1541" s="15"/>
      <c r="H1541" s="16"/>
      <c r="I1541" s="15"/>
      <c r="J1541" s="15"/>
      <c r="K1541" s="16"/>
      <c r="L1541" s="15"/>
      <c r="M1541" s="15"/>
      <c r="N1541" s="17"/>
      <c r="O1541" s="17"/>
      <c r="P1541" s="17"/>
      <c r="Q1541" s="69"/>
      <c r="R1541" s="755"/>
      <c r="S1541" s="755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1"/>
      <c r="BA1541" s="12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</row>
    <row r="1542" spans="1:71" hidden="1">
      <c r="A1542" s="317" t="s">
        <v>1152</v>
      </c>
      <c r="B1542" s="224"/>
      <c r="C1542" s="182"/>
      <c r="D1542" s="1031"/>
      <c r="E1542" s="181"/>
      <c r="F1542" s="137"/>
      <c r="G1542" s="138"/>
      <c r="H1542" s="139"/>
      <c r="I1542" s="138"/>
      <c r="J1542" s="138"/>
      <c r="K1542" s="139"/>
      <c r="L1542" s="138"/>
      <c r="M1542" s="138"/>
      <c r="N1542" s="184">
        <f>SUBTOTAL(9,N1543:N1649)</f>
        <v>4102264000</v>
      </c>
      <c r="O1542" s="184">
        <f>SUBTOTAL(9,O1543:O1649)</f>
        <v>4276264000</v>
      </c>
      <c r="P1542" s="184">
        <f>SUBTOTAL(9,P1543:P1649)</f>
        <v>-174000000</v>
      </c>
      <c r="Q1542" s="122">
        <f>(N1542/O1542)*100-100</f>
        <v>-4.0689723553082757</v>
      </c>
      <c r="R1542" s="755"/>
      <c r="S1542" s="755"/>
    </row>
    <row r="1543" spans="1:71" hidden="1">
      <c r="A1543" s="67"/>
      <c r="B1543" s="224" t="s">
        <v>1153</v>
      </c>
      <c r="C1543" s="224"/>
      <c r="D1543" s="1039"/>
      <c r="E1543" s="181"/>
      <c r="F1543" s="137"/>
      <c r="G1543" s="138"/>
      <c r="H1543" s="139"/>
      <c r="I1543" s="138"/>
      <c r="J1543" s="138"/>
      <c r="K1543" s="139"/>
      <c r="L1543" s="138"/>
      <c r="M1543" s="138"/>
      <c r="N1543" s="184">
        <f>SUBTOTAL(9,N1544:N1607)</f>
        <v>3067600000</v>
      </c>
      <c r="O1543" s="184">
        <f>SUBTOTAL(9,O1544:O1607)</f>
        <v>3141600000</v>
      </c>
      <c r="P1543" s="184">
        <f>SUBTOTAL(9,P1544:P1607)</f>
        <v>-74000000</v>
      </c>
      <c r="Q1543" s="122">
        <f>(N1543/O1543)*100-100</f>
        <v>-2.3554876496052941</v>
      </c>
      <c r="R1543" s="755"/>
      <c r="S1543" s="755"/>
      <c r="AZ1543" s="100"/>
    </row>
    <row r="1544" spans="1:71" hidden="1">
      <c r="A1544" s="67"/>
      <c r="B1544" s="28"/>
      <c r="C1544" s="28"/>
      <c r="D1544" s="1011" t="s">
        <v>397</v>
      </c>
      <c r="E1544" s="181"/>
      <c r="F1544" s="137"/>
      <c r="G1544" s="138"/>
      <c r="H1544" s="139"/>
      <c r="I1544" s="138"/>
      <c r="J1544" s="138"/>
      <c r="K1544" s="139"/>
      <c r="L1544" s="138"/>
      <c r="M1544" s="138"/>
      <c r="N1544" s="184">
        <f>SUBTOTAL(9,N1545:N1550)</f>
        <v>904500000</v>
      </c>
      <c r="O1544" s="184">
        <f>SUBTOTAL(9,O1545:O1550)</f>
        <v>904500000</v>
      </c>
      <c r="P1544" s="184">
        <f>SUBTOTAL(9,P1545:P1550)</f>
        <v>0</v>
      </c>
      <c r="Q1544" s="321"/>
      <c r="R1544" s="755"/>
      <c r="S1544" s="755"/>
      <c r="BS1544" s="11"/>
    </row>
    <row r="1545" spans="1:71" hidden="1">
      <c r="A1545" s="67"/>
      <c r="B1545" s="28"/>
      <c r="C1545" s="28"/>
      <c r="D1545" s="1011"/>
      <c r="E1545" s="124" t="s">
        <v>73</v>
      </c>
      <c r="F1545" s="14">
        <v>800000000</v>
      </c>
      <c r="G1545" s="15" t="s">
        <v>3</v>
      </c>
      <c r="H1545" s="16">
        <v>1</v>
      </c>
      <c r="I1545" s="15" t="s">
        <v>1683</v>
      </c>
      <c r="J1545" s="15" t="s">
        <v>3</v>
      </c>
      <c r="K1545" s="16">
        <v>1</v>
      </c>
      <c r="L1545" s="15" t="s">
        <v>16</v>
      </c>
      <c r="M1545" s="15" t="s">
        <v>5</v>
      </c>
      <c r="N1545" s="17">
        <f t="shared" ref="N1545:N1550" si="93">ROUNDUP(IF(H1545&lt;=0,0,IF(K1545&lt;=0,0,F1545*H1545*K1545)),-3)</f>
        <v>800000000</v>
      </c>
      <c r="O1545" s="17">
        <v>800000000</v>
      </c>
      <c r="P1545" s="17">
        <f t="shared" ref="P1545:P1606" si="94">N1545-O1545</f>
        <v>0</v>
      </c>
      <c r="Q1545" s="69"/>
      <c r="R1545" s="755"/>
      <c r="S1545" s="755"/>
    </row>
    <row r="1546" spans="1:71" hidden="1">
      <c r="A1546" s="67"/>
      <c r="B1546" s="28"/>
      <c r="C1546" s="28"/>
      <c r="D1546" s="1011"/>
      <c r="E1546" s="124" t="s">
        <v>76</v>
      </c>
      <c r="F1546" s="14">
        <v>1500000</v>
      </c>
      <c r="G1546" s="15" t="s">
        <v>3</v>
      </c>
      <c r="H1546" s="16">
        <v>12</v>
      </c>
      <c r="I1546" s="15" t="s">
        <v>12</v>
      </c>
      <c r="J1546" s="15" t="s">
        <v>3</v>
      </c>
      <c r="K1546" s="16">
        <v>1</v>
      </c>
      <c r="L1546" s="15" t="s">
        <v>16</v>
      </c>
      <c r="M1546" s="15" t="s">
        <v>5</v>
      </c>
      <c r="N1546" s="17">
        <f t="shared" si="93"/>
        <v>18000000</v>
      </c>
      <c r="O1546" s="17">
        <v>18000000</v>
      </c>
      <c r="P1546" s="17">
        <f t="shared" si="94"/>
        <v>0</v>
      </c>
      <c r="Q1546" s="69"/>
      <c r="R1546" s="755"/>
      <c r="S1546" s="755"/>
    </row>
    <row r="1547" spans="1:71" hidden="1">
      <c r="A1547" s="67"/>
      <c r="B1547" s="28"/>
      <c r="C1547" s="28"/>
      <c r="D1547" s="1011"/>
      <c r="E1547" s="124" t="s">
        <v>38</v>
      </c>
      <c r="F1547" s="14">
        <v>5000000</v>
      </c>
      <c r="G1547" s="15" t="s">
        <v>3</v>
      </c>
      <c r="H1547" s="16">
        <v>12</v>
      </c>
      <c r="I1547" s="15" t="s">
        <v>12</v>
      </c>
      <c r="J1547" s="15" t="s">
        <v>3</v>
      </c>
      <c r="K1547" s="16">
        <v>1</v>
      </c>
      <c r="L1547" s="15" t="s">
        <v>16</v>
      </c>
      <c r="M1547" s="15" t="s">
        <v>5</v>
      </c>
      <c r="N1547" s="17">
        <f t="shared" si="93"/>
        <v>60000000</v>
      </c>
      <c r="O1547" s="17">
        <v>60000000</v>
      </c>
      <c r="P1547" s="17">
        <f t="shared" si="94"/>
        <v>0</v>
      </c>
      <c r="Q1547" s="69"/>
      <c r="R1547" s="755"/>
      <c r="S1547" s="755"/>
    </row>
    <row r="1548" spans="1:71" hidden="1">
      <c r="A1548" s="67"/>
      <c r="B1548" s="28"/>
      <c r="C1548" s="28"/>
      <c r="D1548" s="1011"/>
      <c r="E1548" s="124" t="s">
        <v>77</v>
      </c>
      <c r="F1548" s="14">
        <v>10000000</v>
      </c>
      <c r="G1548" s="15" t="s">
        <v>3</v>
      </c>
      <c r="H1548" s="16">
        <v>1</v>
      </c>
      <c r="I1548" s="15" t="s">
        <v>16</v>
      </c>
      <c r="J1548" s="15" t="s">
        <v>3</v>
      </c>
      <c r="K1548" s="16">
        <v>1</v>
      </c>
      <c r="L1548" s="15" t="s">
        <v>16</v>
      </c>
      <c r="M1548" s="15" t="s">
        <v>5</v>
      </c>
      <c r="N1548" s="17">
        <f t="shared" si="93"/>
        <v>10000000</v>
      </c>
      <c r="O1548" s="17">
        <v>10000000</v>
      </c>
      <c r="P1548" s="17">
        <f t="shared" si="94"/>
        <v>0</v>
      </c>
      <c r="Q1548" s="69"/>
      <c r="R1548" s="755"/>
      <c r="S1548" s="755"/>
    </row>
    <row r="1549" spans="1:71" hidden="1">
      <c r="A1549" s="67"/>
      <c r="B1549" s="28"/>
      <c r="C1549" s="28"/>
      <c r="D1549" s="1011"/>
      <c r="E1549" s="124" t="s">
        <v>78</v>
      </c>
      <c r="F1549" s="14">
        <v>12000000</v>
      </c>
      <c r="G1549" s="15" t="s">
        <v>3</v>
      </c>
      <c r="H1549" s="16">
        <v>1</v>
      </c>
      <c r="I1549" s="15" t="s">
        <v>16</v>
      </c>
      <c r="J1549" s="15" t="s">
        <v>3</v>
      </c>
      <c r="K1549" s="16">
        <v>1</v>
      </c>
      <c r="L1549" s="15" t="s">
        <v>16</v>
      </c>
      <c r="M1549" s="15" t="s">
        <v>5</v>
      </c>
      <c r="N1549" s="17">
        <f t="shared" si="93"/>
        <v>12000000</v>
      </c>
      <c r="O1549" s="17">
        <v>12000000</v>
      </c>
      <c r="P1549" s="17">
        <f t="shared" si="94"/>
        <v>0</v>
      </c>
      <c r="Q1549" s="69"/>
      <c r="R1549" s="755"/>
      <c r="S1549" s="755"/>
    </row>
    <row r="1550" spans="1:71" hidden="1">
      <c r="A1550" s="67"/>
      <c r="B1550" s="28"/>
      <c r="C1550" s="28"/>
      <c r="D1550" s="1011"/>
      <c r="E1550" s="124" t="s">
        <v>79</v>
      </c>
      <c r="F1550" s="14">
        <v>4500000</v>
      </c>
      <c r="G1550" s="15" t="s">
        <v>3</v>
      </c>
      <c r="H1550" s="16">
        <v>1</v>
      </c>
      <c r="I1550" s="15" t="s">
        <v>16</v>
      </c>
      <c r="J1550" s="15" t="s">
        <v>3</v>
      </c>
      <c r="K1550" s="16">
        <v>1</v>
      </c>
      <c r="L1550" s="15" t="s">
        <v>16</v>
      </c>
      <c r="M1550" s="15" t="s">
        <v>5</v>
      </c>
      <c r="N1550" s="17">
        <f t="shared" si="93"/>
        <v>4500000</v>
      </c>
      <c r="O1550" s="17">
        <v>4500000</v>
      </c>
      <c r="P1550" s="17">
        <f t="shared" si="94"/>
        <v>0</v>
      </c>
      <c r="Q1550" s="69"/>
      <c r="R1550" s="755"/>
      <c r="S1550" s="755"/>
    </row>
    <row r="1551" spans="1:71" hidden="1">
      <c r="A1551" s="67"/>
      <c r="B1551" s="28"/>
      <c r="C1551" s="28"/>
      <c r="D1551" s="1011"/>
      <c r="E1551" s="124"/>
      <c r="N1551" s="17"/>
      <c r="O1551" s="17"/>
      <c r="P1551" s="17"/>
      <c r="Q1551" s="69"/>
      <c r="R1551" s="755"/>
      <c r="S1551" s="755"/>
    </row>
    <row r="1552" spans="1:71" hidden="1">
      <c r="A1552" s="67"/>
      <c r="B1552" s="28"/>
      <c r="C1552" s="28"/>
      <c r="D1552" s="1011" t="s">
        <v>410</v>
      </c>
      <c r="E1552" s="124"/>
      <c r="N1552" s="18">
        <f>SUBTOTAL(9,N1553:N1555)</f>
        <v>1296000000</v>
      </c>
      <c r="O1552" s="18">
        <f>SUBTOTAL(9,O1553:O1555)</f>
        <v>1204800000</v>
      </c>
      <c r="P1552" s="18">
        <f>SUBTOTAL(9,P1553:P1555)</f>
        <v>91200000</v>
      </c>
      <c r="Q1552" s="163"/>
      <c r="R1552" s="755"/>
      <c r="S1552" s="755"/>
    </row>
    <row r="1553" spans="1:19" hidden="1">
      <c r="A1553" s="67"/>
      <c r="B1553" s="28"/>
      <c r="C1553" s="28"/>
      <c r="D1553" s="1011"/>
      <c r="E1553" s="124" t="s">
        <v>74</v>
      </c>
      <c r="F1553" s="14">
        <v>6000000</v>
      </c>
      <c r="G1553" s="15" t="s">
        <v>3</v>
      </c>
      <c r="H1553" s="16">
        <v>12</v>
      </c>
      <c r="I1553" s="15" t="s">
        <v>12</v>
      </c>
      <c r="J1553" s="15" t="s">
        <v>3</v>
      </c>
      <c r="K1553" s="16">
        <v>1</v>
      </c>
      <c r="L1553" s="15" t="s">
        <v>16</v>
      </c>
      <c r="M1553" s="15" t="s">
        <v>5</v>
      </c>
      <c r="N1553" s="17">
        <f>ROUNDUP(IF(H1553&lt;=0,0,IF(K1553&lt;=0,0,F1553*H1553*K1553)),-3)</f>
        <v>72000000</v>
      </c>
      <c r="O1553" s="17">
        <v>70800000</v>
      </c>
      <c r="P1553" s="17">
        <f t="shared" si="94"/>
        <v>1200000</v>
      </c>
      <c r="Q1553" s="69"/>
      <c r="R1553" s="755"/>
      <c r="S1553" s="755"/>
    </row>
    <row r="1554" spans="1:19" hidden="1">
      <c r="A1554" s="67"/>
      <c r="B1554" s="28"/>
      <c r="C1554" s="28"/>
      <c r="D1554" s="1011"/>
      <c r="E1554" s="124" t="s">
        <v>75</v>
      </c>
      <c r="F1554" s="14">
        <v>28000000</v>
      </c>
      <c r="G1554" s="15" t="s">
        <v>3</v>
      </c>
      <c r="H1554" s="16">
        <v>12</v>
      </c>
      <c r="I1554" s="15" t="s">
        <v>12</v>
      </c>
      <c r="J1554" s="15" t="s">
        <v>3</v>
      </c>
      <c r="K1554" s="16">
        <v>1</v>
      </c>
      <c r="L1554" s="15" t="s">
        <v>16</v>
      </c>
      <c r="M1554" s="15" t="s">
        <v>5</v>
      </c>
      <c r="N1554" s="17">
        <f>ROUNDUP(IF(H1554&lt;=0,0,IF(K1554&lt;=0,0,F1554*H1554*K1554)),-3)</f>
        <v>336000000</v>
      </c>
      <c r="O1554" s="17">
        <v>330000000</v>
      </c>
      <c r="P1554" s="17">
        <f t="shared" si="94"/>
        <v>6000000</v>
      </c>
      <c r="Q1554" s="69"/>
      <c r="R1554" s="755"/>
      <c r="S1554" s="755"/>
    </row>
    <row r="1555" spans="1:19" hidden="1">
      <c r="A1555" s="67"/>
      <c r="B1555" s="28"/>
      <c r="C1555" s="28"/>
      <c r="D1555" s="1011"/>
      <c r="E1555" s="124" t="s">
        <v>72</v>
      </c>
      <c r="F1555" s="14">
        <v>74000000</v>
      </c>
      <c r="G1555" s="15" t="s">
        <v>3</v>
      </c>
      <c r="H1555" s="16">
        <v>12</v>
      </c>
      <c r="I1555" s="15" t="s">
        <v>1696</v>
      </c>
      <c r="J1555" s="15" t="s">
        <v>3</v>
      </c>
      <c r="K1555" s="16">
        <v>1</v>
      </c>
      <c r="L1555" s="15" t="s">
        <v>16</v>
      </c>
      <c r="M1555" s="15" t="s">
        <v>5</v>
      </c>
      <c r="N1555" s="17">
        <f>ROUNDUP(IF(H1555&lt;=0,0,IF(K1555&lt;=0,0,F1555*H1555*K1555)),-3)</f>
        <v>888000000</v>
      </c>
      <c r="O1555" s="17">
        <v>804000000</v>
      </c>
      <c r="P1555" s="17">
        <f t="shared" si="94"/>
        <v>84000000</v>
      </c>
      <c r="Q1555" s="69"/>
      <c r="R1555" s="755"/>
      <c r="S1555" s="755"/>
    </row>
    <row r="1556" spans="1:19" hidden="1">
      <c r="A1556" s="67"/>
      <c r="B1556" s="28"/>
      <c r="C1556" s="28"/>
      <c r="D1556" s="1011"/>
      <c r="E1556" s="124"/>
      <c r="N1556" s="17"/>
      <c r="O1556" s="17"/>
      <c r="P1556" s="17"/>
      <c r="Q1556" s="69"/>
      <c r="R1556" s="755"/>
      <c r="S1556" s="755"/>
    </row>
    <row r="1557" spans="1:19" hidden="1">
      <c r="A1557" s="67"/>
      <c r="B1557" s="28"/>
      <c r="C1557" s="28"/>
      <c r="D1557" s="1011" t="s">
        <v>436</v>
      </c>
      <c r="E1557" s="124"/>
      <c r="N1557" s="18">
        <f>SUBTOTAL(9,N1558:N1561)</f>
        <v>42000000</v>
      </c>
      <c r="O1557" s="18">
        <f>SUBTOTAL(9,O1558:O1561)</f>
        <v>70000000</v>
      </c>
      <c r="P1557" s="18">
        <f>SUBTOTAL(9,P1558:P1561)</f>
        <v>-28000000</v>
      </c>
      <c r="Q1557" s="163"/>
      <c r="R1557" s="755"/>
      <c r="S1557" s="755"/>
    </row>
    <row r="1558" spans="1:19" hidden="1">
      <c r="A1558" s="67"/>
      <c r="B1558" s="28"/>
      <c r="C1558" s="28"/>
      <c r="D1558" s="1011"/>
      <c r="E1558" s="124" t="s">
        <v>82</v>
      </c>
      <c r="F1558" s="14">
        <v>1400000</v>
      </c>
      <c r="G1558" s="15" t="s">
        <v>3</v>
      </c>
      <c r="H1558" s="16">
        <v>12</v>
      </c>
      <c r="I1558" s="15" t="s">
        <v>1696</v>
      </c>
      <c r="J1558" s="15" t="s">
        <v>3</v>
      </c>
      <c r="K1558" s="16">
        <v>1</v>
      </c>
      <c r="L1558" s="15" t="s">
        <v>1784</v>
      </c>
      <c r="M1558" s="15" t="s">
        <v>5</v>
      </c>
      <c r="N1558" s="17">
        <f>ROUNDUP(IF(H1558&lt;=0,0,IF(K1558&lt;=0,0,F1558*H1558*K1558)),-3)</f>
        <v>16800000</v>
      </c>
      <c r="O1558" s="17">
        <v>16800000</v>
      </c>
      <c r="P1558" s="17">
        <f t="shared" si="94"/>
        <v>0</v>
      </c>
      <c r="Q1558" s="69"/>
      <c r="R1558" s="755"/>
      <c r="S1558" s="755"/>
    </row>
    <row r="1559" spans="1:19" hidden="1">
      <c r="A1559" s="67"/>
      <c r="B1559" s="28"/>
      <c r="C1559" s="28"/>
      <c r="D1559" s="1011"/>
      <c r="E1559" s="124" t="s">
        <v>84</v>
      </c>
      <c r="F1559" s="14">
        <v>1100000</v>
      </c>
      <c r="G1559" s="15" t="s">
        <v>3</v>
      </c>
      <c r="H1559" s="16">
        <v>12</v>
      </c>
      <c r="I1559" s="15" t="s">
        <v>1696</v>
      </c>
      <c r="J1559" s="15" t="s">
        <v>3</v>
      </c>
      <c r="K1559" s="16">
        <v>1</v>
      </c>
      <c r="L1559" s="15" t="s">
        <v>1784</v>
      </c>
      <c r="M1559" s="15" t="s">
        <v>5</v>
      </c>
      <c r="N1559" s="17">
        <f>ROUNDUP(IF(H1559&lt;=0,0,IF(K1559&lt;=0,0,F1559*H1559*K1559)),-3)</f>
        <v>13200000</v>
      </c>
      <c r="O1559" s="17">
        <v>13200000</v>
      </c>
      <c r="P1559" s="17">
        <f t="shared" si="94"/>
        <v>0</v>
      </c>
      <c r="Q1559" s="69"/>
      <c r="R1559" s="755"/>
      <c r="S1559" s="755"/>
    </row>
    <row r="1560" spans="1:19" hidden="1">
      <c r="A1560" s="67"/>
      <c r="B1560" s="28"/>
      <c r="C1560" s="28"/>
      <c r="D1560" s="1011"/>
      <c r="E1560" s="124" t="s">
        <v>2062</v>
      </c>
      <c r="F1560" s="14">
        <v>0</v>
      </c>
      <c r="G1560" s="15" t="s">
        <v>3</v>
      </c>
      <c r="H1560" s="16">
        <v>1</v>
      </c>
      <c r="I1560" s="15" t="s">
        <v>1784</v>
      </c>
      <c r="J1560" s="15" t="s">
        <v>3</v>
      </c>
      <c r="K1560" s="16">
        <v>1</v>
      </c>
      <c r="L1560" s="15" t="s">
        <v>1804</v>
      </c>
      <c r="M1560" s="15" t="s">
        <v>5</v>
      </c>
      <c r="N1560" s="17">
        <f>ROUNDUP(IF(H1560&lt;=0,0,IF(K1560&lt;=0,0,F1560*H1560*K1560)),-3)</f>
        <v>0</v>
      </c>
      <c r="O1560" s="17">
        <v>40000000</v>
      </c>
      <c r="P1560" s="17">
        <f t="shared" si="94"/>
        <v>-40000000</v>
      </c>
      <c r="Q1560" s="69"/>
      <c r="R1560" s="755"/>
      <c r="S1560" s="755"/>
    </row>
    <row r="1561" spans="1:19" hidden="1">
      <c r="A1561" s="67"/>
      <c r="B1561" s="28"/>
      <c r="C1561" s="28"/>
      <c r="D1561" s="1011"/>
      <c r="E1561" s="124" t="s">
        <v>2063</v>
      </c>
      <c r="F1561" s="14">
        <v>6000000</v>
      </c>
      <c r="G1561" s="15" t="s">
        <v>3</v>
      </c>
      <c r="H1561" s="16">
        <v>2</v>
      </c>
      <c r="I1561" s="15" t="s">
        <v>1784</v>
      </c>
      <c r="J1561" s="15" t="s">
        <v>3</v>
      </c>
      <c r="K1561" s="16">
        <v>1</v>
      </c>
      <c r="L1561" s="15" t="s">
        <v>1784</v>
      </c>
      <c r="M1561" s="15" t="s">
        <v>5</v>
      </c>
      <c r="N1561" s="17">
        <f>ROUNDUP(IF(H1561&lt;=0,0,IF(K1561&lt;=0,0,F1561*H1561*K1561)),-3)</f>
        <v>12000000</v>
      </c>
      <c r="O1561" s="17">
        <v>0</v>
      </c>
      <c r="P1561" s="17">
        <f t="shared" si="94"/>
        <v>12000000</v>
      </c>
      <c r="Q1561" s="69"/>
      <c r="R1561" s="755"/>
      <c r="S1561" s="755"/>
    </row>
    <row r="1562" spans="1:19" hidden="1">
      <c r="A1562" s="67"/>
      <c r="B1562" s="28"/>
      <c r="C1562" s="28"/>
      <c r="D1562" s="1011"/>
      <c r="N1562" s="17"/>
      <c r="O1562" s="17"/>
      <c r="P1562" s="17"/>
      <c r="Q1562" s="69"/>
      <c r="R1562" s="755"/>
      <c r="S1562" s="755"/>
    </row>
    <row r="1563" spans="1:19" hidden="1">
      <c r="A1563" s="67"/>
      <c r="B1563" s="28"/>
      <c r="C1563" s="28"/>
      <c r="D1563" s="1011" t="s">
        <v>445</v>
      </c>
      <c r="E1563" s="124"/>
      <c r="N1563" s="18">
        <f>SUBTOTAL(9,N1564:N1564)</f>
        <v>96000000</v>
      </c>
      <c r="O1563" s="18">
        <f>SUBTOTAL(9,O1564:O1564)</f>
        <v>90000000</v>
      </c>
      <c r="P1563" s="18">
        <f>SUBTOTAL(9,P1564:P1564)</f>
        <v>6000000</v>
      </c>
      <c r="Q1563" s="163"/>
      <c r="R1563" s="755"/>
      <c r="S1563" s="755"/>
    </row>
    <row r="1564" spans="1:19" hidden="1">
      <c r="A1564" s="67"/>
      <c r="B1564" s="28"/>
      <c r="C1564" s="28"/>
      <c r="D1564" s="1011"/>
      <c r="E1564" s="124" t="s">
        <v>2064</v>
      </c>
      <c r="F1564" s="14">
        <v>8000000</v>
      </c>
      <c r="G1564" s="15" t="s">
        <v>3</v>
      </c>
      <c r="H1564" s="16">
        <v>12</v>
      </c>
      <c r="I1564" s="15" t="s">
        <v>12</v>
      </c>
      <c r="J1564" s="15" t="s">
        <v>3</v>
      </c>
      <c r="K1564" s="16">
        <v>1</v>
      </c>
      <c r="L1564" s="15" t="s">
        <v>16</v>
      </c>
      <c r="M1564" s="15" t="s">
        <v>5</v>
      </c>
      <c r="N1564" s="17">
        <f>ROUNDUP(IF(H1564&lt;=0,0,IF(K1564&lt;=0,0,F1564*H1564*K1564)),-3)</f>
        <v>96000000</v>
      </c>
      <c r="O1564" s="17">
        <v>90000000</v>
      </c>
      <c r="P1564" s="17">
        <f t="shared" si="94"/>
        <v>6000000</v>
      </c>
      <c r="Q1564" s="69"/>
      <c r="R1564" s="755"/>
      <c r="S1564" s="755"/>
    </row>
    <row r="1565" spans="1:19" hidden="1">
      <c r="A1565" s="67"/>
      <c r="B1565" s="28"/>
      <c r="C1565" s="28"/>
      <c r="D1565" s="1004"/>
      <c r="E1565" s="124"/>
      <c r="N1565" s="17"/>
      <c r="O1565" s="17"/>
      <c r="P1565" s="17"/>
      <c r="Q1565" s="69"/>
      <c r="R1565" s="755"/>
      <c r="S1565" s="755"/>
    </row>
    <row r="1566" spans="1:19" hidden="1">
      <c r="A1566" s="67"/>
      <c r="B1566" s="28"/>
      <c r="C1566" s="28"/>
      <c r="D1566" s="1004" t="s">
        <v>2065</v>
      </c>
      <c r="E1566" s="124"/>
      <c r="N1566" s="18">
        <f>SUBTOTAL(9,N1567:N1567)</f>
        <v>0</v>
      </c>
      <c r="O1566" s="18">
        <f>SUBTOTAL(9,O1567:O1567)</f>
        <v>9000000</v>
      </c>
      <c r="P1566" s="18">
        <f>SUBTOTAL(9,P1567:P1567)</f>
        <v>-9000000</v>
      </c>
      <c r="Q1566" s="163"/>
      <c r="R1566" s="755"/>
      <c r="S1566" s="755"/>
    </row>
    <row r="1567" spans="1:19" hidden="1">
      <c r="A1567" s="67"/>
      <c r="B1567" s="28"/>
      <c r="C1567" s="28"/>
      <c r="D1567" s="1011"/>
      <c r="E1567" s="124" t="s">
        <v>2044</v>
      </c>
      <c r="F1567" s="14">
        <v>0</v>
      </c>
      <c r="G1567" s="15" t="s">
        <v>3</v>
      </c>
      <c r="I1567" s="15" t="s">
        <v>26</v>
      </c>
      <c r="J1567" s="15" t="s">
        <v>3</v>
      </c>
      <c r="L1567" s="15" t="s">
        <v>1784</v>
      </c>
      <c r="M1567" s="15" t="s">
        <v>5</v>
      </c>
      <c r="N1567" s="17">
        <f>ROUNDUP(IF(H1567&lt;=0,0,IF(K1567&lt;=0,0,F1567*H1567*K1567)),-3)</f>
        <v>0</v>
      </c>
      <c r="O1567" s="17">
        <v>9000000</v>
      </c>
      <c r="P1567" s="17">
        <f t="shared" si="94"/>
        <v>-9000000</v>
      </c>
      <c r="Q1567" s="69"/>
      <c r="R1567" s="755"/>
      <c r="S1567" s="755"/>
    </row>
    <row r="1568" spans="1:19" hidden="1">
      <c r="A1568" s="67"/>
      <c r="B1568" s="28"/>
      <c r="C1568" s="28"/>
      <c r="D1568" s="1011"/>
      <c r="E1568" s="124"/>
      <c r="N1568" s="17"/>
      <c r="O1568" s="17"/>
      <c r="P1568" s="17"/>
      <c r="Q1568" s="69"/>
      <c r="R1568" s="755"/>
      <c r="S1568" s="755"/>
    </row>
    <row r="1569" spans="1:19" hidden="1">
      <c r="A1569" s="67"/>
      <c r="B1569" s="28"/>
      <c r="C1569" s="28"/>
      <c r="D1569" s="1004" t="s">
        <v>2066</v>
      </c>
      <c r="E1569" s="124"/>
      <c r="N1569" s="18">
        <f>SUBTOTAL(9,N1570:N1572)</f>
        <v>186000000</v>
      </c>
      <c r="O1569" s="18">
        <f>SUBTOTAL(9,O1570:O1572)</f>
        <v>216000000</v>
      </c>
      <c r="P1569" s="18">
        <f>SUBTOTAL(9,P1570:P1572)</f>
        <v>-30000000</v>
      </c>
      <c r="Q1569" s="163"/>
      <c r="R1569" s="755"/>
      <c r="S1569" s="755"/>
    </row>
    <row r="1570" spans="1:19" hidden="1">
      <c r="A1570" s="67"/>
      <c r="B1570" s="28"/>
      <c r="C1570" s="28"/>
      <c r="D1570" s="1011"/>
      <c r="E1570" s="124" t="s">
        <v>80</v>
      </c>
      <c r="F1570" s="14">
        <v>8500000</v>
      </c>
      <c r="G1570" s="15" t="s">
        <v>3</v>
      </c>
      <c r="H1570" s="16">
        <v>12</v>
      </c>
      <c r="I1570" s="15" t="s">
        <v>12</v>
      </c>
      <c r="J1570" s="15" t="s">
        <v>3</v>
      </c>
      <c r="K1570" s="16">
        <v>1</v>
      </c>
      <c r="L1570" s="15" t="s">
        <v>16</v>
      </c>
      <c r="M1570" s="15" t="s">
        <v>5</v>
      </c>
      <c r="N1570" s="17">
        <f>ROUNDUP(IF(H1570&lt;=0,0,IF(K1570&lt;=0,0,F1570*H1570*K1570)),-3)</f>
        <v>102000000</v>
      </c>
      <c r="O1570" s="17">
        <v>102000000</v>
      </c>
      <c r="P1570" s="17">
        <f t="shared" si="94"/>
        <v>0</v>
      </c>
      <c r="Q1570" s="69"/>
      <c r="R1570" s="755"/>
      <c r="S1570" s="755"/>
    </row>
    <row r="1571" spans="1:19" hidden="1">
      <c r="A1571" s="67"/>
      <c r="B1571" s="28"/>
      <c r="C1571" s="28"/>
      <c r="D1571" s="1011"/>
      <c r="E1571" s="124" t="s">
        <v>2067</v>
      </c>
      <c r="F1571" s="14">
        <v>7000000</v>
      </c>
      <c r="G1571" s="15" t="s">
        <v>3</v>
      </c>
      <c r="H1571" s="16">
        <v>12</v>
      </c>
      <c r="I1571" s="15" t="s">
        <v>12</v>
      </c>
      <c r="J1571" s="15" t="s">
        <v>3</v>
      </c>
      <c r="K1571" s="16">
        <v>1</v>
      </c>
      <c r="L1571" s="15" t="s">
        <v>16</v>
      </c>
      <c r="M1571" s="15" t="s">
        <v>5</v>
      </c>
      <c r="N1571" s="17">
        <f>ROUNDUP(IF(H1571&lt;=0,0,IF(K1571&lt;=0,0,F1571*H1571*K1571)),-3)</f>
        <v>84000000</v>
      </c>
      <c r="O1571" s="17">
        <v>84000000</v>
      </c>
      <c r="P1571" s="17">
        <f t="shared" si="94"/>
        <v>0</v>
      </c>
      <c r="Q1571" s="69"/>
      <c r="R1571" s="755"/>
      <c r="S1571" s="755"/>
    </row>
    <row r="1572" spans="1:19" hidden="1">
      <c r="A1572" s="67"/>
      <c r="B1572" s="28"/>
      <c r="C1572" s="28"/>
      <c r="D1572" s="1011"/>
      <c r="E1572" s="124" t="s">
        <v>2068</v>
      </c>
      <c r="F1572" s="14">
        <v>0</v>
      </c>
      <c r="G1572" s="15" t="s">
        <v>3</v>
      </c>
      <c r="H1572" s="16">
        <v>1</v>
      </c>
      <c r="I1572" s="15" t="s">
        <v>1784</v>
      </c>
      <c r="J1572" s="15" t="s">
        <v>3</v>
      </c>
      <c r="K1572" s="16">
        <v>1</v>
      </c>
      <c r="L1572" s="15" t="s">
        <v>1804</v>
      </c>
      <c r="M1572" s="15" t="s">
        <v>5</v>
      </c>
      <c r="N1572" s="17">
        <f>ROUNDUP(IF(H1572&lt;=0,0,IF(K1572&lt;=0,0,F1572*H1572*K1572)),-3)</f>
        <v>0</v>
      </c>
      <c r="O1572" s="17">
        <v>30000000</v>
      </c>
      <c r="P1572" s="17">
        <f t="shared" si="94"/>
        <v>-30000000</v>
      </c>
      <c r="Q1572" s="69"/>
      <c r="R1572" s="755"/>
      <c r="S1572" s="755"/>
    </row>
    <row r="1573" spans="1:19" hidden="1">
      <c r="A1573" s="67"/>
      <c r="B1573" s="28"/>
      <c r="C1573" s="28"/>
      <c r="D1573" s="1004"/>
      <c r="E1573" s="124"/>
      <c r="N1573" s="17"/>
      <c r="O1573" s="17"/>
      <c r="P1573" s="17"/>
      <c r="Q1573" s="69"/>
      <c r="R1573" s="755"/>
      <c r="S1573" s="755"/>
    </row>
    <row r="1574" spans="1:19" hidden="1">
      <c r="A1574" s="67"/>
      <c r="B1574" s="28"/>
      <c r="C1574" s="28"/>
      <c r="D1574" s="1011" t="s">
        <v>409</v>
      </c>
      <c r="E1574" s="124"/>
      <c r="N1574" s="18">
        <f>SUBTOTAL(9,N1575:N1575)</f>
        <v>39000000</v>
      </c>
      <c r="O1574" s="18">
        <f>SUBTOTAL(9,O1575:O1575)</f>
        <v>39000000</v>
      </c>
      <c r="P1574" s="18">
        <f>SUBTOTAL(9,P1575:P1575)</f>
        <v>0</v>
      </c>
      <c r="Q1574" s="163"/>
      <c r="R1574" s="755"/>
      <c r="S1574" s="755"/>
    </row>
    <row r="1575" spans="1:19" hidden="1">
      <c r="A1575" s="67"/>
      <c r="B1575" s="28"/>
      <c r="C1575" s="28"/>
      <c r="D1575" s="1011"/>
      <c r="E1575" s="124" t="s">
        <v>81</v>
      </c>
      <c r="F1575" s="14">
        <v>39000000</v>
      </c>
      <c r="G1575" s="15" t="s">
        <v>3</v>
      </c>
      <c r="H1575" s="16">
        <v>1</v>
      </c>
      <c r="I1575" s="15" t="s">
        <v>16</v>
      </c>
      <c r="J1575" s="15" t="s">
        <v>3</v>
      </c>
      <c r="K1575" s="16">
        <v>1</v>
      </c>
      <c r="L1575" s="15" t="s">
        <v>16</v>
      </c>
      <c r="M1575" s="15" t="s">
        <v>5</v>
      </c>
      <c r="N1575" s="17">
        <f>ROUNDUP(IF(H1575&lt;=0,0,IF(K1575&lt;=0,0,F1575*H1575*K1575)),-3)</f>
        <v>39000000</v>
      </c>
      <c r="O1575" s="17">
        <v>39000000</v>
      </c>
      <c r="P1575" s="17">
        <f t="shared" si="94"/>
        <v>0</v>
      </c>
      <c r="Q1575" s="69"/>
      <c r="R1575" s="755"/>
      <c r="S1575" s="755"/>
    </row>
    <row r="1576" spans="1:19" hidden="1">
      <c r="A1576" s="67"/>
      <c r="B1576" s="28"/>
      <c r="C1576" s="28"/>
      <c r="D1576" s="1011"/>
      <c r="E1576" s="124"/>
      <c r="N1576" s="17"/>
      <c r="O1576" s="17"/>
      <c r="P1576" s="17"/>
      <c r="Q1576" s="69"/>
      <c r="R1576" s="755"/>
      <c r="S1576" s="755"/>
    </row>
    <row r="1577" spans="1:19" hidden="1">
      <c r="A1577" s="67"/>
      <c r="B1577" s="28"/>
      <c r="C1577" s="28"/>
      <c r="D1577" s="1011" t="s">
        <v>412</v>
      </c>
      <c r="E1577" s="124"/>
      <c r="N1577" s="18">
        <f>SUBTOTAL(9,N1578:N1584)</f>
        <v>114100000</v>
      </c>
      <c r="O1577" s="18">
        <f>SUBTOTAL(9,O1578:O1584)</f>
        <v>101500000</v>
      </c>
      <c r="P1577" s="18">
        <f>SUBTOTAL(9,P1578:P1584)</f>
        <v>12600000</v>
      </c>
      <c r="Q1577" s="163"/>
      <c r="R1577" s="755"/>
      <c r="S1577" s="755"/>
    </row>
    <row r="1578" spans="1:19" hidden="1">
      <c r="A1578" s="67"/>
      <c r="B1578" s="28"/>
      <c r="C1578" s="28"/>
      <c r="D1578" s="1011"/>
      <c r="E1578" s="124" t="s">
        <v>2069</v>
      </c>
      <c r="F1578" s="14">
        <v>33000000</v>
      </c>
      <c r="G1578" s="15" t="s">
        <v>3</v>
      </c>
      <c r="H1578" s="16">
        <v>1</v>
      </c>
      <c r="I1578" s="15" t="s">
        <v>16</v>
      </c>
      <c r="J1578" s="15" t="s">
        <v>3</v>
      </c>
      <c r="K1578" s="16">
        <v>1</v>
      </c>
      <c r="L1578" s="15" t="s">
        <v>16</v>
      </c>
      <c r="M1578" s="15" t="s">
        <v>5</v>
      </c>
      <c r="N1578" s="17">
        <f t="shared" ref="N1578:N1584" si="95">ROUNDUP(IF(H1578&lt;=0,0,IF(K1578&lt;=0,0,F1578*H1578*K1578)),-3)</f>
        <v>33000000</v>
      </c>
      <c r="O1578" s="17">
        <v>27000000</v>
      </c>
      <c r="P1578" s="17">
        <f t="shared" si="94"/>
        <v>6000000</v>
      </c>
      <c r="Q1578" s="69"/>
      <c r="R1578" s="755"/>
      <c r="S1578" s="755"/>
    </row>
    <row r="1579" spans="1:19" hidden="1">
      <c r="A1579" s="67"/>
      <c r="B1579" s="28"/>
      <c r="C1579" s="28"/>
      <c r="D1579" s="1011"/>
      <c r="E1579" s="124" t="s">
        <v>83</v>
      </c>
      <c r="F1579" s="14">
        <v>3500000</v>
      </c>
      <c r="G1579" s="15" t="s">
        <v>3</v>
      </c>
      <c r="H1579" s="16">
        <v>1</v>
      </c>
      <c r="I1579" s="15" t="s">
        <v>16</v>
      </c>
      <c r="J1579" s="15" t="s">
        <v>3</v>
      </c>
      <c r="K1579" s="16">
        <v>1</v>
      </c>
      <c r="L1579" s="15" t="s">
        <v>16</v>
      </c>
      <c r="M1579" s="15" t="s">
        <v>5</v>
      </c>
      <c r="N1579" s="17">
        <f t="shared" si="95"/>
        <v>3500000</v>
      </c>
      <c r="O1579" s="17">
        <v>3500000</v>
      </c>
      <c r="P1579" s="17">
        <f t="shared" si="94"/>
        <v>0</v>
      </c>
      <c r="Q1579" s="69"/>
      <c r="R1579" s="755"/>
      <c r="S1579" s="755"/>
    </row>
    <row r="1580" spans="1:19" hidden="1">
      <c r="A1580" s="67"/>
      <c r="B1580" s="28"/>
      <c r="C1580" s="28"/>
      <c r="D1580" s="1011"/>
      <c r="E1580" s="124" t="s">
        <v>2070</v>
      </c>
      <c r="F1580" s="14">
        <v>12000000</v>
      </c>
      <c r="G1580" s="15" t="s">
        <v>3</v>
      </c>
      <c r="H1580" s="16">
        <v>1</v>
      </c>
      <c r="I1580" s="15" t="s">
        <v>1784</v>
      </c>
      <c r="J1580" s="15" t="s">
        <v>3</v>
      </c>
      <c r="K1580" s="16">
        <v>1</v>
      </c>
      <c r="L1580" s="15" t="s">
        <v>1784</v>
      </c>
      <c r="M1580" s="322" t="s">
        <v>1872</v>
      </c>
      <c r="N1580" s="17">
        <f t="shared" si="95"/>
        <v>12000000</v>
      </c>
      <c r="O1580" s="17">
        <v>12000000</v>
      </c>
      <c r="P1580" s="17">
        <f t="shared" si="94"/>
        <v>0</v>
      </c>
      <c r="Q1580" s="69"/>
      <c r="R1580" s="755"/>
      <c r="S1580" s="755"/>
    </row>
    <row r="1581" spans="1:19" hidden="1">
      <c r="A1581" s="67"/>
      <c r="B1581" s="28"/>
      <c r="C1581" s="28"/>
      <c r="D1581" s="1011"/>
      <c r="E1581" s="124" t="s">
        <v>2071</v>
      </c>
      <c r="F1581" s="14">
        <v>300000</v>
      </c>
      <c r="G1581" s="15" t="s">
        <v>3</v>
      </c>
      <c r="H1581" s="16">
        <v>30</v>
      </c>
      <c r="I1581" s="15" t="s">
        <v>16</v>
      </c>
      <c r="J1581" s="15" t="s">
        <v>3</v>
      </c>
      <c r="K1581" s="16">
        <v>1</v>
      </c>
      <c r="L1581" s="15" t="s">
        <v>16</v>
      </c>
      <c r="M1581" s="15" t="s">
        <v>5</v>
      </c>
      <c r="N1581" s="17">
        <f t="shared" si="95"/>
        <v>9000000</v>
      </c>
      <c r="O1581" s="17">
        <v>9000000</v>
      </c>
      <c r="P1581" s="17">
        <f t="shared" si="94"/>
        <v>0</v>
      </c>
      <c r="Q1581" s="69"/>
      <c r="R1581" s="755"/>
      <c r="S1581" s="755"/>
    </row>
    <row r="1582" spans="1:19" hidden="1">
      <c r="A1582" s="67"/>
      <c r="B1582" s="28"/>
      <c r="C1582" s="28"/>
      <c r="D1582" s="1011"/>
      <c r="E1582" s="124" t="s">
        <v>2072</v>
      </c>
      <c r="F1582" s="14">
        <v>40000000</v>
      </c>
      <c r="G1582" s="15" t="s">
        <v>3</v>
      </c>
      <c r="H1582" s="16">
        <v>1</v>
      </c>
      <c r="I1582" s="15" t="s">
        <v>16</v>
      </c>
      <c r="J1582" s="15" t="s">
        <v>3</v>
      </c>
      <c r="K1582" s="16">
        <v>1</v>
      </c>
      <c r="L1582" s="15" t="s">
        <v>16</v>
      </c>
      <c r="M1582" s="15" t="s">
        <v>5</v>
      </c>
      <c r="N1582" s="17">
        <f t="shared" si="95"/>
        <v>40000000</v>
      </c>
      <c r="O1582" s="17">
        <v>50000000</v>
      </c>
      <c r="P1582" s="17">
        <f t="shared" si="94"/>
        <v>-10000000</v>
      </c>
      <c r="Q1582" s="69"/>
      <c r="R1582" s="755"/>
      <c r="S1582" s="755"/>
    </row>
    <row r="1583" spans="1:19" hidden="1">
      <c r="A1583" s="67"/>
      <c r="B1583" s="28"/>
      <c r="C1583" s="28"/>
      <c r="D1583" s="1011"/>
      <c r="E1583" s="124" t="s">
        <v>2073</v>
      </c>
      <c r="F1583" s="14">
        <v>550000</v>
      </c>
      <c r="G1583" s="15" t="s">
        <v>3</v>
      </c>
      <c r="H1583" s="16">
        <v>12</v>
      </c>
      <c r="I1583" s="15" t="s">
        <v>12</v>
      </c>
      <c r="J1583" s="15" t="s">
        <v>3</v>
      </c>
      <c r="K1583" s="16">
        <v>1</v>
      </c>
      <c r="L1583" s="15" t="s">
        <v>16</v>
      </c>
      <c r="M1583" s="15" t="s">
        <v>5</v>
      </c>
      <c r="N1583" s="17">
        <f t="shared" si="95"/>
        <v>6600000</v>
      </c>
      <c r="O1583" s="17">
        <v>0</v>
      </c>
      <c r="P1583" s="17">
        <f t="shared" si="94"/>
        <v>6600000</v>
      </c>
      <c r="Q1583" s="69"/>
      <c r="R1583" s="755"/>
      <c r="S1583" s="755"/>
    </row>
    <row r="1584" spans="1:19" hidden="1">
      <c r="A1584" s="67"/>
      <c r="B1584" s="28"/>
      <c r="C1584" s="28"/>
      <c r="D1584" s="1011"/>
      <c r="E1584" s="124" t="s">
        <v>2074</v>
      </c>
      <c r="F1584" s="14">
        <v>10000000</v>
      </c>
      <c r="G1584" s="15" t="s">
        <v>3</v>
      </c>
      <c r="H1584" s="16">
        <v>1</v>
      </c>
      <c r="I1584" s="15" t="s">
        <v>16</v>
      </c>
      <c r="J1584" s="15" t="s">
        <v>3</v>
      </c>
      <c r="K1584" s="16">
        <v>1</v>
      </c>
      <c r="L1584" s="15" t="s">
        <v>16</v>
      </c>
      <c r="M1584" s="15" t="s">
        <v>5</v>
      </c>
      <c r="N1584" s="17">
        <f t="shared" si="95"/>
        <v>10000000</v>
      </c>
      <c r="O1584" s="17">
        <v>0</v>
      </c>
      <c r="P1584" s="17">
        <f t="shared" si="94"/>
        <v>10000000</v>
      </c>
      <c r="Q1584" s="69"/>
      <c r="R1584" s="755"/>
      <c r="S1584" s="755"/>
    </row>
    <row r="1585" spans="1:19" hidden="1">
      <c r="A1585" s="67"/>
      <c r="B1585" s="28"/>
      <c r="C1585" s="28"/>
      <c r="D1585" s="1011"/>
      <c r="E1585" s="124"/>
      <c r="N1585" s="17"/>
      <c r="O1585" s="17"/>
      <c r="P1585" s="17"/>
      <c r="Q1585" s="69"/>
      <c r="R1585" s="755"/>
      <c r="S1585" s="755"/>
    </row>
    <row r="1586" spans="1:19" hidden="1">
      <c r="A1586" s="67"/>
      <c r="B1586" s="28"/>
      <c r="C1586" s="28"/>
      <c r="D1586" s="1011" t="s">
        <v>403</v>
      </c>
      <c r="E1586" s="124"/>
      <c r="N1586" s="18">
        <f>SUBTOTAL(9,N1587:N1588)</f>
        <v>9000000</v>
      </c>
      <c r="O1586" s="18">
        <f>SUBTOTAL(9,O1587:O1588)</f>
        <v>9000000</v>
      </c>
      <c r="P1586" s="18">
        <f>SUBTOTAL(9,P1587:P1588)</f>
        <v>0</v>
      </c>
      <c r="Q1586" s="163"/>
      <c r="R1586" s="755"/>
      <c r="S1586" s="755"/>
    </row>
    <row r="1587" spans="1:19" hidden="1">
      <c r="A1587" s="67"/>
      <c r="B1587" s="28"/>
      <c r="C1587" s="28"/>
      <c r="D1587" s="1011"/>
      <c r="E1587" s="124" t="s">
        <v>163</v>
      </c>
      <c r="F1587" s="14">
        <v>300000</v>
      </c>
      <c r="G1587" s="15" t="s">
        <v>3</v>
      </c>
      <c r="H1587" s="16">
        <v>12</v>
      </c>
      <c r="I1587" s="15" t="s">
        <v>12</v>
      </c>
      <c r="J1587" s="15" t="s">
        <v>3</v>
      </c>
      <c r="K1587" s="16">
        <v>1</v>
      </c>
      <c r="L1587" s="15" t="s">
        <v>16</v>
      </c>
      <c r="M1587" s="15" t="s">
        <v>5</v>
      </c>
      <c r="N1587" s="17">
        <f>ROUNDUP(IF(H1587&lt;=0,0,IF(K1587&lt;=0,0,F1587*H1587*K1587)),-3)</f>
        <v>3600000</v>
      </c>
      <c r="O1587" s="17">
        <v>3600000</v>
      </c>
      <c r="P1587" s="17">
        <f t="shared" si="94"/>
        <v>0</v>
      </c>
      <c r="Q1587" s="69"/>
      <c r="R1587" s="755"/>
      <c r="S1587" s="755"/>
    </row>
    <row r="1588" spans="1:19" hidden="1">
      <c r="A1588" s="67"/>
      <c r="B1588" s="28"/>
      <c r="C1588" s="28"/>
      <c r="D1588" s="1011"/>
      <c r="E1588" s="124" t="s">
        <v>2075</v>
      </c>
      <c r="F1588" s="14">
        <v>450000</v>
      </c>
      <c r="G1588" s="15" t="s">
        <v>3</v>
      </c>
      <c r="H1588" s="16">
        <v>12</v>
      </c>
      <c r="I1588" s="15" t="s">
        <v>12</v>
      </c>
      <c r="J1588" s="15" t="s">
        <v>3</v>
      </c>
      <c r="K1588" s="16">
        <v>1</v>
      </c>
      <c r="L1588" s="15" t="s">
        <v>16</v>
      </c>
      <c r="M1588" s="15" t="s">
        <v>5</v>
      </c>
      <c r="N1588" s="17">
        <f>ROUNDUP(IF(H1588&lt;=0,0,IF(K1588&lt;=0,0,F1588*H1588*K1588)),-3)</f>
        <v>5400000</v>
      </c>
      <c r="O1588" s="17">
        <v>5400000</v>
      </c>
      <c r="P1588" s="17">
        <f t="shared" si="94"/>
        <v>0</v>
      </c>
      <c r="Q1588" s="69"/>
      <c r="R1588" s="755"/>
      <c r="S1588" s="755"/>
    </row>
    <row r="1589" spans="1:19" hidden="1">
      <c r="A1589" s="67"/>
      <c r="B1589" s="28"/>
      <c r="C1589" s="28"/>
      <c r="D1589" s="1011"/>
      <c r="E1589" s="124"/>
      <c r="N1589" s="17"/>
      <c r="O1589" s="17"/>
      <c r="P1589" s="17"/>
      <c r="Q1589" s="69"/>
      <c r="R1589" s="755"/>
      <c r="S1589" s="755"/>
    </row>
    <row r="1590" spans="1:19" hidden="1">
      <c r="A1590" s="67"/>
      <c r="B1590" s="28"/>
      <c r="C1590" s="28"/>
      <c r="D1590" s="1011" t="s">
        <v>2076</v>
      </c>
      <c r="E1590" s="124" t="s">
        <v>98</v>
      </c>
      <c r="N1590" s="18">
        <f>SUBTOTAL(9,N1591:N1593)</f>
        <v>170000000</v>
      </c>
      <c r="O1590" s="18">
        <f>SUBTOTAL(9,O1591:O1593)</f>
        <v>170000000</v>
      </c>
      <c r="P1590" s="18">
        <f>SUBTOTAL(9,P1591:P1593)</f>
        <v>0</v>
      </c>
      <c r="Q1590" s="163"/>
      <c r="R1590" s="755"/>
      <c r="S1590" s="755"/>
    </row>
    <row r="1591" spans="1:19" hidden="1">
      <c r="A1591" s="67"/>
      <c r="B1591" s="28"/>
      <c r="C1591" s="28"/>
      <c r="D1591" s="1011"/>
      <c r="E1591" s="124" t="s">
        <v>2077</v>
      </c>
      <c r="F1591" s="14">
        <v>75000000</v>
      </c>
      <c r="G1591" s="15" t="s">
        <v>3</v>
      </c>
      <c r="H1591" s="16">
        <v>1</v>
      </c>
      <c r="I1591" s="15" t="s">
        <v>16</v>
      </c>
      <c r="J1591" s="15" t="s">
        <v>3</v>
      </c>
      <c r="K1591" s="16">
        <v>1</v>
      </c>
      <c r="L1591" s="15" t="s">
        <v>16</v>
      </c>
      <c r="M1591" s="15" t="s">
        <v>5</v>
      </c>
      <c r="N1591" s="17">
        <f>ROUNDUP(IF(H1591&lt;=0,0,IF(K1591&lt;=0,0,F1591*H1591*K1591)),-3)</f>
        <v>75000000</v>
      </c>
      <c r="O1591" s="17">
        <v>75000000</v>
      </c>
      <c r="P1591" s="17">
        <f t="shared" si="94"/>
        <v>0</v>
      </c>
      <c r="Q1591" s="69"/>
      <c r="R1591" s="755"/>
      <c r="S1591" s="755"/>
    </row>
    <row r="1592" spans="1:19" hidden="1">
      <c r="A1592" s="67"/>
      <c r="B1592" s="28"/>
      <c r="C1592" s="28"/>
      <c r="D1592" s="1011"/>
      <c r="E1592" s="124" t="s">
        <v>2078</v>
      </c>
      <c r="F1592" s="14">
        <v>85000000</v>
      </c>
      <c r="G1592" s="15" t="s">
        <v>3</v>
      </c>
      <c r="H1592" s="16">
        <v>1</v>
      </c>
      <c r="I1592" s="15" t="s">
        <v>16</v>
      </c>
      <c r="J1592" s="15" t="s">
        <v>3</v>
      </c>
      <c r="K1592" s="16">
        <v>1</v>
      </c>
      <c r="L1592" s="15" t="s">
        <v>16</v>
      </c>
      <c r="M1592" s="15" t="s">
        <v>5</v>
      </c>
      <c r="N1592" s="17">
        <f>ROUNDUP(IF(H1592&lt;=0,0,IF(K1592&lt;=0,0,F1592*H1592*K1592)),-3)</f>
        <v>85000000</v>
      </c>
      <c r="O1592" s="17">
        <v>85000000</v>
      </c>
      <c r="P1592" s="17">
        <f t="shared" si="94"/>
        <v>0</v>
      </c>
      <c r="Q1592" s="69"/>
      <c r="R1592" s="755"/>
      <c r="S1592" s="755"/>
    </row>
    <row r="1593" spans="1:19" hidden="1">
      <c r="A1593" s="67"/>
      <c r="B1593" s="28"/>
      <c r="C1593" s="28"/>
      <c r="D1593" s="1011"/>
      <c r="E1593" s="124" t="s">
        <v>2079</v>
      </c>
      <c r="F1593" s="14">
        <v>10000000</v>
      </c>
      <c r="G1593" s="15" t="s">
        <v>3</v>
      </c>
      <c r="H1593" s="16">
        <v>1</v>
      </c>
      <c r="I1593" s="15" t="s">
        <v>16</v>
      </c>
      <c r="J1593" s="15" t="s">
        <v>3</v>
      </c>
      <c r="K1593" s="16">
        <v>1</v>
      </c>
      <c r="L1593" s="15" t="s">
        <v>16</v>
      </c>
      <c r="M1593" s="15" t="s">
        <v>5</v>
      </c>
      <c r="N1593" s="17">
        <f>ROUNDUP(IF(H1593&lt;=0,0,IF(K1593&lt;=0,0,F1593*H1593*K1593)),-3)</f>
        <v>10000000</v>
      </c>
      <c r="O1593" s="17">
        <v>10000000</v>
      </c>
      <c r="P1593" s="17">
        <f t="shared" si="94"/>
        <v>0</v>
      </c>
      <c r="Q1593" s="69"/>
      <c r="R1593" s="755"/>
      <c r="S1593" s="755"/>
    </row>
    <row r="1594" spans="1:19" hidden="1">
      <c r="A1594" s="67"/>
      <c r="B1594" s="28"/>
      <c r="C1594" s="28"/>
      <c r="D1594" s="1004"/>
      <c r="E1594" s="124"/>
      <c r="N1594" s="17"/>
      <c r="O1594" s="17"/>
      <c r="P1594" s="17"/>
      <c r="Q1594" s="69"/>
      <c r="R1594" s="755"/>
      <c r="S1594" s="755"/>
    </row>
    <row r="1595" spans="1:19" hidden="1">
      <c r="A1595" s="67"/>
      <c r="B1595" s="28"/>
      <c r="C1595" s="28"/>
      <c r="D1595" s="1011" t="s">
        <v>125</v>
      </c>
      <c r="E1595" s="124"/>
      <c r="N1595" s="18">
        <f>SUBTOTAL(9,N1596:N1599)</f>
        <v>150000000</v>
      </c>
      <c r="O1595" s="18">
        <f>SUBTOTAL(9,O1596:O1599)</f>
        <v>230000000</v>
      </c>
      <c r="P1595" s="18">
        <f>SUBTOTAL(9,P1596:P1599)</f>
        <v>-80000000</v>
      </c>
      <c r="Q1595" s="163"/>
      <c r="R1595" s="755"/>
      <c r="S1595" s="755"/>
    </row>
    <row r="1596" spans="1:19" hidden="1">
      <c r="A1596" s="67"/>
      <c r="B1596" s="28"/>
      <c r="C1596" s="28"/>
      <c r="D1596" s="1011"/>
      <c r="E1596" s="124" t="s">
        <v>2080</v>
      </c>
      <c r="F1596" s="14">
        <v>100000000</v>
      </c>
      <c r="G1596" s="15" t="s">
        <v>3</v>
      </c>
      <c r="H1596" s="16">
        <v>1</v>
      </c>
      <c r="I1596" s="15" t="s">
        <v>1683</v>
      </c>
      <c r="J1596" s="15" t="s">
        <v>3</v>
      </c>
      <c r="K1596" s="16">
        <v>1</v>
      </c>
      <c r="L1596" s="15" t="s">
        <v>16</v>
      </c>
      <c r="M1596" s="15" t="s">
        <v>5</v>
      </c>
      <c r="N1596" s="17">
        <f>ROUNDUP(IF(H1596&lt;=0,0,IF(K1596&lt;=0,0,F1596*H1596*K1596)),-3)</f>
        <v>100000000</v>
      </c>
      <c r="O1596" s="17">
        <v>130000000</v>
      </c>
      <c r="P1596" s="17">
        <f t="shared" si="94"/>
        <v>-30000000</v>
      </c>
      <c r="Q1596" s="69"/>
      <c r="R1596" s="755"/>
      <c r="S1596" s="755"/>
    </row>
    <row r="1597" spans="1:19" hidden="1">
      <c r="A1597" s="67"/>
      <c r="B1597" s="28"/>
      <c r="C1597" s="28"/>
      <c r="D1597" s="1011"/>
      <c r="E1597" s="124" t="s">
        <v>2081</v>
      </c>
      <c r="F1597" s="14">
        <v>0</v>
      </c>
      <c r="G1597" s="15" t="s">
        <v>3</v>
      </c>
      <c r="H1597" s="16">
        <v>1</v>
      </c>
      <c r="I1597" s="15" t="s">
        <v>16</v>
      </c>
      <c r="J1597" s="15" t="s">
        <v>3</v>
      </c>
      <c r="K1597" s="16">
        <v>1</v>
      </c>
      <c r="L1597" s="15" t="s">
        <v>16</v>
      </c>
      <c r="M1597" s="15" t="s">
        <v>5</v>
      </c>
      <c r="N1597" s="17">
        <f>ROUNDUP(IF(H1597&lt;=0,0,IF(K1597&lt;=0,0,F1597*H1597*K1597)),-3)</f>
        <v>0</v>
      </c>
      <c r="O1597" s="17">
        <v>100000000</v>
      </c>
      <c r="P1597" s="17">
        <f t="shared" si="94"/>
        <v>-100000000</v>
      </c>
      <c r="Q1597" s="69"/>
      <c r="R1597" s="755"/>
      <c r="S1597" s="755"/>
    </row>
    <row r="1598" spans="1:19" hidden="1">
      <c r="A1598" s="67"/>
      <c r="B1598" s="28"/>
      <c r="C1598" s="28"/>
      <c r="E1598" s="124" t="s">
        <v>2082</v>
      </c>
      <c r="F1598" s="14">
        <v>30000000</v>
      </c>
      <c r="G1598" s="15" t="s">
        <v>3</v>
      </c>
      <c r="H1598" s="16">
        <v>1</v>
      </c>
      <c r="I1598" s="15" t="s">
        <v>1784</v>
      </c>
      <c r="J1598" s="15" t="s">
        <v>3</v>
      </c>
      <c r="K1598" s="16">
        <v>1</v>
      </c>
      <c r="L1598" s="15" t="s">
        <v>1804</v>
      </c>
      <c r="M1598" s="15" t="s">
        <v>5</v>
      </c>
      <c r="N1598" s="17">
        <f>ROUNDUP(IF(H1598&lt;=0,0,IF(K1598&lt;=0,0,F1598*H1598*K1598)),-3)</f>
        <v>30000000</v>
      </c>
      <c r="O1598" s="17">
        <v>0</v>
      </c>
      <c r="P1598" s="17">
        <f>N1598-O1598</f>
        <v>30000000</v>
      </c>
      <c r="Q1598" s="69"/>
      <c r="R1598" s="755"/>
      <c r="S1598" s="755"/>
    </row>
    <row r="1599" spans="1:19" hidden="1">
      <c r="A1599" s="67"/>
      <c r="B1599" s="28"/>
      <c r="C1599" s="28"/>
      <c r="D1599" s="1011"/>
      <c r="E1599" s="124" t="s">
        <v>2083</v>
      </c>
      <c r="F1599" s="14">
        <v>20000000</v>
      </c>
      <c r="G1599" s="15" t="s">
        <v>3</v>
      </c>
      <c r="H1599" s="16">
        <v>1</v>
      </c>
      <c r="I1599" s="15" t="s">
        <v>16</v>
      </c>
      <c r="J1599" s="15" t="s">
        <v>3</v>
      </c>
      <c r="K1599" s="16">
        <v>1</v>
      </c>
      <c r="L1599" s="15" t="s">
        <v>16</v>
      </c>
      <c r="M1599" s="15" t="s">
        <v>5</v>
      </c>
      <c r="N1599" s="17">
        <f>ROUNDUP(IF(H1599&lt;=0,0,IF(K1599&lt;=0,0,F1599*H1599*K1599)),-3)</f>
        <v>20000000</v>
      </c>
      <c r="O1599" s="17">
        <v>0</v>
      </c>
      <c r="P1599" s="17">
        <f t="shared" si="94"/>
        <v>20000000</v>
      </c>
      <c r="Q1599" s="69"/>
      <c r="R1599" s="755"/>
      <c r="S1599" s="755"/>
    </row>
    <row r="1600" spans="1:19" hidden="1">
      <c r="A1600" s="67"/>
      <c r="B1600" s="28"/>
      <c r="C1600" s="28"/>
      <c r="D1600" s="1011"/>
      <c r="E1600" s="124"/>
      <c r="N1600" s="17"/>
      <c r="O1600" s="17"/>
      <c r="P1600" s="17"/>
      <c r="Q1600" s="69"/>
      <c r="R1600" s="755"/>
      <c r="S1600" s="755"/>
    </row>
    <row r="1601" spans="1:53" hidden="1">
      <c r="A1601" s="67"/>
      <c r="B1601" s="28"/>
      <c r="C1601" s="28"/>
      <c r="D1601" s="1011" t="s">
        <v>126</v>
      </c>
      <c r="E1601" s="124"/>
      <c r="N1601" s="18">
        <f>SUBTOTAL(9,N1602:N1606)</f>
        <v>61000000</v>
      </c>
      <c r="O1601" s="18">
        <f>SUBTOTAL(9,O1602:O1606)</f>
        <v>97800000</v>
      </c>
      <c r="P1601" s="18">
        <f>SUBTOTAL(9,P1602:P1606)</f>
        <v>-36800000</v>
      </c>
      <c r="Q1601" s="163"/>
      <c r="R1601" s="755"/>
      <c r="S1601" s="755"/>
    </row>
    <row r="1602" spans="1:53" hidden="1">
      <c r="A1602" s="67"/>
      <c r="B1602" s="28"/>
      <c r="C1602" s="28"/>
      <c r="D1602" s="1011"/>
      <c r="E1602" s="124" t="s">
        <v>2084</v>
      </c>
      <c r="F1602" s="14">
        <v>0</v>
      </c>
      <c r="G1602" s="15" t="s">
        <v>3</v>
      </c>
      <c r="H1602" s="16">
        <v>1</v>
      </c>
      <c r="I1602" s="15" t="s">
        <v>1683</v>
      </c>
      <c r="J1602" s="15" t="s">
        <v>3</v>
      </c>
      <c r="K1602" s="16">
        <v>1</v>
      </c>
      <c r="L1602" s="15" t="s">
        <v>16</v>
      </c>
      <c r="M1602" s="15" t="s">
        <v>5</v>
      </c>
      <c r="N1602" s="17">
        <f>ROUNDUP(IF(H1602&lt;=0,0,IF(K1602&lt;=0,0,F1602*H1602*K1602)),-3)</f>
        <v>0</v>
      </c>
      <c r="O1602" s="17">
        <v>35000000</v>
      </c>
      <c r="P1602" s="17">
        <f t="shared" si="94"/>
        <v>-35000000</v>
      </c>
      <c r="Q1602" s="69"/>
      <c r="R1602" s="755"/>
      <c r="S1602" s="755"/>
    </row>
    <row r="1603" spans="1:53" hidden="1">
      <c r="A1603" s="67"/>
      <c r="B1603" s="28"/>
      <c r="C1603" s="28"/>
      <c r="D1603" s="1011"/>
      <c r="E1603" s="124" t="s">
        <v>2085</v>
      </c>
      <c r="F1603" s="14">
        <v>15000000</v>
      </c>
      <c r="G1603" s="15" t="s">
        <v>3</v>
      </c>
      <c r="H1603" s="16">
        <v>1</v>
      </c>
      <c r="I1603" s="15" t="s">
        <v>16</v>
      </c>
      <c r="J1603" s="15" t="s">
        <v>3</v>
      </c>
      <c r="K1603" s="16">
        <v>1</v>
      </c>
      <c r="L1603" s="15" t="s">
        <v>16</v>
      </c>
      <c r="M1603" s="15" t="s">
        <v>5</v>
      </c>
      <c r="N1603" s="17">
        <f>ROUNDUP(IF(H1603&lt;=0,0,IF(K1603&lt;=0,0,F1603*H1603*K1603)),-3)</f>
        <v>15000000</v>
      </c>
      <c r="O1603" s="17">
        <v>15000000</v>
      </c>
      <c r="P1603" s="17">
        <f t="shared" si="94"/>
        <v>0</v>
      </c>
      <c r="Q1603" s="69"/>
      <c r="R1603" s="755"/>
      <c r="S1603" s="755"/>
    </row>
    <row r="1604" spans="1:53" hidden="1">
      <c r="A1604" s="67"/>
      <c r="B1604" s="28"/>
      <c r="C1604" s="28"/>
      <c r="D1604" s="1011"/>
      <c r="E1604" s="124" t="s">
        <v>2086</v>
      </c>
      <c r="F1604" s="14">
        <v>1000000</v>
      </c>
      <c r="G1604" s="15" t="s">
        <v>3</v>
      </c>
      <c r="H1604" s="16">
        <v>30</v>
      </c>
      <c r="I1604" s="15" t="s">
        <v>2087</v>
      </c>
      <c r="J1604" s="15" t="s">
        <v>3</v>
      </c>
      <c r="K1604" s="16">
        <v>1</v>
      </c>
      <c r="L1604" s="15" t="s">
        <v>1784</v>
      </c>
      <c r="M1604" s="15" t="s">
        <v>5</v>
      </c>
      <c r="N1604" s="17">
        <f>ROUNDUP(IF(H1604&lt;=0,0,IF(K1604&lt;=0,0,F1604*H1604*K1604)),-3)</f>
        <v>30000000</v>
      </c>
      <c r="O1604" s="17">
        <v>32000000</v>
      </c>
      <c r="P1604" s="17">
        <f t="shared" si="94"/>
        <v>-2000000</v>
      </c>
      <c r="Q1604" s="69"/>
      <c r="R1604" s="755"/>
      <c r="S1604" s="755"/>
    </row>
    <row r="1605" spans="1:53" hidden="1">
      <c r="A1605" s="67"/>
      <c r="B1605" s="28"/>
      <c r="C1605" s="28"/>
      <c r="D1605" s="1011"/>
      <c r="E1605" s="124" t="s">
        <v>2088</v>
      </c>
      <c r="F1605" s="14">
        <v>400000</v>
      </c>
      <c r="G1605" s="15" t="s">
        <v>3</v>
      </c>
      <c r="H1605" s="16">
        <v>40</v>
      </c>
      <c r="I1605" s="15" t="s">
        <v>8</v>
      </c>
      <c r="J1605" s="15" t="s">
        <v>3</v>
      </c>
      <c r="K1605" s="16">
        <v>1</v>
      </c>
      <c r="L1605" s="15" t="s">
        <v>1784</v>
      </c>
      <c r="M1605" s="15" t="s">
        <v>5</v>
      </c>
      <c r="N1605" s="17">
        <f>ROUNDUP(IF(H1605&lt;=0,0,IF(K1605&lt;=0,0,F1605*H1605*K1605)),-3)</f>
        <v>16000000</v>
      </c>
      <c r="O1605" s="17">
        <v>12800000</v>
      </c>
      <c r="P1605" s="17">
        <f t="shared" si="94"/>
        <v>3200000</v>
      </c>
      <c r="Q1605" s="69"/>
      <c r="R1605" s="755"/>
      <c r="S1605" s="755"/>
    </row>
    <row r="1606" spans="1:53" hidden="1">
      <c r="A1606" s="67"/>
      <c r="B1606" s="28"/>
      <c r="C1606" s="28"/>
      <c r="D1606" s="1011"/>
      <c r="E1606" s="124" t="s">
        <v>2089</v>
      </c>
      <c r="F1606" s="14">
        <v>0</v>
      </c>
      <c r="G1606" s="15" t="s">
        <v>3</v>
      </c>
      <c r="H1606" s="16">
        <v>10</v>
      </c>
      <c r="I1606" s="15" t="s">
        <v>8</v>
      </c>
      <c r="J1606" s="15" t="s">
        <v>3</v>
      </c>
      <c r="K1606" s="16">
        <v>1</v>
      </c>
      <c r="L1606" s="15" t="s">
        <v>1784</v>
      </c>
      <c r="M1606" s="15" t="s">
        <v>5</v>
      </c>
      <c r="N1606" s="17">
        <f>ROUNDUP(IF(H1606&lt;=0,0,IF(K1606&lt;=0,0,F1606*H1606*K1606)),-3)</f>
        <v>0</v>
      </c>
      <c r="O1606" s="17">
        <v>3000000</v>
      </c>
      <c r="P1606" s="17">
        <f t="shared" si="94"/>
        <v>-3000000</v>
      </c>
      <c r="Q1606" s="69"/>
      <c r="R1606" s="755"/>
      <c r="S1606" s="755"/>
    </row>
    <row r="1607" spans="1:53" hidden="1">
      <c r="A1607" s="67"/>
      <c r="B1607" s="28"/>
      <c r="C1607" s="28"/>
      <c r="D1607" s="1011"/>
      <c r="E1607" s="124"/>
      <c r="N1607" s="17"/>
      <c r="O1607" s="17"/>
      <c r="P1607" s="17"/>
      <c r="Q1607" s="69"/>
      <c r="R1607" s="755"/>
      <c r="S1607" s="755"/>
      <c r="BA1607" s="10"/>
    </row>
    <row r="1608" spans="1:53" hidden="1">
      <c r="A1608" s="67"/>
      <c r="B1608" s="323" t="s">
        <v>1154</v>
      </c>
      <c r="C1608" s="324"/>
      <c r="D1608" s="1060"/>
      <c r="E1608" s="194"/>
      <c r="F1608" s="195"/>
      <c r="G1608" s="196"/>
      <c r="H1608" s="197"/>
      <c r="I1608" s="196"/>
      <c r="J1608" s="196"/>
      <c r="K1608" s="197"/>
      <c r="L1608" s="196"/>
      <c r="M1608" s="196"/>
      <c r="N1608" s="134">
        <f>SUBTOTAL(9,N1609:N1649)</f>
        <v>1034664000</v>
      </c>
      <c r="O1608" s="134">
        <f>SUBTOTAL(9,O1609:O1649)</f>
        <v>1134664000</v>
      </c>
      <c r="P1608" s="134">
        <f>SUBTOTAL(9,P1609:P1649)</f>
        <v>-100000000</v>
      </c>
      <c r="Q1608" s="122">
        <f>(N1608/O1608)*100-100</f>
        <v>-8.8131816996044705</v>
      </c>
      <c r="R1608" s="755"/>
      <c r="S1608" s="755"/>
      <c r="AZ1608" s="100"/>
      <c r="BA1608" s="10"/>
    </row>
    <row r="1609" spans="1:53" hidden="1">
      <c r="A1609" s="140"/>
      <c r="B1609" s="325"/>
      <c r="C1609" s="28"/>
      <c r="D1609" s="1004" t="s">
        <v>397</v>
      </c>
      <c r="E1609" s="124"/>
      <c r="N1609" s="18">
        <f>SUBTOTAL(9,N1610:N1614)</f>
        <v>31580000</v>
      </c>
      <c r="O1609" s="18">
        <f>SUBTOTAL(9,O1610:O1614)</f>
        <v>31080000</v>
      </c>
      <c r="P1609" s="18">
        <f>SUBTOTAL(9,P1610:P1614)</f>
        <v>500000</v>
      </c>
      <c r="Q1609" s="163"/>
      <c r="R1609" s="755"/>
      <c r="S1609" s="755"/>
    </row>
    <row r="1610" spans="1:53" hidden="1">
      <c r="A1610" s="140"/>
      <c r="B1610" s="225"/>
      <c r="C1610" s="28"/>
      <c r="D1610" s="1004"/>
      <c r="E1610" s="124" t="s">
        <v>85</v>
      </c>
      <c r="F1610" s="14">
        <v>1000000</v>
      </c>
      <c r="G1610" s="15" t="s">
        <v>3</v>
      </c>
      <c r="H1610" s="16">
        <v>12</v>
      </c>
      <c r="I1610" s="15" t="s">
        <v>12</v>
      </c>
      <c r="J1610" s="15" t="s">
        <v>3</v>
      </c>
      <c r="K1610" s="16">
        <v>1</v>
      </c>
      <c r="L1610" s="15" t="s">
        <v>16</v>
      </c>
      <c r="M1610" s="15" t="s">
        <v>5</v>
      </c>
      <c r="N1610" s="17">
        <f>ROUNDUP(IF(H1610&lt;=0,0,IF(K1610&lt;=0,0,F1610*H1610*K1610)),-3)</f>
        <v>12000000</v>
      </c>
      <c r="O1610" s="17">
        <v>12000000</v>
      </c>
      <c r="P1610" s="17">
        <f t="shared" ref="P1610:P1648" si="96">N1610-O1610</f>
        <v>0</v>
      </c>
      <c r="Q1610" s="69"/>
      <c r="R1610" s="755"/>
      <c r="S1610" s="755"/>
    </row>
    <row r="1611" spans="1:53" hidden="1">
      <c r="A1611" s="140"/>
      <c r="B1611" s="225"/>
      <c r="C1611" s="28"/>
      <c r="D1611" s="1004"/>
      <c r="E1611" s="124" t="s">
        <v>30</v>
      </c>
      <c r="F1611" s="14">
        <v>55000</v>
      </c>
      <c r="G1611" s="15" t="s">
        <v>3</v>
      </c>
      <c r="H1611" s="16">
        <v>10</v>
      </c>
      <c r="I1611" s="15" t="s">
        <v>31</v>
      </c>
      <c r="J1611" s="15" t="s">
        <v>3</v>
      </c>
      <c r="K1611" s="16">
        <v>12</v>
      </c>
      <c r="L1611" s="15" t="s">
        <v>12</v>
      </c>
      <c r="M1611" s="15" t="s">
        <v>5</v>
      </c>
      <c r="N1611" s="17">
        <f>ROUNDUP(IF(H1611&lt;=0,0,IF(K1611&lt;=0,0,F1611*H1611*K1611)),-3)</f>
        <v>6600000</v>
      </c>
      <c r="O1611" s="17">
        <v>6600000</v>
      </c>
      <c r="P1611" s="17">
        <f t="shared" si="96"/>
        <v>0</v>
      </c>
      <c r="Q1611" s="69"/>
      <c r="R1611" s="755"/>
      <c r="S1611" s="755"/>
    </row>
    <row r="1612" spans="1:53" hidden="1">
      <c r="A1612" s="140"/>
      <c r="B1612" s="225"/>
      <c r="C1612" s="28"/>
      <c r="D1612" s="1004"/>
      <c r="E1612" s="124" t="s">
        <v>88</v>
      </c>
      <c r="F1612" s="14">
        <v>40000</v>
      </c>
      <c r="G1612" s="15" t="s">
        <v>3</v>
      </c>
      <c r="H1612" s="16">
        <v>12</v>
      </c>
      <c r="I1612" s="15" t="s">
        <v>12</v>
      </c>
      <c r="J1612" s="15" t="s">
        <v>3</v>
      </c>
      <c r="K1612" s="16">
        <v>1</v>
      </c>
      <c r="L1612" s="15" t="s">
        <v>16</v>
      </c>
      <c r="M1612" s="15" t="s">
        <v>5</v>
      </c>
      <c r="N1612" s="17">
        <f>ROUNDUP(IF(H1612&lt;=0,0,IF(K1612&lt;=0,0,F1612*H1612*K1612)),-3)</f>
        <v>480000</v>
      </c>
      <c r="O1612" s="17">
        <v>480000</v>
      </c>
      <c r="P1612" s="17">
        <f t="shared" si="96"/>
        <v>0</v>
      </c>
      <c r="Q1612" s="69"/>
      <c r="R1612" s="755"/>
      <c r="S1612" s="755"/>
    </row>
    <row r="1613" spans="1:53" hidden="1">
      <c r="A1613" s="140"/>
      <c r="B1613" s="225"/>
      <c r="C1613" s="28"/>
      <c r="D1613" s="1004"/>
      <c r="E1613" s="124" t="s">
        <v>89</v>
      </c>
      <c r="F1613" s="14">
        <v>5500000</v>
      </c>
      <c r="G1613" s="15" t="s">
        <v>3</v>
      </c>
      <c r="H1613" s="16">
        <v>1</v>
      </c>
      <c r="I1613" s="15" t="s">
        <v>16</v>
      </c>
      <c r="J1613" s="15" t="s">
        <v>3</v>
      </c>
      <c r="K1613" s="16">
        <v>1</v>
      </c>
      <c r="L1613" s="15" t="s">
        <v>16</v>
      </c>
      <c r="M1613" s="15" t="s">
        <v>5</v>
      </c>
      <c r="N1613" s="17">
        <f>ROUNDUP(IF(H1613&lt;=0,0,IF(K1613&lt;=0,0,F1613*H1613*K1613)),-3)</f>
        <v>5500000</v>
      </c>
      <c r="O1613" s="17">
        <v>5000000</v>
      </c>
      <c r="P1613" s="17">
        <f t="shared" si="96"/>
        <v>500000</v>
      </c>
      <c r="Q1613" s="69"/>
      <c r="R1613" s="755"/>
      <c r="S1613" s="755"/>
    </row>
    <row r="1614" spans="1:53" hidden="1">
      <c r="A1614" s="140"/>
      <c r="B1614" s="225"/>
      <c r="C1614" s="28"/>
      <c r="D1614" s="1004"/>
      <c r="E1614" s="124" t="s">
        <v>90</v>
      </c>
      <c r="F1614" s="14">
        <v>7000000</v>
      </c>
      <c r="G1614" s="15" t="s">
        <v>3</v>
      </c>
      <c r="H1614" s="16">
        <v>1</v>
      </c>
      <c r="I1614" s="15" t="s">
        <v>16</v>
      </c>
      <c r="J1614" s="15" t="s">
        <v>3</v>
      </c>
      <c r="K1614" s="16">
        <v>1</v>
      </c>
      <c r="L1614" s="15" t="s">
        <v>16</v>
      </c>
      <c r="M1614" s="15" t="s">
        <v>5</v>
      </c>
      <c r="N1614" s="17">
        <f>ROUNDUP(IF(H1614&lt;=0,0,IF(K1614&lt;=0,0,F1614*H1614*K1614)),-3)</f>
        <v>7000000</v>
      </c>
      <c r="O1614" s="17">
        <v>7000000</v>
      </c>
      <c r="P1614" s="17">
        <f t="shared" si="96"/>
        <v>0</v>
      </c>
      <c r="Q1614" s="69"/>
      <c r="R1614" s="755"/>
      <c r="S1614" s="755"/>
    </row>
    <row r="1615" spans="1:53" hidden="1">
      <c r="A1615" s="140"/>
      <c r="B1615" s="225"/>
      <c r="C1615" s="28"/>
      <c r="D1615" s="1004"/>
      <c r="E1615" s="124"/>
      <c r="N1615" s="17"/>
      <c r="O1615" s="17"/>
      <c r="P1615" s="17"/>
      <c r="Q1615" s="69"/>
      <c r="R1615" s="755"/>
      <c r="S1615" s="755"/>
    </row>
    <row r="1616" spans="1:53" hidden="1">
      <c r="A1616" s="140"/>
      <c r="B1616" s="225"/>
      <c r="C1616" s="28"/>
      <c r="D1616" s="1004" t="s">
        <v>410</v>
      </c>
      <c r="E1616" s="124"/>
      <c r="N1616" s="18">
        <f>SUBTOTAL(9,N1617:N1619)</f>
        <v>93600000</v>
      </c>
      <c r="O1616" s="18">
        <f>SUBTOTAL(9,O1617:O1619)</f>
        <v>93600000</v>
      </c>
      <c r="P1616" s="18">
        <f>SUBTOTAL(9,P1617:P1619)</f>
        <v>0</v>
      </c>
      <c r="Q1616" s="163"/>
      <c r="R1616" s="755"/>
      <c r="S1616" s="755"/>
    </row>
    <row r="1617" spans="1:19" hidden="1">
      <c r="A1617" s="140"/>
      <c r="B1617" s="225"/>
      <c r="C1617" s="28"/>
      <c r="D1617" s="1004"/>
      <c r="E1617" s="124" t="s">
        <v>32</v>
      </c>
      <c r="F1617" s="14">
        <v>5000000</v>
      </c>
      <c r="G1617" s="15" t="s">
        <v>3</v>
      </c>
      <c r="H1617" s="16">
        <v>12</v>
      </c>
      <c r="I1617" s="15" t="s">
        <v>12</v>
      </c>
      <c r="J1617" s="15" t="s">
        <v>3</v>
      </c>
      <c r="K1617" s="16">
        <v>1</v>
      </c>
      <c r="L1617" s="15" t="s">
        <v>16</v>
      </c>
      <c r="M1617" s="15" t="s">
        <v>5</v>
      </c>
      <c r="N1617" s="17">
        <f>ROUNDUP(IF(H1617&lt;=0,0,IF(K1617&lt;=0,0,F1617*H1617*K1617)),-3)</f>
        <v>60000000</v>
      </c>
      <c r="O1617" s="17">
        <v>60000000</v>
      </c>
      <c r="P1617" s="17">
        <f t="shared" si="96"/>
        <v>0</v>
      </c>
      <c r="Q1617" s="69"/>
      <c r="R1617" s="755"/>
      <c r="S1617" s="755"/>
    </row>
    <row r="1618" spans="1:19" hidden="1">
      <c r="A1618" s="140"/>
      <c r="B1618" s="225"/>
      <c r="C1618" s="28"/>
      <c r="D1618" s="1004"/>
      <c r="E1618" s="124" t="s">
        <v>33</v>
      </c>
      <c r="F1618" s="14">
        <v>1300000</v>
      </c>
      <c r="G1618" s="15" t="s">
        <v>3</v>
      </c>
      <c r="H1618" s="16">
        <v>12</v>
      </c>
      <c r="I1618" s="15" t="s">
        <v>12</v>
      </c>
      <c r="J1618" s="15" t="s">
        <v>3</v>
      </c>
      <c r="K1618" s="16">
        <v>1</v>
      </c>
      <c r="L1618" s="15" t="s">
        <v>16</v>
      </c>
      <c r="M1618" s="15" t="s">
        <v>5</v>
      </c>
      <c r="N1618" s="17">
        <f>ROUNDUP(IF(H1618&lt;=0,0,IF(K1618&lt;=0,0,F1618*H1618*K1618)),-3)</f>
        <v>15600000</v>
      </c>
      <c r="O1618" s="17">
        <v>15600000</v>
      </c>
      <c r="P1618" s="17">
        <f t="shared" si="96"/>
        <v>0</v>
      </c>
      <c r="Q1618" s="69"/>
      <c r="R1618" s="755"/>
      <c r="S1618" s="755"/>
    </row>
    <row r="1619" spans="1:19" hidden="1">
      <c r="A1619" s="140"/>
      <c r="B1619" s="225"/>
      <c r="C1619" s="28"/>
      <c r="D1619" s="1004"/>
      <c r="E1619" s="124" t="s">
        <v>86</v>
      </c>
      <c r="F1619" s="14">
        <v>1500000</v>
      </c>
      <c r="G1619" s="15" t="s">
        <v>3</v>
      </c>
      <c r="H1619" s="16">
        <v>12</v>
      </c>
      <c r="I1619" s="15" t="s">
        <v>12</v>
      </c>
      <c r="J1619" s="15" t="s">
        <v>3</v>
      </c>
      <c r="K1619" s="16">
        <v>1</v>
      </c>
      <c r="L1619" s="15" t="s">
        <v>16</v>
      </c>
      <c r="M1619" s="15" t="s">
        <v>5</v>
      </c>
      <c r="N1619" s="17">
        <f>ROUNDUP(IF(H1619&lt;=0,0,IF(K1619&lt;=0,0,F1619*H1619*K1619)),-3)</f>
        <v>18000000</v>
      </c>
      <c r="O1619" s="17">
        <v>18000000</v>
      </c>
      <c r="P1619" s="17">
        <f t="shared" si="96"/>
        <v>0</v>
      </c>
      <c r="Q1619" s="69"/>
      <c r="R1619" s="755"/>
      <c r="S1619" s="755"/>
    </row>
    <row r="1620" spans="1:19" hidden="1">
      <c r="A1620" s="140"/>
      <c r="B1620" s="225"/>
      <c r="C1620" s="28"/>
      <c r="D1620" s="1004"/>
      <c r="E1620" s="124"/>
      <c r="N1620" s="17"/>
      <c r="O1620" s="17"/>
      <c r="P1620" s="17"/>
      <c r="Q1620" s="69"/>
      <c r="R1620" s="755"/>
      <c r="S1620" s="755"/>
    </row>
    <row r="1621" spans="1:19" hidden="1">
      <c r="A1621" s="140"/>
      <c r="B1621" s="225"/>
      <c r="C1621" s="28"/>
      <c r="D1621" s="1004" t="s">
        <v>436</v>
      </c>
      <c r="E1621" s="124"/>
      <c r="N1621" s="18">
        <f>SUBTOTAL(9,N1622:N1625)</f>
        <v>18520000</v>
      </c>
      <c r="O1621" s="18">
        <f>SUBTOTAL(9,O1622:O1625)</f>
        <v>18520000</v>
      </c>
      <c r="P1621" s="18">
        <f>SUBTOTAL(9,P1622:P1625)</f>
        <v>0</v>
      </c>
      <c r="Q1621" s="163"/>
      <c r="R1621" s="755"/>
      <c r="S1621" s="755"/>
    </row>
    <row r="1622" spans="1:19" hidden="1">
      <c r="A1622" s="140"/>
      <c r="B1622" s="225"/>
      <c r="C1622" s="28"/>
      <c r="D1622" s="1004"/>
      <c r="E1622" s="124" t="s">
        <v>96</v>
      </c>
      <c r="F1622" s="14">
        <v>3000000</v>
      </c>
      <c r="G1622" s="15" t="s">
        <v>3</v>
      </c>
      <c r="H1622" s="16">
        <v>1</v>
      </c>
      <c r="I1622" s="15" t="s">
        <v>16</v>
      </c>
      <c r="J1622" s="15" t="s">
        <v>3</v>
      </c>
      <c r="K1622" s="16">
        <v>1</v>
      </c>
      <c r="L1622" s="15" t="s">
        <v>16</v>
      </c>
      <c r="M1622" s="15" t="s">
        <v>5</v>
      </c>
      <c r="N1622" s="17">
        <f>ROUNDUP(IF(H1622&lt;=0,0,IF(K1622&lt;=0,0,F1622*H1622*K1622)),-3)</f>
        <v>3000000</v>
      </c>
      <c r="O1622" s="17">
        <v>3000000</v>
      </c>
      <c r="P1622" s="17">
        <f t="shared" si="96"/>
        <v>0</v>
      </c>
      <c r="Q1622" s="69"/>
      <c r="R1622" s="755"/>
      <c r="S1622" s="755"/>
    </row>
    <row r="1623" spans="1:19" hidden="1">
      <c r="A1623" s="140"/>
      <c r="B1623" s="225"/>
      <c r="C1623" s="28"/>
      <c r="D1623" s="1004"/>
      <c r="E1623" s="124" t="s">
        <v>2090</v>
      </c>
      <c r="F1623" s="14">
        <v>5000000</v>
      </c>
      <c r="G1623" s="15" t="s">
        <v>3</v>
      </c>
      <c r="H1623" s="16">
        <v>1</v>
      </c>
      <c r="I1623" s="15" t="s">
        <v>2087</v>
      </c>
      <c r="J1623" s="15" t="s">
        <v>3</v>
      </c>
      <c r="K1623" s="16">
        <v>1</v>
      </c>
      <c r="L1623" s="15" t="s">
        <v>16</v>
      </c>
      <c r="M1623" s="15" t="s">
        <v>5</v>
      </c>
      <c r="N1623" s="17">
        <f>ROUNDUP(IF(H1623&lt;=0,0,IF(K1623&lt;=0,0,F1623*H1623*K1623)),-3)</f>
        <v>5000000</v>
      </c>
      <c r="O1623" s="17">
        <v>5000000</v>
      </c>
      <c r="P1623" s="17">
        <f t="shared" si="96"/>
        <v>0</v>
      </c>
      <c r="Q1623" s="69"/>
      <c r="R1623" s="755"/>
      <c r="S1623" s="755"/>
    </row>
    <row r="1624" spans="1:19" hidden="1">
      <c r="A1624" s="140"/>
      <c r="B1624" s="225"/>
      <c r="C1624" s="28"/>
      <c r="D1624" s="1004"/>
      <c r="E1624" s="124" t="s">
        <v>2091</v>
      </c>
      <c r="F1624" s="14">
        <v>850000</v>
      </c>
      <c r="G1624" s="15" t="s">
        <v>3</v>
      </c>
      <c r="H1624" s="16">
        <v>12</v>
      </c>
      <c r="I1624" s="15" t="s">
        <v>12</v>
      </c>
      <c r="J1624" s="15" t="s">
        <v>3</v>
      </c>
      <c r="K1624" s="16">
        <v>1</v>
      </c>
      <c r="L1624" s="15" t="s">
        <v>16</v>
      </c>
      <c r="M1624" s="15" t="s">
        <v>5</v>
      </c>
      <c r="N1624" s="17">
        <f>ROUNDUP(IF(H1624&lt;=0,0,IF(K1624&lt;=0,0,F1624*H1624*K1624)),-3)</f>
        <v>10200000</v>
      </c>
      <c r="O1624" s="17">
        <v>10200000</v>
      </c>
      <c r="P1624" s="17">
        <f t="shared" si="96"/>
        <v>0</v>
      </c>
      <c r="Q1624" s="69"/>
      <c r="R1624" s="755"/>
      <c r="S1624" s="755"/>
    </row>
    <row r="1625" spans="1:19" hidden="1">
      <c r="A1625" s="140"/>
      <c r="B1625" s="225"/>
      <c r="C1625" s="28"/>
      <c r="D1625" s="1004"/>
      <c r="E1625" s="124" t="s">
        <v>2092</v>
      </c>
      <c r="F1625" s="14">
        <v>20000</v>
      </c>
      <c r="G1625" s="15" t="s">
        <v>3</v>
      </c>
      <c r="H1625" s="16">
        <v>8</v>
      </c>
      <c r="I1625" s="15" t="s">
        <v>26</v>
      </c>
      <c r="J1625" s="15" t="s">
        <v>3</v>
      </c>
      <c r="K1625" s="16">
        <v>2</v>
      </c>
      <c r="L1625" s="15" t="s">
        <v>25</v>
      </c>
      <c r="M1625" s="15" t="s">
        <v>5</v>
      </c>
      <c r="N1625" s="17">
        <f>ROUNDUP(IF(H1625&lt;=0,0,IF(K1625&lt;=0,0,F1625*H1625*K1625)),-3)</f>
        <v>320000</v>
      </c>
      <c r="O1625" s="17">
        <v>320000</v>
      </c>
      <c r="P1625" s="17">
        <f t="shared" si="96"/>
        <v>0</v>
      </c>
      <c r="Q1625" s="69"/>
      <c r="R1625" s="755"/>
      <c r="S1625" s="755"/>
    </row>
    <row r="1626" spans="1:19" hidden="1">
      <c r="A1626" s="140"/>
      <c r="B1626" s="225"/>
      <c r="C1626" s="28"/>
      <c r="D1626" s="1004"/>
      <c r="E1626" s="124"/>
      <c r="N1626" s="17"/>
      <c r="O1626" s="17"/>
      <c r="P1626" s="17">
        <f t="shared" si="96"/>
        <v>0</v>
      </c>
      <c r="Q1626" s="69"/>
      <c r="R1626" s="755"/>
      <c r="S1626" s="755"/>
    </row>
    <row r="1627" spans="1:19" hidden="1">
      <c r="A1627" s="140"/>
      <c r="B1627" s="225"/>
      <c r="C1627" s="28"/>
      <c r="D1627" s="1004" t="s">
        <v>445</v>
      </c>
      <c r="E1627" s="124"/>
      <c r="N1627" s="18">
        <f>SUBTOTAL(9,N1628:N1632)</f>
        <v>21560000</v>
      </c>
      <c r="O1627" s="18">
        <f>SUBTOTAL(9,O1628:O1632)</f>
        <v>21560000</v>
      </c>
      <c r="P1627" s="18">
        <f>SUBTOTAL(9,P1628:P1632)</f>
        <v>0</v>
      </c>
      <c r="Q1627" s="163"/>
      <c r="R1627" s="755"/>
      <c r="S1627" s="755"/>
    </row>
    <row r="1628" spans="1:19" hidden="1">
      <c r="A1628" s="140"/>
      <c r="B1628" s="225"/>
      <c r="C1628" s="28"/>
      <c r="D1628" s="1004"/>
      <c r="E1628" s="124" t="s">
        <v>87</v>
      </c>
      <c r="F1628" s="14">
        <v>60000</v>
      </c>
      <c r="G1628" s="15" t="s">
        <v>3</v>
      </c>
      <c r="H1628" s="16">
        <v>12</v>
      </c>
      <c r="I1628" s="15" t="s">
        <v>12</v>
      </c>
      <c r="J1628" s="15" t="s">
        <v>3</v>
      </c>
      <c r="K1628" s="16">
        <v>1</v>
      </c>
      <c r="L1628" s="15" t="s">
        <v>16</v>
      </c>
      <c r="M1628" s="15" t="s">
        <v>5</v>
      </c>
      <c r="N1628" s="17">
        <f>ROUNDUP(IF(H1628&lt;=0,0,IF(K1628&lt;=0,0,F1628*H1628*K1628)),-3)</f>
        <v>720000</v>
      </c>
      <c r="O1628" s="17">
        <v>720000</v>
      </c>
      <c r="P1628" s="17">
        <f t="shared" si="96"/>
        <v>0</v>
      </c>
      <c r="Q1628" s="69"/>
      <c r="R1628" s="755"/>
      <c r="S1628" s="755"/>
    </row>
    <row r="1629" spans="1:19" hidden="1">
      <c r="A1629" s="140"/>
      <c r="B1629" s="225"/>
      <c r="C1629" s="28"/>
      <c r="D1629" s="1004"/>
      <c r="E1629" s="124" t="s">
        <v>91</v>
      </c>
      <c r="F1629" s="14">
        <v>12000000</v>
      </c>
      <c r="G1629" s="15" t="s">
        <v>3</v>
      </c>
      <c r="H1629" s="16">
        <v>1</v>
      </c>
      <c r="I1629" s="15" t="s">
        <v>16</v>
      </c>
      <c r="J1629" s="15" t="s">
        <v>3</v>
      </c>
      <c r="K1629" s="16">
        <v>1</v>
      </c>
      <c r="L1629" s="15" t="s">
        <v>16</v>
      </c>
      <c r="M1629" s="15" t="s">
        <v>5</v>
      </c>
      <c r="N1629" s="17">
        <f>ROUNDUP(IF(H1629&lt;=0,0,IF(K1629&lt;=0,0,F1629*H1629*K1629)),-3)</f>
        <v>12000000</v>
      </c>
      <c r="O1629" s="17">
        <v>12000000</v>
      </c>
      <c r="P1629" s="17">
        <f t="shared" si="96"/>
        <v>0</v>
      </c>
      <c r="Q1629" s="69"/>
      <c r="R1629" s="755"/>
      <c r="S1629" s="755"/>
    </row>
    <row r="1630" spans="1:19" hidden="1">
      <c r="A1630" s="140"/>
      <c r="B1630" s="225"/>
      <c r="C1630" s="28"/>
      <c r="D1630" s="1004"/>
      <c r="E1630" s="124" t="s">
        <v>2093</v>
      </c>
      <c r="F1630" s="14">
        <v>2240000</v>
      </c>
      <c r="G1630" s="15" t="s">
        <v>3</v>
      </c>
      <c r="H1630" s="16">
        <v>1</v>
      </c>
      <c r="I1630" s="15" t="s">
        <v>16</v>
      </c>
      <c r="J1630" s="15" t="s">
        <v>3</v>
      </c>
      <c r="K1630" s="16">
        <v>1</v>
      </c>
      <c r="L1630" s="15" t="s">
        <v>16</v>
      </c>
      <c r="M1630" s="15" t="s">
        <v>5</v>
      </c>
      <c r="N1630" s="17">
        <f>ROUNDUP(IF(H1630&lt;=0,0,IF(K1630&lt;=0,0,F1630*H1630*K1630)),-3)</f>
        <v>2240000</v>
      </c>
      <c r="O1630" s="17">
        <v>2240000</v>
      </c>
      <c r="P1630" s="17">
        <f t="shared" si="96"/>
        <v>0</v>
      </c>
      <c r="Q1630" s="69"/>
      <c r="R1630" s="755"/>
      <c r="S1630" s="755"/>
    </row>
    <row r="1631" spans="1:19" hidden="1">
      <c r="A1631" s="140"/>
      <c r="B1631" s="225"/>
      <c r="C1631" s="28"/>
      <c r="D1631" s="1004"/>
      <c r="E1631" s="124" t="s">
        <v>94</v>
      </c>
      <c r="F1631" s="14">
        <v>3000000</v>
      </c>
      <c r="G1631" s="15" t="s">
        <v>3</v>
      </c>
      <c r="H1631" s="16">
        <v>1</v>
      </c>
      <c r="I1631" s="15" t="s">
        <v>16</v>
      </c>
      <c r="J1631" s="15" t="s">
        <v>3</v>
      </c>
      <c r="K1631" s="16">
        <v>1</v>
      </c>
      <c r="L1631" s="15" t="s">
        <v>16</v>
      </c>
      <c r="M1631" s="15" t="s">
        <v>5</v>
      </c>
      <c r="N1631" s="17">
        <f>ROUNDUP(IF(H1631&lt;=0,0,IF(K1631&lt;=0,0,F1631*H1631*K1631)),-3)</f>
        <v>3000000</v>
      </c>
      <c r="O1631" s="17">
        <v>3000000</v>
      </c>
      <c r="P1631" s="17">
        <f t="shared" si="96"/>
        <v>0</v>
      </c>
      <c r="Q1631" s="69"/>
      <c r="R1631" s="755"/>
      <c r="S1631" s="755"/>
    </row>
    <row r="1632" spans="1:19" hidden="1">
      <c r="A1632" s="140"/>
      <c r="B1632" s="225"/>
      <c r="C1632" s="28"/>
      <c r="D1632" s="1004"/>
      <c r="E1632" s="124" t="s">
        <v>97</v>
      </c>
      <c r="F1632" s="14">
        <v>300000</v>
      </c>
      <c r="G1632" s="15" t="s">
        <v>3</v>
      </c>
      <c r="H1632" s="16">
        <v>12</v>
      </c>
      <c r="I1632" s="15" t="s">
        <v>12</v>
      </c>
      <c r="J1632" s="15" t="s">
        <v>3</v>
      </c>
      <c r="K1632" s="16">
        <v>1</v>
      </c>
      <c r="L1632" s="15" t="s">
        <v>16</v>
      </c>
      <c r="M1632" s="15" t="s">
        <v>5</v>
      </c>
      <c r="N1632" s="17">
        <f>ROUNDUP(IF(H1632&lt;=0,0,IF(K1632&lt;=0,0,F1632*H1632*K1632)),-3)</f>
        <v>3600000</v>
      </c>
      <c r="O1632" s="17">
        <v>3600000</v>
      </c>
      <c r="P1632" s="17">
        <f t="shared" si="96"/>
        <v>0</v>
      </c>
      <c r="Q1632" s="69"/>
      <c r="R1632" s="755"/>
      <c r="S1632" s="755"/>
    </row>
    <row r="1633" spans="1:19" hidden="1">
      <c r="A1633" s="140"/>
      <c r="B1633" s="225"/>
      <c r="C1633" s="28"/>
      <c r="D1633" s="1004"/>
      <c r="E1633" s="124"/>
      <c r="N1633" s="17"/>
      <c r="O1633" s="17"/>
      <c r="P1633" s="17"/>
      <c r="Q1633" s="69"/>
      <c r="R1633" s="755"/>
      <c r="S1633" s="755"/>
    </row>
    <row r="1634" spans="1:19" hidden="1">
      <c r="A1634" s="140"/>
      <c r="B1634" s="225"/>
      <c r="C1634" s="28"/>
      <c r="D1634" s="1004" t="s">
        <v>399</v>
      </c>
      <c r="E1634" s="124"/>
      <c r="N1634" s="18">
        <f>SUBTOTAL(9,N1635)</f>
        <v>400000000</v>
      </c>
      <c r="O1634" s="18">
        <f>SUBTOTAL(9,O1635)</f>
        <v>400000000</v>
      </c>
      <c r="P1634" s="18">
        <f>SUBTOTAL(9,P1635)</f>
        <v>0</v>
      </c>
      <c r="Q1634" s="163"/>
      <c r="R1634" s="755"/>
      <c r="S1634" s="755"/>
    </row>
    <row r="1635" spans="1:19" hidden="1">
      <c r="A1635" s="140"/>
      <c r="B1635" s="225"/>
      <c r="C1635" s="28"/>
      <c r="D1635" s="1004"/>
      <c r="E1635" s="124" t="s">
        <v>99</v>
      </c>
      <c r="F1635" s="14">
        <v>400000000</v>
      </c>
      <c r="G1635" s="15" t="s">
        <v>3</v>
      </c>
      <c r="H1635" s="16">
        <v>1</v>
      </c>
      <c r="I1635" s="15" t="s">
        <v>16</v>
      </c>
      <c r="J1635" s="15" t="s">
        <v>3</v>
      </c>
      <c r="K1635" s="16">
        <v>1</v>
      </c>
      <c r="L1635" s="15" t="s">
        <v>1784</v>
      </c>
      <c r="M1635" s="15" t="s">
        <v>5</v>
      </c>
      <c r="N1635" s="17">
        <f>ROUNDUP(IF(H1635&lt;=0,0,IF(K1635&lt;=0,0,F1635*H1635*K1635)),-3)</f>
        <v>400000000</v>
      </c>
      <c r="O1635" s="17">
        <v>400000000</v>
      </c>
      <c r="P1635" s="17">
        <f t="shared" si="96"/>
        <v>0</v>
      </c>
      <c r="Q1635" s="69"/>
      <c r="R1635" s="755"/>
      <c r="S1635" s="755"/>
    </row>
    <row r="1636" spans="1:19" hidden="1">
      <c r="A1636" s="140"/>
      <c r="B1636" s="225"/>
      <c r="C1636" s="28"/>
      <c r="D1636" s="1004"/>
      <c r="E1636" s="124"/>
      <c r="N1636" s="17"/>
      <c r="O1636" s="17"/>
      <c r="P1636" s="17"/>
      <c r="Q1636" s="69"/>
      <c r="R1636" s="755"/>
      <c r="S1636" s="755"/>
    </row>
    <row r="1637" spans="1:19" hidden="1">
      <c r="A1637" s="140"/>
      <c r="B1637" s="225"/>
      <c r="C1637" s="28"/>
      <c r="D1637" s="1004" t="s">
        <v>417</v>
      </c>
      <c r="E1637" s="124"/>
      <c r="N1637" s="18">
        <f>SUBTOTAL(9,N1638:N1640)</f>
        <v>54000000</v>
      </c>
      <c r="O1637" s="18">
        <f>SUBTOTAL(9,O1638:O1640)</f>
        <v>54000000</v>
      </c>
      <c r="P1637" s="18">
        <f>SUBTOTAL(9,P1638:P1640)</f>
        <v>0</v>
      </c>
      <c r="Q1637" s="163"/>
      <c r="R1637" s="755"/>
      <c r="S1637" s="755"/>
    </row>
    <row r="1638" spans="1:19" hidden="1">
      <c r="A1638" s="140"/>
      <c r="B1638" s="225"/>
      <c r="C1638" s="28"/>
      <c r="D1638" s="1004"/>
      <c r="E1638" s="124" t="s">
        <v>2094</v>
      </c>
      <c r="F1638" s="14">
        <v>1000000</v>
      </c>
      <c r="G1638" s="15" t="s">
        <v>3</v>
      </c>
      <c r="H1638" s="16">
        <v>12</v>
      </c>
      <c r="I1638" s="15" t="s">
        <v>12</v>
      </c>
      <c r="J1638" s="15" t="s">
        <v>3</v>
      </c>
      <c r="K1638" s="16">
        <v>1</v>
      </c>
      <c r="L1638" s="15" t="s">
        <v>16</v>
      </c>
      <c r="M1638" s="15" t="s">
        <v>5</v>
      </c>
      <c r="N1638" s="17">
        <f>ROUNDUP(IF(H1638&lt;=0,0,IF(K1638&lt;=0,0,F1638*H1638*K1638)),-3)</f>
        <v>12000000</v>
      </c>
      <c r="O1638" s="17">
        <v>12000000</v>
      </c>
      <c r="P1638" s="17">
        <f t="shared" si="96"/>
        <v>0</v>
      </c>
      <c r="Q1638" s="69"/>
      <c r="R1638" s="755"/>
      <c r="S1638" s="755"/>
    </row>
    <row r="1639" spans="1:19" hidden="1">
      <c r="A1639" s="140"/>
      <c r="B1639" s="225"/>
      <c r="C1639" s="28"/>
      <c r="D1639" s="1004"/>
      <c r="E1639" s="124" t="s">
        <v>93</v>
      </c>
      <c r="F1639" s="14">
        <v>3000000</v>
      </c>
      <c r="G1639" s="15" t="s">
        <v>3</v>
      </c>
      <c r="H1639" s="16">
        <v>12</v>
      </c>
      <c r="I1639" s="15" t="s">
        <v>12</v>
      </c>
      <c r="J1639" s="15" t="s">
        <v>3</v>
      </c>
      <c r="K1639" s="16">
        <v>1</v>
      </c>
      <c r="L1639" s="15" t="s">
        <v>16</v>
      </c>
      <c r="M1639" s="15" t="s">
        <v>5</v>
      </c>
      <c r="N1639" s="17">
        <f>ROUNDUP(IF(H1639&lt;=0,0,IF(K1639&lt;=0,0,F1639*H1639*K1639)),-3)</f>
        <v>36000000</v>
      </c>
      <c r="O1639" s="17">
        <v>36000000</v>
      </c>
      <c r="P1639" s="17">
        <f t="shared" si="96"/>
        <v>0</v>
      </c>
      <c r="Q1639" s="69"/>
      <c r="R1639" s="755"/>
      <c r="S1639" s="755"/>
    </row>
    <row r="1640" spans="1:19" hidden="1">
      <c r="A1640" s="140"/>
      <c r="B1640" s="225"/>
      <c r="C1640" s="28"/>
      <c r="D1640" s="1004"/>
      <c r="E1640" s="124" t="s">
        <v>92</v>
      </c>
      <c r="F1640" s="14">
        <v>6000000</v>
      </c>
      <c r="G1640" s="15" t="s">
        <v>3</v>
      </c>
      <c r="H1640" s="16">
        <v>1</v>
      </c>
      <c r="I1640" s="15" t="s">
        <v>16</v>
      </c>
      <c r="J1640" s="15" t="s">
        <v>3</v>
      </c>
      <c r="K1640" s="16">
        <v>1</v>
      </c>
      <c r="L1640" s="15" t="s">
        <v>16</v>
      </c>
      <c r="M1640" s="15" t="s">
        <v>5</v>
      </c>
      <c r="N1640" s="17">
        <f>ROUNDUP(IF(H1640&lt;=0,0,IF(K1640&lt;=0,0,F1640*H1640*K1640)),-3)</f>
        <v>6000000</v>
      </c>
      <c r="O1640" s="17">
        <v>6000000</v>
      </c>
      <c r="P1640" s="17">
        <f t="shared" si="96"/>
        <v>0</v>
      </c>
      <c r="Q1640" s="69"/>
      <c r="R1640" s="755"/>
      <c r="S1640" s="755"/>
    </row>
    <row r="1641" spans="1:19" hidden="1">
      <c r="A1641" s="140"/>
      <c r="B1641" s="225"/>
      <c r="C1641" s="28"/>
      <c r="D1641" s="1004"/>
      <c r="E1641" s="124"/>
      <c r="N1641" s="17"/>
      <c r="O1641" s="17"/>
      <c r="P1641" s="17"/>
      <c r="Q1641" s="69"/>
      <c r="R1641" s="755"/>
      <c r="S1641" s="755"/>
    </row>
    <row r="1642" spans="1:19" hidden="1">
      <c r="A1642" s="140"/>
      <c r="B1642" s="225"/>
      <c r="C1642" s="28"/>
      <c r="D1642" s="1004" t="s">
        <v>409</v>
      </c>
      <c r="E1642" s="124"/>
      <c r="N1642" s="18">
        <f>SUBTOTAL(9,N1643:N1643)</f>
        <v>4000000</v>
      </c>
      <c r="O1642" s="18">
        <f>SUBTOTAL(9,O1643:O1643)</f>
        <v>4000000</v>
      </c>
      <c r="P1642" s="18">
        <f>SUBTOTAL(9,P1643:P1643)</f>
        <v>0</v>
      </c>
      <c r="Q1642" s="163"/>
      <c r="R1642" s="755"/>
      <c r="S1642" s="755"/>
    </row>
    <row r="1643" spans="1:19" hidden="1">
      <c r="A1643" s="140"/>
      <c r="B1643" s="225"/>
      <c r="C1643" s="28"/>
      <c r="D1643" s="1004"/>
      <c r="E1643" s="124" t="s">
        <v>95</v>
      </c>
      <c r="F1643" s="14">
        <v>4000000</v>
      </c>
      <c r="G1643" s="15" t="s">
        <v>3</v>
      </c>
      <c r="H1643" s="16">
        <v>1</v>
      </c>
      <c r="I1643" s="15" t="s">
        <v>16</v>
      </c>
      <c r="J1643" s="15" t="s">
        <v>3</v>
      </c>
      <c r="K1643" s="16">
        <v>1</v>
      </c>
      <c r="L1643" s="15" t="s">
        <v>16</v>
      </c>
      <c r="M1643" s="15" t="s">
        <v>5</v>
      </c>
      <c r="N1643" s="17">
        <f>ROUNDUP(IF(H1643&lt;=0,0,IF(K1643&lt;=0,0,F1643*H1643*K1643)),-3)</f>
        <v>4000000</v>
      </c>
      <c r="O1643" s="17">
        <v>4000000</v>
      </c>
      <c r="P1643" s="17">
        <f t="shared" si="96"/>
        <v>0</v>
      </c>
      <c r="Q1643" s="69"/>
      <c r="R1643" s="755"/>
      <c r="S1643" s="755"/>
    </row>
    <row r="1644" spans="1:19" hidden="1">
      <c r="A1644" s="140"/>
      <c r="B1644" s="225"/>
      <c r="C1644" s="28"/>
      <c r="D1644" s="1004"/>
      <c r="E1644" s="124"/>
      <c r="N1644" s="17"/>
      <c r="O1644" s="17"/>
      <c r="P1644" s="17"/>
      <c r="Q1644" s="69"/>
      <c r="R1644" s="755"/>
      <c r="S1644" s="755"/>
    </row>
    <row r="1645" spans="1:19" hidden="1">
      <c r="A1645" s="140"/>
      <c r="B1645" s="225"/>
      <c r="C1645" s="28"/>
      <c r="D1645" s="1004" t="s">
        <v>412</v>
      </c>
      <c r="E1645" s="124"/>
      <c r="N1645" s="18">
        <f>SUBTOTAL(9,N1646:N1648)</f>
        <v>411404000</v>
      </c>
      <c r="O1645" s="18">
        <f>SUBTOTAL(9,O1646:O1648)</f>
        <v>511904000</v>
      </c>
      <c r="P1645" s="18">
        <f>SUBTOTAL(9,P1646:P1648)</f>
        <v>-100500000</v>
      </c>
      <c r="Q1645" s="163"/>
      <c r="R1645" s="755"/>
      <c r="S1645" s="755"/>
    </row>
    <row r="1646" spans="1:19" hidden="1">
      <c r="A1646" s="140"/>
      <c r="B1646" s="225"/>
      <c r="C1646" s="28"/>
      <c r="D1646" s="1004"/>
      <c r="E1646" s="124" t="s">
        <v>2095</v>
      </c>
      <c r="F1646" s="14">
        <v>33050333</v>
      </c>
      <c r="G1646" s="15" t="s">
        <v>3</v>
      </c>
      <c r="H1646" s="16">
        <v>12</v>
      </c>
      <c r="I1646" s="15" t="s">
        <v>12</v>
      </c>
      <c r="J1646" s="15" t="s">
        <v>3</v>
      </c>
      <c r="K1646" s="16">
        <v>1</v>
      </c>
      <c r="L1646" s="15" t="s">
        <v>16</v>
      </c>
      <c r="M1646" s="15" t="s">
        <v>5</v>
      </c>
      <c r="N1646" s="17">
        <f>ROUNDUP(IF(H1646&lt;=0,0,IF(K1646&lt;=0,0,F1646*H1646*K1646)),-3)</f>
        <v>396604000</v>
      </c>
      <c r="O1646" s="17">
        <v>497104000</v>
      </c>
      <c r="P1646" s="17">
        <f t="shared" si="96"/>
        <v>-100500000</v>
      </c>
      <c r="Q1646" s="69"/>
      <c r="R1646" s="755"/>
      <c r="S1646" s="755"/>
    </row>
    <row r="1647" spans="1:19" hidden="1">
      <c r="A1647" s="140"/>
      <c r="B1647" s="225"/>
      <c r="C1647" s="28"/>
      <c r="D1647" s="1004"/>
      <c r="E1647" s="124" t="s">
        <v>2096</v>
      </c>
      <c r="F1647" s="14">
        <v>6800000</v>
      </c>
      <c r="G1647" s="15" t="s">
        <v>3</v>
      </c>
      <c r="H1647" s="16">
        <v>1</v>
      </c>
      <c r="I1647" s="15" t="s">
        <v>16</v>
      </c>
      <c r="J1647" s="15" t="s">
        <v>3</v>
      </c>
      <c r="K1647" s="16">
        <v>1</v>
      </c>
      <c r="L1647" s="15" t="s">
        <v>16</v>
      </c>
      <c r="M1647" s="15" t="s">
        <v>5</v>
      </c>
      <c r="N1647" s="17">
        <f>ROUNDUP(IF(H1647&lt;=0,0,IF(K1647&lt;=0,0,F1647*H1647*K1647)),-3)</f>
        <v>6800000</v>
      </c>
      <c r="O1647" s="17">
        <v>6800000</v>
      </c>
      <c r="P1647" s="17">
        <f t="shared" si="96"/>
        <v>0</v>
      </c>
      <c r="Q1647" s="69"/>
      <c r="R1647" s="755"/>
      <c r="S1647" s="755"/>
    </row>
    <row r="1648" spans="1:19" hidden="1">
      <c r="A1648" s="140"/>
      <c r="B1648" s="225"/>
      <c r="C1648" s="28"/>
      <c r="D1648" s="1004"/>
      <c r="E1648" s="124" t="s">
        <v>2097</v>
      </c>
      <c r="F1648" s="14">
        <v>4000000</v>
      </c>
      <c r="G1648" s="15" t="s">
        <v>3</v>
      </c>
      <c r="H1648" s="16">
        <v>1</v>
      </c>
      <c r="I1648" s="15" t="s">
        <v>16</v>
      </c>
      <c r="K1648" s="16">
        <v>2</v>
      </c>
      <c r="L1648" s="15" t="s">
        <v>1687</v>
      </c>
      <c r="N1648" s="17">
        <f>ROUNDUP(IF(H1648&lt;=0,0,IF(K1648&lt;=0,0,F1648*H1648*K1648)),-3)</f>
        <v>8000000</v>
      </c>
      <c r="O1648" s="17">
        <v>8000000</v>
      </c>
      <c r="P1648" s="17">
        <f t="shared" si="96"/>
        <v>0</v>
      </c>
      <c r="Q1648" s="69"/>
      <c r="R1648" s="755"/>
      <c r="S1648" s="755"/>
    </row>
    <row r="1649" spans="1:53" hidden="1">
      <c r="A1649" s="140"/>
      <c r="B1649" s="326"/>
      <c r="C1649" s="327"/>
      <c r="D1649" s="1061"/>
      <c r="E1649" s="231"/>
      <c r="F1649" s="155"/>
      <c r="G1649" s="156"/>
      <c r="H1649" s="158"/>
      <c r="I1649" s="156"/>
      <c r="J1649" s="156"/>
      <c r="K1649" s="158"/>
      <c r="L1649" s="156"/>
      <c r="M1649" s="156"/>
      <c r="N1649" s="160"/>
      <c r="O1649" s="160"/>
      <c r="P1649" s="160"/>
      <c r="Q1649" s="161"/>
      <c r="R1649" s="755"/>
      <c r="S1649" s="755"/>
    </row>
    <row r="1650" spans="1:53" hidden="1">
      <c r="A1650" s="317" t="s">
        <v>374</v>
      </c>
      <c r="B1650" s="182"/>
      <c r="C1650" s="136"/>
      <c r="D1650" s="1034"/>
      <c r="E1650" s="194"/>
      <c r="F1650" s="195"/>
      <c r="G1650" s="196"/>
      <c r="H1650" s="197"/>
      <c r="I1650" s="196"/>
      <c r="J1650" s="196"/>
      <c r="K1650" s="197"/>
      <c r="L1650" s="196"/>
      <c r="M1650" s="196"/>
      <c r="N1650" s="184">
        <f>SUBTOTAL(9,N1651:N2357)</f>
        <v>26035133280.153496</v>
      </c>
      <c r="O1650" s="184">
        <f>SUBTOTAL(9,O1651:O2357)</f>
        <v>25329590993</v>
      </c>
      <c r="P1650" s="184">
        <f>SUBTOTAL(9,P1651:P2357)</f>
        <v>705542287.15349269</v>
      </c>
      <c r="Q1650" s="122">
        <f>(N1650/O1650)*100-100</f>
        <v>2.7854468212632213</v>
      </c>
      <c r="R1650" s="755"/>
      <c r="S1650" s="755"/>
      <c r="T1650" s="88"/>
      <c r="U1650" s="88"/>
      <c r="AZ1650" s="10"/>
      <c r="BA1650" s="10"/>
    </row>
    <row r="1651" spans="1:53" hidden="1">
      <c r="A1651" s="328"/>
      <c r="B1651" s="182" t="s">
        <v>1280</v>
      </c>
      <c r="C1651" s="136"/>
      <c r="D1651" s="1034"/>
      <c r="E1651" s="194"/>
      <c r="F1651" s="195"/>
      <c r="G1651" s="196"/>
      <c r="H1651" s="197"/>
      <c r="I1651" s="196"/>
      <c r="J1651" s="196"/>
      <c r="K1651" s="197"/>
      <c r="L1651" s="196"/>
      <c r="M1651" s="196"/>
      <c r="N1651" s="184">
        <f>SUBTOTAL(9,N1652:N1719)</f>
        <v>15090094280.153494</v>
      </c>
      <c r="O1651" s="184">
        <f>SUBTOTAL(9,O1652:O1719)</f>
        <v>15293835993</v>
      </c>
      <c r="P1651" s="184">
        <f>SUBTOTAL(9,P1652:P1719)</f>
        <v>-203741712.84650731</v>
      </c>
      <c r="Q1651" s="122">
        <f>(N1651/O1651)*100-100</f>
        <v>-1.3321818864787076</v>
      </c>
      <c r="R1651" s="755"/>
      <c r="S1651" s="755"/>
      <c r="AZ1651" s="10"/>
      <c r="BA1651" s="10"/>
    </row>
    <row r="1652" spans="1:53" hidden="1">
      <c r="A1652" s="67"/>
      <c r="B1652" s="329"/>
      <c r="C1652" s="136" t="s">
        <v>201</v>
      </c>
      <c r="D1652" s="1034"/>
      <c r="E1652" s="194"/>
      <c r="F1652" s="195"/>
      <c r="G1652" s="196"/>
      <c r="H1652" s="197"/>
      <c r="I1652" s="196"/>
      <c r="J1652" s="196"/>
      <c r="K1652" s="197"/>
      <c r="L1652" s="196"/>
      <c r="M1652" s="196"/>
      <c r="N1652" s="184">
        <f>SUBTOTAL(9,N1653:N1716)</f>
        <v>12872227280.153494</v>
      </c>
      <c r="O1652" s="184">
        <f>SUBTOTAL(9,O1653:O1716)</f>
        <v>13285819993</v>
      </c>
      <c r="P1652" s="184">
        <f>SUBTOTAL(9,P1653:P1716)</f>
        <v>-413592712.84650731</v>
      </c>
      <c r="Q1652" s="122">
        <f>(N1652/O1652)*100-100</f>
        <v>-3.1130386612525029</v>
      </c>
      <c r="R1652" s="755"/>
      <c r="S1652" s="755"/>
      <c r="T1652" s="47"/>
      <c r="U1652" s="47"/>
      <c r="AZ1652" s="10"/>
      <c r="BA1652" s="10"/>
    </row>
    <row r="1653" spans="1:53" hidden="1">
      <c r="A1653" s="67"/>
      <c r="B1653" s="183"/>
      <c r="C1653" s="330"/>
      <c r="E1653" s="124"/>
      <c r="N1653" s="184">
        <f>SUBTOTAL(9,N1654:N1683)</f>
        <v>10658431665.071772</v>
      </c>
      <c r="O1653" s="184">
        <f>SUBTOTAL(9,O1654:O1683)</f>
        <v>10894714000</v>
      </c>
      <c r="P1653" s="184">
        <f>SUBTOTAL(9,P1654:P1683)</f>
        <v>-236282334.92822969</v>
      </c>
      <c r="Q1653" s="174"/>
      <c r="R1653" s="755"/>
      <c r="S1653" s="755"/>
      <c r="T1653" s="47"/>
      <c r="U1653" s="47"/>
      <c r="AZ1653" s="10"/>
      <c r="BA1653" s="10"/>
    </row>
    <row r="1654" spans="1:53" hidden="1">
      <c r="A1654" s="67"/>
      <c r="B1654" s="183"/>
      <c r="C1654" s="60"/>
      <c r="D1654" s="1062" t="s">
        <v>199</v>
      </c>
      <c r="E1654" s="25"/>
      <c r="G1654" s="25"/>
      <c r="H1654" s="25"/>
      <c r="I1654" s="25" t="s">
        <v>26</v>
      </c>
      <c r="J1654" s="25"/>
      <c r="K1654" s="25"/>
      <c r="L1654" s="27"/>
      <c r="M1654" s="25"/>
      <c r="N1654" s="17">
        <f>SUBTOTAL(9,N1655)</f>
        <v>142373000</v>
      </c>
      <c r="O1654" s="17">
        <f>SUBTOTAL(9,O1655)</f>
        <v>160827000</v>
      </c>
      <c r="P1654" s="17">
        <f>SUBTOTAL(9,P1655)</f>
        <v>-18454000</v>
      </c>
      <c r="Q1654" s="175"/>
      <c r="R1654" s="755"/>
      <c r="S1654" s="755"/>
      <c r="T1654" s="47"/>
      <c r="U1654" s="47"/>
      <c r="AZ1654" s="10"/>
      <c r="BA1654" s="10"/>
    </row>
    <row r="1655" spans="1:53" hidden="1">
      <c r="A1655" s="67"/>
      <c r="B1655" s="183"/>
      <c r="C1655" s="60"/>
      <c r="D1655" s="1062"/>
      <c r="E1655" s="25" t="s">
        <v>1271</v>
      </c>
      <c r="F1655" s="14">
        <v>142372040</v>
      </c>
      <c r="G1655" s="25" t="s">
        <v>3</v>
      </c>
      <c r="H1655" s="25">
        <v>1</v>
      </c>
      <c r="I1655" s="25" t="s">
        <v>26</v>
      </c>
      <c r="J1655" s="25" t="s">
        <v>272</v>
      </c>
      <c r="K1655" s="25">
        <v>1</v>
      </c>
      <c r="L1655" s="27" t="s">
        <v>16</v>
      </c>
      <c r="M1655" s="25" t="s">
        <v>5</v>
      </c>
      <c r="N1655" s="17">
        <f>ROUNDUP(IF(H1655&lt;=0,0,IF(K1655&lt;=0,0,F1655*H1655*K1655)),-3)</f>
        <v>142373000</v>
      </c>
      <c r="O1655" s="17">
        <v>160827000</v>
      </c>
      <c r="P1655" s="17">
        <f>N1655-O1655</f>
        <v>-18454000</v>
      </c>
      <c r="Q1655" s="175"/>
      <c r="R1655" s="755"/>
      <c r="S1655" s="755"/>
      <c r="T1655" s="47"/>
      <c r="U1655" s="47"/>
      <c r="AZ1655" s="10"/>
      <c r="BA1655" s="10"/>
    </row>
    <row r="1656" spans="1:53" hidden="1">
      <c r="A1656" s="67"/>
      <c r="B1656" s="183"/>
      <c r="C1656" s="60"/>
      <c r="D1656" s="1062"/>
      <c r="E1656" s="25"/>
      <c r="G1656" s="25"/>
      <c r="H1656" s="25"/>
      <c r="I1656" s="25"/>
      <c r="J1656" s="25"/>
      <c r="K1656" s="25"/>
      <c r="L1656" s="27"/>
      <c r="M1656" s="25"/>
      <c r="N1656" s="17"/>
      <c r="O1656" s="17"/>
      <c r="P1656" s="17"/>
      <c r="Q1656" s="175"/>
      <c r="R1656" s="755"/>
      <c r="S1656" s="755"/>
      <c r="T1656" s="47"/>
      <c r="U1656" s="47"/>
      <c r="AZ1656" s="10"/>
      <c r="BA1656" s="10"/>
    </row>
    <row r="1657" spans="1:53" hidden="1">
      <c r="A1657" s="67"/>
      <c r="B1657" s="183"/>
      <c r="C1657" s="60"/>
      <c r="D1657" s="1062" t="s">
        <v>199</v>
      </c>
      <c r="E1657" s="25"/>
      <c r="F1657" s="25"/>
      <c r="G1657" s="25"/>
      <c r="H1657" s="25">
        <v>177</v>
      </c>
      <c r="I1657" s="25" t="s">
        <v>26</v>
      </c>
      <c r="J1657" s="25"/>
      <c r="K1657" s="25"/>
      <c r="L1657" s="27"/>
      <c r="M1657" s="25"/>
      <c r="N1657" s="18">
        <f>SUBTOTAL(9,N1658:N1683)</f>
        <v>10516058665.071772</v>
      </c>
      <c r="O1657" s="18">
        <f>SUBTOTAL(9,O1658:O1683)</f>
        <v>10733887000</v>
      </c>
      <c r="P1657" s="18">
        <f>SUBTOTAL(9,P1658:P1683)</f>
        <v>-217828334.92822969</v>
      </c>
      <c r="Q1657" s="174"/>
      <c r="R1657" s="755"/>
      <c r="S1657" s="755"/>
      <c r="T1657" s="47"/>
      <c r="U1657" s="47"/>
      <c r="AZ1657" s="10"/>
      <c r="BA1657" s="10"/>
    </row>
    <row r="1658" spans="1:53" hidden="1">
      <c r="A1658" s="67"/>
      <c r="B1658" s="183"/>
      <c r="C1658" s="60"/>
      <c r="D1658" s="1062"/>
      <c r="E1658" s="25"/>
      <c r="F1658" s="25"/>
      <c r="G1658" s="25"/>
      <c r="H1658" s="25"/>
      <c r="I1658" s="25"/>
      <c r="J1658" s="25"/>
      <c r="K1658" s="25"/>
      <c r="L1658" s="27"/>
      <c r="M1658" s="25"/>
      <c r="N1658" s="17">
        <f>SUBTOTAL(9,N1659:N1666)</f>
        <v>7990221000</v>
      </c>
      <c r="O1658" s="17">
        <f>SUBTOTAL(9,O1659:O1666)</f>
        <v>8104984000</v>
      </c>
      <c r="P1658" s="17">
        <f>SUBTOTAL(9,P1659:P1666)</f>
        <v>-114763000</v>
      </c>
      <c r="Q1658" s="175"/>
      <c r="R1658" s="755"/>
      <c r="S1658" s="755"/>
      <c r="T1658" s="47"/>
      <c r="U1658" s="47"/>
      <c r="AZ1658" s="10"/>
      <c r="BA1658" s="10"/>
    </row>
    <row r="1659" spans="1:53" hidden="1">
      <c r="A1659" s="67"/>
      <c r="B1659" s="183"/>
      <c r="C1659" s="60"/>
      <c r="D1659" s="1062"/>
      <c r="E1659" s="25" t="s">
        <v>59</v>
      </c>
      <c r="F1659" s="331">
        <v>6782900</v>
      </c>
      <c r="G1659" s="25" t="s">
        <v>3</v>
      </c>
      <c r="H1659" s="25">
        <v>6</v>
      </c>
      <c r="I1659" s="25" t="s">
        <v>26</v>
      </c>
      <c r="J1659" s="25" t="s">
        <v>3</v>
      </c>
      <c r="K1659" s="25">
        <v>12</v>
      </c>
      <c r="L1659" s="27" t="s">
        <v>12</v>
      </c>
      <c r="M1659" s="25" t="s">
        <v>5</v>
      </c>
      <c r="N1659" s="17">
        <f>F1659*H1659*K1659</f>
        <v>488368800</v>
      </c>
      <c r="O1659" s="17">
        <v>461417000</v>
      </c>
      <c r="P1659" s="17">
        <f t="shared" ref="P1659:P1666" si="97">N1659-O1659</f>
        <v>26951800</v>
      </c>
      <c r="Q1659" s="175"/>
      <c r="R1659" s="755"/>
      <c r="S1659" s="755"/>
      <c r="T1659" s="47"/>
      <c r="U1659" s="47"/>
      <c r="AZ1659" s="10"/>
      <c r="BA1659" s="10"/>
    </row>
    <row r="1660" spans="1:53" hidden="1">
      <c r="A1660" s="67"/>
      <c r="B1660" s="183"/>
      <c r="C1660" s="60"/>
      <c r="D1660" s="1062"/>
      <c r="E1660" s="25" t="s">
        <v>60</v>
      </c>
      <c r="F1660" s="331">
        <v>5958200</v>
      </c>
      <c r="G1660" s="25" t="s">
        <v>3</v>
      </c>
      <c r="H1660" s="25">
        <v>10</v>
      </c>
      <c r="I1660" s="25" t="s">
        <v>26</v>
      </c>
      <c r="J1660" s="25" t="s">
        <v>3</v>
      </c>
      <c r="K1660" s="25">
        <v>12</v>
      </c>
      <c r="L1660" s="27" t="s">
        <v>12</v>
      </c>
      <c r="M1660" s="25" t="s">
        <v>5</v>
      </c>
      <c r="N1660" s="17">
        <f t="shared" ref="N1660:N1665" si="98">F1660*H1660*K1660</f>
        <v>714984000</v>
      </c>
      <c r="O1660" s="17">
        <v>745019000</v>
      </c>
      <c r="P1660" s="17">
        <f t="shared" si="97"/>
        <v>-30035000</v>
      </c>
      <c r="Q1660" s="175"/>
      <c r="R1660" s="755"/>
      <c r="S1660" s="755"/>
      <c r="T1660" s="47"/>
      <c r="U1660" s="47"/>
      <c r="AZ1660" s="10"/>
      <c r="BA1660" s="10"/>
    </row>
    <row r="1661" spans="1:53" hidden="1">
      <c r="A1661" s="67"/>
      <c r="B1661" s="183"/>
      <c r="C1661" s="60"/>
      <c r="D1661" s="1062"/>
      <c r="E1661" s="25" t="s">
        <v>61</v>
      </c>
      <c r="F1661" s="331">
        <v>5199000</v>
      </c>
      <c r="G1661" s="25" t="s">
        <v>3</v>
      </c>
      <c r="H1661" s="25">
        <v>18</v>
      </c>
      <c r="I1661" s="25" t="s">
        <v>26</v>
      </c>
      <c r="J1661" s="25" t="s">
        <v>3</v>
      </c>
      <c r="K1661" s="25">
        <v>12</v>
      </c>
      <c r="L1661" s="27" t="s">
        <v>12</v>
      </c>
      <c r="M1661" s="25" t="s">
        <v>5</v>
      </c>
      <c r="N1661" s="17">
        <f t="shared" si="98"/>
        <v>1122984000</v>
      </c>
      <c r="O1661" s="17">
        <v>1186888000</v>
      </c>
      <c r="P1661" s="17">
        <f t="shared" si="97"/>
        <v>-63904000</v>
      </c>
      <c r="Q1661" s="175"/>
      <c r="R1661" s="755"/>
      <c r="S1661" s="755"/>
      <c r="T1661" s="47"/>
      <c r="U1661" s="47"/>
      <c r="AZ1661" s="10"/>
      <c r="BA1661" s="10"/>
    </row>
    <row r="1662" spans="1:53" hidden="1">
      <c r="A1662" s="67"/>
      <c r="B1662" s="183"/>
      <c r="C1662" s="60"/>
      <c r="D1662" s="1062"/>
      <c r="E1662" s="25" t="s">
        <v>62</v>
      </c>
      <c r="F1662" s="331">
        <v>4391250</v>
      </c>
      <c r="G1662" s="25" t="s">
        <v>3</v>
      </c>
      <c r="H1662" s="25">
        <v>32</v>
      </c>
      <c r="I1662" s="25" t="s">
        <v>26</v>
      </c>
      <c r="J1662" s="25" t="s">
        <v>3</v>
      </c>
      <c r="K1662" s="25">
        <v>12</v>
      </c>
      <c r="L1662" s="27" t="s">
        <v>12</v>
      </c>
      <c r="M1662" s="25" t="s">
        <v>5</v>
      </c>
      <c r="N1662" s="17">
        <f t="shared" si="98"/>
        <v>1686240000</v>
      </c>
      <c r="O1662" s="17">
        <v>1561601000</v>
      </c>
      <c r="P1662" s="17">
        <f t="shared" si="97"/>
        <v>124639000</v>
      </c>
      <c r="Q1662" s="175"/>
      <c r="R1662" s="755"/>
      <c r="S1662" s="755"/>
      <c r="T1662" s="47"/>
      <c r="U1662" s="47"/>
      <c r="AZ1662" s="10"/>
      <c r="BA1662" s="10"/>
    </row>
    <row r="1663" spans="1:53" hidden="1">
      <c r="A1663" s="67"/>
      <c r="B1663" s="183"/>
      <c r="C1663" s="60"/>
      <c r="D1663" s="1062"/>
      <c r="E1663" s="25" t="s">
        <v>63</v>
      </c>
      <c r="F1663" s="331">
        <v>3517340</v>
      </c>
      <c r="G1663" s="25" t="s">
        <v>3</v>
      </c>
      <c r="H1663" s="25">
        <v>46</v>
      </c>
      <c r="I1663" s="25" t="s">
        <v>26</v>
      </c>
      <c r="J1663" s="25" t="s">
        <v>3</v>
      </c>
      <c r="K1663" s="25">
        <v>12</v>
      </c>
      <c r="L1663" s="27" t="s">
        <v>12</v>
      </c>
      <c r="M1663" s="25" t="s">
        <v>5</v>
      </c>
      <c r="N1663" s="17">
        <f t="shared" si="98"/>
        <v>1941571680</v>
      </c>
      <c r="O1663" s="17">
        <v>1949130000</v>
      </c>
      <c r="P1663" s="17">
        <f t="shared" si="97"/>
        <v>-7558320</v>
      </c>
      <c r="Q1663" s="175"/>
      <c r="R1663" s="755"/>
      <c r="S1663" s="755"/>
      <c r="T1663" s="47"/>
      <c r="U1663" s="47"/>
      <c r="AZ1663" s="10"/>
      <c r="BA1663" s="10"/>
    </row>
    <row r="1664" spans="1:53" hidden="1">
      <c r="A1664" s="67"/>
      <c r="B1664" s="183"/>
      <c r="C1664" s="60"/>
      <c r="D1664" s="1062"/>
      <c r="E1664" s="25" t="s">
        <v>64</v>
      </c>
      <c r="F1664" s="331">
        <v>2799910</v>
      </c>
      <c r="G1664" s="25" t="s">
        <v>3</v>
      </c>
      <c r="H1664" s="25">
        <v>42</v>
      </c>
      <c r="I1664" s="25" t="s">
        <v>26</v>
      </c>
      <c r="J1664" s="25" t="s">
        <v>3</v>
      </c>
      <c r="K1664" s="25">
        <v>12</v>
      </c>
      <c r="L1664" s="27" t="s">
        <v>12</v>
      </c>
      <c r="M1664" s="25" t="s">
        <v>5</v>
      </c>
      <c r="N1664" s="17">
        <f t="shared" si="98"/>
        <v>1411154640</v>
      </c>
      <c r="O1664" s="17">
        <v>1439042000</v>
      </c>
      <c r="P1664" s="17">
        <f t="shared" si="97"/>
        <v>-27887360</v>
      </c>
      <c r="Q1664" s="175"/>
      <c r="R1664" s="755"/>
      <c r="S1664" s="755"/>
      <c r="T1664" s="47"/>
      <c r="U1664" s="47"/>
      <c r="AZ1664" s="10"/>
      <c r="BA1664" s="10"/>
    </row>
    <row r="1665" spans="1:21" s="10" customFormat="1" hidden="1">
      <c r="A1665" s="67"/>
      <c r="B1665" s="183"/>
      <c r="C1665" s="60"/>
      <c r="D1665" s="1062"/>
      <c r="E1665" s="25" t="s">
        <v>2711</v>
      </c>
      <c r="F1665" s="331">
        <v>2386310</v>
      </c>
      <c r="G1665" s="25" t="s">
        <v>3</v>
      </c>
      <c r="H1665" s="25">
        <v>19</v>
      </c>
      <c r="I1665" s="25" t="s">
        <v>26</v>
      </c>
      <c r="J1665" s="25" t="s">
        <v>3</v>
      </c>
      <c r="K1665" s="25">
        <v>12</v>
      </c>
      <c r="L1665" s="27" t="s">
        <v>12</v>
      </c>
      <c r="M1665" s="25" t="s">
        <v>5</v>
      </c>
      <c r="N1665" s="17">
        <f t="shared" si="98"/>
        <v>544078680</v>
      </c>
      <c r="O1665" s="17">
        <v>761887000</v>
      </c>
      <c r="P1665" s="17">
        <f t="shared" si="97"/>
        <v>-217808320</v>
      </c>
      <c r="Q1665" s="175"/>
      <c r="R1665" s="755"/>
      <c r="S1665" s="755"/>
      <c r="T1665" s="47"/>
      <c r="U1665" s="47"/>
    </row>
    <row r="1666" spans="1:21" s="10" customFormat="1" hidden="1">
      <c r="A1666" s="67"/>
      <c r="B1666" s="183"/>
      <c r="C1666" s="60"/>
      <c r="D1666" s="1062"/>
      <c r="E1666" s="25" t="s">
        <v>2712</v>
      </c>
      <c r="F1666" s="331">
        <v>1684150</v>
      </c>
      <c r="G1666" s="25" t="s">
        <v>3</v>
      </c>
      <c r="H1666" s="25">
        <v>4</v>
      </c>
      <c r="I1666" s="25" t="s">
        <v>26</v>
      </c>
      <c r="J1666" s="25" t="s">
        <v>3</v>
      </c>
      <c r="K1666" s="25">
        <v>12</v>
      </c>
      <c r="L1666" s="27" t="s">
        <v>12</v>
      </c>
      <c r="M1666" s="25" t="s">
        <v>5</v>
      </c>
      <c r="N1666" s="17">
        <f>F1666*H1666*K1666</f>
        <v>80839200</v>
      </c>
      <c r="O1666" s="17"/>
      <c r="P1666" s="17">
        <f t="shared" si="97"/>
        <v>80839200</v>
      </c>
      <c r="Q1666" s="175"/>
      <c r="R1666" s="755"/>
      <c r="S1666" s="755"/>
      <c r="T1666" s="47"/>
      <c r="U1666" s="47"/>
    </row>
    <row r="1667" spans="1:21" s="10" customFormat="1" hidden="1">
      <c r="A1667" s="67"/>
      <c r="B1667" s="183"/>
      <c r="C1667" s="60"/>
      <c r="D1667" s="1062"/>
      <c r="E1667" s="25"/>
      <c r="F1667" s="23"/>
      <c r="G1667" s="25"/>
      <c r="H1667" s="25"/>
      <c r="I1667" s="25"/>
      <c r="J1667" s="25"/>
      <c r="K1667" s="25"/>
      <c r="L1667" s="27"/>
      <c r="M1667" s="25"/>
      <c r="N1667" s="17"/>
      <c r="O1667" s="17"/>
      <c r="P1667" s="17"/>
      <c r="Q1667" s="175"/>
      <c r="R1667" s="755"/>
      <c r="S1667" s="755"/>
      <c r="T1667" s="47"/>
      <c r="U1667" s="47"/>
    </row>
    <row r="1668" spans="1:21" s="10" customFormat="1" hidden="1">
      <c r="A1668" s="67"/>
      <c r="B1668" s="183"/>
      <c r="C1668" s="60"/>
      <c r="D1668" s="1062"/>
      <c r="E1668" s="25" t="s">
        <v>49</v>
      </c>
      <c r="F1668" s="14"/>
      <c r="G1668" s="25"/>
      <c r="H1668" s="25"/>
      <c r="I1668" s="25"/>
      <c r="J1668" s="25"/>
      <c r="K1668" s="25"/>
      <c r="L1668" s="27"/>
      <c r="M1668" s="25"/>
      <c r="N1668" s="17">
        <f>SUBTOTAL(9,N1669:N1683)</f>
        <v>2525837665.0717702</v>
      </c>
      <c r="O1668" s="17">
        <f>SUBTOTAL(9,O1669:O1683)</f>
        <v>2628903000</v>
      </c>
      <c r="P1668" s="17">
        <f>SUBTOTAL(9,P1669:P1683)</f>
        <v>-103065334.9282297</v>
      </c>
      <c r="Q1668" s="175"/>
      <c r="R1668" s="755"/>
      <c r="S1668" s="755"/>
      <c r="T1668" s="47"/>
      <c r="U1668" s="47"/>
    </row>
    <row r="1669" spans="1:21" s="10" customFormat="1" hidden="1">
      <c r="A1669" s="67"/>
      <c r="B1669" s="183"/>
      <c r="C1669" s="60"/>
      <c r="D1669" s="1062"/>
      <c r="E1669" s="25" t="s">
        <v>66</v>
      </c>
      <c r="F1669" s="14">
        <v>6786868200</v>
      </c>
      <c r="G1669" s="25" t="s">
        <v>3</v>
      </c>
      <c r="H1669" s="332">
        <v>7.1770334928229667E-3</v>
      </c>
      <c r="I1669" s="25" t="s">
        <v>16</v>
      </c>
      <c r="J1669" s="25" t="s">
        <v>3</v>
      </c>
      <c r="K1669" s="25">
        <v>30</v>
      </c>
      <c r="L1669" s="27" t="s">
        <v>50</v>
      </c>
      <c r="M1669" s="25" t="s">
        <v>5</v>
      </c>
      <c r="N1669" s="17">
        <v>1463506000</v>
      </c>
      <c r="O1669" s="17">
        <v>1577697000</v>
      </c>
      <c r="P1669" s="17">
        <f t="shared" ref="P1669:P1683" si="99">N1669-O1669</f>
        <v>-114191000</v>
      </c>
      <c r="Q1669" s="175"/>
      <c r="R1669" s="755"/>
      <c r="S1669" s="755"/>
      <c r="T1669" s="47"/>
      <c r="U1669" s="47"/>
    </row>
    <row r="1670" spans="1:21" s="10" customFormat="1" hidden="1">
      <c r="A1670" s="67"/>
      <c r="B1670" s="183"/>
      <c r="C1670" s="60"/>
      <c r="D1670" s="1062"/>
      <c r="E1670" s="25" t="s">
        <v>100</v>
      </c>
      <c r="F1670" s="14">
        <v>800000</v>
      </c>
      <c r="G1670" s="25" t="s">
        <v>3</v>
      </c>
      <c r="H1670" s="25">
        <v>5</v>
      </c>
      <c r="I1670" s="25" t="s">
        <v>26</v>
      </c>
      <c r="J1670" s="25" t="s">
        <v>3</v>
      </c>
      <c r="K1670" s="25">
        <v>12</v>
      </c>
      <c r="L1670" s="27" t="s">
        <v>12</v>
      </c>
      <c r="M1670" s="25" t="s">
        <v>5</v>
      </c>
      <c r="N1670" s="17">
        <f t="shared" ref="N1670:N1683" si="100">F1670*H1670*K1670</f>
        <v>48000000</v>
      </c>
      <c r="O1670" s="17">
        <v>57600000</v>
      </c>
      <c r="P1670" s="17">
        <f t="shared" si="99"/>
        <v>-9600000</v>
      </c>
      <c r="Q1670" s="175"/>
      <c r="R1670" s="755"/>
      <c r="S1670" s="755"/>
      <c r="T1670" s="47"/>
      <c r="U1670" s="47"/>
    </row>
    <row r="1671" spans="1:21" s="10" customFormat="1" hidden="1">
      <c r="A1671" s="67"/>
      <c r="B1671" s="183"/>
      <c r="C1671" s="60"/>
      <c r="D1671" s="1062"/>
      <c r="E1671" s="25" t="s">
        <v>101</v>
      </c>
      <c r="F1671" s="14">
        <v>700000</v>
      </c>
      <c r="G1671" s="25" t="s">
        <v>3</v>
      </c>
      <c r="H1671" s="25">
        <v>9</v>
      </c>
      <c r="I1671" s="25" t="s">
        <v>26</v>
      </c>
      <c r="J1671" s="25" t="s">
        <v>3</v>
      </c>
      <c r="K1671" s="25">
        <v>12</v>
      </c>
      <c r="L1671" s="27" t="s">
        <v>12</v>
      </c>
      <c r="M1671" s="25" t="s">
        <v>5</v>
      </c>
      <c r="N1671" s="17">
        <f t="shared" si="100"/>
        <v>75600000</v>
      </c>
      <c r="O1671" s="17">
        <v>67200000</v>
      </c>
      <c r="P1671" s="17">
        <f t="shared" si="99"/>
        <v>8400000</v>
      </c>
      <c r="Q1671" s="175"/>
      <c r="R1671" s="755"/>
      <c r="S1671" s="755"/>
      <c r="T1671" s="47"/>
      <c r="U1671" s="47"/>
    </row>
    <row r="1672" spans="1:21" s="10" customFormat="1" hidden="1">
      <c r="A1672" s="67"/>
      <c r="B1672" s="183"/>
      <c r="C1672" s="60"/>
      <c r="D1672" s="1062"/>
      <c r="E1672" s="25" t="s">
        <v>3259</v>
      </c>
      <c r="F1672" s="14">
        <v>665851750</v>
      </c>
      <c r="G1672" s="25" t="s">
        <v>3</v>
      </c>
      <c r="H1672" s="332">
        <v>3.8277511961722487E-2</v>
      </c>
      <c r="I1672" s="25" t="s">
        <v>16</v>
      </c>
      <c r="J1672" s="25" t="s">
        <v>3</v>
      </c>
      <c r="K1672" s="25">
        <v>9</v>
      </c>
      <c r="L1672" s="27" t="s">
        <v>51</v>
      </c>
      <c r="M1672" s="25" t="s">
        <v>5</v>
      </c>
      <c r="N1672" s="17">
        <f t="shared" si="100"/>
        <v>229384334.92822963</v>
      </c>
      <c r="O1672" s="17">
        <v>233733000</v>
      </c>
      <c r="P1672" s="17">
        <f t="shared" si="99"/>
        <v>-4348665.07177037</v>
      </c>
      <c r="Q1672" s="175"/>
      <c r="R1672" s="755"/>
      <c r="S1672" s="755"/>
      <c r="T1672" s="47"/>
      <c r="U1672" s="47"/>
    </row>
    <row r="1673" spans="1:21" s="10" customFormat="1" hidden="1">
      <c r="A1673" s="67"/>
      <c r="B1673" s="183"/>
      <c r="C1673" s="60"/>
      <c r="D1673" s="1062"/>
      <c r="E1673" s="25" t="s">
        <v>68</v>
      </c>
      <c r="F1673" s="14">
        <v>50000</v>
      </c>
      <c r="G1673" s="25" t="s">
        <v>3</v>
      </c>
      <c r="H1673" s="333">
        <v>141.6</v>
      </c>
      <c r="I1673" s="25" t="s">
        <v>26</v>
      </c>
      <c r="J1673" s="25" t="s">
        <v>3</v>
      </c>
      <c r="K1673" s="25">
        <v>12</v>
      </c>
      <c r="L1673" s="27" t="s">
        <v>12</v>
      </c>
      <c r="M1673" s="25" t="s">
        <v>5</v>
      </c>
      <c r="N1673" s="17">
        <f t="shared" si="100"/>
        <v>84960000</v>
      </c>
      <c r="O1673" s="17">
        <v>105000000</v>
      </c>
      <c r="P1673" s="17">
        <f t="shared" si="99"/>
        <v>-20040000</v>
      </c>
      <c r="Q1673" s="175"/>
      <c r="R1673" s="755"/>
      <c r="S1673" s="755"/>
      <c r="T1673" s="47"/>
      <c r="U1673" s="47"/>
    </row>
    <row r="1674" spans="1:21" s="10" customFormat="1" hidden="1">
      <c r="A1674" s="67"/>
      <c r="B1674" s="183"/>
      <c r="C1674" s="60"/>
      <c r="D1674" s="1062"/>
      <c r="E1674" s="25" t="s">
        <v>69</v>
      </c>
      <c r="F1674" s="14">
        <v>80000</v>
      </c>
      <c r="G1674" s="25" t="s">
        <v>3</v>
      </c>
      <c r="H1674" s="25">
        <v>10</v>
      </c>
      <c r="I1674" s="25" t="s">
        <v>26</v>
      </c>
      <c r="J1674" s="25" t="s">
        <v>3</v>
      </c>
      <c r="K1674" s="25">
        <v>12</v>
      </c>
      <c r="L1674" s="27" t="s">
        <v>12</v>
      </c>
      <c r="M1674" s="25" t="s">
        <v>5</v>
      </c>
      <c r="N1674" s="17">
        <f t="shared" si="100"/>
        <v>9600000</v>
      </c>
      <c r="O1674" s="17">
        <v>14400000</v>
      </c>
      <c r="P1674" s="17">
        <f t="shared" si="99"/>
        <v>-4800000</v>
      </c>
      <c r="Q1674" s="175"/>
      <c r="R1674" s="755"/>
      <c r="S1674" s="755"/>
      <c r="T1674" s="47"/>
      <c r="U1674" s="47"/>
    </row>
    <row r="1675" spans="1:21" s="10" customFormat="1" hidden="1">
      <c r="A1675" s="67"/>
      <c r="B1675" s="183"/>
      <c r="C1675" s="60"/>
      <c r="D1675" s="1062"/>
      <c r="E1675" s="25" t="s">
        <v>1272</v>
      </c>
      <c r="F1675" s="14">
        <v>500000</v>
      </c>
      <c r="G1675" s="25" t="s">
        <v>3</v>
      </c>
      <c r="H1675" s="25">
        <v>7</v>
      </c>
      <c r="I1675" s="25" t="s">
        <v>26</v>
      </c>
      <c r="J1675" s="25" t="s">
        <v>3</v>
      </c>
      <c r="K1675" s="25">
        <v>12</v>
      </c>
      <c r="L1675" s="27" t="s">
        <v>12</v>
      </c>
      <c r="M1675" s="25" t="s">
        <v>5</v>
      </c>
      <c r="N1675" s="17">
        <f t="shared" si="100"/>
        <v>42000000</v>
      </c>
      <c r="O1675" s="17">
        <v>48000000</v>
      </c>
      <c r="P1675" s="17">
        <f t="shared" si="99"/>
        <v>-6000000</v>
      </c>
      <c r="Q1675" s="175"/>
      <c r="R1675" s="755"/>
      <c r="S1675" s="755"/>
      <c r="T1675" s="47"/>
      <c r="U1675" s="47"/>
    </row>
    <row r="1676" spans="1:21" s="10" customFormat="1" hidden="1">
      <c r="A1676" s="67"/>
      <c r="B1676" s="183"/>
      <c r="C1676" s="60"/>
      <c r="D1676" s="1062"/>
      <c r="E1676" s="25" t="s">
        <v>102</v>
      </c>
      <c r="F1676" s="14">
        <v>300000</v>
      </c>
      <c r="G1676" s="25" t="s">
        <v>3</v>
      </c>
      <c r="H1676" s="25">
        <v>31</v>
      </c>
      <c r="I1676" s="25" t="s">
        <v>26</v>
      </c>
      <c r="J1676" s="25" t="s">
        <v>3</v>
      </c>
      <c r="K1676" s="25">
        <v>12</v>
      </c>
      <c r="L1676" s="27" t="s">
        <v>12</v>
      </c>
      <c r="M1676" s="25" t="s">
        <v>5</v>
      </c>
      <c r="N1676" s="17">
        <f t="shared" si="100"/>
        <v>111600000</v>
      </c>
      <c r="O1676" s="17">
        <v>79200000</v>
      </c>
      <c r="P1676" s="17">
        <f t="shared" si="99"/>
        <v>32400000</v>
      </c>
      <c r="Q1676" s="175"/>
      <c r="R1676" s="755"/>
      <c r="S1676" s="755"/>
      <c r="T1676" s="47"/>
      <c r="U1676" s="47"/>
    </row>
    <row r="1677" spans="1:21" s="10" customFormat="1" hidden="1">
      <c r="A1677" s="67"/>
      <c r="B1677" s="183"/>
      <c r="C1677" s="60"/>
      <c r="D1677" s="1062"/>
      <c r="E1677" s="25" t="s">
        <v>54</v>
      </c>
      <c r="F1677" s="14">
        <v>130000</v>
      </c>
      <c r="G1677" s="25" t="s">
        <v>3</v>
      </c>
      <c r="H1677" s="25">
        <v>177</v>
      </c>
      <c r="I1677" s="25" t="s">
        <v>26</v>
      </c>
      <c r="J1677" s="25" t="s">
        <v>3</v>
      </c>
      <c r="K1677" s="25">
        <v>12</v>
      </c>
      <c r="L1677" s="27" t="s">
        <v>12</v>
      </c>
      <c r="M1677" s="25" t="s">
        <v>5</v>
      </c>
      <c r="N1677" s="17">
        <f t="shared" si="100"/>
        <v>276120000</v>
      </c>
      <c r="O1677" s="17">
        <v>273000000</v>
      </c>
      <c r="P1677" s="17">
        <f t="shared" si="99"/>
        <v>3120000</v>
      </c>
      <c r="Q1677" s="175"/>
      <c r="R1677" s="755"/>
      <c r="S1677" s="755"/>
      <c r="T1677" s="47"/>
      <c r="U1677" s="47"/>
    </row>
    <row r="1678" spans="1:21" s="10" customFormat="1" hidden="1">
      <c r="A1678" s="67"/>
      <c r="B1678" s="183"/>
      <c r="C1678" s="60"/>
      <c r="D1678" s="1062"/>
      <c r="E1678" s="25" t="s">
        <v>103</v>
      </c>
      <c r="F1678" s="14">
        <v>40000</v>
      </c>
      <c r="G1678" s="25" t="s">
        <v>3</v>
      </c>
      <c r="H1678" s="164">
        <v>132.75</v>
      </c>
      <c r="I1678" s="25" t="s">
        <v>26</v>
      </c>
      <c r="J1678" s="25" t="s">
        <v>3</v>
      </c>
      <c r="K1678" s="25">
        <v>12</v>
      </c>
      <c r="L1678" s="27" t="s">
        <v>12</v>
      </c>
      <c r="M1678" s="25" t="s">
        <v>5</v>
      </c>
      <c r="N1678" s="17">
        <f t="shared" si="100"/>
        <v>63720000</v>
      </c>
      <c r="O1678" s="17">
        <v>67200000</v>
      </c>
      <c r="P1678" s="17">
        <f t="shared" si="99"/>
        <v>-3480000</v>
      </c>
      <c r="Q1678" s="175"/>
      <c r="R1678" s="755"/>
      <c r="S1678" s="755"/>
      <c r="T1678" s="47"/>
      <c r="U1678" s="47"/>
    </row>
    <row r="1679" spans="1:21" s="10" customFormat="1" hidden="1">
      <c r="A1679" s="67"/>
      <c r="B1679" s="183"/>
      <c r="C1679" s="60"/>
      <c r="D1679" s="1062"/>
      <c r="E1679" s="25" t="s">
        <v>2713</v>
      </c>
      <c r="F1679" s="14">
        <v>20000</v>
      </c>
      <c r="G1679" s="25" t="s">
        <v>3</v>
      </c>
      <c r="H1679" s="164">
        <v>106.2</v>
      </c>
      <c r="I1679" s="25" t="s">
        <v>26</v>
      </c>
      <c r="J1679" s="25" t="s">
        <v>3</v>
      </c>
      <c r="K1679" s="25">
        <v>12</v>
      </c>
      <c r="L1679" s="27" t="s">
        <v>12</v>
      </c>
      <c r="M1679" s="25" t="s">
        <v>5</v>
      </c>
      <c r="N1679" s="17">
        <f t="shared" si="100"/>
        <v>25488000</v>
      </c>
      <c r="O1679" s="17">
        <v>84000000</v>
      </c>
      <c r="P1679" s="17">
        <f t="shared" si="99"/>
        <v>-58512000</v>
      </c>
      <c r="Q1679" s="175"/>
      <c r="R1679" s="755"/>
      <c r="S1679" s="755"/>
      <c r="T1679" s="47"/>
      <c r="U1679" s="47"/>
    </row>
    <row r="1680" spans="1:21" s="10" customFormat="1" hidden="1">
      <c r="A1680" s="67"/>
      <c r="B1680" s="183"/>
      <c r="C1680" s="60"/>
      <c r="D1680" s="1062"/>
      <c r="E1680" s="25" t="s">
        <v>2714</v>
      </c>
      <c r="F1680" s="14">
        <v>60000</v>
      </c>
      <c r="G1680" s="25" t="s">
        <v>3</v>
      </c>
      <c r="H1680" s="164">
        <v>70.8</v>
      </c>
      <c r="I1680" s="25" t="s">
        <v>26</v>
      </c>
      <c r="J1680" s="25" t="s">
        <v>3</v>
      </c>
      <c r="K1680" s="25">
        <v>12</v>
      </c>
      <c r="L1680" s="27" t="s">
        <v>12</v>
      </c>
      <c r="M1680" s="25" t="s">
        <v>5</v>
      </c>
      <c r="N1680" s="17">
        <f t="shared" si="100"/>
        <v>50976000</v>
      </c>
      <c r="O1680" s="17"/>
      <c r="P1680" s="17">
        <f t="shared" si="99"/>
        <v>50976000</v>
      </c>
      <c r="Q1680" s="175"/>
      <c r="R1680" s="755"/>
      <c r="S1680" s="755"/>
      <c r="T1680" s="47"/>
      <c r="U1680" s="47"/>
    </row>
    <row r="1681" spans="1:21" s="10" customFormat="1" hidden="1">
      <c r="A1681" s="67"/>
      <c r="B1681" s="183"/>
      <c r="C1681" s="60"/>
      <c r="D1681" s="1062"/>
      <c r="E1681" s="25" t="s">
        <v>1273</v>
      </c>
      <c r="F1681" s="14">
        <v>100000</v>
      </c>
      <c r="G1681" s="25" t="s">
        <v>3</v>
      </c>
      <c r="H1681" s="164">
        <v>17.7</v>
      </c>
      <c r="I1681" s="25" t="s">
        <v>26</v>
      </c>
      <c r="J1681" s="25" t="s">
        <v>3</v>
      </c>
      <c r="K1681" s="25">
        <v>12</v>
      </c>
      <c r="L1681" s="27" t="s">
        <v>12</v>
      </c>
      <c r="M1681" s="25" t="s">
        <v>5</v>
      </c>
      <c r="N1681" s="17">
        <f t="shared" si="100"/>
        <v>21240000</v>
      </c>
      <c r="O1681" s="17"/>
      <c r="P1681" s="17">
        <f t="shared" si="99"/>
        <v>21240000</v>
      </c>
      <c r="Q1681" s="175"/>
      <c r="R1681" s="755"/>
      <c r="S1681" s="755"/>
      <c r="T1681" s="47"/>
      <c r="U1681" s="47"/>
    </row>
    <row r="1682" spans="1:21" s="10" customFormat="1" hidden="1">
      <c r="A1682" s="67"/>
      <c r="B1682" s="183"/>
      <c r="C1682" s="60"/>
      <c r="D1682" s="1062"/>
      <c r="E1682" s="25" t="s">
        <v>1274</v>
      </c>
      <c r="F1682" s="14">
        <v>1347000</v>
      </c>
      <c r="G1682" s="25" t="s">
        <v>3</v>
      </c>
      <c r="H1682" s="332">
        <v>5.7416267942583733E-2</v>
      </c>
      <c r="I1682" s="25" t="s">
        <v>16</v>
      </c>
      <c r="J1682" s="25" t="s">
        <v>3</v>
      </c>
      <c r="K1682" s="25">
        <v>104</v>
      </c>
      <c r="L1682" s="27" t="s">
        <v>51</v>
      </c>
      <c r="M1682" s="25" t="s">
        <v>5</v>
      </c>
      <c r="N1682" s="17">
        <f t="shared" si="100"/>
        <v>8043330.1435406692</v>
      </c>
      <c r="O1682" s="17">
        <v>8044000</v>
      </c>
      <c r="P1682" s="17">
        <f t="shared" si="99"/>
        <v>-669.85645933076739</v>
      </c>
      <c r="Q1682" s="175"/>
      <c r="R1682" s="755"/>
      <c r="S1682" s="755"/>
      <c r="T1682" s="47"/>
      <c r="U1682" s="47"/>
    </row>
    <row r="1683" spans="1:21" s="10" customFormat="1" hidden="1">
      <c r="A1683" s="67"/>
      <c r="B1683" s="183"/>
      <c r="C1683" s="60"/>
      <c r="D1683" s="1062"/>
      <c r="E1683" s="25" t="s">
        <v>1275</v>
      </c>
      <c r="F1683" s="14">
        <v>1300000</v>
      </c>
      <c r="G1683" s="25" t="s">
        <v>3</v>
      </c>
      <c r="H1683" s="25">
        <v>1</v>
      </c>
      <c r="I1683" s="25" t="s">
        <v>26</v>
      </c>
      <c r="J1683" s="25" t="s">
        <v>3</v>
      </c>
      <c r="K1683" s="25">
        <v>12</v>
      </c>
      <c r="L1683" s="27" t="s">
        <v>12</v>
      </c>
      <c r="M1683" s="25" t="s">
        <v>5</v>
      </c>
      <c r="N1683" s="17">
        <f t="shared" si="100"/>
        <v>15600000</v>
      </c>
      <c r="O1683" s="17">
        <v>13829000</v>
      </c>
      <c r="P1683" s="17">
        <f t="shared" si="99"/>
        <v>1771000</v>
      </c>
      <c r="Q1683" s="175"/>
      <c r="R1683" s="755"/>
      <c r="S1683" s="755"/>
      <c r="T1683" s="47"/>
      <c r="U1683" s="47"/>
    </row>
    <row r="1684" spans="1:21" s="10" customFormat="1" hidden="1">
      <c r="A1684" s="67"/>
      <c r="B1684" s="183"/>
      <c r="C1684" s="60"/>
      <c r="D1684" s="1062"/>
      <c r="E1684" s="25"/>
      <c r="F1684" s="14"/>
      <c r="G1684" s="25"/>
      <c r="H1684" s="25"/>
      <c r="I1684" s="25"/>
      <c r="J1684" s="25"/>
      <c r="K1684" s="25"/>
      <c r="L1684" s="27"/>
      <c r="M1684" s="25"/>
      <c r="N1684" s="316"/>
      <c r="O1684" s="316"/>
      <c r="P1684" s="17"/>
      <c r="Q1684" s="175"/>
      <c r="R1684" s="755"/>
      <c r="S1684" s="755"/>
      <c r="T1684" s="47"/>
      <c r="U1684" s="47"/>
    </row>
    <row r="1685" spans="1:21" s="10" customFormat="1" hidden="1">
      <c r="A1685" s="67"/>
      <c r="B1685" s="183"/>
      <c r="C1685" s="60"/>
      <c r="D1685" s="1062" t="s">
        <v>519</v>
      </c>
      <c r="E1685" s="25"/>
      <c r="F1685" s="25"/>
      <c r="G1685" s="25"/>
      <c r="H1685" s="25">
        <v>7</v>
      </c>
      <c r="I1685" s="25" t="s">
        <v>26</v>
      </c>
      <c r="J1685" s="25"/>
      <c r="K1685" s="25"/>
      <c r="L1685" s="27"/>
      <c r="M1685" s="25"/>
      <c r="N1685" s="18">
        <f>SUBTOTAL(9,N1686:N1706)</f>
        <v>479687425.24401915</v>
      </c>
      <c r="O1685" s="18">
        <f>SUBTOTAL(9,O1686:O1706)</f>
        <v>671984000</v>
      </c>
      <c r="P1685" s="18">
        <f>SUBTOTAL(9,P1686:P1706)</f>
        <v>-192296574.75598085</v>
      </c>
      <c r="Q1685" s="174"/>
      <c r="R1685" s="755"/>
      <c r="S1685" s="755"/>
      <c r="T1685" s="47"/>
      <c r="U1685" s="47"/>
    </row>
    <row r="1686" spans="1:21" s="10" customFormat="1" hidden="1">
      <c r="A1686" s="67"/>
      <c r="B1686" s="183"/>
      <c r="C1686" s="60"/>
      <c r="D1686" s="1062"/>
      <c r="E1686" s="25" t="s">
        <v>52</v>
      </c>
      <c r="F1686" s="14"/>
      <c r="G1686" s="25"/>
      <c r="H1686" s="25"/>
      <c r="I1686" s="25"/>
      <c r="J1686" s="25"/>
      <c r="K1686" s="25"/>
      <c r="L1686" s="27"/>
      <c r="M1686" s="25"/>
      <c r="N1686" s="17">
        <f>SUBTOTAL(9,N1687:N1693)</f>
        <v>364350324</v>
      </c>
      <c r="O1686" s="17">
        <f>SUBTOTAL(9,O1687:O1693)</f>
        <v>512119000</v>
      </c>
      <c r="P1686" s="17">
        <f>SUBTOTAL(9,P1687:P1693)</f>
        <v>-147768676</v>
      </c>
      <c r="Q1686" s="175"/>
      <c r="R1686" s="755"/>
      <c r="S1686" s="755"/>
      <c r="T1686" s="47"/>
      <c r="U1686" s="47"/>
    </row>
    <row r="1687" spans="1:21" s="10" customFormat="1" hidden="1">
      <c r="A1687" s="67"/>
      <c r="B1687" s="183"/>
      <c r="C1687" s="60"/>
      <c r="D1687" s="1062"/>
      <c r="E1687" s="25" t="s">
        <v>132</v>
      </c>
      <c r="F1687" s="331">
        <v>6207127</v>
      </c>
      <c r="G1687" s="25" t="s">
        <v>3</v>
      </c>
      <c r="H1687" s="25">
        <v>1</v>
      </c>
      <c r="I1687" s="25" t="s">
        <v>26</v>
      </c>
      <c r="J1687" s="25" t="s">
        <v>3</v>
      </c>
      <c r="K1687" s="25">
        <v>12</v>
      </c>
      <c r="L1687" s="27" t="s">
        <v>12</v>
      </c>
      <c r="M1687" s="25" t="s">
        <v>5</v>
      </c>
      <c r="N1687" s="17">
        <f>F1687*H1687*K1687</f>
        <v>74485524</v>
      </c>
      <c r="O1687" s="17">
        <v>0</v>
      </c>
      <c r="P1687" s="17">
        <f t="shared" ref="P1687:P1693" si="101">N1687-O1687</f>
        <v>74485524</v>
      </c>
      <c r="Q1687" s="175"/>
      <c r="R1687" s="755"/>
      <c r="S1687" s="755"/>
      <c r="T1687" s="47"/>
      <c r="U1687" s="47"/>
    </row>
    <row r="1688" spans="1:21" s="10" customFormat="1" hidden="1">
      <c r="A1688" s="67"/>
      <c r="B1688" s="183"/>
      <c r="C1688" s="60"/>
      <c r="D1688" s="1062"/>
      <c r="E1688" s="25" t="s">
        <v>133</v>
      </c>
      <c r="F1688" s="331">
        <v>4974160</v>
      </c>
      <c r="G1688" s="25" t="s">
        <v>3</v>
      </c>
      <c r="H1688" s="25">
        <v>0</v>
      </c>
      <c r="I1688" s="25" t="s">
        <v>26</v>
      </c>
      <c r="J1688" s="25" t="s">
        <v>3</v>
      </c>
      <c r="K1688" s="25">
        <v>12</v>
      </c>
      <c r="L1688" s="27" t="s">
        <v>12</v>
      </c>
      <c r="M1688" s="25" t="s">
        <v>5</v>
      </c>
      <c r="N1688" s="17">
        <f t="shared" ref="N1688:N1693" si="102">F1688*H1688*K1688</f>
        <v>0</v>
      </c>
      <c r="O1688" s="17">
        <v>0</v>
      </c>
      <c r="P1688" s="17">
        <f t="shared" si="101"/>
        <v>0</v>
      </c>
      <c r="Q1688" s="175"/>
      <c r="R1688" s="755"/>
      <c r="S1688" s="755"/>
      <c r="T1688" s="47"/>
      <c r="U1688" s="47"/>
    </row>
    <row r="1689" spans="1:21" s="10" customFormat="1" hidden="1">
      <c r="A1689" s="67"/>
      <c r="B1689" s="183"/>
      <c r="C1689" s="60"/>
      <c r="D1689" s="1062"/>
      <c r="E1689" s="25" t="s">
        <v>61</v>
      </c>
      <c r="F1689" s="331">
        <v>4518600</v>
      </c>
      <c r="G1689" s="25" t="s">
        <v>3</v>
      </c>
      <c r="H1689" s="25">
        <v>3</v>
      </c>
      <c r="I1689" s="25" t="s">
        <v>26</v>
      </c>
      <c r="J1689" s="25" t="s">
        <v>3</v>
      </c>
      <c r="K1689" s="25">
        <v>12</v>
      </c>
      <c r="L1689" s="27" t="s">
        <v>12</v>
      </c>
      <c r="M1689" s="25" t="s">
        <v>5</v>
      </c>
      <c r="N1689" s="17">
        <f t="shared" si="102"/>
        <v>162669600</v>
      </c>
      <c r="O1689" s="17">
        <v>316878000</v>
      </c>
      <c r="P1689" s="17">
        <f t="shared" si="101"/>
        <v>-154208400</v>
      </c>
      <c r="Q1689" s="175"/>
      <c r="R1689" s="755"/>
      <c r="S1689" s="755"/>
      <c r="T1689" s="47"/>
      <c r="U1689" s="47"/>
    </row>
    <row r="1690" spans="1:21" s="10" customFormat="1" hidden="1">
      <c r="A1690" s="67"/>
      <c r="B1690" s="183"/>
      <c r="C1690" s="60"/>
      <c r="D1690" s="1062"/>
      <c r="E1690" s="25" t="s">
        <v>62</v>
      </c>
      <c r="F1690" s="331">
        <v>3917600</v>
      </c>
      <c r="G1690" s="25" t="s">
        <v>3</v>
      </c>
      <c r="H1690" s="25">
        <v>1</v>
      </c>
      <c r="I1690" s="25" t="s">
        <v>26</v>
      </c>
      <c r="J1690" s="25" t="s">
        <v>3</v>
      </c>
      <c r="K1690" s="25">
        <v>12</v>
      </c>
      <c r="L1690" s="27" t="s">
        <v>12</v>
      </c>
      <c r="M1690" s="25" t="s">
        <v>5</v>
      </c>
      <c r="N1690" s="17">
        <f t="shared" si="102"/>
        <v>47011200</v>
      </c>
      <c r="O1690" s="17">
        <v>137847000</v>
      </c>
      <c r="P1690" s="17">
        <f t="shared" si="101"/>
        <v>-90835800</v>
      </c>
      <c r="Q1690" s="175"/>
      <c r="R1690" s="755"/>
      <c r="S1690" s="755"/>
      <c r="T1690" s="47"/>
      <c r="U1690" s="47"/>
    </row>
    <row r="1691" spans="1:21" s="10" customFormat="1" hidden="1">
      <c r="A1691" s="67"/>
      <c r="B1691" s="183"/>
      <c r="C1691" s="60"/>
      <c r="D1691" s="1062"/>
      <c r="E1691" s="25" t="s">
        <v>63</v>
      </c>
      <c r="F1691" s="331">
        <v>3341000</v>
      </c>
      <c r="G1691" s="25" t="s">
        <v>3</v>
      </c>
      <c r="H1691" s="25">
        <v>2</v>
      </c>
      <c r="I1691" s="25" t="s">
        <v>26</v>
      </c>
      <c r="J1691" s="25" t="s">
        <v>3</v>
      </c>
      <c r="K1691" s="25">
        <v>12</v>
      </c>
      <c r="L1691" s="27" t="s">
        <v>12</v>
      </c>
      <c r="M1691" s="25" t="s">
        <v>5</v>
      </c>
      <c r="N1691" s="17">
        <f t="shared" si="102"/>
        <v>80184000</v>
      </c>
      <c r="O1691" s="17">
        <v>57394000</v>
      </c>
      <c r="P1691" s="17">
        <f t="shared" si="101"/>
        <v>22790000</v>
      </c>
      <c r="Q1691" s="175"/>
      <c r="R1691" s="755"/>
      <c r="S1691" s="755"/>
      <c r="T1691" s="47"/>
      <c r="U1691" s="47"/>
    </row>
    <row r="1692" spans="1:21" s="10" customFormat="1" hidden="1">
      <c r="A1692" s="67"/>
      <c r="B1692" s="183"/>
      <c r="C1692" s="60"/>
      <c r="D1692" s="1062"/>
      <c r="E1692" s="25" t="s">
        <v>64</v>
      </c>
      <c r="F1692" s="331">
        <v>2735810</v>
      </c>
      <c r="G1692" s="25" t="s">
        <v>3</v>
      </c>
      <c r="H1692" s="25">
        <v>0</v>
      </c>
      <c r="I1692" s="25" t="s">
        <v>26</v>
      </c>
      <c r="J1692" s="25" t="s">
        <v>3</v>
      </c>
      <c r="K1692" s="25">
        <v>12</v>
      </c>
      <c r="L1692" s="27" t="s">
        <v>12</v>
      </c>
      <c r="M1692" s="25" t="s">
        <v>5</v>
      </c>
      <c r="N1692" s="17">
        <f t="shared" si="102"/>
        <v>0</v>
      </c>
      <c r="O1692" s="17">
        <v>0</v>
      </c>
      <c r="P1692" s="17">
        <f t="shared" si="101"/>
        <v>0</v>
      </c>
      <c r="Q1692" s="175"/>
      <c r="R1692" s="755"/>
      <c r="S1692" s="755"/>
      <c r="T1692" s="47"/>
      <c r="U1692" s="47"/>
    </row>
    <row r="1693" spans="1:21" s="10" customFormat="1" hidden="1">
      <c r="A1693" s="67"/>
      <c r="B1693" s="183"/>
      <c r="C1693" s="60"/>
      <c r="D1693" s="1062"/>
      <c r="E1693" s="25" t="s">
        <v>65</v>
      </c>
      <c r="F1693" s="331">
        <v>2340520</v>
      </c>
      <c r="G1693" s="25" t="s">
        <v>3</v>
      </c>
      <c r="H1693" s="25">
        <v>0</v>
      </c>
      <c r="I1693" s="25" t="s">
        <v>26</v>
      </c>
      <c r="J1693" s="25" t="s">
        <v>129</v>
      </c>
      <c r="K1693" s="25">
        <v>12</v>
      </c>
      <c r="L1693" s="27" t="s">
        <v>12</v>
      </c>
      <c r="M1693" s="25" t="s">
        <v>5</v>
      </c>
      <c r="N1693" s="17">
        <f t="shared" si="102"/>
        <v>0</v>
      </c>
      <c r="O1693" s="17">
        <v>0</v>
      </c>
      <c r="P1693" s="17">
        <f t="shared" si="101"/>
        <v>0</v>
      </c>
      <c r="Q1693" s="175"/>
      <c r="R1693" s="755"/>
      <c r="S1693" s="755"/>
      <c r="T1693" s="47"/>
      <c r="U1693" s="47"/>
    </row>
    <row r="1694" spans="1:21" s="10" customFormat="1" hidden="1">
      <c r="A1694" s="67"/>
      <c r="B1694" s="183"/>
      <c r="C1694" s="60"/>
      <c r="D1694" s="1062"/>
      <c r="E1694" s="25"/>
      <c r="F1694" s="14"/>
      <c r="G1694" s="25"/>
      <c r="H1694" s="25"/>
      <c r="I1694" s="25"/>
      <c r="J1694" s="25"/>
      <c r="K1694" s="25"/>
      <c r="L1694" s="27"/>
      <c r="M1694" s="25"/>
      <c r="N1694" s="17"/>
      <c r="O1694" s="17"/>
      <c r="P1694" s="17"/>
      <c r="Q1694" s="175"/>
      <c r="R1694" s="755"/>
      <c r="S1694" s="755"/>
      <c r="T1694" s="47"/>
      <c r="U1694" s="47"/>
    </row>
    <row r="1695" spans="1:21" s="10" customFormat="1" hidden="1">
      <c r="A1695" s="67"/>
      <c r="B1695" s="183"/>
      <c r="C1695" s="60"/>
      <c r="D1695" s="1062"/>
      <c r="E1695" s="25" t="s">
        <v>49</v>
      </c>
      <c r="F1695" s="14"/>
      <c r="G1695" s="25"/>
      <c r="H1695" s="25"/>
      <c r="I1695" s="25"/>
      <c r="J1695" s="25"/>
      <c r="K1695" s="25"/>
      <c r="L1695" s="27"/>
      <c r="M1695" s="25"/>
      <c r="N1695" s="17">
        <f>SUBTOTAL(9,N1696:N1706)</f>
        <v>115337101.24401914</v>
      </c>
      <c r="O1695" s="17">
        <f>SUBTOTAL(9,O1696:O1706)</f>
        <v>159865000</v>
      </c>
      <c r="P1695" s="17">
        <f>SUBTOTAL(9,P1696:P1706)</f>
        <v>-44527898.755980864</v>
      </c>
      <c r="Q1695" s="175"/>
      <c r="R1695" s="755"/>
      <c r="S1695" s="755"/>
      <c r="T1695" s="47"/>
      <c r="U1695" s="47"/>
    </row>
    <row r="1696" spans="1:21" s="10" customFormat="1" hidden="1">
      <c r="A1696" s="67"/>
      <c r="B1696" s="183"/>
      <c r="C1696" s="60"/>
      <c r="D1696" s="1062"/>
      <c r="E1696" s="25" t="s">
        <v>66</v>
      </c>
      <c r="F1696" s="14">
        <v>289864800</v>
      </c>
      <c r="G1696" s="25" t="s">
        <v>3</v>
      </c>
      <c r="H1696" s="332">
        <v>7.1770334928229667E-3</v>
      </c>
      <c r="I1696" s="25" t="s">
        <v>16</v>
      </c>
      <c r="J1696" s="25" t="s">
        <v>3</v>
      </c>
      <c r="K1696" s="25">
        <v>30</v>
      </c>
      <c r="L1696" s="27" t="s">
        <v>50</v>
      </c>
      <c r="M1696" s="25" t="s">
        <v>5</v>
      </c>
      <c r="N1696" s="17">
        <f>F1696*H1696*K1696</f>
        <v>62411081.339712918</v>
      </c>
      <c r="O1696" s="17">
        <v>110265000</v>
      </c>
      <c r="P1696" s="17">
        <f t="shared" ref="P1696:P1706" si="103">N1696-O1696</f>
        <v>-47853918.660287082</v>
      </c>
      <c r="Q1696" s="175"/>
      <c r="R1696" s="755"/>
      <c r="S1696" s="755"/>
      <c r="T1696" s="47"/>
      <c r="U1696" s="47"/>
    </row>
    <row r="1697" spans="1:21" s="10" customFormat="1" hidden="1">
      <c r="A1697" s="67"/>
      <c r="B1697" s="183"/>
      <c r="C1697" s="60"/>
      <c r="D1697" s="1062"/>
      <c r="E1697" s="25" t="s">
        <v>100</v>
      </c>
      <c r="F1697" s="14">
        <v>800000</v>
      </c>
      <c r="G1697" s="25" t="s">
        <v>3</v>
      </c>
      <c r="H1697" s="25">
        <v>1</v>
      </c>
      <c r="I1697" s="25" t="s">
        <v>26</v>
      </c>
      <c r="J1697" s="25" t="s">
        <v>3</v>
      </c>
      <c r="K1697" s="25">
        <v>12</v>
      </c>
      <c r="L1697" s="27" t="s">
        <v>12</v>
      </c>
      <c r="M1697" s="25" t="s">
        <v>5</v>
      </c>
      <c r="N1697" s="17">
        <f t="shared" ref="N1697:N1706" si="104">F1697*H1697*K1697</f>
        <v>9600000</v>
      </c>
      <c r="O1697" s="17"/>
      <c r="P1697" s="17">
        <f t="shared" si="103"/>
        <v>9600000</v>
      </c>
      <c r="Q1697" s="175"/>
      <c r="R1697" s="755"/>
      <c r="S1697" s="755"/>
      <c r="T1697" s="47"/>
      <c r="U1697" s="47"/>
    </row>
    <row r="1698" spans="1:21" s="10" customFormat="1" hidden="1">
      <c r="A1698" s="67"/>
      <c r="B1698" s="183"/>
      <c r="C1698" s="60"/>
      <c r="D1698" s="1062"/>
      <c r="E1698" s="25" t="s">
        <v>67</v>
      </c>
      <c r="F1698" s="14">
        <v>30362527</v>
      </c>
      <c r="G1698" s="25" t="s">
        <v>3</v>
      </c>
      <c r="H1698" s="332">
        <v>3.8277511961722487E-2</v>
      </c>
      <c r="I1698" s="25" t="s">
        <v>16</v>
      </c>
      <c r="J1698" s="25" t="s">
        <v>3</v>
      </c>
      <c r="K1698" s="25">
        <v>10</v>
      </c>
      <c r="L1698" s="27" t="s">
        <v>51</v>
      </c>
      <c r="M1698" s="25" t="s">
        <v>5</v>
      </c>
      <c r="N1698" s="17">
        <f t="shared" si="104"/>
        <v>11622019.904306218</v>
      </c>
      <c r="O1698" s="17">
        <v>16336000</v>
      </c>
      <c r="P1698" s="17">
        <f t="shared" si="103"/>
        <v>-4713980.095693782</v>
      </c>
      <c r="Q1698" s="175"/>
      <c r="R1698" s="755"/>
      <c r="S1698" s="755"/>
      <c r="T1698" s="47"/>
      <c r="U1698" s="47"/>
    </row>
    <row r="1699" spans="1:21" s="10" customFormat="1" hidden="1">
      <c r="A1699" s="67"/>
      <c r="B1699" s="183"/>
      <c r="C1699" s="60"/>
      <c r="D1699" s="1062"/>
      <c r="E1699" s="25" t="s">
        <v>68</v>
      </c>
      <c r="F1699" s="14">
        <v>50000</v>
      </c>
      <c r="G1699" s="25" t="s">
        <v>3</v>
      </c>
      <c r="H1699" s="25">
        <v>6</v>
      </c>
      <c r="I1699" s="25" t="s">
        <v>119</v>
      </c>
      <c r="J1699" s="25" t="s">
        <v>3</v>
      </c>
      <c r="K1699" s="25">
        <v>12</v>
      </c>
      <c r="L1699" s="27" t="s">
        <v>12</v>
      </c>
      <c r="M1699" s="25" t="s">
        <v>5</v>
      </c>
      <c r="N1699" s="17">
        <f t="shared" si="104"/>
        <v>3600000</v>
      </c>
      <c r="O1699" s="17">
        <v>6600000</v>
      </c>
      <c r="P1699" s="17">
        <f t="shared" si="103"/>
        <v>-3000000</v>
      </c>
      <c r="Q1699" s="175"/>
      <c r="R1699" s="755"/>
      <c r="S1699" s="755"/>
      <c r="T1699" s="47"/>
      <c r="U1699" s="47"/>
    </row>
    <row r="1700" spans="1:21" s="10" customFormat="1" hidden="1">
      <c r="A1700" s="67"/>
      <c r="B1700" s="183"/>
      <c r="C1700" s="60"/>
      <c r="D1700" s="1062"/>
      <c r="E1700" s="25" t="s">
        <v>69</v>
      </c>
      <c r="F1700" s="14">
        <v>80000</v>
      </c>
      <c r="G1700" s="25" t="s">
        <v>3</v>
      </c>
      <c r="H1700" s="25">
        <v>5</v>
      </c>
      <c r="I1700" s="25" t="s">
        <v>26</v>
      </c>
      <c r="J1700" s="25" t="s">
        <v>3</v>
      </c>
      <c r="K1700" s="25">
        <v>12</v>
      </c>
      <c r="L1700" s="27" t="s">
        <v>12</v>
      </c>
      <c r="M1700" s="25" t="s">
        <v>5</v>
      </c>
      <c r="N1700" s="17">
        <f t="shared" si="104"/>
        <v>4800000</v>
      </c>
      <c r="O1700" s="17">
        <v>0</v>
      </c>
      <c r="P1700" s="17">
        <f t="shared" si="103"/>
        <v>4800000</v>
      </c>
      <c r="Q1700" s="175"/>
      <c r="R1700" s="755"/>
      <c r="S1700" s="755"/>
      <c r="T1700" s="47"/>
      <c r="U1700" s="47"/>
    </row>
    <row r="1701" spans="1:21" s="10" customFormat="1" hidden="1">
      <c r="A1701" s="67"/>
      <c r="B1701" s="183"/>
      <c r="C1701" s="60"/>
      <c r="D1701" s="1062"/>
      <c r="E1701" s="25" t="s">
        <v>102</v>
      </c>
      <c r="F1701" s="14">
        <v>500000</v>
      </c>
      <c r="G1701" s="25" t="s">
        <v>3</v>
      </c>
      <c r="H1701" s="25">
        <v>1</v>
      </c>
      <c r="I1701" s="25" t="s">
        <v>26</v>
      </c>
      <c r="J1701" s="25" t="s">
        <v>3</v>
      </c>
      <c r="K1701" s="25">
        <v>12</v>
      </c>
      <c r="L1701" s="27" t="s">
        <v>12</v>
      </c>
      <c r="M1701" s="25" t="s">
        <v>5</v>
      </c>
      <c r="N1701" s="17">
        <f t="shared" si="104"/>
        <v>6000000</v>
      </c>
      <c r="O1701" s="17">
        <v>0</v>
      </c>
      <c r="P1701" s="17">
        <f t="shared" si="103"/>
        <v>6000000</v>
      </c>
      <c r="Q1701" s="175"/>
      <c r="R1701" s="755"/>
      <c r="S1701" s="755"/>
      <c r="T1701" s="47"/>
      <c r="U1701" s="47"/>
    </row>
    <row r="1702" spans="1:21" s="10" customFormat="1" hidden="1">
      <c r="A1702" s="67"/>
      <c r="B1702" s="183"/>
      <c r="C1702" s="60"/>
      <c r="D1702" s="1062"/>
      <c r="E1702" s="25" t="s">
        <v>134</v>
      </c>
      <c r="F1702" s="14">
        <v>130000</v>
      </c>
      <c r="G1702" s="25" t="s">
        <v>3</v>
      </c>
      <c r="H1702" s="25">
        <v>7</v>
      </c>
      <c r="I1702" s="25" t="s">
        <v>26</v>
      </c>
      <c r="J1702" s="25" t="s">
        <v>3</v>
      </c>
      <c r="K1702" s="25">
        <v>12</v>
      </c>
      <c r="L1702" s="27" t="s">
        <v>12</v>
      </c>
      <c r="M1702" s="25" t="s">
        <v>5</v>
      </c>
      <c r="N1702" s="17">
        <f t="shared" si="104"/>
        <v>10920000</v>
      </c>
      <c r="O1702" s="17">
        <v>17160000</v>
      </c>
      <c r="P1702" s="17">
        <f t="shared" si="103"/>
        <v>-6240000</v>
      </c>
      <c r="Q1702" s="175"/>
      <c r="R1702" s="755"/>
      <c r="S1702" s="755"/>
      <c r="T1702" s="47"/>
      <c r="U1702" s="47"/>
    </row>
    <row r="1703" spans="1:21" s="10" customFormat="1" hidden="1">
      <c r="A1703" s="67"/>
      <c r="B1703" s="183"/>
      <c r="C1703" s="60"/>
      <c r="D1703" s="1062"/>
      <c r="E1703" s="25" t="s">
        <v>103</v>
      </c>
      <c r="F1703" s="14">
        <v>40000</v>
      </c>
      <c r="G1703" s="25" t="s">
        <v>3</v>
      </c>
      <c r="H1703" s="16">
        <v>5.25</v>
      </c>
      <c r="I1703" s="25" t="s">
        <v>26</v>
      </c>
      <c r="J1703" s="25" t="s">
        <v>3</v>
      </c>
      <c r="K1703" s="25">
        <v>12</v>
      </c>
      <c r="L1703" s="27" t="s">
        <v>12</v>
      </c>
      <c r="M1703" s="25" t="s">
        <v>5</v>
      </c>
      <c r="N1703" s="17">
        <f t="shared" si="104"/>
        <v>2520000</v>
      </c>
      <c r="O1703" s="17">
        <v>4224000</v>
      </c>
      <c r="P1703" s="17">
        <f t="shared" si="103"/>
        <v>-1704000</v>
      </c>
      <c r="Q1703" s="175"/>
      <c r="R1703" s="755"/>
      <c r="S1703" s="755"/>
      <c r="T1703" s="47"/>
      <c r="U1703" s="47"/>
    </row>
    <row r="1704" spans="1:21" s="10" customFormat="1" hidden="1">
      <c r="A1704" s="67"/>
      <c r="B1704" s="183"/>
      <c r="C1704" s="60"/>
      <c r="D1704" s="1062"/>
      <c r="E1704" s="25" t="s">
        <v>2713</v>
      </c>
      <c r="F1704" s="14">
        <v>20000</v>
      </c>
      <c r="G1704" s="25" t="s">
        <v>3</v>
      </c>
      <c r="H1704" s="16">
        <v>4.2</v>
      </c>
      <c r="I1704" s="25" t="s">
        <v>26</v>
      </c>
      <c r="J1704" s="25" t="s">
        <v>3</v>
      </c>
      <c r="K1704" s="25">
        <v>12</v>
      </c>
      <c r="L1704" s="27" t="s">
        <v>12</v>
      </c>
      <c r="M1704" s="25" t="s">
        <v>5</v>
      </c>
      <c r="N1704" s="17">
        <f t="shared" si="104"/>
        <v>1008000</v>
      </c>
      <c r="O1704" s="17">
        <v>5280000</v>
      </c>
      <c r="P1704" s="17">
        <f t="shared" si="103"/>
        <v>-4272000</v>
      </c>
      <c r="Q1704" s="175"/>
      <c r="R1704" s="755"/>
      <c r="S1704" s="755"/>
      <c r="T1704" s="47"/>
      <c r="U1704" s="47"/>
    </row>
    <row r="1705" spans="1:21" s="10" customFormat="1" hidden="1">
      <c r="A1705" s="67"/>
      <c r="B1705" s="183"/>
      <c r="C1705" s="60"/>
      <c r="D1705" s="1062"/>
      <c r="E1705" s="25" t="s">
        <v>2714</v>
      </c>
      <c r="F1705" s="14">
        <v>60000</v>
      </c>
      <c r="G1705" s="25" t="s">
        <v>3</v>
      </c>
      <c r="H1705" s="16">
        <v>2.8000000000000003</v>
      </c>
      <c r="I1705" s="25" t="s">
        <v>26</v>
      </c>
      <c r="J1705" s="25" t="s">
        <v>3</v>
      </c>
      <c r="K1705" s="25">
        <v>12</v>
      </c>
      <c r="L1705" s="27" t="s">
        <v>12</v>
      </c>
      <c r="M1705" s="25" t="s">
        <v>5</v>
      </c>
      <c r="N1705" s="17">
        <f t="shared" si="104"/>
        <v>2016000.0000000005</v>
      </c>
      <c r="O1705" s="17"/>
      <c r="P1705" s="17">
        <f t="shared" si="103"/>
        <v>2016000.0000000005</v>
      </c>
      <c r="Q1705" s="175"/>
      <c r="R1705" s="755"/>
      <c r="S1705" s="755"/>
      <c r="T1705" s="47"/>
      <c r="U1705" s="47"/>
    </row>
    <row r="1706" spans="1:21" s="10" customFormat="1" hidden="1">
      <c r="A1706" s="67"/>
      <c r="B1706" s="183"/>
      <c r="C1706" s="60"/>
      <c r="D1706" s="1062"/>
      <c r="E1706" s="25" t="s">
        <v>1273</v>
      </c>
      <c r="F1706" s="14">
        <v>100000</v>
      </c>
      <c r="G1706" s="25" t="s">
        <v>3</v>
      </c>
      <c r="H1706" s="16">
        <v>0.70000000000000007</v>
      </c>
      <c r="I1706" s="25" t="s">
        <v>26</v>
      </c>
      <c r="J1706" s="25" t="s">
        <v>3</v>
      </c>
      <c r="K1706" s="25">
        <v>12</v>
      </c>
      <c r="L1706" s="27" t="s">
        <v>12</v>
      </c>
      <c r="M1706" s="25" t="s">
        <v>5</v>
      </c>
      <c r="N1706" s="17">
        <f t="shared" si="104"/>
        <v>840000</v>
      </c>
      <c r="O1706" s="17"/>
      <c r="P1706" s="17">
        <f t="shared" si="103"/>
        <v>840000</v>
      </c>
      <c r="Q1706" s="175"/>
      <c r="R1706" s="755"/>
      <c r="S1706" s="755"/>
      <c r="T1706" s="47"/>
      <c r="U1706" s="47"/>
    </row>
    <row r="1707" spans="1:21" s="10" customFormat="1" hidden="1">
      <c r="A1707" s="67"/>
      <c r="B1707" s="183"/>
      <c r="C1707" s="60"/>
      <c r="D1707" s="1062"/>
      <c r="E1707" s="25"/>
      <c r="F1707" s="14"/>
      <c r="G1707" s="25"/>
      <c r="H1707" s="16"/>
      <c r="I1707" s="25"/>
      <c r="J1707" s="25"/>
      <c r="K1707" s="25"/>
      <c r="L1707" s="27"/>
      <c r="M1707" s="25"/>
      <c r="N1707" s="17"/>
      <c r="O1707" s="17"/>
      <c r="P1707" s="17"/>
      <c r="Q1707" s="175"/>
      <c r="R1707" s="755"/>
      <c r="S1707" s="755"/>
      <c r="T1707" s="47"/>
      <c r="U1707" s="47"/>
    </row>
    <row r="1708" spans="1:21" s="10" customFormat="1" hidden="1">
      <c r="A1708" s="67"/>
      <c r="B1708" s="183"/>
      <c r="C1708" s="60"/>
      <c r="D1708" s="1062"/>
      <c r="E1708" s="25"/>
      <c r="F1708" s="14"/>
      <c r="G1708" s="25"/>
      <c r="H1708" s="25"/>
      <c r="I1708" s="25"/>
      <c r="J1708" s="25"/>
      <c r="K1708" s="25"/>
      <c r="L1708" s="27"/>
      <c r="M1708" s="25"/>
      <c r="N1708" s="17"/>
      <c r="O1708" s="17"/>
      <c r="P1708" s="17"/>
      <c r="Q1708" s="175"/>
      <c r="R1708" s="755"/>
      <c r="S1708" s="755"/>
      <c r="T1708" s="47"/>
      <c r="U1708" s="47"/>
    </row>
    <row r="1709" spans="1:21" s="10" customFormat="1" hidden="1">
      <c r="A1709" s="67"/>
      <c r="B1709" s="183"/>
      <c r="C1709" s="60"/>
      <c r="D1709" s="1062" t="s">
        <v>1277</v>
      </c>
      <c r="E1709" s="25"/>
      <c r="F1709" s="14"/>
      <c r="G1709" s="25"/>
      <c r="H1709" s="25"/>
      <c r="I1709" s="25"/>
      <c r="J1709" s="25"/>
      <c r="K1709" s="25"/>
      <c r="L1709" s="27"/>
      <c r="M1709" s="25"/>
      <c r="N1709" s="18">
        <f>SUBTOTAL(9,N1710:N1711)</f>
        <v>1266388989.8377032</v>
      </c>
      <c r="O1709" s="18">
        <f>SUBTOTAL(9,O1710:O1711)</f>
        <v>1282561993</v>
      </c>
      <c r="P1709" s="18">
        <f>SUBTOTAL(9,P1710:P1711)</f>
        <v>-16173003.162296772</v>
      </c>
      <c r="Q1709" s="174"/>
      <c r="R1709" s="755"/>
      <c r="S1709" s="755"/>
      <c r="T1709" s="47"/>
      <c r="U1709" s="47"/>
    </row>
    <row r="1710" spans="1:21" s="10" customFormat="1" hidden="1">
      <c r="A1710" s="67"/>
      <c r="B1710" s="183"/>
      <c r="C1710" s="60"/>
      <c r="D1710" s="1062"/>
      <c r="E1710" s="25" t="s">
        <v>70</v>
      </c>
      <c r="F1710" s="14">
        <v>10995798238.641148</v>
      </c>
      <c r="G1710" s="25" t="s">
        <v>3</v>
      </c>
      <c r="H1710" s="334">
        <v>0.09</v>
      </c>
      <c r="I1710" s="25" t="s">
        <v>16</v>
      </c>
      <c r="J1710" s="25" t="s">
        <v>3</v>
      </c>
      <c r="K1710" s="25">
        <v>1</v>
      </c>
      <c r="L1710" s="27" t="s">
        <v>16</v>
      </c>
      <c r="M1710" s="25" t="s">
        <v>5</v>
      </c>
      <c r="N1710" s="17">
        <f>F1710*H1710*K1710</f>
        <v>989621841.47770321</v>
      </c>
      <c r="O1710" s="17">
        <v>1062853993</v>
      </c>
      <c r="P1710" s="17">
        <f>N1710-O1710</f>
        <v>-73232151.522296786</v>
      </c>
      <c r="Q1710" s="175"/>
      <c r="R1710" s="755"/>
      <c r="S1710" s="755"/>
      <c r="T1710" s="47"/>
      <c r="U1710" s="47"/>
    </row>
    <row r="1711" spans="1:21" s="10" customFormat="1" hidden="1">
      <c r="A1711" s="67"/>
      <c r="B1711" s="183"/>
      <c r="C1711" s="60"/>
      <c r="D1711" s="1062"/>
      <c r="E1711" s="25" t="s">
        <v>2715</v>
      </c>
      <c r="F1711" s="14">
        <v>2306392.9029999999</v>
      </c>
      <c r="G1711" s="25" t="s">
        <v>3</v>
      </c>
      <c r="H1711" s="335">
        <v>60</v>
      </c>
      <c r="I1711" s="25" t="s">
        <v>120</v>
      </c>
      <c r="J1711" s="25" t="s">
        <v>3</v>
      </c>
      <c r="K1711" s="25">
        <v>2</v>
      </c>
      <c r="L1711" s="27" t="s">
        <v>119</v>
      </c>
      <c r="M1711" s="25" t="s">
        <v>5</v>
      </c>
      <c r="N1711" s="17">
        <f>F1711*H1711*K1711</f>
        <v>276767148.36000001</v>
      </c>
      <c r="O1711" s="17">
        <v>219708000</v>
      </c>
      <c r="P1711" s="17">
        <f>N1711-O1711</f>
        <v>57059148.360000014</v>
      </c>
      <c r="Q1711" s="175"/>
      <c r="R1711" s="755"/>
      <c r="S1711" s="755"/>
      <c r="T1711" s="47"/>
      <c r="U1711" s="47"/>
    </row>
    <row r="1712" spans="1:21" s="10" customFormat="1" hidden="1">
      <c r="A1712" s="67"/>
      <c r="B1712" s="183"/>
      <c r="C1712" s="60"/>
      <c r="D1712" s="1062"/>
      <c r="E1712" s="25"/>
      <c r="F1712" s="14"/>
      <c r="G1712" s="25"/>
      <c r="H1712" s="25"/>
      <c r="I1712" s="25"/>
      <c r="J1712" s="25"/>
      <c r="K1712" s="25"/>
      <c r="L1712" s="27"/>
      <c r="M1712" s="25"/>
      <c r="N1712" s="17"/>
      <c r="O1712" s="17"/>
      <c r="P1712" s="17"/>
      <c r="Q1712" s="175"/>
      <c r="R1712" s="755"/>
      <c r="S1712" s="755"/>
      <c r="T1712" s="47"/>
      <c r="U1712" s="47"/>
    </row>
    <row r="1713" spans="1:21" s="10" customFormat="1" hidden="1">
      <c r="A1713" s="67"/>
      <c r="B1713" s="183"/>
      <c r="C1713" s="60"/>
      <c r="D1713" s="1062" t="s">
        <v>1278</v>
      </c>
      <c r="E1713" s="25"/>
      <c r="F1713" s="14"/>
      <c r="G1713" s="25"/>
      <c r="H1713" s="25"/>
      <c r="I1713" s="25"/>
      <c r="J1713" s="25"/>
      <c r="K1713" s="25"/>
      <c r="L1713" s="27"/>
      <c r="M1713" s="25"/>
      <c r="N1713" s="18">
        <f>SUBTOTAL(9,N1714:N1715)</f>
        <v>467719200</v>
      </c>
      <c r="O1713" s="18">
        <f>SUBTOTAL(9,O1714:O1715)</f>
        <v>436560000</v>
      </c>
      <c r="P1713" s="18">
        <f>SUBTOTAL(9,P1714:P1715)</f>
        <v>31159200</v>
      </c>
      <c r="Q1713" s="174"/>
      <c r="R1713" s="755"/>
      <c r="S1713" s="755"/>
      <c r="T1713" s="47"/>
      <c r="U1713" s="47"/>
    </row>
    <row r="1714" spans="1:21" s="10" customFormat="1" hidden="1">
      <c r="A1714" s="67"/>
      <c r="B1714" s="183"/>
      <c r="C1714" s="60"/>
      <c r="D1714" s="1062"/>
      <c r="E1714" s="25" t="s">
        <v>1279</v>
      </c>
      <c r="F1714" s="14">
        <v>2747400</v>
      </c>
      <c r="G1714" s="25" t="s">
        <v>3</v>
      </c>
      <c r="H1714" s="25">
        <v>9</v>
      </c>
      <c r="I1714" s="25" t="s">
        <v>26</v>
      </c>
      <c r="J1714" s="25" t="s">
        <v>3</v>
      </c>
      <c r="K1714" s="25">
        <v>12</v>
      </c>
      <c r="L1714" s="27" t="s">
        <v>12</v>
      </c>
      <c r="M1714" s="25" t="s">
        <v>5</v>
      </c>
      <c r="N1714" s="17">
        <f>F1714*H1714*K1714</f>
        <v>296719200</v>
      </c>
      <c r="O1714" s="17">
        <v>322560000</v>
      </c>
      <c r="P1714" s="17">
        <f>N1714-O1714</f>
        <v>-25840800</v>
      </c>
      <c r="Q1714" s="175"/>
      <c r="R1714" s="755"/>
      <c r="S1714" s="755"/>
      <c r="T1714" s="47"/>
      <c r="U1714" s="47"/>
    </row>
    <row r="1715" spans="1:21" s="10" customFormat="1" hidden="1">
      <c r="A1715" s="67"/>
      <c r="B1715" s="183"/>
      <c r="C1715" s="60"/>
      <c r="D1715" s="1062"/>
      <c r="E1715" s="25" t="s">
        <v>105</v>
      </c>
      <c r="F1715" s="14">
        <v>1900000</v>
      </c>
      <c r="G1715" s="25" t="s">
        <v>3</v>
      </c>
      <c r="H1715" s="335">
        <v>30</v>
      </c>
      <c r="I1715" s="25" t="s">
        <v>26</v>
      </c>
      <c r="J1715" s="25" t="s">
        <v>3</v>
      </c>
      <c r="K1715" s="25">
        <v>3</v>
      </c>
      <c r="L1715" s="27" t="s">
        <v>12</v>
      </c>
      <c r="M1715" s="25" t="s">
        <v>5</v>
      </c>
      <c r="N1715" s="17">
        <f>F1715*H1715*K1715</f>
        <v>171000000</v>
      </c>
      <c r="O1715" s="17">
        <v>114000000</v>
      </c>
      <c r="P1715" s="17">
        <f>N1715-O1715</f>
        <v>57000000</v>
      </c>
      <c r="Q1715" s="175"/>
      <c r="R1715" s="755"/>
      <c r="S1715" s="755"/>
      <c r="T1715" s="47"/>
      <c r="U1715" s="47"/>
    </row>
    <row r="1716" spans="1:21" s="10" customFormat="1" hidden="1">
      <c r="A1716" s="67"/>
      <c r="B1716" s="183"/>
      <c r="C1716" s="60"/>
      <c r="D1716" s="1062"/>
      <c r="E1716" s="25"/>
      <c r="F1716" s="337"/>
      <c r="G1716" s="25"/>
      <c r="H1716" s="25"/>
      <c r="I1716" s="25"/>
      <c r="J1716" s="25"/>
      <c r="K1716" s="25"/>
      <c r="L1716" s="27"/>
      <c r="M1716" s="25"/>
      <c r="N1716" s="17"/>
      <c r="O1716" s="17"/>
      <c r="P1716" s="17"/>
      <c r="Q1716" s="69"/>
      <c r="R1716" s="755"/>
      <c r="S1716" s="755"/>
      <c r="T1716" s="47"/>
      <c r="U1716" s="47"/>
    </row>
    <row r="1717" spans="1:21" s="10" customFormat="1" hidden="1">
      <c r="A1717" s="67"/>
      <c r="B1717" s="183"/>
      <c r="C1717" s="136" t="s">
        <v>375</v>
      </c>
      <c r="D1717" s="1034"/>
      <c r="E1717" s="194"/>
      <c r="F1717" s="195"/>
      <c r="G1717" s="196"/>
      <c r="H1717" s="197"/>
      <c r="I1717" s="196"/>
      <c r="J1717" s="196"/>
      <c r="K1717" s="197"/>
      <c r="L1717" s="196"/>
      <c r="M1717" s="196"/>
      <c r="N1717" s="121">
        <f>SUBTOTAL(9,N1719)</f>
        <v>2217867000</v>
      </c>
      <c r="O1717" s="121">
        <f>SUBTOTAL(9,O1719)</f>
        <v>2008016000</v>
      </c>
      <c r="P1717" s="121">
        <f>SUBTOTAL(9,P1719)</f>
        <v>209851000</v>
      </c>
      <c r="Q1717" s="122">
        <f>(N1717/O1717)*100-100</f>
        <v>10.450663739731155</v>
      </c>
      <c r="R1717" s="755"/>
      <c r="S1717" s="755"/>
      <c r="T1717" s="47"/>
      <c r="U1717" s="47"/>
    </row>
    <row r="1718" spans="1:21" s="10" customFormat="1" hidden="1">
      <c r="A1718" s="67"/>
      <c r="B1718" s="28"/>
      <c r="C1718" s="28"/>
      <c r="D1718" s="1011" t="s">
        <v>1281</v>
      </c>
      <c r="E1718" s="13"/>
      <c r="F1718" s="14"/>
      <c r="G1718" s="15"/>
      <c r="H1718" s="150"/>
      <c r="I1718" s="15"/>
      <c r="J1718" s="15"/>
      <c r="K1718" s="16"/>
      <c r="L1718" s="15"/>
      <c r="M1718" s="15"/>
      <c r="N1718" s="18">
        <f>SUBTOTAL(9,N1719)</f>
        <v>2217867000</v>
      </c>
      <c r="O1718" s="18">
        <f>SUBTOTAL(9,O1719)</f>
        <v>2008016000</v>
      </c>
      <c r="P1718" s="18">
        <f>SUBTOTAL(9,P1719)</f>
        <v>209851000</v>
      </c>
      <c r="Q1718" s="163"/>
      <c r="R1718" s="755"/>
      <c r="S1718" s="755"/>
      <c r="T1718" s="47"/>
      <c r="U1718" s="47"/>
    </row>
    <row r="1719" spans="1:21" s="10" customFormat="1" hidden="1">
      <c r="A1719" s="67"/>
      <c r="B1719" s="28"/>
      <c r="C1719" s="28"/>
      <c r="D1719" s="1011"/>
      <c r="E1719" s="13" t="s">
        <v>2716</v>
      </c>
      <c r="F1719" s="14">
        <v>2217867000</v>
      </c>
      <c r="G1719" s="15" t="s">
        <v>3</v>
      </c>
      <c r="H1719" s="16">
        <v>1</v>
      </c>
      <c r="I1719" s="15" t="s">
        <v>4</v>
      </c>
      <c r="J1719" s="15" t="s">
        <v>3</v>
      </c>
      <c r="K1719" s="16">
        <v>1</v>
      </c>
      <c r="L1719" s="15" t="s">
        <v>4</v>
      </c>
      <c r="M1719" s="15" t="s">
        <v>5</v>
      </c>
      <c r="N1719" s="17">
        <f>F1719*H1719*K1719</f>
        <v>2217867000</v>
      </c>
      <c r="O1719" s="17">
        <v>2008016000</v>
      </c>
      <c r="P1719" s="17">
        <f>N1719-O1719</f>
        <v>209851000</v>
      </c>
      <c r="Q1719" s="69"/>
      <c r="R1719" s="755"/>
      <c r="S1719" s="755"/>
      <c r="T1719" s="47"/>
      <c r="U1719" s="47"/>
    </row>
    <row r="1720" spans="1:21" s="10" customFormat="1" hidden="1">
      <c r="A1720" s="67"/>
      <c r="B1720" s="28"/>
      <c r="C1720" s="28"/>
      <c r="D1720" s="1062"/>
      <c r="E1720" s="25"/>
      <c r="F1720" s="25"/>
      <c r="G1720" s="25"/>
      <c r="H1720" s="25"/>
      <c r="I1720" s="25"/>
      <c r="J1720" s="25"/>
      <c r="K1720" s="25"/>
      <c r="L1720" s="27"/>
      <c r="M1720" s="25"/>
      <c r="N1720" s="17"/>
      <c r="O1720" s="17"/>
      <c r="P1720" s="17"/>
      <c r="Q1720" s="69"/>
      <c r="R1720" s="755"/>
      <c r="S1720" s="755"/>
      <c r="T1720" s="47"/>
      <c r="U1720" s="47"/>
    </row>
    <row r="1721" spans="1:21" s="10" customFormat="1" hidden="1">
      <c r="A1721" s="67"/>
      <c r="B1721" s="182" t="s">
        <v>1282</v>
      </c>
      <c r="C1721" s="136"/>
      <c r="D1721" s="1034"/>
      <c r="E1721" s="194"/>
      <c r="F1721" s="195"/>
      <c r="G1721" s="196"/>
      <c r="H1721" s="197"/>
      <c r="I1721" s="196"/>
      <c r="J1721" s="196"/>
      <c r="K1721" s="197"/>
      <c r="L1721" s="196"/>
      <c r="M1721" s="196"/>
      <c r="N1721" s="338">
        <f>SUBTOTAL(9,N1722:N1793)</f>
        <v>6456451000</v>
      </c>
      <c r="O1721" s="338">
        <f>SUBTOTAL(9,O1722:O1793)</f>
        <v>5250392000</v>
      </c>
      <c r="P1721" s="338">
        <f>SUBTOTAL(9,P1722:P1793)</f>
        <v>1206059000</v>
      </c>
      <c r="Q1721" s="122">
        <f>(N1721/O1721)*100-100</f>
        <v>22.970837225106237</v>
      </c>
      <c r="R1721" s="755"/>
      <c r="S1721" s="755"/>
      <c r="T1721" s="47"/>
      <c r="U1721" s="336"/>
    </row>
    <row r="1722" spans="1:21" s="10" customFormat="1" hidden="1">
      <c r="A1722" s="67"/>
      <c r="B1722" s="28"/>
      <c r="C1722" s="28"/>
      <c r="D1722" s="1062" t="s">
        <v>1283</v>
      </c>
      <c r="E1722" s="25"/>
      <c r="F1722" s="25"/>
      <c r="G1722" s="25"/>
      <c r="H1722" s="25">
        <f>SUM(H1724:H1734)</f>
        <v>171</v>
      </c>
      <c r="I1722" s="25" t="s">
        <v>26</v>
      </c>
      <c r="J1722" s="25"/>
      <c r="K1722" s="25"/>
      <c r="L1722" s="27"/>
      <c r="M1722" s="25"/>
      <c r="N1722" s="18">
        <f>SUBTOTAL(9,N1723:N1748)</f>
        <v>4943212000</v>
      </c>
      <c r="O1722" s="18">
        <f>SUBTOTAL(9,O1723:O1748)</f>
        <v>4025505000</v>
      </c>
      <c r="P1722" s="18">
        <f>SUBTOTAL(9,P1723:P1748)</f>
        <v>917707000</v>
      </c>
      <c r="Q1722" s="163"/>
      <c r="R1722" s="755"/>
      <c r="S1722" s="755"/>
      <c r="T1722" s="47"/>
      <c r="U1722" s="47"/>
    </row>
    <row r="1723" spans="1:21" s="10" customFormat="1" hidden="1">
      <c r="A1723" s="67"/>
      <c r="B1723" s="28"/>
      <c r="C1723" s="28"/>
      <c r="D1723" s="1062"/>
      <c r="E1723" s="25" t="s">
        <v>2717</v>
      </c>
      <c r="F1723" s="14"/>
      <c r="G1723" s="25"/>
      <c r="H1723" s="25"/>
      <c r="I1723" s="25"/>
      <c r="J1723" s="25"/>
      <c r="K1723" s="25"/>
      <c r="L1723" s="27"/>
      <c r="M1723" s="25"/>
      <c r="N1723" s="17">
        <f>SUBTOTAL(9,N1724:N1734)</f>
        <v>3502223000</v>
      </c>
      <c r="O1723" s="17">
        <f>SUBTOTAL(9,O1724:O1734)</f>
        <v>2812803000</v>
      </c>
      <c r="P1723" s="17">
        <f>SUBTOTAL(9,P1724:P1734)</f>
        <v>689420000</v>
      </c>
      <c r="Q1723" s="69"/>
      <c r="R1723" s="755"/>
      <c r="S1723" s="755"/>
      <c r="T1723" s="47"/>
      <c r="U1723" s="47"/>
    </row>
    <row r="1724" spans="1:21" s="10" customFormat="1" hidden="1">
      <c r="A1724" s="67"/>
      <c r="B1724" s="28"/>
      <c r="C1724" s="28"/>
      <c r="D1724" s="1062"/>
      <c r="E1724" s="25" t="s">
        <v>2718</v>
      </c>
      <c r="F1724" s="14">
        <v>2291893</v>
      </c>
      <c r="G1724" s="25" t="s">
        <v>3</v>
      </c>
      <c r="H1724" s="25">
        <v>4</v>
      </c>
      <c r="I1724" s="25" t="s">
        <v>26</v>
      </c>
      <c r="J1724" s="25" t="s">
        <v>3</v>
      </c>
      <c r="K1724" s="25">
        <v>12</v>
      </c>
      <c r="L1724" s="27" t="s">
        <v>12</v>
      </c>
      <c r="M1724" s="25" t="s">
        <v>5</v>
      </c>
      <c r="N1724" s="17">
        <f>ROUNDUP(IF(H1724&lt;=0,0,IF(K1724&lt;=0,0,F1724*H1724*K1724)),-3)</f>
        <v>110011000</v>
      </c>
      <c r="O1724" s="17">
        <v>69916000</v>
      </c>
      <c r="P1724" s="17">
        <f t="shared" ref="P1724:P1734" si="105">N1724-O1724</f>
        <v>40095000</v>
      </c>
      <c r="Q1724" s="69"/>
      <c r="R1724" s="755"/>
      <c r="S1724" s="755"/>
      <c r="T1724" s="47"/>
      <c r="U1724" s="47"/>
    </row>
    <row r="1725" spans="1:21" s="10" customFormat="1" hidden="1">
      <c r="A1725" s="67"/>
      <c r="B1725" s="28"/>
      <c r="C1725" s="28"/>
      <c r="D1725" s="1062"/>
      <c r="E1725" s="25" t="s">
        <v>2719</v>
      </c>
      <c r="F1725" s="14">
        <v>1467551</v>
      </c>
      <c r="G1725" s="25" t="s">
        <v>3</v>
      </c>
      <c r="H1725" s="25">
        <v>26</v>
      </c>
      <c r="I1725" s="25" t="s">
        <v>26</v>
      </c>
      <c r="J1725" s="25" t="s">
        <v>3</v>
      </c>
      <c r="K1725" s="25">
        <v>12</v>
      </c>
      <c r="L1725" s="27" t="s">
        <v>12</v>
      </c>
      <c r="M1725" s="25" t="s">
        <v>5</v>
      </c>
      <c r="N1725" s="17">
        <f t="shared" ref="N1725:N1734" si="106">ROUNDUP(IF(H1725&lt;=0,0,IF(K1725&lt;=0,0,F1725*H1725*K1725)),-3)</f>
        <v>457876000</v>
      </c>
      <c r="O1725" s="17">
        <v>386124000</v>
      </c>
      <c r="P1725" s="17">
        <f t="shared" si="105"/>
        <v>71752000</v>
      </c>
      <c r="Q1725" s="69"/>
      <c r="R1725" s="755"/>
      <c r="S1725" s="755"/>
      <c r="T1725" s="47"/>
      <c r="U1725" s="47"/>
    </row>
    <row r="1726" spans="1:21" s="10" customFormat="1" hidden="1">
      <c r="A1726" s="67"/>
      <c r="B1726" s="28"/>
      <c r="C1726" s="28"/>
      <c r="D1726" s="1062"/>
      <c r="E1726" s="25" t="s">
        <v>2720</v>
      </c>
      <c r="F1726" s="14">
        <v>2106392</v>
      </c>
      <c r="G1726" s="25" t="s">
        <v>3</v>
      </c>
      <c r="H1726" s="25">
        <v>15</v>
      </c>
      <c r="I1726" s="25" t="s">
        <v>26</v>
      </c>
      <c r="J1726" s="25" t="s">
        <v>3</v>
      </c>
      <c r="K1726" s="25">
        <v>12</v>
      </c>
      <c r="L1726" s="27" t="s">
        <v>12</v>
      </c>
      <c r="M1726" s="25" t="s">
        <v>5</v>
      </c>
      <c r="N1726" s="17">
        <f t="shared" si="106"/>
        <v>379151000</v>
      </c>
      <c r="O1726" s="17">
        <v>0</v>
      </c>
      <c r="P1726" s="17">
        <f t="shared" si="105"/>
        <v>379151000</v>
      </c>
      <c r="Q1726" s="69"/>
      <c r="R1726" s="755"/>
      <c r="S1726" s="755"/>
      <c r="T1726" s="47"/>
      <c r="U1726" s="47"/>
    </row>
    <row r="1727" spans="1:21" s="10" customFormat="1" hidden="1">
      <c r="A1727" s="67"/>
      <c r="B1727" s="28"/>
      <c r="C1727" s="28"/>
      <c r="D1727" s="1062"/>
      <c r="E1727" s="25" t="s">
        <v>2721</v>
      </c>
      <c r="F1727" s="14">
        <v>1919670</v>
      </c>
      <c r="G1727" s="25" t="s">
        <v>3</v>
      </c>
      <c r="H1727" s="25">
        <v>4</v>
      </c>
      <c r="I1727" s="25" t="s">
        <v>26</v>
      </c>
      <c r="J1727" s="25" t="s">
        <v>3</v>
      </c>
      <c r="K1727" s="25">
        <v>12</v>
      </c>
      <c r="L1727" s="27" t="s">
        <v>12</v>
      </c>
      <c r="M1727" s="25" t="s">
        <v>5</v>
      </c>
      <c r="N1727" s="17">
        <f t="shared" si="106"/>
        <v>92145000</v>
      </c>
      <c r="O1727" s="17">
        <v>376980000</v>
      </c>
      <c r="P1727" s="17">
        <f t="shared" si="105"/>
        <v>-284835000</v>
      </c>
      <c r="Q1727" s="69"/>
      <c r="R1727" s="755"/>
      <c r="S1727" s="755"/>
      <c r="T1727" s="47"/>
      <c r="U1727" s="47"/>
    </row>
    <row r="1728" spans="1:21" s="10" customFormat="1" hidden="1">
      <c r="A1728" s="67"/>
      <c r="B1728" s="28"/>
      <c r="C1728" s="28"/>
      <c r="D1728" s="1062"/>
      <c r="E1728" s="25" t="s">
        <v>2722</v>
      </c>
      <c r="F1728" s="14">
        <v>1706192</v>
      </c>
      <c r="G1728" s="25" t="s">
        <v>3</v>
      </c>
      <c r="H1728" s="25">
        <v>4</v>
      </c>
      <c r="I1728" s="25" t="s">
        <v>26</v>
      </c>
      <c r="J1728" s="25" t="s">
        <v>3</v>
      </c>
      <c r="K1728" s="25">
        <v>12</v>
      </c>
      <c r="L1728" s="27" t="s">
        <v>12</v>
      </c>
      <c r="M1728" s="25" t="s">
        <v>5</v>
      </c>
      <c r="N1728" s="17">
        <f t="shared" si="106"/>
        <v>81898000</v>
      </c>
      <c r="O1728" s="17">
        <v>65147000</v>
      </c>
      <c r="P1728" s="17">
        <f t="shared" si="105"/>
        <v>16751000</v>
      </c>
      <c r="Q1728" s="69"/>
      <c r="R1728" s="755"/>
      <c r="S1728" s="755"/>
      <c r="T1728" s="47"/>
      <c r="U1728" s="47"/>
    </row>
    <row r="1729" spans="1:21" s="10" customFormat="1" hidden="1">
      <c r="A1729" s="67"/>
      <c r="B1729" s="28"/>
      <c r="C1729" s="28"/>
      <c r="D1729" s="1062"/>
      <c r="E1729" s="25" t="s">
        <v>2723</v>
      </c>
      <c r="F1729" s="14">
        <v>1511840</v>
      </c>
      <c r="G1729" s="25" t="s">
        <v>3</v>
      </c>
      <c r="H1729" s="25">
        <v>26</v>
      </c>
      <c r="I1729" s="25" t="s">
        <v>26</v>
      </c>
      <c r="J1729" s="25" t="s">
        <v>3</v>
      </c>
      <c r="K1729" s="25">
        <v>12</v>
      </c>
      <c r="L1729" s="27" t="s">
        <v>12</v>
      </c>
      <c r="M1729" s="25" t="s">
        <v>5</v>
      </c>
      <c r="N1729" s="17">
        <f t="shared" si="106"/>
        <v>471695000</v>
      </c>
      <c r="O1729" s="17">
        <v>299620000</v>
      </c>
      <c r="P1729" s="17">
        <f t="shared" si="105"/>
        <v>172075000</v>
      </c>
      <c r="Q1729" s="69"/>
      <c r="R1729" s="755"/>
      <c r="S1729" s="755"/>
      <c r="T1729" s="47"/>
      <c r="U1729" s="47"/>
    </row>
    <row r="1730" spans="1:21" s="10" customFormat="1" hidden="1">
      <c r="A1730" s="67"/>
      <c r="B1730" s="28"/>
      <c r="C1730" s="28"/>
      <c r="D1730" s="1062"/>
      <c r="E1730" s="25" t="s">
        <v>2724</v>
      </c>
      <c r="F1730" s="14">
        <v>1513800</v>
      </c>
      <c r="G1730" s="25" t="s">
        <v>3</v>
      </c>
      <c r="H1730" s="25">
        <v>0</v>
      </c>
      <c r="I1730" s="25" t="s">
        <v>26</v>
      </c>
      <c r="J1730" s="25" t="s">
        <v>3</v>
      </c>
      <c r="K1730" s="25">
        <v>12</v>
      </c>
      <c r="L1730" s="27" t="s">
        <v>12</v>
      </c>
      <c r="M1730" s="25" t="s">
        <v>5</v>
      </c>
      <c r="N1730" s="17">
        <f t="shared" si="106"/>
        <v>0</v>
      </c>
      <c r="O1730" s="17">
        <v>81746000</v>
      </c>
      <c r="P1730" s="17">
        <f t="shared" si="105"/>
        <v>-81746000</v>
      </c>
      <c r="Q1730" s="69"/>
      <c r="R1730" s="755"/>
      <c r="S1730" s="755"/>
      <c r="T1730" s="47"/>
      <c r="U1730" s="47"/>
    </row>
    <row r="1731" spans="1:21" s="10" customFormat="1" hidden="1">
      <c r="A1731" s="67"/>
      <c r="B1731" s="28"/>
      <c r="C1731" s="28"/>
      <c r="D1731" s="1062"/>
      <c r="E1731" s="25" t="s">
        <v>2725</v>
      </c>
      <c r="F1731" s="14">
        <v>1725330</v>
      </c>
      <c r="G1731" s="25" t="s">
        <v>3</v>
      </c>
      <c r="H1731" s="25">
        <v>4</v>
      </c>
      <c r="I1731" s="25" t="s">
        <v>26</v>
      </c>
      <c r="J1731" s="25" t="s">
        <v>3</v>
      </c>
      <c r="K1731" s="25">
        <v>12</v>
      </c>
      <c r="L1731" s="27" t="s">
        <v>12</v>
      </c>
      <c r="M1731" s="25" t="s">
        <v>5</v>
      </c>
      <c r="N1731" s="17">
        <f t="shared" si="106"/>
        <v>82816000</v>
      </c>
      <c r="O1731" s="17">
        <v>65877000</v>
      </c>
      <c r="P1731" s="17">
        <f t="shared" si="105"/>
        <v>16939000</v>
      </c>
      <c r="Q1731" s="69"/>
      <c r="R1731" s="755"/>
      <c r="S1731" s="755"/>
      <c r="T1731" s="47"/>
      <c r="U1731" s="47"/>
    </row>
    <row r="1732" spans="1:21" s="10" customFormat="1" hidden="1">
      <c r="A1732" s="67"/>
      <c r="B1732" s="28"/>
      <c r="C1732" s="28"/>
      <c r="D1732" s="1062"/>
      <c r="E1732" s="25" t="s">
        <v>2726</v>
      </c>
      <c r="F1732" s="14">
        <v>1725330</v>
      </c>
      <c r="G1732" s="25" t="s">
        <v>3</v>
      </c>
      <c r="H1732" s="25">
        <v>73</v>
      </c>
      <c r="I1732" s="25" t="s">
        <v>26</v>
      </c>
      <c r="J1732" s="25" t="s">
        <v>3</v>
      </c>
      <c r="K1732" s="25">
        <v>12</v>
      </c>
      <c r="L1732" s="27" t="s">
        <v>12</v>
      </c>
      <c r="M1732" s="25" t="s">
        <v>5</v>
      </c>
      <c r="N1732" s="17">
        <f t="shared" si="106"/>
        <v>1511390000</v>
      </c>
      <c r="O1732" s="17">
        <v>1207732000</v>
      </c>
      <c r="P1732" s="17">
        <f t="shared" si="105"/>
        <v>303658000</v>
      </c>
      <c r="Q1732" s="69"/>
      <c r="R1732" s="755"/>
      <c r="S1732" s="755"/>
      <c r="T1732" s="47"/>
      <c r="U1732" s="47"/>
    </row>
    <row r="1733" spans="1:21" s="10" customFormat="1" hidden="1">
      <c r="A1733" s="67"/>
      <c r="B1733" s="28"/>
      <c r="C1733" s="28"/>
      <c r="D1733" s="1062"/>
      <c r="E1733" s="25" t="s">
        <v>2727</v>
      </c>
      <c r="F1733" s="14">
        <v>2291893</v>
      </c>
      <c r="G1733" s="25" t="s">
        <v>3</v>
      </c>
      <c r="H1733" s="25">
        <v>2</v>
      </c>
      <c r="I1733" s="25" t="s">
        <v>26</v>
      </c>
      <c r="J1733" s="25" t="s">
        <v>3</v>
      </c>
      <c r="K1733" s="25">
        <v>12</v>
      </c>
      <c r="L1733" s="27" t="s">
        <v>12</v>
      </c>
      <c r="M1733" s="25" t="s">
        <v>5</v>
      </c>
      <c r="N1733" s="17">
        <f t="shared" si="106"/>
        <v>55006000</v>
      </c>
      <c r="O1733" s="17">
        <v>65546000</v>
      </c>
      <c r="P1733" s="17">
        <f t="shared" si="105"/>
        <v>-10540000</v>
      </c>
      <c r="Q1733" s="69"/>
      <c r="R1733" s="755"/>
      <c r="S1733" s="755"/>
      <c r="T1733" s="47"/>
      <c r="U1733" s="47"/>
    </row>
    <row r="1734" spans="1:21" s="10" customFormat="1" hidden="1">
      <c r="A1734" s="67"/>
      <c r="B1734" s="28"/>
      <c r="C1734" s="28"/>
      <c r="D1734" s="1062"/>
      <c r="E1734" s="25" t="s">
        <v>2728</v>
      </c>
      <c r="F1734" s="14">
        <v>1668168</v>
      </c>
      <c r="G1734" s="25" t="s">
        <v>3</v>
      </c>
      <c r="H1734" s="25">
        <v>13</v>
      </c>
      <c r="I1734" s="25" t="s">
        <v>26</v>
      </c>
      <c r="J1734" s="25" t="s">
        <v>3</v>
      </c>
      <c r="K1734" s="25">
        <v>12</v>
      </c>
      <c r="L1734" s="27" t="s">
        <v>12</v>
      </c>
      <c r="M1734" s="25" t="s">
        <v>5</v>
      </c>
      <c r="N1734" s="17">
        <f t="shared" si="106"/>
        <v>260235000</v>
      </c>
      <c r="O1734" s="17">
        <v>194115000</v>
      </c>
      <c r="P1734" s="17">
        <f t="shared" si="105"/>
        <v>66120000</v>
      </c>
      <c r="Q1734" s="69"/>
      <c r="R1734" s="755"/>
      <c r="S1734" s="755"/>
      <c r="T1734" s="47"/>
      <c r="U1734" s="47"/>
    </row>
    <row r="1735" spans="1:21" s="10" customFormat="1" hidden="1">
      <c r="A1735" s="67"/>
      <c r="B1735" s="28"/>
      <c r="C1735" s="28"/>
      <c r="D1735" s="1062"/>
      <c r="E1735" s="25"/>
      <c r="F1735" s="14"/>
      <c r="G1735" s="25"/>
      <c r="H1735" s="25"/>
      <c r="I1735" s="25"/>
      <c r="J1735" s="25"/>
      <c r="K1735" s="25"/>
      <c r="L1735" s="27"/>
      <c r="M1735" s="25"/>
      <c r="N1735" s="17"/>
      <c r="O1735" s="17"/>
      <c r="P1735" s="17"/>
      <c r="Q1735" s="69"/>
      <c r="R1735" s="755"/>
      <c r="S1735" s="755"/>
      <c r="T1735" s="47"/>
      <c r="U1735" s="47"/>
    </row>
    <row r="1736" spans="1:21" s="10" customFormat="1" hidden="1">
      <c r="A1736" s="67"/>
      <c r="B1736" s="28"/>
      <c r="C1736" s="28"/>
      <c r="D1736" s="1062"/>
      <c r="E1736" s="25" t="s">
        <v>2729</v>
      </c>
      <c r="F1736" s="14"/>
      <c r="G1736" s="25"/>
      <c r="H1736" s="25"/>
      <c r="I1736" s="25"/>
      <c r="J1736" s="25"/>
      <c r="K1736" s="25"/>
      <c r="L1736" s="27"/>
      <c r="M1736" s="25"/>
      <c r="N1736" s="17">
        <f>SUBTOTAL(9,N1737:N1745)</f>
        <v>1295063000</v>
      </c>
      <c r="O1736" s="17">
        <f>SUBTOTAL(9,O1737:O1745)</f>
        <v>1095501000</v>
      </c>
      <c r="P1736" s="17">
        <f>SUBTOTAL(9,P1737:P1745)</f>
        <v>199562000</v>
      </c>
      <c r="Q1736" s="69"/>
      <c r="R1736" s="755"/>
      <c r="S1736" s="755"/>
      <c r="T1736" s="47"/>
      <c r="U1736" s="47"/>
    </row>
    <row r="1737" spans="1:21" s="10" customFormat="1" hidden="1">
      <c r="A1737" s="67"/>
      <c r="B1737" s="28"/>
      <c r="C1737" s="28"/>
      <c r="D1737" s="1062"/>
      <c r="E1737" s="25" t="s">
        <v>2730</v>
      </c>
      <c r="F1737" s="14">
        <f>N1723</f>
        <v>3502223000</v>
      </c>
      <c r="G1737" s="25" t="s">
        <v>3</v>
      </c>
      <c r="H1737" s="332">
        <f>1.5/209</f>
        <v>7.1770334928229667E-3</v>
      </c>
      <c r="I1737" s="25" t="s">
        <v>16</v>
      </c>
      <c r="J1737" s="25" t="s">
        <v>3</v>
      </c>
      <c r="K1737" s="25">
        <v>10</v>
      </c>
      <c r="L1737" s="27" t="s">
        <v>50</v>
      </c>
      <c r="M1737" s="25" t="s">
        <v>5</v>
      </c>
      <c r="N1737" s="17">
        <f>ROUNDUP(IF(H1737&lt;=0,0,IF(K1737&lt;=0,0,F1737*H1737*K1737)),-3)</f>
        <v>251356000</v>
      </c>
      <c r="O1737" s="17">
        <v>201876000</v>
      </c>
      <c r="P1737" s="17">
        <f t="shared" ref="P1737:P1744" si="107">N1737-O1737</f>
        <v>49480000</v>
      </c>
      <c r="Q1737" s="69"/>
      <c r="R1737" s="755"/>
      <c r="S1737" s="755"/>
      <c r="T1737" s="47"/>
      <c r="U1737" s="47"/>
    </row>
    <row r="1738" spans="1:21" s="10" customFormat="1" hidden="1">
      <c r="A1738" s="67"/>
      <c r="B1738" s="28"/>
      <c r="C1738" s="28"/>
      <c r="D1738" s="1062"/>
      <c r="E1738" s="25" t="s">
        <v>2731</v>
      </c>
      <c r="F1738" s="14">
        <f>N1723/12</f>
        <v>291851916.66666669</v>
      </c>
      <c r="G1738" s="25" t="s">
        <v>3</v>
      </c>
      <c r="H1738" s="332">
        <f>8/209</f>
        <v>3.8277511961722487E-2</v>
      </c>
      <c r="I1738" s="25" t="s">
        <v>16</v>
      </c>
      <c r="J1738" s="25" t="s">
        <v>3</v>
      </c>
      <c r="K1738" s="25">
        <v>15</v>
      </c>
      <c r="L1738" s="27" t="s">
        <v>51</v>
      </c>
      <c r="M1738" s="25" t="s">
        <v>5</v>
      </c>
      <c r="N1738" s="17">
        <f t="shared" ref="N1738:N1743" si="108">ROUNDUP(IF(H1738&lt;=0,0,IF(K1738&lt;=0,0,F1738*H1738*K1738)),-3)</f>
        <v>167571000</v>
      </c>
      <c r="O1738" s="17">
        <v>134584000</v>
      </c>
      <c r="P1738" s="17">
        <f t="shared" si="107"/>
        <v>32987000</v>
      </c>
      <c r="Q1738" s="69"/>
      <c r="R1738" s="755"/>
      <c r="S1738" s="755"/>
      <c r="T1738" s="47"/>
      <c r="U1738" s="47"/>
    </row>
    <row r="1739" spans="1:21" s="10" customFormat="1" hidden="1">
      <c r="A1739" s="67"/>
      <c r="B1739" s="28"/>
      <c r="C1739" s="28"/>
      <c r="D1739" s="1062"/>
      <c r="E1739" s="25" t="s">
        <v>104</v>
      </c>
      <c r="F1739" s="14">
        <v>200000</v>
      </c>
      <c r="G1739" s="25" t="s">
        <v>3</v>
      </c>
      <c r="H1739" s="25">
        <f>H1722</f>
        <v>171</v>
      </c>
      <c r="I1739" s="25" t="s">
        <v>26</v>
      </c>
      <c r="J1739" s="25" t="s">
        <v>3</v>
      </c>
      <c r="K1739" s="25">
        <v>12</v>
      </c>
      <c r="L1739" s="27" t="s">
        <v>12</v>
      </c>
      <c r="M1739" s="25" t="s">
        <v>5</v>
      </c>
      <c r="N1739" s="17">
        <f t="shared" si="108"/>
        <v>410400000</v>
      </c>
      <c r="O1739" s="17">
        <v>410400000</v>
      </c>
      <c r="P1739" s="17">
        <f t="shared" si="107"/>
        <v>0</v>
      </c>
      <c r="Q1739" s="69"/>
      <c r="R1739" s="755"/>
      <c r="S1739" s="755"/>
      <c r="T1739" s="47"/>
      <c r="U1739" s="47"/>
    </row>
    <row r="1740" spans="1:21" s="10" customFormat="1" hidden="1">
      <c r="A1740" s="67"/>
      <c r="B1740" s="28"/>
      <c r="C1740" s="28"/>
      <c r="D1740" s="1062"/>
      <c r="E1740" s="25" t="s">
        <v>2732</v>
      </c>
      <c r="F1740" s="14">
        <v>300000</v>
      </c>
      <c r="G1740" s="25" t="s">
        <v>3</v>
      </c>
      <c r="H1740" s="25">
        <v>14</v>
      </c>
      <c r="I1740" s="25" t="s">
        <v>26</v>
      </c>
      <c r="J1740" s="25" t="s">
        <v>3</v>
      </c>
      <c r="K1740" s="25">
        <v>12</v>
      </c>
      <c r="L1740" s="27" t="s">
        <v>12</v>
      </c>
      <c r="M1740" s="25" t="s">
        <v>5</v>
      </c>
      <c r="N1740" s="17">
        <f t="shared" si="108"/>
        <v>50400000</v>
      </c>
      <c r="O1740" s="17">
        <v>50400000</v>
      </c>
      <c r="P1740" s="17">
        <f t="shared" si="107"/>
        <v>0</v>
      </c>
      <c r="Q1740" s="69"/>
      <c r="R1740" s="755"/>
      <c r="S1740" s="755"/>
      <c r="T1740" s="47"/>
      <c r="U1740" s="47"/>
    </row>
    <row r="1741" spans="1:21" s="10" customFormat="1" hidden="1">
      <c r="A1741" s="67"/>
      <c r="B1741" s="28"/>
      <c r="C1741" s="28"/>
      <c r="D1741" s="1062"/>
      <c r="E1741" s="25" t="s">
        <v>2733</v>
      </c>
      <c r="F1741" s="14">
        <v>178317</v>
      </c>
      <c r="G1741" s="25" t="s">
        <v>3</v>
      </c>
      <c r="H1741" s="25">
        <f>+H1725+H1729</f>
        <v>52</v>
      </c>
      <c r="I1741" s="25" t="s">
        <v>119</v>
      </c>
      <c r="J1741" s="25" t="s">
        <v>3</v>
      </c>
      <c r="K1741" s="25">
        <v>12</v>
      </c>
      <c r="L1741" s="27" t="s">
        <v>12</v>
      </c>
      <c r="M1741" s="25" t="s">
        <v>5</v>
      </c>
      <c r="N1741" s="17">
        <f t="shared" si="108"/>
        <v>111270000</v>
      </c>
      <c r="O1741" s="17">
        <v>68880000</v>
      </c>
      <c r="P1741" s="17">
        <f t="shared" si="107"/>
        <v>42390000</v>
      </c>
      <c r="Q1741" s="69"/>
      <c r="R1741" s="755"/>
      <c r="S1741" s="755"/>
      <c r="T1741" s="47"/>
      <c r="U1741" s="47"/>
    </row>
    <row r="1742" spans="1:21" s="10" customFormat="1" hidden="1">
      <c r="A1742" s="67"/>
      <c r="B1742" s="28"/>
      <c r="C1742" s="28"/>
      <c r="D1742" s="1062"/>
      <c r="E1742" s="25" t="s">
        <v>2734</v>
      </c>
      <c r="F1742" s="14">
        <v>397647</v>
      </c>
      <c r="G1742" s="25" t="s">
        <v>3</v>
      </c>
      <c r="H1742" s="25">
        <f>+H1725</f>
        <v>26</v>
      </c>
      <c r="I1742" s="25" t="s">
        <v>119</v>
      </c>
      <c r="J1742" s="25" t="s">
        <v>3</v>
      </c>
      <c r="K1742" s="25">
        <v>12</v>
      </c>
      <c r="L1742" s="27" t="s">
        <v>12</v>
      </c>
      <c r="M1742" s="25" t="s">
        <v>5</v>
      </c>
      <c r="N1742" s="17">
        <f t="shared" si="108"/>
        <v>124066000</v>
      </c>
      <c r="O1742" s="17">
        <v>82361000</v>
      </c>
      <c r="P1742" s="17">
        <f t="shared" si="107"/>
        <v>41705000</v>
      </c>
      <c r="Q1742" s="69"/>
      <c r="R1742" s="755"/>
      <c r="S1742" s="755"/>
      <c r="T1742" s="47"/>
      <c r="U1742" s="47"/>
    </row>
    <row r="1743" spans="1:21" s="10" customFormat="1" hidden="1">
      <c r="A1743" s="67"/>
      <c r="B1743" s="28"/>
      <c r="C1743" s="28"/>
      <c r="D1743" s="1062"/>
      <c r="E1743" s="25" t="s">
        <v>2559</v>
      </c>
      <c r="F1743" s="14">
        <v>100000</v>
      </c>
      <c r="G1743" s="25" t="s">
        <v>3</v>
      </c>
      <c r="H1743" s="25">
        <v>15</v>
      </c>
      <c r="I1743" s="25" t="s">
        <v>119</v>
      </c>
      <c r="J1743" s="25" t="s">
        <v>3</v>
      </c>
      <c r="K1743" s="25">
        <v>12</v>
      </c>
      <c r="L1743" s="27" t="s">
        <v>12</v>
      </c>
      <c r="M1743" s="25" t="s">
        <v>5</v>
      </c>
      <c r="N1743" s="17">
        <f t="shared" si="108"/>
        <v>18000000</v>
      </c>
      <c r="O1743" s="17">
        <v>12000000</v>
      </c>
      <c r="P1743" s="17">
        <f t="shared" si="107"/>
        <v>6000000</v>
      </c>
      <c r="Q1743" s="69"/>
      <c r="R1743" s="755"/>
      <c r="S1743" s="755"/>
      <c r="T1743" s="47"/>
      <c r="U1743" s="47"/>
    </row>
    <row r="1744" spans="1:21" s="10" customFormat="1" hidden="1">
      <c r="A1744" s="67"/>
      <c r="B1744" s="28"/>
      <c r="C1744" s="28"/>
      <c r="D1744" s="1062"/>
      <c r="E1744" s="25" t="s">
        <v>2560</v>
      </c>
      <c r="F1744" s="14">
        <v>450000</v>
      </c>
      <c r="G1744" s="25" t="s">
        <v>3</v>
      </c>
      <c r="H1744" s="25">
        <v>30</v>
      </c>
      <c r="I1744" s="25" t="s">
        <v>119</v>
      </c>
      <c r="J1744" s="25" t="s">
        <v>3</v>
      </c>
      <c r="K1744" s="25">
        <v>12</v>
      </c>
      <c r="L1744" s="27" t="s">
        <v>12</v>
      </c>
      <c r="M1744" s="25" t="s">
        <v>5</v>
      </c>
      <c r="N1744" s="17">
        <f>ROUNDUP(IF(H1744&lt;=0,0,IF(K1744&lt;=0,0,F1744*H1744*K1744)),-3)</f>
        <v>162000000</v>
      </c>
      <c r="O1744" s="17">
        <v>135000000</v>
      </c>
      <c r="P1744" s="17">
        <f t="shared" si="107"/>
        <v>27000000</v>
      </c>
      <c r="Q1744" s="69"/>
      <c r="R1744" s="755"/>
      <c r="S1744" s="755"/>
      <c r="T1744" s="47"/>
      <c r="U1744" s="47"/>
    </row>
    <row r="1745" spans="1:21" s="10" customFormat="1" hidden="1">
      <c r="A1745" s="67"/>
      <c r="B1745" s="28"/>
      <c r="C1745" s="28"/>
      <c r="D1745" s="1062"/>
      <c r="E1745" s="25"/>
      <c r="F1745" s="14"/>
      <c r="G1745" s="25"/>
      <c r="H1745" s="332"/>
      <c r="I1745" s="25"/>
      <c r="J1745" s="25"/>
      <c r="K1745" s="25"/>
      <c r="L1745" s="27"/>
      <c r="M1745" s="25"/>
      <c r="N1745" s="17"/>
      <c r="O1745" s="17"/>
      <c r="P1745" s="17"/>
      <c r="Q1745" s="69"/>
      <c r="R1745" s="755"/>
      <c r="S1745" s="755"/>
      <c r="T1745" s="47"/>
      <c r="U1745" s="47"/>
    </row>
    <row r="1746" spans="1:21" s="10" customFormat="1" hidden="1">
      <c r="A1746" s="67"/>
      <c r="B1746" s="28"/>
      <c r="C1746" s="28"/>
      <c r="D1746" s="1062"/>
      <c r="E1746" s="25"/>
      <c r="F1746" s="14"/>
      <c r="G1746" s="25"/>
      <c r="H1746" s="25"/>
      <c r="I1746" s="25"/>
      <c r="J1746" s="25"/>
      <c r="K1746" s="25"/>
      <c r="L1746" s="27"/>
      <c r="M1746" s="25"/>
      <c r="N1746" s="17"/>
      <c r="O1746" s="17"/>
      <c r="P1746" s="17"/>
      <c r="Q1746" s="69"/>
      <c r="R1746" s="755"/>
      <c r="S1746" s="755"/>
      <c r="T1746" s="47"/>
      <c r="U1746" s="47"/>
    </row>
    <row r="1747" spans="1:21" s="10" customFormat="1" hidden="1">
      <c r="A1747" s="67"/>
      <c r="B1747" s="28"/>
      <c r="C1747" s="28"/>
      <c r="D1747" s="1062"/>
      <c r="E1747" s="25" t="s">
        <v>1284</v>
      </c>
      <c r="F1747" s="14"/>
      <c r="G1747" s="25"/>
      <c r="H1747" s="25"/>
      <c r="I1747" s="25"/>
      <c r="J1747" s="25"/>
      <c r="K1747" s="25"/>
      <c r="L1747" s="27"/>
      <c r="M1747" s="25"/>
      <c r="N1747" s="17">
        <f>SUBTOTAL(9,N1748:N1748)</f>
        <v>145926000</v>
      </c>
      <c r="O1747" s="17">
        <f>SUBTOTAL(9,O1748:O1748)</f>
        <v>117201000</v>
      </c>
      <c r="P1747" s="17">
        <f>SUBTOTAL(9,P1748:P1748)</f>
        <v>28725000</v>
      </c>
      <c r="Q1747" s="69"/>
      <c r="R1747" s="755"/>
      <c r="S1747" s="755"/>
      <c r="T1747" s="47"/>
      <c r="U1747" s="47"/>
    </row>
    <row r="1748" spans="1:21" s="10" customFormat="1" hidden="1">
      <c r="A1748" s="67"/>
      <c r="B1748" s="28"/>
      <c r="C1748" s="28"/>
      <c r="D1748" s="1062"/>
      <c r="E1748" s="25" t="s">
        <v>1285</v>
      </c>
      <c r="F1748" s="14">
        <f>N1723/12</f>
        <v>291851916.66666669</v>
      </c>
      <c r="G1748" s="25" t="s">
        <v>3</v>
      </c>
      <c r="H1748" s="25">
        <v>0.5</v>
      </c>
      <c r="I1748" s="25" t="s">
        <v>118</v>
      </c>
      <c r="J1748" s="25" t="s">
        <v>3</v>
      </c>
      <c r="K1748" s="25">
        <v>1</v>
      </c>
      <c r="L1748" s="27" t="s">
        <v>118</v>
      </c>
      <c r="M1748" s="25" t="s">
        <v>5</v>
      </c>
      <c r="N1748" s="17">
        <f>ROUNDUP(IF(H1748&lt;=0,0,IF(K1748&lt;=0,0,F1748*H1748*K1748)),-3)</f>
        <v>145926000</v>
      </c>
      <c r="O1748" s="17">
        <v>117201000</v>
      </c>
      <c r="P1748" s="17">
        <f>N1748-O1748</f>
        <v>28725000</v>
      </c>
      <c r="Q1748" s="69"/>
      <c r="R1748" s="755"/>
      <c r="S1748" s="755"/>
      <c r="T1748" s="47"/>
      <c r="U1748" s="47"/>
    </row>
    <row r="1749" spans="1:21" s="10" customFormat="1" hidden="1">
      <c r="A1749" s="67"/>
      <c r="B1749" s="28"/>
      <c r="C1749" s="28"/>
      <c r="D1749" s="1062"/>
      <c r="E1749" s="25"/>
      <c r="F1749" s="14"/>
      <c r="G1749" s="25"/>
      <c r="H1749" s="25"/>
      <c r="I1749" s="25"/>
      <c r="J1749" s="25"/>
      <c r="K1749" s="25"/>
      <c r="L1749" s="27"/>
      <c r="M1749" s="25"/>
      <c r="N1749" s="17"/>
      <c r="O1749" s="17"/>
      <c r="P1749" s="17"/>
      <c r="Q1749" s="69"/>
      <c r="R1749" s="755"/>
      <c r="S1749" s="755"/>
      <c r="T1749" s="47"/>
      <c r="U1749" s="47"/>
    </row>
    <row r="1750" spans="1:21" s="10" customFormat="1" hidden="1">
      <c r="A1750" s="67"/>
      <c r="B1750" s="28"/>
      <c r="C1750" s="28"/>
      <c r="D1750" s="1004" t="s">
        <v>518</v>
      </c>
      <c r="E1750" s="339"/>
      <c r="F1750" s="14"/>
      <c r="G1750" s="15"/>
      <c r="H1750" s="58"/>
      <c r="I1750" s="15"/>
      <c r="J1750" s="15"/>
      <c r="K1750" s="16"/>
      <c r="L1750" s="15"/>
      <c r="M1750" s="15"/>
      <c r="N1750" s="18">
        <f>SUBTOTAL(9,N1751)</f>
        <v>45600000</v>
      </c>
      <c r="O1750" s="18">
        <f>SUBTOTAL(9,O1751)</f>
        <v>45600000</v>
      </c>
      <c r="P1750" s="18">
        <f>SUBTOTAL(9,P1751)</f>
        <v>0</v>
      </c>
      <c r="Q1750" s="163"/>
      <c r="R1750" s="755"/>
      <c r="S1750" s="755"/>
      <c r="T1750" s="47"/>
      <c r="U1750" s="47"/>
    </row>
    <row r="1751" spans="1:21" s="10" customFormat="1" hidden="1">
      <c r="A1751" s="67"/>
      <c r="B1751" s="28"/>
      <c r="C1751" s="28"/>
      <c r="D1751" s="1062"/>
      <c r="E1751" s="25" t="s">
        <v>105</v>
      </c>
      <c r="F1751" s="14">
        <v>1900000</v>
      </c>
      <c r="G1751" s="25" t="s">
        <v>3</v>
      </c>
      <c r="H1751" s="335">
        <v>2</v>
      </c>
      <c r="I1751" s="25" t="s">
        <v>26</v>
      </c>
      <c r="J1751" s="25" t="s">
        <v>3</v>
      </c>
      <c r="K1751" s="25">
        <v>12</v>
      </c>
      <c r="L1751" s="27" t="s">
        <v>12</v>
      </c>
      <c r="M1751" s="25" t="s">
        <v>5</v>
      </c>
      <c r="N1751" s="17">
        <f>ROUNDUP(IF(H1751&lt;=0,0,IF(K1751&lt;=0,0,F1751*H1751*K1751)),-3)</f>
        <v>45600000</v>
      </c>
      <c r="O1751" s="17">
        <v>45600000</v>
      </c>
      <c r="P1751" s="17">
        <f>N1751-O1751</f>
        <v>0</v>
      </c>
      <c r="Q1751" s="69"/>
      <c r="R1751" s="755"/>
      <c r="S1751" s="755"/>
      <c r="T1751" s="47"/>
      <c r="U1751" s="47"/>
    </row>
    <row r="1752" spans="1:21" s="10" customFormat="1" hidden="1">
      <c r="A1752" s="67"/>
      <c r="B1752" s="28"/>
      <c r="C1752" s="28"/>
      <c r="D1752" s="1011"/>
      <c r="E1752" s="339"/>
      <c r="F1752" s="14"/>
      <c r="G1752" s="15"/>
      <c r="H1752" s="58"/>
      <c r="I1752" s="15"/>
      <c r="J1752" s="15"/>
      <c r="K1752" s="16"/>
      <c r="L1752" s="15"/>
      <c r="M1752" s="15"/>
      <c r="N1752" s="17"/>
      <c r="O1752" s="17"/>
      <c r="P1752" s="17"/>
      <c r="Q1752" s="69"/>
      <c r="R1752" s="755"/>
      <c r="S1752" s="755"/>
      <c r="T1752" s="47"/>
      <c r="U1752" s="47"/>
    </row>
    <row r="1753" spans="1:21" s="10" customFormat="1" hidden="1">
      <c r="A1753" s="67"/>
      <c r="B1753" s="28"/>
      <c r="C1753" s="28"/>
      <c r="D1753" s="1062" t="s">
        <v>404</v>
      </c>
      <c r="E1753" s="25"/>
      <c r="F1753" s="14"/>
      <c r="G1753" s="25"/>
      <c r="H1753" s="25"/>
      <c r="I1753" s="25"/>
      <c r="J1753" s="25"/>
      <c r="K1753" s="25"/>
      <c r="L1753" s="27"/>
      <c r="M1753" s="25"/>
      <c r="N1753" s="18">
        <f>SUBTOTAL(9,N1754:N1754)</f>
        <v>494322000</v>
      </c>
      <c r="O1753" s="18">
        <f>SUBTOTAL(9,O1754:O1754)</f>
        <v>402551000</v>
      </c>
      <c r="P1753" s="18">
        <f>SUBTOTAL(9,P1754:P1754)</f>
        <v>91771000</v>
      </c>
      <c r="Q1753" s="163"/>
      <c r="R1753" s="755"/>
      <c r="S1753" s="755"/>
      <c r="T1753" s="47"/>
      <c r="U1753" s="47"/>
    </row>
    <row r="1754" spans="1:21" s="10" customFormat="1" hidden="1">
      <c r="A1754" s="67"/>
      <c r="B1754" s="28"/>
      <c r="C1754" s="28"/>
      <c r="D1754" s="1062"/>
      <c r="E1754" s="25" t="s">
        <v>70</v>
      </c>
      <c r="F1754" s="14">
        <f>SUM(N1722)</f>
        <v>4943212000</v>
      </c>
      <c r="G1754" s="25" t="s">
        <v>3</v>
      </c>
      <c r="H1754" s="340">
        <v>0.1</v>
      </c>
      <c r="I1754" s="25" t="s">
        <v>16</v>
      </c>
      <c r="J1754" s="25" t="s">
        <v>3</v>
      </c>
      <c r="K1754" s="25">
        <v>1</v>
      </c>
      <c r="L1754" s="27" t="s">
        <v>16</v>
      </c>
      <c r="M1754" s="25" t="s">
        <v>5</v>
      </c>
      <c r="N1754" s="17">
        <f>ROUNDUP(IF(H1754&lt;=0,0,IF(K1754&lt;=0,0,F1754*H1754*K1754)),-3)</f>
        <v>494322000</v>
      </c>
      <c r="O1754" s="17">
        <v>402551000</v>
      </c>
      <c r="P1754" s="17">
        <f>N1754-O1754</f>
        <v>91771000</v>
      </c>
      <c r="Q1754" s="69"/>
      <c r="R1754" s="755"/>
      <c r="S1754" s="755"/>
      <c r="T1754" s="47"/>
      <c r="U1754" s="47"/>
    </row>
    <row r="1755" spans="1:21" s="10" customFormat="1" hidden="1">
      <c r="A1755" s="67"/>
      <c r="B1755" s="28"/>
      <c r="C1755" s="28"/>
      <c r="D1755" s="1062"/>
      <c r="E1755" s="25"/>
      <c r="F1755" s="14"/>
      <c r="G1755" s="25"/>
      <c r="H1755" s="335"/>
      <c r="I1755" s="25"/>
      <c r="J1755" s="25"/>
      <c r="K1755" s="25"/>
      <c r="L1755" s="27"/>
      <c r="M1755" s="25"/>
      <c r="N1755" s="17"/>
      <c r="O1755" s="17"/>
      <c r="P1755" s="17"/>
      <c r="Q1755" s="69"/>
      <c r="R1755" s="755"/>
      <c r="S1755" s="755"/>
      <c r="T1755" s="47"/>
      <c r="U1755" s="47"/>
    </row>
    <row r="1756" spans="1:21" s="10" customFormat="1" hidden="1">
      <c r="A1756" s="67"/>
      <c r="B1756" s="28"/>
      <c r="C1756" s="28"/>
      <c r="D1756" s="1011" t="s">
        <v>509</v>
      </c>
      <c r="E1756" s="339"/>
      <c r="F1756" s="14"/>
      <c r="G1756" s="15"/>
      <c r="H1756" s="58"/>
      <c r="I1756" s="15"/>
      <c r="J1756" s="15"/>
      <c r="K1756" s="16"/>
      <c r="L1756" s="15"/>
      <c r="M1756" s="15"/>
      <c r="N1756" s="18">
        <f>SUBTOTAL(9,N1757:N1757)</f>
        <v>494322000</v>
      </c>
      <c r="O1756" s="18">
        <f>SUBTOTAL(9,O1757:O1757)</f>
        <v>402551000</v>
      </c>
      <c r="P1756" s="18">
        <f>SUBTOTAL(9,P1757:P1757)</f>
        <v>91771000</v>
      </c>
      <c r="Q1756" s="163"/>
      <c r="R1756" s="755"/>
      <c r="S1756" s="755"/>
      <c r="T1756" s="47"/>
      <c r="U1756" s="47"/>
    </row>
    <row r="1757" spans="1:21" s="10" customFormat="1" hidden="1">
      <c r="A1757" s="67"/>
      <c r="B1757" s="28"/>
      <c r="C1757" s="28"/>
      <c r="D1757" s="1011"/>
      <c r="E1757" s="339" t="s">
        <v>1607</v>
      </c>
      <c r="F1757" s="14">
        <f>N1722</f>
        <v>4943212000</v>
      </c>
      <c r="G1757" s="15" t="s">
        <v>3</v>
      </c>
      <c r="H1757" s="341">
        <v>0.1</v>
      </c>
      <c r="I1757" s="15" t="s">
        <v>118</v>
      </c>
      <c r="J1757" s="15" t="s">
        <v>3</v>
      </c>
      <c r="K1757" s="16">
        <v>1</v>
      </c>
      <c r="L1757" s="15" t="s">
        <v>4</v>
      </c>
      <c r="M1757" s="15" t="s">
        <v>5</v>
      </c>
      <c r="N1757" s="17">
        <f>ROUNDUP(IF(H1757&lt;=0,0,IF(K1757&lt;=0,0,F1757*H1757*K1757)),-3)</f>
        <v>494322000</v>
      </c>
      <c r="O1757" s="17">
        <v>402551000</v>
      </c>
      <c r="P1757" s="17">
        <f>N1757-O1757</f>
        <v>91771000</v>
      </c>
      <c r="Q1757" s="69"/>
      <c r="R1757" s="755"/>
      <c r="S1757" s="755"/>
      <c r="T1757" s="47"/>
      <c r="U1757" s="47"/>
    </row>
    <row r="1758" spans="1:21" s="10" customFormat="1" hidden="1">
      <c r="A1758" s="67"/>
      <c r="B1758" s="28"/>
      <c r="C1758" s="28"/>
      <c r="D1758" s="1011"/>
      <c r="E1758" s="339"/>
      <c r="F1758" s="14"/>
      <c r="G1758" s="15"/>
      <c r="H1758" s="341"/>
      <c r="I1758" s="15"/>
      <c r="J1758" s="15"/>
      <c r="K1758" s="16"/>
      <c r="L1758" s="15"/>
      <c r="M1758" s="15"/>
      <c r="N1758" s="17"/>
      <c r="O1758" s="17"/>
      <c r="P1758" s="17"/>
      <c r="Q1758" s="69"/>
      <c r="R1758" s="755"/>
      <c r="S1758" s="755"/>
      <c r="T1758" s="47"/>
      <c r="U1758" s="47"/>
    </row>
    <row r="1759" spans="1:21" s="10" customFormat="1" hidden="1">
      <c r="A1759" s="67"/>
      <c r="B1759" s="28"/>
      <c r="C1759" s="28"/>
      <c r="D1759" s="1011" t="s">
        <v>405</v>
      </c>
      <c r="E1759" s="339"/>
      <c r="F1759" s="14"/>
      <c r="G1759" s="15"/>
      <c r="H1759" s="58"/>
      <c r="I1759" s="15"/>
      <c r="J1759" s="15"/>
      <c r="K1759" s="16"/>
      <c r="L1759" s="15"/>
      <c r="M1759" s="15"/>
      <c r="N1759" s="18">
        <f>SUBTOTAL(9,N1760)</f>
        <v>7000000</v>
      </c>
      <c r="O1759" s="18">
        <f>SUBTOTAL(9,O1760)</f>
        <v>0</v>
      </c>
      <c r="P1759" s="18">
        <f>SUBTOTAL(9,P1760)</f>
        <v>7000000</v>
      </c>
      <c r="Q1759" s="163"/>
      <c r="R1759" s="755"/>
      <c r="S1759" s="755"/>
      <c r="T1759" s="47"/>
      <c r="U1759" s="47"/>
    </row>
    <row r="1760" spans="1:21" s="10" customFormat="1" hidden="1">
      <c r="A1760" s="67"/>
      <c r="B1760" s="28"/>
      <c r="C1760" s="28"/>
      <c r="D1760" s="1004"/>
      <c r="E1760" s="339" t="s">
        <v>1341</v>
      </c>
      <c r="F1760" s="14">
        <v>70000</v>
      </c>
      <c r="G1760" s="15" t="s">
        <v>3</v>
      </c>
      <c r="H1760" s="58">
        <v>25</v>
      </c>
      <c r="I1760" s="15" t="s">
        <v>9</v>
      </c>
      <c r="J1760" s="15" t="s">
        <v>3</v>
      </c>
      <c r="K1760" s="16">
        <v>4</v>
      </c>
      <c r="L1760" s="15" t="s">
        <v>160</v>
      </c>
      <c r="M1760" s="15" t="s">
        <v>5</v>
      </c>
      <c r="N1760" s="17">
        <f>ROUNDUP(IF(H1760&lt;=0,0,IF(K1760&lt;=0,0,F1760*H1760*K1760)),-3)</f>
        <v>7000000</v>
      </c>
      <c r="O1760" s="17">
        <v>0</v>
      </c>
      <c r="P1760" s="17">
        <f>N1760-O1760</f>
        <v>7000000</v>
      </c>
      <c r="Q1760" s="69"/>
      <c r="R1760" s="755"/>
      <c r="S1760" s="755"/>
      <c r="T1760" s="47"/>
      <c r="U1760" s="47"/>
    </row>
    <row r="1761" spans="1:21" s="10" customFormat="1" hidden="1">
      <c r="A1761" s="67"/>
      <c r="B1761" s="28"/>
      <c r="C1761" s="183"/>
      <c r="D1761" s="1005"/>
      <c r="E1761" s="339"/>
      <c r="F1761" s="14"/>
      <c r="G1761" s="15"/>
      <c r="H1761" s="58"/>
      <c r="I1761" s="15"/>
      <c r="J1761" s="15"/>
      <c r="K1761" s="16"/>
      <c r="L1761" s="15"/>
      <c r="M1761" s="15"/>
      <c r="N1761" s="17"/>
      <c r="O1761" s="17"/>
      <c r="P1761" s="17"/>
      <c r="Q1761" s="69"/>
      <c r="R1761" s="755"/>
      <c r="S1761" s="755"/>
      <c r="T1761" s="47"/>
      <c r="U1761" s="47"/>
    </row>
    <row r="1762" spans="1:21" s="10" customFormat="1" hidden="1">
      <c r="A1762" s="67"/>
      <c r="B1762" s="28"/>
      <c r="C1762" s="28"/>
      <c r="D1762" s="1011" t="s">
        <v>406</v>
      </c>
      <c r="E1762" s="14"/>
      <c r="F1762" s="14"/>
      <c r="G1762" s="15"/>
      <c r="H1762" s="58"/>
      <c r="I1762" s="15"/>
      <c r="J1762" s="15"/>
      <c r="K1762" s="16"/>
      <c r="L1762" s="15"/>
      <c r="M1762" s="15"/>
      <c r="N1762" s="18">
        <f>SUBTOTAL(9,N1763:N1773)</f>
        <v>402105000</v>
      </c>
      <c r="O1762" s="18">
        <f>SUBTOTAL(9,O1763:O1773)</f>
        <v>319455000</v>
      </c>
      <c r="P1762" s="18">
        <f>SUBTOTAL(9,P1763:P1773)</f>
        <v>82650000</v>
      </c>
      <c r="Q1762" s="163"/>
      <c r="R1762" s="755"/>
      <c r="S1762" s="755"/>
      <c r="T1762" s="47"/>
      <c r="U1762" s="47"/>
    </row>
    <row r="1763" spans="1:21" s="10" customFormat="1" hidden="1">
      <c r="A1763" s="67"/>
      <c r="B1763" s="28"/>
      <c r="C1763" s="28"/>
      <c r="D1763" s="1011"/>
      <c r="E1763" s="339" t="s">
        <v>2561</v>
      </c>
      <c r="F1763" s="342">
        <v>340000</v>
      </c>
      <c r="G1763" s="343" t="s">
        <v>3</v>
      </c>
      <c r="H1763" s="344">
        <v>171</v>
      </c>
      <c r="I1763" s="343" t="s">
        <v>9</v>
      </c>
      <c r="J1763" s="343" t="s">
        <v>3</v>
      </c>
      <c r="K1763" s="345">
        <v>1</v>
      </c>
      <c r="L1763" s="343" t="s">
        <v>117</v>
      </c>
      <c r="M1763" s="343" t="s">
        <v>5</v>
      </c>
      <c r="N1763" s="17">
        <f t="shared" ref="N1763:N1773" si="109">ROUNDUP(IF(H1763&lt;=0,0,IF(K1763&lt;=0,0,F1763*H1763*K1763)),-3)</f>
        <v>58140000</v>
      </c>
      <c r="O1763" s="17">
        <v>51300000</v>
      </c>
      <c r="P1763" s="17">
        <f t="shared" ref="P1763:P1773" si="110">N1763-O1763</f>
        <v>6840000</v>
      </c>
      <c r="Q1763" s="69"/>
      <c r="R1763" s="755"/>
      <c r="S1763" s="755"/>
      <c r="T1763" s="47"/>
      <c r="U1763" s="47"/>
    </row>
    <row r="1764" spans="1:21" s="10" customFormat="1" hidden="1">
      <c r="A1764" s="67"/>
      <c r="B1764" s="28"/>
      <c r="C1764" s="28"/>
      <c r="D1764" s="1011"/>
      <c r="E1764" s="339" t="s">
        <v>2562</v>
      </c>
      <c r="F1764" s="342">
        <v>250000</v>
      </c>
      <c r="G1764" s="343" t="s">
        <v>3</v>
      </c>
      <c r="H1764" s="344">
        <v>171</v>
      </c>
      <c r="I1764" s="343" t="s">
        <v>9</v>
      </c>
      <c r="J1764" s="343" t="s">
        <v>3</v>
      </c>
      <c r="K1764" s="345">
        <v>1</v>
      </c>
      <c r="L1764" s="343" t="s">
        <v>25</v>
      </c>
      <c r="M1764" s="343" t="s">
        <v>5</v>
      </c>
      <c r="N1764" s="17">
        <f t="shared" si="109"/>
        <v>42750000</v>
      </c>
      <c r="O1764" s="17">
        <v>34200000</v>
      </c>
      <c r="P1764" s="17">
        <f t="shared" si="110"/>
        <v>8550000</v>
      </c>
      <c r="Q1764" s="69"/>
      <c r="R1764" s="755"/>
      <c r="S1764" s="755"/>
      <c r="T1764" s="47"/>
      <c r="U1764" s="47"/>
    </row>
    <row r="1765" spans="1:21" s="10" customFormat="1" hidden="1">
      <c r="A1765" s="67"/>
      <c r="B1765" s="28"/>
      <c r="C1765" s="28"/>
      <c r="D1765" s="1011"/>
      <c r="E1765" s="339" t="s">
        <v>2563</v>
      </c>
      <c r="F1765" s="342">
        <v>300000</v>
      </c>
      <c r="G1765" s="343" t="s">
        <v>3</v>
      </c>
      <c r="H1765" s="346">
        <v>171</v>
      </c>
      <c r="I1765" s="343" t="s">
        <v>9</v>
      </c>
      <c r="J1765" s="343" t="s">
        <v>3</v>
      </c>
      <c r="K1765" s="345">
        <v>1</v>
      </c>
      <c r="L1765" s="343" t="s">
        <v>12</v>
      </c>
      <c r="M1765" s="343" t="s">
        <v>5</v>
      </c>
      <c r="N1765" s="17">
        <f t="shared" si="109"/>
        <v>51300000</v>
      </c>
      <c r="O1765" s="17">
        <v>42750000</v>
      </c>
      <c r="P1765" s="17">
        <f t="shared" si="110"/>
        <v>8550000</v>
      </c>
      <c r="Q1765" s="69"/>
      <c r="R1765" s="755"/>
      <c r="S1765" s="755"/>
      <c r="T1765" s="47"/>
      <c r="U1765" s="47"/>
    </row>
    <row r="1766" spans="1:21" s="10" customFormat="1" hidden="1">
      <c r="A1766" s="67"/>
      <c r="B1766" s="28"/>
      <c r="C1766" s="28"/>
      <c r="D1766" s="1011"/>
      <c r="E1766" s="339" t="s">
        <v>2564</v>
      </c>
      <c r="F1766" s="342">
        <v>200000</v>
      </c>
      <c r="G1766" s="343" t="s">
        <v>3</v>
      </c>
      <c r="H1766" s="344">
        <v>171</v>
      </c>
      <c r="I1766" s="343" t="s">
        <v>9</v>
      </c>
      <c r="J1766" s="343" t="s">
        <v>3</v>
      </c>
      <c r="K1766" s="345">
        <v>1</v>
      </c>
      <c r="L1766" s="343" t="s">
        <v>117</v>
      </c>
      <c r="M1766" s="343" t="s">
        <v>5</v>
      </c>
      <c r="N1766" s="17">
        <f t="shared" si="109"/>
        <v>34200000</v>
      </c>
      <c r="O1766" s="17">
        <v>34200000</v>
      </c>
      <c r="P1766" s="17">
        <f t="shared" si="110"/>
        <v>0</v>
      </c>
      <c r="Q1766" s="175"/>
      <c r="R1766" s="755"/>
      <c r="S1766" s="755"/>
      <c r="T1766" s="47"/>
      <c r="U1766" s="47"/>
    </row>
    <row r="1767" spans="1:21" s="10" customFormat="1" hidden="1">
      <c r="A1767" s="67"/>
      <c r="B1767" s="28"/>
      <c r="C1767" s="28"/>
      <c r="D1767" s="1011"/>
      <c r="E1767" s="339" t="s">
        <v>1610</v>
      </c>
      <c r="F1767" s="342">
        <v>1900000</v>
      </c>
      <c r="G1767" s="343" t="s">
        <v>3</v>
      </c>
      <c r="H1767" s="344">
        <v>15</v>
      </c>
      <c r="I1767" s="343" t="s">
        <v>9</v>
      </c>
      <c r="J1767" s="343" t="s">
        <v>3</v>
      </c>
      <c r="K1767" s="345">
        <v>1</v>
      </c>
      <c r="L1767" s="343" t="s">
        <v>25</v>
      </c>
      <c r="M1767" s="343" t="s">
        <v>5</v>
      </c>
      <c r="N1767" s="17">
        <f t="shared" si="109"/>
        <v>28500000</v>
      </c>
      <c r="O1767" s="17">
        <v>57000000</v>
      </c>
      <c r="P1767" s="17">
        <f t="shared" si="110"/>
        <v>-28500000</v>
      </c>
      <c r="Q1767" s="69"/>
      <c r="R1767" s="755"/>
      <c r="S1767" s="755"/>
      <c r="T1767" s="47"/>
      <c r="U1767" s="47"/>
    </row>
    <row r="1768" spans="1:21" s="10" customFormat="1" hidden="1">
      <c r="A1768" s="67"/>
      <c r="B1768" s="28"/>
      <c r="C1768" s="28"/>
      <c r="D1768" s="1011"/>
      <c r="E1768" s="339" t="s">
        <v>1555</v>
      </c>
      <c r="F1768" s="342">
        <v>50000</v>
      </c>
      <c r="G1768" s="343" t="s">
        <v>3</v>
      </c>
      <c r="H1768" s="344">
        <v>171</v>
      </c>
      <c r="I1768" s="343" t="s">
        <v>9</v>
      </c>
      <c r="J1768" s="343" t="s">
        <v>3</v>
      </c>
      <c r="K1768" s="345">
        <v>3</v>
      </c>
      <c r="L1768" s="343" t="s">
        <v>25</v>
      </c>
      <c r="M1768" s="343" t="s">
        <v>5</v>
      </c>
      <c r="N1768" s="17">
        <f t="shared" si="109"/>
        <v>25650000</v>
      </c>
      <c r="O1768" s="17">
        <v>25650000</v>
      </c>
      <c r="P1768" s="17">
        <f t="shared" si="110"/>
        <v>0</v>
      </c>
      <c r="Q1768" s="69"/>
      <c r="R1768" s="755"/>
      <c r="S1768" s="755"/>
      <c r="T1768" s="47"/>
      <c r="U1768" s="47"/>
    </row>
    <row r="1769" spans="1:21" s="10" customFormat="1" hidden="1">
      <c r="A1769" s="67"/>
      <c r="B1769" s="28"/>
      <c r="C1769" s="28"/>
      <c r="D1769" s="1011"/>
      <c r="E1769" s="339" t="s">
        <v>2565</v>
      </c>
      <c r="F1769" s="342">
        <f>55000000+4770000</f>
        <v>59770000</v>
      </c>
      <c r="G1769" s="343" t="s">
        <v>3</v>
      </c>
      <c r="H1769" s="344">
        <v>1</v>
      </c>
      <c r="I1769" s="343" t="s">
        <v>4</v>
      </c>
      <c r="J1769" s="343" t="s">
        <v>3</v>
      </c>
      <c r="K1769" s="345">
        <v>1</v>
      </c>
      <c r="L1769" s="343" t="s">
        <v>25</v>
      </c>
      <c r="M1769" s="343" t="s">
        <v>5</v>
      </c>
      <c r="N1769" s="17">
        <f t="shared" si="109"/>
        <v>59770000</v>
      </c>
      <c r="O1769" s="17">
        <v>59770000</v>
      </c>
      <c r="P1769" s="17">
        <f t="shared" si="110"/>
        <v>0</v>
      </c>
      <c r="Q1769" s="69"/>
      <c r="R1769" s="755"/>
      <c r="S1769" s="755"/>
      <c r="T1769" s="47"/>
      <c r="U1769" s="47"/>
    </row>
    <row r="1770" spans="1:21" s="10" customFormat="1" hidden="1">
      <c r="A1770" s="67"/>
      <c r="B1770" s="28"/>
      <c r="C1770" s="28"/>
      <c r="D1770" s="1011"/>
      <c r="E1770" s="339" t="s">
        <v>2566</v>
      </c>
      <c r="F1770" s="342">
        <v>6035000</v>
      </c>
      <c r="G1770" s="343" t="s">
        <v>3</v>
      </c>
      <c r="H1770" s="344">
        <v>1</v>
      </c>
      <c r="I1770" s="343" t="s">
        <v>4</v>
      </c>
      <c r="J1770" s="343" t="s">
        <v>3</v>
      </c>
      <c r="K1770" s="345">
        <v>1</v>
      </c>
      <c r="L1770" s="343" t="s">
        <v>25</v>
      </c>
      <c r="M1770" s="343" t="s">
        <v>5</v>
      </c>
      <c r="N1770" s="17">
        <f t="shared" si="109"/>
        <v>6035000</v>
      </c>
      <c r="O1770" s="17">
        <v>6035000</v>
      </c>
      <c r="P1770" s="17">
        <f t="shared" si="110"/>
        <v>0</v>
      </c>
      <c r="Q1770" s="175"/>
      <c r="R1770" s="755"/>
      <c r="S1770" s="755"/>
      <c r="T1770" s="47"/>
      <c r="U1770" s="47"/>
    </row>
    <row r="1771" spans="1:21" s="10" customFormat="1" hidden="1">
      <c r="A1771" s="67"/>
      <c r="B1771" s="28"/>
      <c r="C1771" s="28"/>
      <c r="D1771" s="1011"/>
      <c r="E1771" s="339" t="s">
        <v>2567</v>
      </c>
      <c r="F1771" s="342">
        <v>200000</v>
      </c>
      <c r="G1771" s="343" t="s">
        <v>3</v>
      </c>
      <c r="H1771" s="344">
        <v>171</v>
      </c>
      <c r="I1771" s="343" t="s">
        <v>9</v>
      </c>
      <c r="J1771" s="343" t="s">
        <v>3</v>
      </c>
      <c r="K1771" s="345">
        <v>1</v>
      </c>
      <c r="L1771" s="343" t="s">
        <v>117</v>
      </c>
      <c r="M1771" s="343" t="s">
        <v>5</v>
      </c>
      <c r="N1771" s="17">
        <f t="shared" si="109"/>
        <v>34200000</v>
      </c>
      <c r="O1771" s="17">
        <v>8550000</v>
      </c>
      <c r="P1771" s="17">
        <f t="shared" si="110"/>
        <v>25650000</v>
      </c>
      <c r="Q1771" s="69"/>
      <c r="R1771" s="755"/>
      <c r="S1771" s="755"/>
      <c r="T1771" s="47"/>
      <c r="U1771" s="47"/>
    </row>
    <row r="1772" spans="1:21" s="10" customFormat="1" hidden="1">
      <c r="A1772" s="67"/>
      <c r="B1772" s="28"/>
      <c r="C1772" s="28"/>
      <c r="D1772" s="1011"/>
      <c r="E1772" s="339" t="s">
        <v>2568</v>
      </c>
      <c r="F1772" s="342">
        <v>300000</v>
      </c>
      <c r="G1772" s="343" t="s">
        <v>3</v>
      </c>
      <c r="H1772" s="344">
        <v>171</v>
      </c>
      <c r="I1772" s="343" t="s">
        <v>9</v>
      </c>
      <c r="J1772" s="343" t="s">
        <v>3</v>
      </c>
      <c r="K1772" s="345">
        <v>1</v>
      </c>
      <c r="L1772" s="343" t="s">
        <v>117</v>
      </c>
      <c r="M1772" s="343" t="s">
        <v>5</v>
      </c>
      <c r="N1772" s="17">
        <f t="shared" si="109"/>
        <v>51300000</v>
      </c>
      <c r="O1772" s="17">
        <v>0</v>
      </c>
      <c r="P1772" s="17">
        <f t="shared" si="110"/>
        <v>51300000</v>
      </c>
      <c r="Q1772" s="69"/>
      <c r="R1772" s="755"/>
      <c r="S1772" s="755"/>
      <c r="T1772" s="47"/>
      <c r="U1772" s="47"/>
    </row>
    <row r="1773" spans="1:21" s="10" customFormat="1" hidden="1">
      <c r="A1773" s="67"/>
      <c r="B1773" s="28"/>
      <c r="C1773" s="28"/>
      <c r="D1773" s="1011"/>
      <c r="E1773" s="339" t="s">
        <v>2569</v>
      </c>
      <c r="F1773" s="342">
        <v>30000</v>
      </c>
      <c r="G1773" s="343" t="s">
        <v>3</v>
      </c>
      <c r="H1773" s="344">
        <v>171</v>
      </c>
      <c r="I1773" s="343" t="s">
        <v>9</v>
      </c>
      <c r="J1773" s="343" t="s">
        <v>3</v>
      </c>
      <c r="K1773" s="345">
        <v>2</v>
      </c>
      <c r="L1773" s="343" t="s">
        <v>117</v>
      </c>
      <c r="M1773" s="343" t="s">
        <v>5</v>
      </c>
      <c r="N1773" s="17">
        <f t="shared" si="109"/>
        <v>10260000</v>
      </c>
      <c r="O1773" s="17">
        <v>0</v>
      </c>
      <c r="P1773" s="17">
        <f t="shared" si="110"/>
        <v>10260000</v>
      </c>
      <c r="Q1773" s="69"/>
      <c r="R1773" s="755"/>
      <c r="S1773" s="755"/>
      <c r="T1773" s="47"/>
      <c r="U1773" s="47"/>
    </row>
    <row r="1774" spans="1:21" s="10" customFormat="1" hidden="1">
      <c r="A1774" s="67"/>
      <c r="B1774" s="28"/>
      <c r="C1774" s="28"/>
      <c r="D1774" s="1011"/>
      <c r="E1774" s="339"/>
      <c r="F1774" s="14"/>
      <c r="G1774" s="15"/>
      <c r="H1774" s="58"/>
      <c r="I1774" s="15"/>
      <c r="J1774" s="15"/>
      <c r="K1774" s="16"/>
      <c r="L1774" s="15"/>
      <c r="M1774" s="15"/>
      <c r="N1774" s="17"/>
      <c r="O1774" s="17"/>
      <c r="P1774" s="17"/>
      <c r="Q1774" s="69"/>
      <c r="R1774" s="755"/>
      <c r="S1774" s="755"/>
      <c r="T1774" s="47"/>
      <c r="U1774" s="47"/>
    </row>
    <row r="1775" spans="1:21" s="10" customFormat="1" hidden="1">
      <c r="A1775" s="67"/>
      <c r="B1775" s="28"/>
      <c r="C1775" s="28"/>
      <c r="D1775" s="1011" t="s">
        <v>436</v>
      </c>
      <c r="E1775" s="13"/>
      <c r="F1775" s="14"/>
      <c r="G1775" s="15"/>
      <c r="H1775" s="58"/>
      <c r="I1775" s="15"/>
      <c r="J1775" s="15"/>
      <c r="K1775" s="16"/>
      <c r="L1775" s="15"/>
      <c r="M1775" s="15"/>
      <c r="N1775" s="18">
        <f>SUBTOTAL(9,N1776)</f>
        <v>24000000</v>
      </c>
      <c r="O1775" s="18">
        <f>SUBTOTAL(9,O1776)</f>
        <v>14400000</v>
      </c>
      <c r="P1775" s="18">
        <f>SUBTOTAL(9,P1776)</f>
        <v>9600000</v>
      </c>
      <c r="Q1775" s="163"/>
      <c r="R1775" s="755"/>
      <c r="S1775" s="755"/>
      <c r="T1775" s="47"/>
      <c r="U1775" s="47"/>
    </row>
    <row r="1776" spans="1:21" s="10" customFormat="1" hidden="1">
      <c r="A1776" s="67"/>
      <c r="B1776" s="28"/>
      <c r="C1776" s="28"/>
      <c r="D1776" s="1011"/>
      <c r="E1776" s="339" t="s">
        <v>2570</v>
      </c>
      <c r="F1776" s="14">
        <v>500000</v>
      </c>
      <c r="G1776" s="15" t="s">
        <v>3</v>
      </c>
      <c r="H1776" s="58">
        <v>12</v>
      </c>
      <c r="I1776" s="15" t="s">
        <v>120</v>
      </c>
      <c r="J1776" s="15" t="s">
        <v>3</v>
      </c>
      <c r="K1776" s="16">
        <v>4</v>
      </c>
      <c r="L1776" s="15" t="s">
        <v>160</v>
      </c>
      <c r="M1776" s="15" t="s">
        <v>5</v>
      </c>
      <c r="N1776" s="17">
        <f>ROUNDUP(IF(H1776&lt;=0,0,IF(K1776&lt;=0,0,F1776*H1776*K1776)),-3)</f>
        <v>24000000</v>
      </c>
      <c r="O1776" s="17">
        <v>14400000</v>
      </c>
      <c r="P1776" s="17">
        <f>N1776-O1776</f>
        <v>9600000</v>
      </c>
      <c r="Q1776" s="69"/>
      <c r="R1776" s="755"/>
      <c r="S1776" s="755"/>
      <c r="T1776" s="47"/>
      <c r="U1776" s="47"/>
    </row>
    <row r="1777" spans="1:53" hidden="1">
      <c r="A1777" s="67"/>
      <c r="B1777" s="28"/>
      <c r="C1777" s="28"/>
      <c r="D1777" s="1011"/>
      <c r="E1777" s="339"/>
      <c r="H1777" s="58"/>
      <c r="N1777" s="17"/>
      <c r="O1777" s="17"/>
      <c r="P1777" s="17"/>
      <c r="Q1777" s="69"/>
      <c r="R1777" s="755"/>
      <c r="S1777" s="755"/>
      <c r="T1777" s="47"/>
      <c r="U1777" s="47"/>
      <c r="AZ1777" s="10"/>
      <c r="BA1777" s="10"/>
    </row>
    <row r="1778" spans="1:53" hidden="1">
      <c r="A1778" s="67"/>
      <c r="B1778" s="28"/>
      <c r="C1778" s="28"/>
      <c r="D1778" s="1011" t="s">
        <v>445</v>
      </c>
      <c r="E1778" s="339"/>
      <c r="H1778" s="58"/>
      <c r="N1778" s="18">
        <f>SUBTOTAL(9,N1779)</f>
        <v>14400000</v>
      </c>
      <c r="O1778" s="18">
        <f>SUBTOTAL(9,O1779)</f>
        <v>14400000</v>
      </c>
      <c r="P1778" s="18">
        <f>SUBTOTAL(9,P1779)</f>
        <v>0</v>
      </c>
      <c r="Q1778" s="163"/>
      <c r="R1778" s="755"/>
      <c r="S1778" s="755"/>
      <c r="T1778" s="47"/>
      <c r="U1778" s="47"/>
    </row>
    <row r="1779" spans="1:53" hidden="1">
      <c r="A1779" s="67"/>
      <c r="B1779" s="28"/>
      <c r="C1779" s="28"/>
      <c r="D1779" s="1004"/>
      <c r="E1779" s="339" t="s">
        <v>2571</v>
      </c>
      <c r="F1779" s="14">
        <v>300000</v>
      </c>
      <c r="G1779" s="15" t="s">
        <v>3</v>
      </c>
      <c r="H1779" s="58">
        <v>12</v>
      </c>
      <c r="I1779" s="15" t="s">
        <v>120</v>
      </c>
      <c r="J1779" s="15" t="s">
        <v>3</v>
      </c>
      <c r="K1779" s="16">
        <v>4</v>
      </c>
      <c r="L1779" s="15" t="s">
        <v>160</v>
      </c>
      <c r="M1779" s="15" t="s">
        <v>5</v>
      </c>
      <c r="N1779" s="17">
        <f>ROUNDUP(IF(H1779&lt;=0,0,IF(K1779&lt;=0,0,F1779*H1779*K1779)),-3)</f>
        <v>14400000</v>
      </c>
      <c r="O1779" s="17">
        <v>14400000</v>
      </c>
      <c r="P1779" s="17">
        <f>N1779-O1779</f>
        <v>0</v>
      </c>
      <c r="Q1779" s="69"/>
      <c r="R1779" s="755"/>
      <c r="S1779" s="755"/>
      <c r="T1779" s="47"/>
      <c r="U1779" s="47"/>
    </row>
    <row r="1780" spans="1:53" hidden="1">
      <c r="A1780" s="67"/>
      <c r="B1780" s="28"/>
      <c r="C1780" s="28"/>
      <c r="D1780" s="1004"/>
      <c r="E1780" s="339"/>
      <c r="H1780" s="58"/>
      <c r="N1780" s="17"/>
      <c r="O1780" s="17"/>
      <c r="P1780" s="17"/>
      <c r="Q1780" s="69"/>
      <c r="R1780" s="755"/>
      <c r="S1780" s="755"/>
      <c r="T1780" s="47"/>
      <c r="U1780" s="47"/>
    </row>
    <row r="1781" spans="1:53" hidden="1">
      <c r="A1781" s="67"/>
      <c r="B1781" s="28"/>
      <c r="C1781" s="183"/>
      <c r="D1781" s="1005" t="s">
        <v>412</v>
      </c>
      <c r="E1781" s="13"/>
      <c r="H1781" s="58"/>
      <c r="N1781" s="18">
        <f>SUBTOTAL(9,N1782:N1782)</f>
        <v>2450000</v>
      </c>
      <c r="O1781" s="18">
        <f>SUBTOTAL(9,O1782:O1782)</f>
        <v>8890000</v>
      </c>
      <c r="P1781" s="18">
        <f>SUBTOTAL(9,P1782:P1782)</f>
        <v>-6440000</v>
      </c>
      <c r="Q1781" s="163"/>
      <c r="R1781" s="755"/>
      <c r="S1781" s="755"/>
      <c r="T1781" s="47"/>
      <c r="U1781" s="47"/>
      <c r="AZ1781" s="10"/>
      <c r="BA1781" s="10"/>
    </row>
    <row r="1782" spans="1:53" hidden="1">
      <c r="A1782" s="67"/>
      <c r="B1782" s="28"/>
      <c r="C1782" s="183"/>
      <c r="E1782" s="339" t="s">
        <v>2572</v>
      </c>
      <c r="F1782" s="14">
        <v>70000</v>
      </c>
      <c r="G1782" s="15" t="s">
        <v>3</v>
      </c>
      <c r="H1782" s="58">
        <v>35</v>
      </c>
      <c r="I1782" s="15" t="s">
        <v>119</v>
      </c>
      <c r="J1782" s="15" t="s">
        <v>3</v>
      </c>
      <c r="K1782" s="16">
        <v>1</v>
      </c>
      <c r="L1782" s="15" t="s">
        <v>18</v>
      </c>
      <c r="M1782" s="15" t="s">
        <v>5</v>
      </c>
      <c r="N1782" s="17">
        <f>ROUNDUP(IF(H1782&lt;=0,0,IF(K1782&lt;=0,0,F1782*H1782*K1782)),-3)</f>
        <v>2450000</v>
      </c>
      <c r="O1782" s="17">
        <v>8890000</v>
      </c>
      <c r="P1782" s="17">
        <f>N1782-O1782</f>
        <v>-6440000</v>
      </c>
      <c r="Q1782" s="69"/>
      <c r="R1782" s="755"/>
      <c r="S1782" s="755"/>
      <c r="T1782" s="47"/>
      <c r="U1782" s="47"/>
      <c r="AZ1782" s="10"/>
      <c r="BA1782" s="10"/>
    </row>
    <row r="1783" spans="1:53" hidden="1">
      <c r="A1783" s="67"/>
      <c r="B1783" s="28"/>
      <c r="C1783" s="28"/>
      <c r="D1783" s="1011"/>
      <c r="E1783" s="339"/>
      <c r="H1783" s="58"/>
      <c r="N1783" s="17"/>
      <c r="O1783" s="17"/>
      <c r="P1783" s="17"/>
      <c r="Q1783" s="69"/>
      <c r="R1783" s="755"/>
      <c r="S1783" s="755"/>
      <c r="T1783" s="47"/>
      <c r="U1783" s="47"/>
      <c r="AZ1783" s="10"/>
      <c r="BA1783" s="10"/>
    </row>
    <row r="1784" spans="1:53" hidden="1">
      <c r="A1784" s="67"/>
      <c r="B1784" s="28"/>
      <c r="C1784" s="183"/>
      <c r="D1784" s="1005" t="s">
        <v>408</v>
      </c>
      <c r="E1784" s="339"/>
      <c r="H1784" s="58"/>
      <c r="N1784" s="18">
        <f>SUBTOTAL(9,N1785)</f>
        <v>12000000</v>
      </c>
      <c r="O1784" s="18">
        <f>SUBTOTAL(9,O1785)</f>
        <v>0</v>
      </c>
      <c r="P1784" s="18">
        <f>SUBTOTAL(9,P1785)</f>
        <v>12000000</v>
      </c>
      <c r="Q1784" s="163"/>
      <c r="R1784" s="755"/>
      <c r="S1784" s="755"/>
      <c r="T1784" s="47"/>
      <c r="U1784" s="47"/>
    </row>
    <row r="1785" spans="1:53" hidden="1">
      <c r="A1785" s="67"/>
      <c r="B1785" s="28"/>
      <c r="C1785" s="183"/>
      <c r="E1785" s="339" t="s">
        <v>2573</v>
      </c>
      <c r="F1785" s="14">
        <v>250000</v>
      </c>
      <c r="G1785" s="15" t="s">
        <v>3</v>
      </c>
      <c r="H1785" s="58">
        <v>4</v>
      </c>
      <c r="I1785" s="15" t="s">
        <v>1616</v>
      </c>
      <c r="J1785" s="15" t="s">
        <v>3</v>
      </c>
      <c r="K1785" s="16">
        <v>12</v>
      </c>
      <c r="L1785" s="15" t="s">
        <v>17</v>
      </c>
      <c r="M1785" s="15" t="s">
        <v>5</v>
      </c>
      <c r="N1785" s="17">
        <f>ROUNDUP(IF(H1785&lt;=0,0,IF(K1785&lt;=0,0,F1785*H1785*K1785)),-3)</f>
        <v>12000000</v>
      </c>
      <c r="O1785" s="17">
        <v>0</v>
      </c>
      <c r="P1785" s="17">
        <f>N1785-O1785</f>
        <v>12000000</v>
      </c>
      <c r="Q1785" s="69"/>
      <c r="R1785" s="755"/>
      <c r="S1785" s="755"/>
      <c r="T1785" s="47"/>
      <c r="U1785" s="47"/>
    </row>
    <row r="1786" spans="1:53" hidden="1">
      <c r="A1786" s="67"/>
      <c r="B1786" s="28"/>
      <c r="C1786" s="183"/>
      <c r="E1786" s="339"/>
      <c r="H1786" s="58"/>
      <c r="N1786" s="17"/>
      <c r="O1786" s="17"/>
      <c r="P1786" s="17"/>
      <c r="Q1786" s="69"/>
      <c r="R1786" s="755"/>
      <c r="S1786" s="755"/>
      <c r="T1786" s="47"/>
      <c r="U1786" s="47"/>
    </row>
    <row r="1787" spans="1:53" hidden="1">
      <c r="A1787" s="67"/>
      <c r="B1787" s="28"/>
      <c r="C1787" s="183"/>
      <c r="E1787" s="339"/>
      <c r="H1787" s="58"/>
      <c r="N1787" s="17"/>
      <c r="O1787" s="17"/>
      <c r="P1787" s="17"/>
      <c r="Q1787" s="69"/>
      <c r="R1787" s="755"/>
      <c r="S1787" s="755"/>
      <c r="T1787" s="47"/>
      <c r="U1787" s="47"/>
      <c r="BA1787" s="10"/>
    </row>
    <row r="1788" spans="1:53" hidden="1">
      <c r="A1788" s="67"/>
      <c r="B1788" s="28"/>
      <c r="C1788" s="28"/>
      <c r="D1788" s="1011" t="s">
        <v>407</v>
      </c>
      <c r="E1788" s="339"/>
      <c r="H1788" s="58"/>
      <c r="N1788" s="18">
        <f>SUBTOTAL(9,N1789)</f>
        <v>12000000</v>
      </c>
      <c r="O1788" s="18">
        <f>SUBTOTAL(9,O1789)</f>
        <v>12000000</v>
      </c>
      <c r="P1788" s="18">
        <f>SUBTOTAL(9,P1789)</f>
        <v>0</v>
      </c>
      <c r="Q1788" s="163"/>
      <c r="R1788" s="755"/>
      <c r="S1788" s="755"/>
      <c r="T1788" s="47"/>
      <c r="U1788" s="47"/>
      <c r="AZ1788" s="10"/>
      <c r="BA1788" s="10"/>
    </row>
    <row r="1789" spans="1:53" hidden="1">
      <c r="A1789" s="67"/>
      <c r="B1789" s="28"/>
      <c r="C1789" s="28"/>
      <c r="D1789" s="1004"/>
      <c r="E1789" s="339" t="s">
        <v>2574</v>
      </c>
      <c r="F1789" s="14">
        <v>3000000</v>
      </c>
      <c r="G1789" s="15" t="s">
        <v>3</v>
      </c>
      <c r="H1789" s="58">
        <v>1</v>
      </c>
      <c r="I1789" s="15" t="s">
        <v>118</v>
      </c>
      <c r="J1789" s="15" t="s">
        <v>3</v>
      </c>
      <c r="K1789" s="16">
        <v>4</v>
      </c>
      <c r="L1789" s="15" t="s">
        <v>160</v>
      </c>
      <c r="M1789" s="15" t="s">
        <v>5</v>
      </c>
      <c r="N1789" s="17">
        <f>ROUNDUP(IF(H1789&lt;=0,0,IF(K1789&lt;=0,0,F1789*H1789*K1789)),-3)</f>
        <v>12000000</v>
      </c>
      <c r="O1789" s="17">
        <v>12000000</v>
      </c>
      <c r="P1789" s="17">
        <f>N1789-O1789</f>
        <v>0</v>
      </c>
      <c r="Q1789" s="69"/>
      <c r="R1789" s="755"/>
      <c r="S1789" s="755"/>
      <c r="T1789" s="47"/>
      <c r="U1789" s="47"/>
      <c r="AZ1789" s="10"/>
      <c r="BA1789" s="10"/>
    </row>
    <row r="1790" spans="1:53" hidden="1">
      <c r="A1790" s="67"/>
      <c r="B1790" s="28"/>
      <c r="C1790" s="28"/>
      <c r="D1790" s="1062"/>
      <c r="E1790" s="25"/>
      <c r="G1790" s="25"/>
      <c r="H1790" s="335"/>
      <c r="I1790" s="25"/>
      <c r="J1790" s="25"/>
      <c r="K1790" s="25"/>
      <c r="L1790" s="27"/>
      <c r="M1790" s="25"/>
      <c r="N1790" s="17"/>
      <c r="O1790" s="17"/>
      <c r="P1790" s="17"/>
      <c r="Q1790" s="69"/>
      <c r="R1790" s="755"/>
      <c r="S1790" s="755"/>
      <c r="T1790" s="47"/>
      <c r="U1790" s="47"/>
      <c r="AZ1790" s="10"/>
      <c r="BA1790" s="10"/>
    </row>
    <row r="1791" spans="1:53" hidden="1">
      <c r="A1791" s="67"/>
      <c r="B1791" s="28"/>
      <c r="C1791" s="28"/>
      <c r="D1791" s="1011" t="s">
        <v>402</v>
      </c>
      <c r="E1791" s="13"/>
      <c r="H1791" s="58"/>
      <c r="N1791" s="18">
        <f>SUBTOTAL(9,N1792:N1792)</f>
        <v>5040000</v>
      </c>
      <c r="O1791" s="18">
        <f>SUBTOTAL(9,O1792:O1792)</f>
        <v>5040000</v>
      </c>
      <c r="P1791" s="18">
        <f>SUBTOTAL(9,P1792:P1792)</f>
        <v>0</v>
      </c>
      <c r="Q1791" s="163"/>
      <c r="R1791" s="755"/>
      <c r="S1791" s="755"/>
      <c r="T1791" s="47"/>
      <c r="U1791" s="47"/>
      <c r="AZ1791" s="10"/>
      <c r="BA1791" s="10"/>
    </row>
    <row r="1792" spans="1:53" hidden="1">
      <c r="A1792" s="67"/>
      <c r="B1792" s="28"/>
      <c r="C1792" s="28"/>
      <c r="D1792" s="1011"/>
      <c r="E1792" s="339" t="s">
        <v>2575</v>
      </c>
      <c r="F1792" s="14">
        <v>280000</v>
      </c>
      <c r="G1792" s="15" t="s">
        <v>3</v>
      </c>
      <c r="H1792" s="58">
        <v>6</v>
      </c>
      <c r="I1792" s="15" t="s">
        <v>119</v>
      </c>
      <c r="J1792" s="15" t="s">
        <v>3</v>
      </c>
      <c r="K1792" s="16">
        <v>3</v>
      </c>
      <c r="L1792" s="15" t="s">
        <v>438</v>
      </c>
      <c r="M1792" s="15" t="s">
        <v>5</v>
      </c>
      <c r="N1792" s="17">
        <f>ROUNDUP(IF(H1792&lt;=0,0,IF(K1792&lt;=0,0,F1792*H1792*K1792)),-3)</f>
        <v>5040000</v>
      </c>
      <c r="O1792" s="17">
        <v>5040000</v>
      </c>
      <c r="P1792" s="17">
        <f>N1792-O1792</f>
        <v>0</v>
      </c>
      <c r="Q1792" s="69"/>
      <c r="R1792" s="755"/>
      <c r="S1792" s="755"/>
      <c r="T1792" s="47"/>
      <c r="U1792" s="47"/>
      <c r="AZ1792" s="10"/>
      <c r="BA1792" s="10"/>
    </row>
    <row r="1793" spans="1:53" hidden="1">
      <c r="A1793" s="67"/>
      <c r="B1793" s="28"/>
      <c r="C1793" s="28"/>
      <c r="D1793" s="1011"/>
      <c r="E1793" s="339"/>
      <c r="H1793" s="58"/>
      <c r="N1793" s="17"/>
      <c r="O1793" s="17"/>
      <c r="P1793" s="17"/>
      <c r="Q1793" s="69"/>
      <c r="R1793" s="755"/>
      <c r="S1793" s="755"/>
      <c r="T1793" s="47"/>
      <c r="U1793" s="47"/>
      <c r="AZ1793" s="10"/>
      <c r="BA1793" s="10"/>
    </row>
    <row r="1794" spans="1:53" hidden="1">
      <c r="A1794" s="67"/>
      <c r="B1794" s="347" t="s">
        <v>522</v>
      </c>
      <c r="C1794" s="347"/>
      <c r="D1794" s="1028"/>
      <c r="E1794" s="348"/>
      <c r="F1794" s="270"/>
      <c r="G1794" s="271"/>
      <c r="H1794" s="349"/>
      <c r="I1794" s="271"/>
      <c r="J1794" s="271"/>
      <c r="K1794" s="272"/>
      <c r="L1794" s="271"/>
      <c r="M1794" s="271"/>
      <c r="N1794" s="173">
        <f>SUBTOTAL(9,N1795:N1819)</f>
        <v>43900000</v>
      </c>
      <c r="O1794" s="173">
        <f>SUBTOTAL(9,O1795:O1819)</f>
        <v>12080000</v>
      </c>
      <c r="P1794" s="173">
        <f>SUBTOTAL(9,P1795:P1819)</f>
        <v>31820000</v>
      </c>
      <c r="Q1794" s="122">
        <f>(N1794/O1794)*100-100</f>
        <v>263.41059602649011</v>
      </c>
      <c r="R1794" s="755"/>
      <c r="S1794" s="755"/>
      <c r="T1794" s="47"/>
      <c r="U1794" s="47"/>
    </row>
    <row r="1795" spans="1:53" hidden="1">
      <c r="A1795" s="67"/>
      <c r="B1795" s="28"/>
      <c r="C1795" s="68"/>
      <c r="D1795" s="1063" t="s">
        <v>398</v>
      </c>
      <c r="E1795" s="13"/>
      <c r="F1795" s="270"/>
      <c r="G1795" s="271"/>
      <c r="H1795" s="349"/>
      <c r="I1795" s="271"/>
      <c r="J1795" s="271"/>
      <c r="K1795" s="272"/>
      <c r="L1795" s="271"/>
      <c r="M1795" s="271"/>
      <c r="N1795" s="173">
        <f>SUBTOTAL(9,N1796:N1796)</f>
        <v>3000000</v>
      </c>
      <c r="O1795" s="173">
        <f>SUBTOTAL(9,O1796:O1796)</f>
        <v>3000000</v>
      </c>
      <c r="P1795" s="173">
        <f>SUBTOTAL(9,P1796:P1796)</f>
        <v>0</v>
      </c>
      <c r="Q1795" s="273"/>
      <c r="R1795" s="755"/>
      <c r="S1795" s="755"/>
      <c r="T1795" s="47"/>
      <c r="U1795" s="47"/>
    </row>
    <row r="1796" spans="1:53" hidden="1">
      <c r="A1796" s="67"/>
      <c r="B1796" s="28"/>
      <c r="C1796" s="68"/>
      <c r="D1796" s="1011"/>
      <c r="E1796" s="13" t="s">
        <v>1286</v>
      </c>
      <c r="F1796" s="14">
        <v>3000000</v>
      </c>
      <c r="G1796" s="15" t="s">
        <v>3</v>
      </c>
      <c r="H1796" s="58">
        <v>1</v>
      </c>
      <c r="I1796" s="15" t="s">
        <v>118</v>
      </c>
      <c r="J1796" s="15" t="s">
        <v>3</v>
      </c>
      <c r="K1796" s="58">
        <v>1</v>
      </c>
      <c r="L1796" s="15" t="s">
        <v>117</v>
      </c>
      <c r="M1796" s="15" t="s">
        <v>5</v>
      </c>
      <c r="N1796" s="17">
        <f>ROUNDUP(IF(H1796&lt;=0,0,IF(K1796&lt;=0,0,F1796*H1796*K1796)),-3)</f>
        <v>3000000</v>
      </c>
      <c r="O1796" s="17">
        <v>3000000</v>
      </c>
      <c r="P1796" s="17">
        <f>N1796-O1796</f>
        <v>0</v>
      </c>
      <c r="Q1796" s="69"/>
      <c r="R1796" s="755"/>
      <c r="S1796" s="755"/>
      <c r="T1796" s="47"/>
      <c r="U1796" s="47"/>
    </row>
    <row r="1797" spans="1:53" hidden="1">
      <c r="A1797" s="67"/>
      <c r="B1797" s="28"/>
      <c r="C1797" s="68"/>
      <c r="D1797" s="1011"/>
      <c r="E1797" s="13"/>
      <c r="H1797" s="58"/>
      <c r="K1797" s="58"/>
      <c r="N1797" s="17"/>
      <c r="O1797" s="17"/>
      <c r="P1797" s="17"/>
      <c r="Q1797" s="69"/>
      <c r="R1797" s="755"/>
      <c r="S1797" s="755"/>
      <c r="T1797" s="47"/>
      <c r="U1797" s="47"/>
    </row>
    <row r="1798" spans="1:53" hidden="1">
      <c r="A1798" s="67"/>
      <c r="B1798" s="28"/>
      <c r="C1798" s="68"/>
      <c r="D1798" s="1011" t="s">
        <v>412</v>
      </c>
      <c r="E1798" s="13"/>
      <c r="H1798" s="58"/>
      <c r="N1798" s="18">
        <f>SUBTOTAL(9,N1799:N1800)</f>
        <v>31600000</v>
      </c>
      <c r="O1798" s="18">
        <f>SUBTOTAL(9,O1799:O1800)</f>
        <v>0</v>
      </c>
      <c r="P1798" s="18">
        <f>SUBTOTAL(9,P1799:P1800)</f>
        <v>31600000</v>
      </c>
      <c r="Q1798" s="163"/>
      <c r="R1798" s="755"/>
      <c r="S1798" s="755"/>
      <c r="T1798" s="47"/>
      <c r="U1798" s="47"/>
    </row>
    <row r="1799" spans="1:53" hidden="1">
      <c r="A1799" s="67"/>
      <c r="B1799" s="28"/>
      <c r="C1799" s="68"/>
      <c r="D1799" s="1011"/>
      <c r="E1799" s="339" t="s">
        <v>1290</v>
      </c>
      <c r="F1799" s="14">
        <v>5000000</v>
      </c>
      <c r="G1799" s="15" t="s">
        <v>3</v>
      </c>
      <c r="H1799" s="58">
        <v>1</v>
      </c>
      <c r="I1799" s="15" t="s">
        <v>118</v>
      </c>
      <c r="J1799" s="15" t="s">
        <v>3</v>
      </c>
      <c r="K1799" s="16">
        <v>1</v>
      </c>
      <c r="L1799" s="15" t="s">
        <v>18</v>
      </c>
      <c r="M1799" s="15" t="s">
        <v>5</v>
      </c>
      <c r="N1799" s="17">
        <f>ROUNDUP(IF(H1799&lt;=0,0,IF(K1799&lt;=0,0,F1799*H1799*K1799)),-3)</f>
        <v>5000000</v>
      </c>
      <c r="O1799" s="17">
        <v>0</v>
      </c>
      <c r="P1799" s="17">
        <f>N1799-O1799</f>
        <v>5000000</v>
      </c>
      <c r="Q1799" s="69"/>
      <c r="R1799" s="755"/>
      <c r="S1799" s="755"/>
      <c r="T1799" s="47"/>
      <c r="U1799" s="47"/>
    </row>
    <row r="1800" spans="1:53" hidden="1">
      <c r="A1800" s="67"/>
      <c r="B1800" s="28"/>
      <c r="C1800" s="68"/>
      <c r="D1800" s="1011"/>
      <c r="E1800" s="339" t="s">
        <v>1291</v>
      </c>
      <c r="F1800" s="14">
        <v>26600000</v>
      </c>
      <c r="G1800" s="15" t="s">
        <v>3</v>
      </c>
      <c r="H1800" s="58">
        <v>1</v>
      </c>
      <c r="I1800" s="15" t="s">
        <v>118</v>
      </c>
      <c r="J1800" s="15" t="s">
        <v>3</v>
      </c>
      <c r="K1800" s="16">
        <v>1</v>
      </c>
      <c r="L1800" s="15" t="s">
        <v>18</v>
      </c>
      <c r="M1800" s="15" t="s">
        <v>5</v>
      </c>
      <c r="N1800" s="17">
        <f>ROUNDUP(IF(H1800&lt;=0,0,IF(K1800&lt;=0,0,F1800*H1800*K1800)),-3)</f>
        <v>26600000</v>
      </c>
      <c r="O1800" s="17">
        <v>0</v>
      </c>
      <c r="P1800" s="17">
        <f>N1800-O1800</f>
        <v>26600000</v>
      </c>
      <c r="Q1800" s="69"/>
      <c r="R1800" s="755"/>
      <c r="S1800" s="755"/>
      <c r="T1800" s="47"/>
      <c r="U1800" s="47"/>
    </row>
    <row r="1801" spans="1:53" hidden="1">
      <c r="A1801" s="67"/>
      <c r="B1801" s="28"/>
      <c r="C1801" s="68"/>
      <c r="D1801" s="1011"/>
      <c r="E1801" s="339"/>
      <c r="H1801" s="58"/>
      <c r="N1801" s="17"/>
      <c r="O1801" s="17"/>
      <c r="P1801" s="17"/>
      <c r="Q1801" s="69"/>
      <c r="R1801" s="755"/>
      <c r="S1801" s="755"/>
      <c r="T1801" s="47"/>
      <c r="U1801" s="47"/>
    </row>
    <row r="1802" spans="1:53" hidden="1">
      <c r="A1802" s="67"/>
      <c r="B1802" s="28"/>
      <c r="C1802" s="68"/>
      <c r="D1802" s="1011" t="s">
        <v>407</v>
      </c>
      <c r="E1802" s="13"/>
      <c r="H1802" s="58"/>
      <c r="K1802" s="58"/>
      <c r="N1802" s="18">
        <f>SUBTOTAL(9,N1803:N1804)</f>
        <v>2400000</v>
      </c>
      <c r="O1802" s="18">
        <f>SUBTOTAL(9,O1803:O1804)</f>
        <v>2160000</v>
      </c>
      <c r="P1802" s="18">
        <f>SUBTOTAL(9,P1803:P1804)</f>
        <v>240000</v>
      </c>
      <c r="Q1802" s="163"/>
      <c r="R1802" s="755"/>
      <c r="S1802" s="755"/>
      <c r="T1802" s="47"/>
      <c r="U1802" s="47"/>
    </row>
    <row r="1803" spans="1:53" hidden="1">
      <c r="A1803" s="67"/>
      <c r="B1803" s="28"/>
      <c r="C1803" s="68"/>
      <c r="D1803" s="1011"/>
      <c r="E1803" s="13" t="s">
        <v>1287</v>
      </c>
      <c r="F1803" s="14">
        <v>480000</v>
      </c>
      <c r="G1803" s="15" t="s">
        <v>3</v>
      </c>
      <c r="H1803" s="58">
        <v>1</v>
      </c>
      <c r="I1803" s="15" t="s">
        <v>119</v>
      </c>
      <c r="J1803" s="15" t="s">
        <v>3</v>
      </c>
      <c r="K1803" s="58">
        <v>2</v>
      </c>
      <c r="L1803" s="15" t="s">
        <v>117</v>
      </c>
      <c r="M1803" s="15" t="s">
        <v>5</v>
      </c>
      <c r="N1803" s="17">
        <f>ROUNDUP(IF(H1803&lt;=0,0,IF(K1803&lt;=0,0,F1803*H1803*K1803)),-3)</f>
        <v>960000</v>
      </c>
      <c r="O1803" s="17">
        <v>864000</v>
      </c>
      <c r="P1803" s="17">
        <f>N1803-O1803</f>
        <v>96000</v>
      </c>
      <c r="Q1803" s="69"/>
      <c r="R1803" s="755"/>
      <c r="S1803" s="755"/>
      <c r="T1803" s="47"/>
      <c r="U1803" s="47"/>
    </row>
    <row r="1804" spans="1:53" hidden="1">
      <c r="A1804" s="67"/>
      <c r="B1804" s="28"/>
      <c r="C1804" s="68"/>
      <c r="D1804" s="1011"/>
      <c r="E1804" s="13" t="s">
        <v>1289</v>
      </c>
      <c r="F1804" s="14">
        <v>480000</v>
      </c>
      <c r="G1804" s="15" t="s">
        <v>3</v>
      </c>
      <c r="H1804" s="58">
        <v>1</v>
      </c>
      <c r="I1804" s="15" t="s">
        <v>119</v>
      </c>
      <c r="J1804" s="15" t="s">
        <v>3</v>
      </c>
      <c r="K1804" s="58">
        <v>3</v>
      </c>
      <c r="L1804" s="15" t="s">
        <v>117</v>
      </c>
      <c r="M1804" s="15" t="s">
        <v>5</v>
      </c>
      <c r="N1804" s="17">
        <f>ROUNDUP(IF(H1804&lt;=0,0,IF(K1804&lt;=0,0,F1804*H1804*K1804)),-3)</f>
        <v>1440000</v>
      </c>
      <c r="O1804" s="17">
        <v>1296000</v>
      </c>
      <c r="P1804" s="17">
        <f>N1804-O1804</f>
        <v>144000</v>
      </c>
      <c r="Q1804" s="69"/>
      <c r="R1804" s="755"/>
      <c r="S1804" s="755"/>
      <c r="T1804" s="47"/>
      <c r="U1804" s="47"/>
    </row>
    <row r="1805" spans="1:53" hidden="1">
      <c r="A1805" s="67"/>
      <c r="B1805" s="28"/>
      <c r="C1805" s="68"/>
      <c r="D1805" s="1011"/>
      <c r="E1805" s="13"/>
      <c r="H1805" s="58"/>
      <c r="K1805" s="58"/>
      <c r="N1805" s="17"/>
      <c r="O1805" s="17"/>
      <c r="P1805" s="17"/>
      <c r="Q1805" s="69"/>
      <c r="R1805" s="755"/>
      <c r="S1805" s="755"/>
      <c r="T1805" s="47"/>
      <c r="U1805" s="47"/>
    </row>
    <row r="1806" spans="1:53" hidden="1">
      <c r="A1806" s="67"/>
      <c r="B1806" s="28"/>
      <c r="C1806" s="68"/>
      <c r="D1806" s="1011" t="s">
        <v>402</v>
      </c>
      <c r="E1806" s="13"/>
      <c r="H1806" s="58"/>
      <c r="K1806" s="58"/>
      <c r="N1806" s="18">
        <f>SUBTOTAL(9,N1807:N1807)</f>
        <v>1500000</v>
      </c>
      <c r="O1806" s="18">
        <f>SUBTOTAL(9,O1807:O1807)</f>
        <v>2000000</v>
      </c>
      <c r="P1806" s="18">
        <f>SUBTOTAL(9,P1807:P1807)</f>
        <v>-500000</v>
      </c>
      <c r="Q1806" s="163"/>
      <c r="R1806" s="755"/>
      <c r="S1806" s="755"/>
      <c r="T1806" s="47"/>
      <c r="U1806" s="47"/>
    </row>
    <row r="1807" spans="1:53" hidden="1">
      <c r="A1807" s="67"/>
      <c r="B1807" s="28"/>
      <c r="C1807" s="68"/>
      <c r="D1807" s="1011"/>
      <c r="E1807" s="13" t="s">
        <v>1293</v>
      </c>
      <c r="F1807" s="14">
        <v>100000</v>
      </c>
      <c r="G1807" s="15" t="s">
        <v>3</v>
      </c>
      <c r="H1807" s="58">
        <v>5</v>
      </c>
      <c r="I1807" s="15" t="s">
        <v>119</v>
      </c>
      <c r="J1807" s="15" t="s">
        <v>3</v>
      </c>
      <c r="K1807" s="58">
        <v>3</v>
      </c>
      <c r="L1807" s="15" t="s">
        <v>117</v>
      </c>
      <c r="M1807" s="15" t="s">
        <v>5</v>
      </c>
      <c r="N1807" s="17">
        <f>ROUNDUP(IF(H1807&lt;=0,0,IF(K1807&lt;=0,0,F1807*H1807*K1807)),-3)</f>
        <v>1500000</v>
      </c>
      <c r="O1807" s="17">
        <v>2000000</v>
      </c>
      <c r="P1807" s="17">
        <f>N1807-O1807</f>
        <v>-500000</v>
      </c>
      <c r="Q1807" s="69"/>
      <c r="R1807" s="755"/>
      <c r="S1807" s="755"/>
      <c r="T1807" s="47"/>
      <c r="U1807" s="47"/>
    </row>
    <row r="1808" spans="1:53" hidden="1">
      <c r="A1808" s="67"/>
      <c r="B1808" s="28"/>
      <c r="C1808" s="68"/>
      <c r="D1808" s="1011"/>
      <c r="E1808" s="13"/>
      <c r="H1808" s="58"/>
      <c r="K1808" s="58"/>
      <c r="N1808" s="17"/>
      <c r="O1808" s="17"/>
      <c r="P1808" s="17"/>
      <c r="Q1808" s="69"/>
      <c r="R1808" s="755"/>
      <c r="S1808" s="755"/>
      <c r="T1808" s="47"/>
      <c r="U1808" s="47"/>
    </row>
    <row r="1809" spans="1:21" hidden="1">
      <c r="A1809" s="67"/>
      <c r="B1809" s="28"/>
      <c r="C1809" s="68"/>
      <c r="D1809" s="1011" t="s">
        <v>403</v>
      </c>
      <c r="E1809" s="13"/>
      <c r="H1809" s="58"/>
      <c r="K1809" s="58"/>
      <c r="N1809" s="18">
        <f>SUBTOTAL(9,N1810:N1814)</f>
        <v>3400000</v>
      </c>
      <c r="O1809" s="18">
        <f>SUBTOTAL(9,O1810:O1814)</f>
        <v>4920000</v>
      </c>
      <c r="P1809" s="18">
        <f>SUBTOTAL(9,P1810:P1814)</f>
        <v>-1520000</v>
      </c>
      <c r="Q1809" s="163"/>
      <c r="R1809" s="755"/>
      <c r="S1809" s="755"/>
      <c r="T1809" s="47"/>
      <c r="U1809" s="47"/>
    </row>
    <row r="1810" spans="1:21" hidden="1">
      <c r="A1810" s="67"/>
      <c r="B1810" s="28"/>
      <c r="C1810" s="68"/>
      <c r="D1810" s="1011"/>
      <c r="E1810" s="13" t="s">
        <v>1294</v>
      </c>
      <c r="F1810" s="14">
        <v>15000</v>
      </c>
      <c r="G1810" s="15" t="s">
        <v>3</v>
      </c>
      <c r="H1810" s="58">
        <v>5</v>
      </c>
      <c r="I1810" s="15" t="s">
        <v>119</v>
      </c>
      <c r="J1810" s="15" t="s">
        <v>3</v>
      </c>
      <c r="K1810" s="58">
        <v>3</v>
      </c>
      <c r="L1810" s="15" t="s">
        <v>117</v>
      </c>
      <c r="M1810" s="15" t="s">
        <v>5</v>
      </c>
      <c r="N1810" s="17">
        <f>ROUNDUP(IF(H1810&lt;=0,0,IF(K1810&lt;=0,0,F1810*H1810*K1810)),-3)</f>
        <v>225000</v>
      </c>
      <c r="O1810" s="17">
        <v>960000</v>
      </c>
      <c r="P1810" s="17">
        <f>N1810-O1810</f>
        <v>-735000</v>
      </c>
      <c r="Q1810" s="69"/>
      <c r="R1810" s="755"/>
      <c r="S1810" s="755"/>
      <c r="T1810" s="47"/>
      <c r="U1810" s="47"/>
    </row>
    <row r="1811" spans="1:21" hidden="1">
      <c r="A1811" s="67"/>
      <c r="B1811" s="28"/>
      <c r="C1811" s="68"/>
      <c r="D1811" s="1011"/>
      <c r="E1811" s="13" t="s">
        <v>1295</v>
      </c>
      <c r="F1811" s="14">
        <v>15000</v>
      </c>
      <c r="G1811" s="15" t="s">
        <v>3</v>
      </c>
      <c r="H1811" s="58">
        <v>15</v>
      </c>
      <c r="I1811" s="15" t="s">
        <v>119</v>
      </c>
      <c r="J1811" s="15" t="s">
        <v>3</v>
      </c>
      <c r="K1811" s="58">
        <v>3</v>
      </c>
      <c r="L1811" s="15" t="s">
        <v>117</v>
      </c>
      <c r="M1811" s="15" t="s">
        <v>5</v>
      </c>
      <c r="N1811" s="17">
        <f>ROUNDUP(IF(H1811&lt;=0,0,IF(K1811&lt;=0,0,F1811*H1811*K1811)),-3)</f>
        <v>675000</v>
      </c>
      <c r="O1811" s="17">
        <v>960000</v>
      </c>
      <c r="P1811" s="17">
        <f>N1811-O1811</f>
        <v>-285000</v>
      </c>
      <c r="Q1811" s="69"/>
      <c r="R1811" s="755"/>
      <c r="S1811" s="755"/>
      <c r="T1811" s="47"/>
      <c r="U1811" s="47"/>
    </row>
    <row r="1812" spans="1:21" hidden="1">
      <c r="A1812" s="67"/>
      <c r="B1812" s="28"/>
      <c r="C1812" s="68"/>
      <c r="D1812" s="1011"/>
      <c r="E1812" s="13" t="s">
        <v>1296</v>
      </c>
      <c r="F1812" s="14">
        <v>50000</v>
      </c>
      <c r="G1812" s="15" t="s">
        <v>3</v>
      </c>
      <c r="H1812" s="58">
        <v>5</v>
      </c>
      <c r="I1812" s="15" t="s">
        <v>117</v>
      </c>
      <c r="J1812" s="15" t="s">
        <v>3</v>
      </c>
      <c r="K1812" s="58">
        <v>1</v>
      </c>
      <c r="L1812" s="15" t="s">
        <v>16</v>
      </c>
      <c r="M1812" s="15" t="s">
        <v>5</v>
      </c>
      <c r="N1812" s="17">
        <f>ROUNDUP(IF(H1812&lt;=0,0,IF(K1812&lt;=0,0,F1812*H1812*K1812)),-3)</f>
        <v>250000</v>
      </c>
      <c r="O1812" s="17">
        <v>600000</v>
      </c>
      <c r="P1812" s="17">
        <f>N1812-O1812</f>
        <v>-350000</v>
      </c>
      <c r="Q1812" s="69"/>
      <c r="R1812" s="755"/>
      <c r="S1812" s="755"/>
      <c r="T1812" s="47"/>
      <c r="U1812" s="47"/>
    </row>
    <row r="1813" spans="1:21" hidden="1">
      <c r="A1813" s="67"/>
      <c r="B1813" s="28"/>
      <c r="C1813" s="68"/>
      <c r="D1813" s="1011"/>
      <c r="E1813" s="13" t="s">
        <v>1297</v>
      </c>
      <c r="F1813" s="14">
        <v>10000</v>
      </c>
      <c r="G1813" s="15" t="s">
        <v>3</v>
      </c>
      <c r="H1813" s="58">
        <v>25</v>
      </c>
      <c r="I1813" s="15" t="s">
        <v>119</v>
      </c>
      <c r="J1813" s="15" t="s">
        <v>3</v>
      </c>
      <c r="K1813" s="58">
        <v>5</v>
      </c>
      <c r="L1813" s="15" t="s">
        <v>117</v>
      </c>
      <c r="M1813" s="15" t="s">
        <v>5</v>
      </c>
      <c r="N1813" s="17">
        <f>ROUNDUP(IF(H1813&lt;=0,0,IF(K1813&lt;=0,0,F1813*H1813*K1813)),-3)</f>
        <v>1250000</v>
      </c>
      <c r="O1813" s="17">
        <v>0</v>
      </c>
      <c r="P1813" s="17">
        <f>N1813-O1813</f>
        <v>1250000</v>
      </c>
      <c r="Q1813" s="69"/>
      <c r="R1813" s="755"/>
      <c r="S1813" s="755"/>
      <c r="T1813" s="47"/>
      <c r="U1813" s="47"/>
    </row>
    <row r="1814" spans="1:21" hidden="1">
      <c r="A1814" s="67"/>
      <c r="B1814" s="28"/>
      <c r="C1814" s="68"/>
      <c r="D1814" s="1011"/>
      <c r="E1814" s="13" t="s">
        <v>1298</v>
      </c>
      <c r="F1814" s="14">
        <v>10000</v>
      </c>
      <c r="G1814" s="15" t="s">
        <v>3</v>
      </c>
      <c r="H1814" s="58">
        <v>20</v>
      </c>
      <c r="I1814" s="15" t="s">
        <v>119</v>
      </c>
      <c r="J1814" s="15" t="s">
        <v>3</v>
      </c>
      <c r="K1814" s="58">
        <v>5</v>
      </c>
      <c r="L1814" s="15" t="s">
        <v>117</v>
      </c>
      <c r="M1814" s="15" t="s">
        <v>5</v>
      </c>
      <c r="N1814" s="17">
        <f>ROUNDUP(IF(H1814&lt;=0,0,IF(K1814&lt;=0,0,F1814*H1814*K1814)),-3)</f>
        <v>1000000</v>
      </c>
      <c r="O1814" s="17">
        <v>2400000</v>
      </c>
      <c r="P1814" s="17">
        <f>N1814-O1814</f>
        <v>-1400000</v>
      </c>
      <c r="Q1814" s="69"/>
      <c r="R1814" s="755"/>
      <c r="S1814" s="755"/>
      <c r="T1814" s="47"/>
      <c r="U1814" s="47"/>
    </row>
    <row r="1815" spans="1:21" hidden="1">
      <c r="A1815" s="67"/>
      <c r="B1815" s="28"/>
      <c r="C1815" s="68"/>
      <c r="D1815" s="1011"/>
      <c r="E1815" s="13"/>
      <c r="H1815" s="58"/>
      <c r="K1815" s="58"/>
      <c r="N1815" s="17"/>
      <c r="O1815" s="17"/>
      <c r="P1815" s="17"/>
      <c r="Q1815" s="69"/>
      <c r="R1815" s="755"/>
      <c r="S1815" s="755"/>
      <c r="T1815" s="47"/>
      <c r="U1815" s="47"/>
    </row>
    <row r="1816" spans="1:21" hidden="1">
      <c r="A1816" s="67"/>
      <c r="B1816" s="28"/>
      <c r="C1816" s="68"/>
      <c r="D1816" s="1011" t="s">
        <v>204</v>
      </c>
      <c r="E1816" s="13"/>
      <c r="H1816" s="58"/>
      <c r="K1816" s="58"/>
      <c r="N1816" s="18">
        <f>SUBTOTAL(9,N1817:N1818)</f>
        <v>2000000</v>
      </c>
      <c r="O1816" s="18">
        <f>SUBTOTAL(9,O1817:O1818)</f>
        <v>0</v>
      </c>
      <c r="P1816" s="18">
        <f>SUBTOTAL(9,P1817:P1818)</f>
        <v>2000000</v>
      </c>
      <c r="Q1816" s="163"/>
      <c r="R1816" s="755"/>
      <c r="S1816" s="755"/>
      <c r="T1816" s="47"/>
      <c r="U1816" s="47"/>
    </row>
    <row r="1817" spans="1:21" hidden="1">
      <c r="A1817" s="67"/>
      <c r="B1817" s="28"/>
      <c r="C1817" s="68"/>
      <c r="D1817" s="1011"/>
      <c r="E1817" s="13" t="s">
        <v>1292</v>
      </c>
      <c r="F1817" s="14">
        <v>2000000</v>
      </c>
      <c r="G1817" s="15" t="s">
        <v>3</v>
      </c>
      <c r="H1817" s="58">
        <v>1</v>
      </c>
      <c r="I1817" s="15" t="s">
        <v>118</v>
      </c>
      <c r="J1817" s="15" t="s">
        <v>3</v>
      </c>
      <c r="K1817" s="58">
        <v>1</v>
      </c>
      <c r="L1817" s="15" t="s">
        <v>117</v>
      </c>
      <c r="M1817" s="15" t="s">
        <v>5</v>
      </c>
      <c r="N1817" s="17">
        <f>ROUNDUP(IF(H1817&lt;=0,0,IF(K1817&lt;=0,0,F1817*H1817*K1817)),-3)</f>
        <v>2000000</v>
      </c>
      <c r="O1817" s="17">
        <v>0</v>
      </c>
      <c r="P1817" s="17">
        <f>N1817-O1817</f>
        <v>2000000</v>
      </c>
      <c r="Q1817" s="69"/>
      <c r="R1817" s="755"/>
      <c r="S1817" s="755"/>
      <c r="T1817" s="47"/>
      <c r="U1817" s="47"/>
    </row>
    <row r="1818" spans="1:21" hidden="1">
      <c r="A1818" s="67"/>
      <c r="B1818" s="28"/>
      <c r="C1818" s="68"/>
      <c r="D1818" s="1011"/>
      <c r="E1818" s="13"/>
      <c r="H1818" s="58"/>
      <c r="K1818" s="58"/>
      <c r="N1818" s="17"/>
      <c r="O1818" s="17"/>
      <c r="P1818" s="17"/>
      <c r="Q1818" s="69"/>
      <c r="R1818" s="755"/>
      <c r="S1818" s="755"/>
      <c r="T1818" s="47"/>
      <c r="U1818" s="47"/>
    </row>
    <row r="1819" spans="1:21" hidden="1">
      <c r="A1819" s="67"/>
      <c r="B1819" s="28"/>
      <c r="C1819" s="275"/>
      <c r="D1819" s="1011"/>
      <c r="E1819" s="13"/>
      <c r="H1819" s="58"/>
      <c r="N1819" s="17"/>
      <c r="O1819" s="17"/>
      <c r="P1819" s="17"/>
      <c r="Q1819" s="69"/>
      <c r="R1819" s="755"/>
      <c r="S1819" s="755"/>
      <c r="T1819" s="47"/>
      <c r="U1819" s="47"/>
    </row>
    <row r="1820" spans="1:21" hidden="1">
      <c r="A1820" s="67"/>
      <c r="B1820" s="347" t="s">
        <v>1392</v>
      </c>
      <c r="C1820" s="347"/>
      <c r="D1820" s="1028"/>
      <c r="E1820" s="348"/>
      <c r="F1820" s="270"/>
      <c r="G1820" s="271"/>
      <c r="H1820" s="349"/>
      <c r="I1820" s="271"/>
      <c r="J1820" s="271"/>
      <c r="K1820" s="272"/>
      <c r="L1820" s="271"/>
      <c r="M1820" s="271"/>
      <c r="N1820" s="173">
        <f>SUBTOTAL(9,N1821:N1847)</f>
        <v>156265000</v>
      </c>
      <c r="O1820" s="173">
        <f>SUBTOTAL(9,O1821:O1847)</f>
        <v>108990000</v>
      </c>
      <c r="P1820" s="173">
        <f>SUBTOTAL(9,P1821:P1847)</f>
        <v>47275000</v>
      </c>
      <c r="Q1820" s="122">
        <f>(N1820/O1820)*100-100</f>
        <v>43.375539040278937</v>
      </c>
      <c r="R1820" s="755"/>
      <c r="S1820" s="755"/>
      <c r="T1820" s="47"/>
      <c r="U1820" s="47"/>
    </row>
    <row r="1821" spans="1:21" hidden="1">
      <c r="A1821" s="67"/>
      <c r="B1821" s="28"/>
      <c r="C1821" s="68"/>
      <c r="D1821" s="1063" t="s">
        <v>436</v>
      </c>
      <c r="E1821" s="13"/>
      <c r="F1821" s="270"/>
      <c r="G1821" s="271"/>
      <c r="H1821" s="349"/>
      <c r="I1821" s="271"/>
      <c r="J1821" s="271"/>
      <c r="K1821" s="272"/>
      <c r="L1821" s="271"/>
      <c r="M1821" s="271"/>
      <c r="N1821" s="173">
        <f>SUBTOTAL(9,N1822:N1825)</f>
        <v>33340000</v>
      </c>
      <c r="O1821" s="173">
        <f>SUBTOTAL(9,O1822:O1825)</f>
        <v>33340000</v>
      </c>
      <c r="P1821" s="173">
        <f>SUBTOTAL(9,P1822:P1825)</f>
        <v>0</v>
      </c>
      <c r="Q1821" s="273"/>
      <c r="R1821" s="755"/>
      <c r="S1821" s="755"/>
      <c r="T1821" s="47"/>
      <c r="U1821" s="47"/>
    </row>
    <row r="1822" spans="1:21" hidden="1">
      <c r="A1822" s="67"/>
      <c r="B1822" s="28"/>
      <c r="C1822" s="68"/>
      <c r="D1822" s="1011"/>
      <c r="E1822" s="13" t="s">
        <v>1393</v>
      </c>
      <c r="F1822" s="14">
        <v>5000000</v>
      </c>
      <c r="G1822" s="15" t="s">
        <v>3</v>
      </c>
      <c r="H1822" s="58">
        <v>1</v>
      </c>
      <c r="I1822" s="15" t="s">
        <v>118</v>
      </c>
      <c r="J1822" s="15" t="s">
        <v>3</v>
      </c>
      <c r="K1822" s="58">
        <v>1</v>
      </c>
      <c r="L1822" s="15" t="s">
        <v>16</v>
      </c>
      <c r="M1822" s="15" t="s">
        <v>5</v>
      </c>
      <c r="N1822" s="17">
        <f>ROUNDUP(IF(H1822&lt;=0,0,IF(K1822&lt;=0,0,F1822*H1822*K1822)),-3)</f>
        <v>5000000</v>
      </c>
      <c r="O1822" s="17">
        <v>5000000</v>
      </c>
      <c r="P1822" s="17">
        <f>N1822-O1822</f>
        <v>0</v>
      </c>
      <c r="Q1822" s="69"/>
      <c r="R1822" s="755"/>
      <c r="S1822" s="755"/>
      <c r="T1822" s="47"/>
      <c r="U1822" s="47"/>
    </row>
    <row r="1823" spans="1:21" hidden="1">
      <c r="A1823" s="67"/>
      <c r="B1823" s="28"/>
      <c r="C1823" s="68"/>
      <c r="D1823" s="1011"/>
      <c r="E1823" s="13" t="s">
        <v>1394</v>
      </c>
      <c r="F1823" s="14">
        <v>200000</v>
      </c>
      <c r="G1823" s="15" t="s">
        <v>3</v>
      </c>
      <c r="H1823" s="58">
        <v>1</v>
      </c>
      <c r="I1823" s="15" t="s">
        <v>118</v>
      </c>
      <c r="J1823" s="15" t="s">
        <v>3</v>
      </c>
      <c r="K1823" s="58">
        <v>1</v>
      </c>
      <c r="L1823" s="15" t="s">
        <v>16</v>
      </c>
      <c r="M1823" s="15" t="s">
        <v>5</v>
      </c>
      <c r="N1823" s="17">
        <f>ROUNDUP(IF(H1823&lt;=0,0,IF(K1823&lt;=0,0,F1823*H1823*K1823)),-3)</f>
        <v>200000</v>
      </c>
      <c r="O1823" s="17">
        <v>200000</v>
      </c>
      <c r="P1823" s="17">
        <f>N1823-O1823</f>
        <v>0</v>
      </c>
      <c r="Q1823" s="69"/>
      <c r="R1823" s="755"/>
      <c r="S1823" s="755"/>
      <c r="T1823" s="47"/>
      <c r="U1823" s="47"/>
    </row>
    <row r="1824" spans="1:21" hidden="1">
      <c r="A1824" s="67"/>
      <c r="B1824" s="28"/>
      <c r="C1824" s="28"/>
      <c r="D1824" s="1011"/>
      <c r="E1824" s="13" t="s">
        <v>1395</v>
      </c>
      <c r="F1824" s="14">
        <v>200000</v>
      </c>
      <c r="G1824" s="15" t="s">
        <v>3</v>
      </c>
      <c r="H1824" s="58">
        <v>48</v>
      </c>
      <c r="I1824" s="15" t="s">
        <v>117</v>
      </c>
      <c r="J1824" s="15" t="s">
        <v>3</v>
      </c>
      <c r="K1824" s="58">
        <v>1</v>
      </c>
      <c r="L1824" s="15" t="s">
        <v>118</v>
      </c>
      <c r="M1824" s="15" t="s">
        <v>5</v>
      </c>
      <c r="N1824" s="17">
        <f>ROUNDUP(IF(H1824&lt;=0,0,IF(K1824&lt;=0,0,F1824*H1824*K1824)),-3)</f>
        <v>9600000</v>
      </c>
      <c r="O1824" s="17">
        <v>9600000</v>
      </c>
      <c r="P1824" s="17">
        <f>N1824-O1824</f>
        <v>0</v>
      </c>
      <c r="Q1824" s="69"/>
      <c r="R1824" s="755"/>
      <c r="S1824" s="755"/>
      <c r="T1824" s="47"/>
      <c r="U1824" s="47"/>
    </row>
    <row r="1825" spans="1:21" s="10" customFormat="1" hidden="1">
      <c r="A1825" s="67"/>
      <c r="B1825" s="28"/>
      <c r="C1825" s="68"/>
      <c r="D1825" s="1011"/>
      <c r="E1825" s="13" t="s">
        <v>1396</v>
      </c>
      <c r="F1825" s="14">
        <v>30000</v>
      </c>
      <c r="G1825" s="15" t="s">
        <v>3</v>
      </c>
      <c r="H1825" s="58">
        <v>309</v>
      </c>
      <c r="I1825" s="15" t="s">
        <v>119</v>
      </c>
      <c r="J1825" s="15" t="s">
        <v>3</v>
      </c>
      <c r="K1825" s="16">
        <v>2</v>
      </c>
      <c r="L1825" s="15" t="s">
        <v>18</v>
      </c>
      <c r="M1825" s="15" t="s">
        <v>5</v>
      </c>
      <c r="N1825" s="17">
        <f>ROUNDUP(IF(H1825&lt;=0,0,IF(K1825&lt;=0,0,F1825*H1825*K1825)),-3)</f>
        <v>18540000</v>
      </c>
      <c r="O1825" s="17">
        <v>18540000</v>
      </c>
      <c r="P1825" s="17">
        <f>N1825-O1825</f>
        <v>0</v>
      </c>
      <c r="Q1825" s="69"/>
      <c r="R1825" s="755"/>
      <c r="S1825" s="755"/>
      <c r="T1825" s="47"/>
      <c r="U1825" s="47"/>
    </row>
    <row r="1826" spans="1:21" s="10" customFormat="1" hidden="1">
      <c r="A1826" s="67"/>
      <c r="B1826" s="28"/>
      <c r="C1826" s="28"/>
      <c r="D1826" s="1011"/>
      <c r="E1826" s="13"/>
      <c r="F1826" s="14"/>
      <c r="G1826" s="15"/>
      <c r="H1826" s="58"/>
      <c r="I1826" s="15"/>
      <c r="J1826" s="15"/>
      <c r="K1826" s="16"/>
      <c r="L1826" s="15"/>
      <c r="M1826" s="15"/>
      <c r="N1826" s="17"/>
      <c r="O1826" s="17"/>
      <c r="P1826" s="17"/>
      <c r="Q1826" s="69"/>
      <c r="R1826" s="755"/>
      <c r="S1826" s="755"/>
      <c r="T1826" s="47"/>
      <c r="U1826" s="47"/>
    </row>
    <row r="1827" spans="1:21" s="10" customFormat="1" hidden="1">
      <c r="A1827" s="67"/>
      <c r="B1827" s="28"/>
      <c r="C1827" s="28"/>
      <c r="D1827" s="1011" t="s">
        <v>398</v>
      </c>
      <c r="E1827" s="13"/>
      <c r="F1827" s="14"/>
      <c r="G1827" s="15"/>
      <c r="H1827" s="58"/>
      <c r="I1827" s="15"/>
      <c r="J1827" s="15"/>
      <c r="K1827" s="16"/>
      <c r="L1827" s="15"/>
      <c r="M1827" s="15"/>
      <c r="N1827" s="18">
        <f>SUBTOTAL(9,N1828:N1834)</f>
        <v>77275000</v>
      </c>
      <c r="O1827" s="18">
        <f>SUBTOTAL(9,O1828:O1834)</f>
        <v>30000000</v>
      </c>
      <c r="P1827" s="18">
        <f>SUBTOTAL(9,P1828:P1834)</f>
        <v>47275000</v>
      </c>
      <c r="Q1827" s="163"/>
      <c r="R1827" s="755"/>
      <c r="S1827" s="755"/>
      <c r="T1827" s="47"/>
      <c r="U1827" s="47"/>
    </row>
    <row r="1828" spans="1:21" s="10" customFormat="1" hidden="1">
      <c r="A1828" s="67"/>
      <c r="B1828" s="28"/>
      <c r="C1828" s="68"/>
      <c r="D1828" s="1011"/>
      <c r="E1828" s="13" t="s">
        <v>1397</v>
      </c>
      <c r="F1828" s="14">
        <v>10000</v>
      </c>
      <c r="G1828" s="15" t="s">
        <v>3</v>
      </c>
      <c r="H1828" s="58">
        <v>20</v>
      </c>
      <c r="I1828" s="15" t="s">
        <v>1064</v>
      </c>
      <c r="J1828" s="15" t="s">
        <v>3</v>
      </c>
      <c r="K1828" s="58">
        <v>5</v>
      </c>
      <c r="L1828" s="15" t="s">
        <v>117</v>
      </c>
      <c r="M1828" s="15" t="s">
        <v>5</v>
      </c>
      <c r="N1828" s="17">
        <f t="shared" ref="N1828:N1833" si="111">ROUNDUP(IF(H1828&lt;=0,0,IF(K1828&lt;=0,0,F1828*H1828*K1828)),-3)</f>
        <v>1000000</v>
      </c>
      <c r="O1828" s="17">
        <v>1000000</v>
      </c>
      <c r="P1828" s="17">
        <f t="shared" ref="P1828:P1834" si="112">N1828-O1828</f>
        <v>0</v>
      </c>
      <c r="Q1828" s="69"/>
      <c r="R1828" s="755"/>
      <c r="S1828" s="755"/>
      <c r="T1828" s="47"/>
      <c r="U1828" s="47"/>
    </row>
    <row r="1829" spans="1:21" s="10" customFormat="1" hidden="1">
      <c r="A1829" s="67"/>
      <c r="B1829" s="28"/>
      <c r="C1829" s="68"/>
      <c r="D1829" s="1011"/>
      <c r="E1829" s="13" t="s">
        <v>1398</v>
      </c>
      <c r="F1829" s="14">
        <v>10000</v>
      </c>
      <c r="G1829" s="15" t="s">
        <v>3</v>
      </c>
      <c r="H1829" s="58">
        <v>60</v>
      </c>
      <c r="I1829" s="15" t="s">
        <v>1064</v>
      </c>
      <c r="J1829" s="15" t="s">
        <v>3</v>
      </c>
      <c r="K1829" s="58">
        <v>5</v>
      </c>
      <c r="L1829" s="15" t="s">
        <v>117</v>
      </c>
      <c r="M1829" s="15" t="s">
        <v>5</v>
      </c>
      <c r="N1829" s="17">
        <f t="shared" si="111"/>
        <v>3000000</v>
      </c>
      <c r="O1829" s="17">
        <v>3000000</v>
      </c>
      <c r="P1829" s="17">
        <f t="shared" si="112"/>
        <v>0</v>
      </c>
      <c r="Q1829" s="69"/>
      <c r="R1829" s="755"/>
      <c r="S1829" s="755"/>
      <c r="T1829" s="47"/>
      <c r="U1829" s="47"/>
    </row>
    <row r="1830" spans="1:21" s="10" customFormat="1" hidden="1">
      <c r="A1830" s="67"/>
      <c r="B1830" s="28"/>
      <c r="C1830" s="68"/>
      <c r="D1830" s="1011"/>
      <c r="E1830" s="13" t="s">
        <v>1399</v>
      </c>
      <c r="F1830" s="14">
        <v>12000000</v>
      </c>
      <c r="G1830" s="15" t="s">
        <v>3</v>
      </c>
      <c r="H1830" s="58">
        <v>1</v>
      </c>
      <c r="I1830" s="15" t="s">
        <v>118</v>
      </c>
      <c r="J1830" s="15" t="s">
        <v>3</v>
      </c>
      <c r="K1830" s="58">
        <v>1</v>
      </c>
      <c r="L1830" s="15" t="s">
        <v>16</v>
      </c>
      <c r="M1830" s="15" t="s">
        <v>5</v>
      </c>
      <c r="N1830" s="17">
        <f t="shared" si="111"/>
        <v>12000000</v>
      </c>
      <c r="O1830" s="17">
        <v>7000000</v>
      </c>
      <c r="P1830" s="17">
        <f t="shared" si="112"/>
        <v>5000000</v>
      </c>
      <c r="Q1830" s="69"/>
      <c r="R1830" s="755"/>
      <c r="S1830" s="755"/>
      <c r="T1830" s="47"/>
      <c r="U1830" s="47"/>
    </row>
    <row r="1831" spans="1:21" s="10" customFormat="1" hidden="1">
      <c r="A1831" s="67"/>
      <c r="B1831" s="28"/>
      <c r="C1831" s="68"/>
      <c r="D1831" s="1011"/>
      <c r="E1831" s="13" t="s">
        <v>1400</v>
      </c>
      <c r="F1831" s="14">
        <v>500000</v>
      </c>
      <c r="G1831" s="15" t="s">
        <v>3</v>
      </c>
      <c r="H1831" s="58">
        <v>10</v>
      </c>
      <c r="I1831" s="15" t="s">
        <v>118</v>
      </c>
      <c r="J1831" s="15" t="s">
        <v>3</v>
      </c>
      <c r="K1831" s="58">
        <v>1</v>
      </c>
      <c r="L1831" s="15" t="s">
        <v>16</v>
      </c>
      <c r="M1831" s="15" t="s">
        <v>5</v>
      </c>
      <c r="N1831" s="17">
        <f t="shared" si="111"/>
        <v>5000000</v>
      </c>
      <c r="O1831" s="17">
        <v>5000000</v>
      </c>
      <c r="P1831" s="17">
        <f t="shared" si="112"/>
        <v>0</v>
      </c>
      <c r="Q1831" s="69"/>
      <c r="R1831" s="755"/>
      <c r="S1831" s="755"/>
      <c r="T1831" s="47"/>
      <c r="U1831" s="47"/>
    </row>
    <row r="1832" spans="1:21" s="10" customFormat="1" hidden="1">
      <c r="A1832" s="67"/>
      <c r="B1832" s="28"/>
      <c r="C1832" s="68"/>
      <c r="D1832" s="1011"/>
      <c r="E1832" s="13" t="s">
        <v>1401</v>
      </c>
      <c r="F1832" s="14">
        <v>12000000</v>
      </c>
      <c r="G1832" s="15" t="s">
        <v>3</v>
      </c>
      <c r="H1832" s="58">
        <v>1</v>
      </c>
      <c r="I1832" s="15" t="s">
        <v>118</v>
      </c>
      <c r="J1832" s="15" t="s">
        <v>3</v>
      </c>
      <c r="K1832" s="58">
        <v>1</v>
      </c>
      <c r="L1832" s="15" t="s">
        <v>16</v>
      </c>
      <c r="M1832" s="15" t="s">
        <v>5</v>
      </c>
      <c r="N1832" s="17">
        <f t="shared" si="111"/>
        <v>12000000</v>
      </c>
      <c r="O1832" s="17">
        <v>12000000</v>
      </c>
      <c r="P1832" s="17">
        <f t="shared" si="112"/>
        <v>0</v>
      </c>
      <c r="Q1832" s="69"/>
      <c r="R1832" s="755"/>
      <c r="S1832" s="755"/>
      <c r="T1832" s="47"/>
      <c r="U1832" s="47"/>
    </row>
    <row r="1833" spans="1:21" s="10" customFormat="1" hidden="1">
      <c r="A1833" s="67"/>
      <c r="B1833" s="28"/>
      <c r="C1833" s="68"/>
      <c r="D1833" s="1011"/>
      <c r="E1833" s="13" t="s">
        <v>1409</v>
      </c>
      <c r="F1833" s="14">
        <v>10000</v>
      </c>
      <c r="G1833" s="15" t="s">
        <v>3</v>
      </c>
      <c r="H1833" s="58">
        <v>200</v>
      </c>
      <c r="I1833" s="15" t="s">
        <v>1064</v>
      </c>
      <c r="J1833" s="15" t="s">
        <v>3</v>
      </c>
      <c r="K1833" s="58">
        <v>1</v>
      </c>
      <c r="L1833" s="15" t="s">
        <v>16</v>
      </c>
      <c r="M1833" s="15" t="s">
        <v>5</v>
      </c>
      <c r="N1833" s="17">
        <f t="shared" si="111"/>
        <v>2000000</v>
      </c>
      <c r="O1833" s="17">
        <v>2000000</v>
      </c>
      <c r="P1833" s="17">
        <f t="shared" si="112"/>
        <v>0</v>
      </c>
      <c r="Q1833" s="69"/>
      <c r="R1833" s="755"/>
      <c r="S1833" s="755"/>
      <c r="T1833" s="47"/>
      <c r="U1833" s="47"/>
    </row>
    <row r="1834" spans="1:21" s="10" customFormat="1" hidden="1">
      <c r="A1834" s="67"/>
      <c r="B1834" s="28"/>
      <c r="C1834" s="28"/>
      <c r="D1834" s="1011"/>
      <c r="E1834" s="13" t="s">
        <v>1410</v>
      </c>
      <c r="F1834" s="14">
        <v>42275000</v>
      </c>
      <c r="G1834" s="15" t="s">
        <v>3</v>
      </c>
      <c r="H1834" s="58">
        <v>1</v>
      </c>
      <c r="I1834" s="15" t="s">
        <v>117</v>
      </c>
      <c r="J1834" s="15" t="s">
        <v>3</v>
      </c>
      <c r="K1834" s="58">
        <v>1</v>
      </c>
      <c r="L1834" s="15" t="s">
        <v>16</v>
      </c>
      <c r="M1834" s="15" t="s">
        <v>5</v>
      </c>
      <c r="N1834" s="17">
        <f>ROUNDUP(IF(H1834&lt;=0,0,IF(K1834&lt;=0,0,F1834*H1834*K1834)),-3)</f>
        <v>42275000</v>
      </c>
      <c r="O1834" s="17">
        <v>0</v>
      </c>
      <c r="P1834" s="17">
        <f t="shared" si="112"/>
        <v>42275000</v>
      </c>
      <c r="Q1834" s="69"/>
      <c r="R1834" s="755"/>
      <c r="S1834" s="755"/>
      <c r="T1834" s="47"/>
      <c r="U1834" s="47"/>
    </row>
    <row r="1835" spans="1:21" s="10" customFormat="1" hidden="1">
      <c r="A1835" s="67"/>
      <c r="B1835" s="28"/>
      <c r="C1835" s="28"/>
      <c r="D1835" s="1011"/>
      <c r="E1835" s="13"/>
      <c r="F1835" s="14"/>
      <c r="G1835" s="15"/>
      <c r="H1835" s="58"/>
      <c r="I1835" s="15"/>
      <c r="J1835" s="15"/>
      <c r="K1835" s="58"/>
      <c r="L1835" s="15"/>
      <c r="M1835" s="15"/>
      <c r="N1835" s="17"/>
      <c r="O1835" s="17"/>
      <c r="P1835" s="17"/>
      <c r="Q1835" s="69"/>
      <c r="R1835" s="755"/>
      <c r="S1835" s="755"/>
      <c r="T1835" s="47"/>
      <c r="U1835" s="47"/>
    </row>
    <row r="1836" spans="1:21" s="10" customFormat="1" hidden="1">
      <c r="A1836" s="67"/>
      <c r="B1836" s="28"/>
      <c r="C1836" s="28"/>
      <c r="D1836" s="1011" t="s">
        <v>402</v>
      </c>
      <c r="E1836" s="13"/>
      <c r="F1836" s="14"/>
      <c r="G1836" s="15"/>
      <c r="H1836" s="58"/>
      <c r="I1836" s="15"/>
      <c r="J1836" s="15"/>
      <c r="K1836" s="58"/>
      <c r="L1836" s="15"/>
      <c r="M1836" s="15"/>
      <c r="N1836" s="18">
        <f>SUBTOTAL(9,N1837:N1838)</f>
        <v>23250000</v>
      </c>
      <c r="O1836" s="18">
        <f>SUBTOTAL(9,O1837:O1838)</f>
        <v>23250000</v>
      </c>
      <c r="P1836" s="18">
        <f>SUBTOTAL(9,P1837:P1838)</f>
        <v>0</v>
      </c>
      <c r="Q1836" s="163"/>
      <c r="R1836" s="755"/>
      <c r="S1836" s="755"/>
      <c r="T1836" s="47"/>
      <c r="U1836" s="47"/>
    </row>
    <row r="1837" spans="1:21" s="10" customFormat="1" hidden="1">
      <c r="A1837" s="67"/>
      <c r="B1837" s="28"/>
      <c r="C1837" s="28"/>
      <c r="D1837" s="1011"/>
      <c r="E1837" s="13" t="s">
        <v>1402</v>
      </c>
      <c r="F1837" s="14">
        <v>300000</v>
      </c>
      <c r="G1837" s="15" t="s">
        <v>3</v>
      </c>
      <c r="H1837" s="58">
        <v>12</v>
      </c>
      <c r="I1837" s="15" t="s">
        <v>119</v>
      </c>
      <c r="J1837" s="15" t="s">
        <v>3</v>
      </c>
      <c r="K1837" s="58">
        <v>5</v>
      </c>
      <c r="L1837" s="15" t="s">
        <v>117</v>
      </c>
      <c r="M1837" s="15" t="s">
        <v>5</v>
      </c>
      <c r="N1837" s="17">
        <f>ROUNDUP(IF(H1837&lt;=0,0,IF(K1837&lt;=0,0,F1837*H1837*K1837)),-3)</f>
        <v>18000000</v>
      </c>
      <c r="O1837" s="17">
        <v>18000000</v>
      </c>
      <c r="P1837" s="17">
        <f>N1837-O1837</f>
        <v>0</v>
      </c>
      <c r="Q1837" s="69"/>
      <c r="R1837" s="755"/>
      <c r="S1837" s="755"/>
      <c r="T1837" s="47"/>
      <c r="U1837" s="47"/>
    </row>
    <row r="1838" spans="1:21" s="10" customFormat="1" hidden="1">
      <c r="A1838" s="67"/>
      <c r="B1838" s="28"/>
      <c r="C1838" s="28"/>
      <c r="D1838" s="1011"/>
      <c r="E1838" s="13" t="s">
        <v>1403</v>
      </c>
      <c r="F1838" s="14">
        <v>150000</v>
      </c>
      <c r="G1838" s="15" t="s">
        <v>3</v>
      </c>
      <c r="H1838" s="58">
        <v>7</v>
      </c>
      <c r="I1838" s="15" t="s">
        <v>119</v>
      </c>
      <c r="J1838" s="15" t="s">
        <v>3</v>
      </c>
      <c r="K1838" s="58">
        <v>5</v>
      </c>
      <c r="L1838" s="15" t="s">
        <v>118</v>
      </c>
      <c r="M1838" s="15" t="s">
        <v>5</v>
      </c>
      <c r="N1838" s="17">
        <f>ROUNDUP(IF(H1838&lt;=0,0,IF(K1838&lt;=0,0,F1838*H1838*K1838)),-3)</f>
        <v>5250000</v>
      </c>
      <c r="O1838" s="17">
        <v>5250000</v>
      </c>
      <c r="P1838" s="17">
        <f>N1838-O1838</f>
        <v>0</v>
      </c>
      <c r="Q1838" s="69"/>
      <c r="R1838" s="755"/>
      <c r="S1838" s="755"/>
      <c r="T1838" s="47"/>
      <c r="U1838" s="47"/>
    </row>
    <row r="1839" spans="1:21" s="10" customFormat="1" hidden="1">
      <c r="A1839" s="67"/>
      <c r="B1839" s="28"/>
      <c r="C1839" s="28"/>
      <c r="D1839" s="1011"/>
      <c r="E1839" s="13"/>
      <c r="F1839" s="14"/>
      <c r="G1839" s="15"/>
      <c r="H1839" s="58"/>
      <c r="I1839" s="15"/>
      <c r="J1839" s="15"/>
      <c r="K1839" s="58"/>
      <c r="L1839" s="15"/>
      <c r="M1839" s="15"/>
      <c r="N1839" s="17"/>
      <c r="O1839" s="17"/>
      <c r="P1839" s="17"/>
      <c r="Q1839" s="69"/>
      <c r="R1839" s="755"/>
      <c r="S1839" s="755"/>
      <c r="T1839" s="47"/>
      <c r="U1839" s="47"/>
    </row>
    <row r="1840" spans="1:21" s="10" customFormat="1" hidden="1">
      <c r="A1840" s="67"/>
      <c r="B1840" s="28"/>
      <c r="C1840" s="28"/>
      <c r="D1840" s="1011" t="s">
        <v>403</v>
      </c>
      <c r="E1840" s="13"/>
      <c r="F1840" s="14"/>
      <c r="G1840" s="15"/>
      <c r="H1840" s="58"/>
      <c r="I1840" s="15"/>
      <c r="J1840" s="15"/>
      <c r="K1840" s="58"/>
      <c r="L1840" s="15"/>
      <c r="M1840" s="15"/>
      <c r="N1840" s="18">
        <f>SUBTOTAL(9,N1841:N1842)</f>
        <v>6400000</v>
      </c>
      <c r="O1840" s="18">
        <f>SUBTOTAL(9,O1841:O1842)</f>
        <v>6400000</v>
      </c>
      <c r="P1840" s="18">
        <f>SUBTOTAL(9,P1841:P1842)</f>
        <v>0</v>
      </c>
      <c r="Q1840" s="163"/>
      <c r="R1840" s="755"/>
      <c r="S1840" s="755"/>
      <c r="T1840" s="47"/>
      <c r="U1840" s="47"/>
    </row>
    <row r="1841" spans="1:71" hidden="1">
      <c r="A1841" s="67"/>
      <c r="B1841" s="28"/>
      <c r="C1841" s="28"/>
      <c r="D1841" s="1011"/>
      <c r="E1841" s="13" t="s">
        <v>1404</v>
      </c>
      <c r="F1841" s="14">
        <v>40000</v>
      </c>
      <c r="G1841" s="15" t="s">
        <v>3</v>
      </c>
      <c r="H1841" s="58">
        <v>20</v>
      </c>
      <c r="I1841" s="15" t="s">
        <v>119</v>
      </c>
      <c r="J1841" s="15" t="s">
        <v>3</v>
      </c>
      <c r="K1841" s="58">
        <v>5</v>
      </c>
      <c r="L1841" s="15" t="s">
        <v>117</v>
      </c>
      <c r="M1841" s="15" t="s">
        <v>5</v>
      </c>
      <c r="N1841" s="17">
        <f>ROUNDUP(IF(H1841&lt;=0,0,IF(K1841&lt;=0,0,F1841*H1841*K1841)),-3)</f>
        <v>4000000</v>
      </c>
      <c r="O1841" s="17">
        <v>4000000</v>
      </c>
      <c r="P1841" s="17">
        <f>N1841-O1841</f>
        <v>0</v>
      </c>
      <c r="Q1841" s="69"/>
      <c r="R1841" s="755"/>
      <c r="S1841" s="755"/>
      <c r="T1841" s="47"/>
      <c r="U1841" s="47"/>
    </row>
    <row r="1842" spans="1:71" hidden="1">
      <c r="A1842" s="67"/>
      <c r="B1842" s="28"/>
      <c r="C1842" s="28"/>
      <c r="D1842" s="1011"/>
      <c r="E1842" s="13" t="s">
        <v>1405</v>
      </c>
      <c r="F1842" s="14">
        <v>20000</v>
      </c>
      <c r="G1842" s="15" t="s">
        <v>3</v>
      </c>
      <c r="H1842" s="58">
        <v>10</v>
      </c>
      <c r="I1842" s="15" t="s">
        <v>119</v>
      </c>
      <c r="J1842" s="15" t="s">
        <v>3</v>
      </c>
      <c r="K1842" s="58">
        <v>12</v>
      </c>
      <c r="L1842" s="15" t="s">
        <v>117</v>
      </c>
      <c r="M1842" s="15" t="s">
        <v>5</v>
      </c>
      <c r="N1842" s="17">
        <f>ROUNDUP(IF(H1842&lt;=0,0,IF(K1842&lt;=0,0,F1842*H1842*K1842)),-3)</f>
        <v>2400000</v>
      </c>
      <c r="O1842" s="17">
        <v>2400000</v>
      </c>
      <c r="P1842" s="17">
        <f>N1842-O1842</f>
        <v>0</v>
      </c>
      <c r="Q1842" s="69"/>
      <c r="R1842" s="755"/>
      <c r="S1842" s="755"/>
      <c r="T1842" s="47"/>
      <c r="U1842" s="47"/>
    </row>
    <row r="1843" spans="1:71" hidden="1">
      <c r="A1843" s="67"/>
      <c r="B1843" s="28"/>
      <c r="C1843" s="28"/>
      <c r="D1843" s="1011"/>
      <c r="E1843" s="13"/>
      <c r="H1843" s="58"/>
      <c r="K1843" s="58"/>
      <c r="N1843" s="17"/>
      <c r="O1843" s="17"/>
      <c r="P1843" s="17"/>
      <c r="Q1843" s="69"/>
      <c r="R1843" s="755"/>
      <c r="S1843" s="755"/>
      <c r="T1843" s="47"/>
      <c r="U1843" s="47"/>
    </row>
    <row r="1844" spans="1:71" hidden="1">
      <c r="A1844" s="67"/>
      <c r="B1844" s="28"/>
      <c r="C1844" s="28"/>
      <c r="D1844" s="1011" t="s">
        <v>204</v>
      </c>
      <c r="E1844" s="13"/>
      <c r="H1844" s="58"/>
      <c r="K1844" s="58"/>
      <c r="N1844" s="18">
        <f>SUBTOTAL(9,N1845:N1846)</f>
        <v>16000000</v>
      </c>
      <c r="O1844" s="18">
        <f>SUBTOTAL(9,O1845:O1846)</f>
        <v>16000000</v>
      </c>
      <c r="P1844" s="18">
        <f>SUBTOTAL(9,P1845:P1846)</f>
        <v>0</v>
      </c>
      <c r="Q1844" s="163"/>
      <c r="R1844" s="755"/>
      <c r="S1844" s="755"/>
      <c r="T1844" s="47"/>
      <c r="U1844" s="47"/>
    </row>
    <row r="1845" spans="1:71" hidden="1">
      <c r="A1845" s="67"/>
      <c r="B1845" s="28"/>
      <c r="C1845" s="28"/>
      <c r="D1845" s="1011"/>
      <c r="E1845" s="13" t="s">
        <v>1406</v>
      </c>
      <c r="F1845" s="14">
        <v>200000</v>
      </c>
      <c r="G1845" s="15" t="s">
        <v>3</v>
      </c>
      <c r="H1845" s="58">
        <v>10</v>
      </c>
      <c r="I1845" s="15" t="s">
        <v>119</v>
      </c>
      <c r="J1845" s="15" t="s">
        <v>3</v>
      </c>
      <c r="K1845" s="58">
        <v>3</v>
      </c>
      <c r="L1845" s="15" t="s">
        <v>1407</v>
      </c>
      <c r="M1845" s="15" t="s">
        <v>5</v>
      </c>
      <c r="N1845" s="17">
        <f>ROUNDUP(IF(H1845&lt;=0,0,IF(K1845&lt;=0,0,F1845*H1845*K1845)),-3)</f>
        <v>6000000</v>
      </c>
      <c r="O1845" s="17">
        <v>6000000</v>
      </c>
      <c r="P1845" s="17">
        <f>N1845-O1845</f>
        <v>0</v>
      </c>
      <c r="Q1845" s="69"/>
      <c r="R1845" s="755"/>
      <c r="S1845" s="755"/>
      <c r="T1845" s="47"/>
      <c r="U1845" s="47"/>
    </row>
    <row r="1846" spans="1:71" hidden="1">
      <c r="A1846" s="67"/>
      <c r="B1846" s="28"/>
      <c r="C1846" s="28"/>
      <c r="D1846" s="1011"/>
      <c r="E1846" s="13" t="s">
        <v>1408</v>
      </c>
      <c r="F1846" s="14">
        <v>400000</v>
      </c>
      <c r="G1846" s="15" t="s">
        <v>3</v>
      </c>
      <c r="H1846" s="58">
        <v>5</v>
      </c>
      <c r="I1846" s="15" t="s">
        <v>159</v>
      </c>
      <c r="J1846" s="15" t="s">
        <v>3</v>
      </c>
      <c r="K1846" s="58">
        <v>5</v>
      </c>
      <c r="L1846" s="15" t="s">
        <v>1407</v>
      </c>
      <c r="M1846" s="15" t="s">
        <v>5</v>
      </c>
      <c r="N1846" s="17">
        <f>ROUNDUP(IF(H1846&lt;=0,0,IF(K1846&lt;=0,0,F1846*H1846*K1846)),-3)</f>
        <v>10000000</v>
      </c>
      <c r="O1846" s="17">
        <v>10000000</v>
      </c>
      <c r="P1846" s="17">
        <f>N1846-O1846</f>
        <v>0</v>
      </c>
      <c r="Q1846" s="69"/>
      <c r="R1846" s="755"/>
      <c r="S1846" s="755"/>
      <c r="T1846" s="47"/>
      <c r="U1846" s="47"/>
    </row>
    <row r="1847" spans="1:71" hidden="1">
      <c r="A1847" s="67"/>
      <c r="B1847" s="28"/>
      <c r="C1847" s="275"/>
      <c r="D1847" s="1011"/>
      <c r="E1847" s="13"/>
      <c r="H1847" s="58"/>
      <c r="N1847" s="17"/>
      <c r="O1847" s="17"/>
      <c r="P1847" s="17"/>
      <c r="Q1847" s="69"/>
      <c r="R1847" s="755"/>
      <c r="S1847" s="755"/>
      <c r="T1847" s="47"/>
      <c r="U1847" s="47"/>
    </row>
    <row r="1848" spans="1:71" hidden="1">
      <c r="A1848" s="67"/>
      <c r="B1848" s="347" t="s">
        <v>1545</v>
      </c>
      <c r="C1848" s="347"/>
      <c r="D1848" s="1028"/>
      <c r="E1848" s="348"/>
      <c r="F1848" s="270"/>
      <c r="G1848" s="271"/>
      <c r="H1848" s="349"/>
      <c r="I1848" s="271"/>
      <c r="J1848" s="271"/>
      <c r="K1848" s="272"/>
      <c r="L1848" s="271"/>
      <c r="M1848" s="271"/>
      <c r="N1848" s="121">
        <f>SUBTOTAL(9,N1849:N1950)</f>
        <v>2452357000</v>
      </c>
      <c r="O1848" s="121">
        <f>SUBTOTAL(9,O1849:O1950)</f>
        <v>2413575000</v>
      </c>
      <c r="P1848" s="121">
        <f>SUBTOTAL(9,P1849:P1950)</f>
        <v>38782000</v>
      </c>
      <c r="Q1848" s="122">
        <f>(N1848/O1848)*100-100</f>
        <v>1.6068280455341153</v>
      </c>
      <c r="R1848" s="755"/>
      <c r="S1848" s="755"/>
      <c r="T1848" s="47"/>
      <c r="U1848" s="47"/>
    </row>
    <row r="1849" spans="1:71" hidden="1">
      <c r="A1849" s="67"/>
      <c r="B1849" s="68"/>
      <c r="C1849" s="347" t="s">
        <v>1299</v>
      </c>
      <c r="D1849" s="1028"/>
      <c r="E1849" s="348"/>
      <c r="F1849" s="118"/>
      <c r="G1849" s="119"/>
      <c r="H1849" s="351"/>
      <c r="I1849" s="119"/>
      <c r="J1849" s="119"/>
      <c r="K1849" s="120"/>
      <c r="L1849" s="119"/>
      <c r="M1849" s="119"/>
      <c r="N1849" s="121">
        <f>SUBTOTAL(9,N1850:N1906)</f>
        <v>551747000</v>
      </c>
      <c r="O1849" s="121">
        <f>SUBTOTAL(9,O1850:O1906)</f>
        <v>522196000</v>
      </c>
      <c r="P1849" s="121">
        <f>SUBTOTAL(9,P1850:P1906)</f>
        <v>29551000</v>
      </c>
      <c r="Q1849" s="122">
        <f>(N1849/O1849)*100-100</f>
        <v>5.6589862810132701</v>
      </c>
      <c r="R1849" s="755"/>
      <c r="S1849" s="755"/>
      <c r="T1849" s="47"/>
      <c r="U1849" s="47"/>
    </row>
    <row r="1850" spans="1:71" hidden="1">
      <c r="A1850" s="67"/>
      <c r="B1850" s="28"/>
      <c r="C1850" s="68"/>
      <c r="D1850" s="1011" t="s">
        <v>509</v>
      </c>
      <c r="E1850" s="339"/>
      <c r="H1850" s="58"/>
      <c r="N1850" s="18">
        <f>SUBTOTAL(9,N1851:N1851)</f>
        <v>7200000</v>
      </c>
      <c r="O1850" s="18">
        <f>SUBTOTAL(9,O1851:O1851)</f>
        <v>13626000</v>
      </c>
      <c r="P1850" s="18">
        <f>SUBTOTAL(9,P1851:P1851)</f>
        <v>-6426000</v>
      </c>
      <c r="Q1850" s="163"/>
      <c r="R1850" s="755"/>
      <c r="S1850" s="755"/>
      <c r="T1850" s="47"/>
      <c r="U1850" s="47"/>
    </row>
    <row r="1851" spans="1:71" hidden="1">
      <c r="A1851" s="67"/>
      <c r="B1851" s="28"/>
      <c r="C1851" s="68"/>
      <c r="D1851" s="1011"/>
      <c r="E1851" s="339" t="s">
        <v>1546</v>
      </c>
      <c r="F1851" s="14">
        <v>900000</v>
      </c>
      <c r="G1851" s="15" t="s">
        <v>3</v>
      </c>
      <c r="H1851" s="58">
        <v>4</v>
      </c>
      <c r="I1851" s="15" t="s">
        <v>120</v>
      </c>
      <c r="J1851" s="15" t="s">
        <v>3</v>
      </c>
      <c r="K1851" s="16">
        <v>2</v>
      </c>
      <c r="L1851" s="15" t="s">
        <v>9</v>
      </c>
      <c r="M1851" s="15" t="s">
        <v>5</v>
      </c>
      <c r="N1851" s="17">
        <f>ROUNDUP(IF(H1851&lt;=0,0,IF(K1851&lt;=0,0,F1851*H1851*K1851)),-3)</f>
        <v>7200000</v>
      </c>
      <c r="O1851" s="17">
        <v>13626000</v>
      </c>
      <c r="P1851" s="17">
        <f t="shared" ref="P1851:P1905" si="113">N1851-O1851</f>
        <v>-6426000</v>
      </c>
      <c r="Q1851" s="69"/>
      <c r="R1851" s="755"/>
      <c r="S1851" s="755"/>
      <c r="T1851" s="47"/>
      <c r="U1851" s="47"/>
      <c r="BS1851" s="11"/>
    </row>
    <row r="1852" spans="1:71" s="47" customFormat="1" hidden="1">
      <c r="A1852" s="67"/>
      <c r="B1852" s="28"/>
      <c r="C1852" s="68"/>
      <c r="D1852" s="1011"/>
      <c r="E1852" s="339"/>
      <c r="F1852" s="342"/>
      <c r="G1852" s="343"/>
      <c r="H1852" s="344"/>
      <c r="I1852" s="343"/>
      <c r="J1852" s="343"/>
      <c r="K1852" s="345"/>
      <c r="L1852" s="343"/>
      <c r="M1852" s="343"/>
      <c r="N1852" s="17"/>
      <c r="O1852" s="17"/>
      <c r="P1852" s="17"/>
      <c r="Q1852" s="69"/>
      <c r="R1852" s="755"/>
      <c r="S1852" s="755"/>
      <c r="AZ1852" s="283"/>
      <c r="BA1852" s="284"/>
    </row>
    <row r="1853" spans="1:71" hidden="1">
      <c r="A1853" s="67"/>
      <c r="B1853" s="28"/>
      <c r="C1853" s="68"/>
      <c r="D1853" s="1011" t="s">
        <v>436</v>
      </c>
      <c r="E1853" s="14"/>
      <c r="H1853" s="58"/>
      <c r="N1853" s="18">
        <f>SUBTOTAL(9,N1854:N1862)</f>
        <v>246227000</v>
      </c>
      <c r="O1853" s="18">
        <f>SUBTOTAL(9,O1854:O1862)</f>
        <v>225790000</v>
      </c>
      <c r="P1853" s="18">
        <f>SUBTOTAL(9,P1854:P1862)</f>
        <v>20437000</v>
      </c>
      <c r="Q1853" s="163"/>
      <c r="R1853" s="755"/>
      <c r="S1853" s="755"/>
      <c r="T1853" s="47"/>
      <c r="U1853" s="47"/>
    </row>
    <row r="1854" spans="1:71" hidden="1">
      <c r="A1854" s="67"/>
      <c r="B1854" s="28"/>
      <c r="C1854" s="68"/>
      <c r="D1854" s="1011"/>
      <c r="E1854" s="352" t="s">
        <v>1547</v>
      </c>
      <c r="F1854" s="14">
        <v>300000</v>
      </c>
      <c r="G1854" s="15" t="s">
        <v>129</v>
      </c>
      <c r="H1854" s="58">
        <v>5</v>
      </c>
      <c r="I1854" s="15" t="s">
        <v>117</v>
      </c>
      <c r="J1854" s="15" t="s">
        <v>129</v>
      </c>
      <c r="K1854" s="16">
        <v>1</v>
      </c>
      <c r="L1854" s="15" t="s">
        <v>118</v>
      </c>
      <c r="N1854" s="17">
        <f>ROUNDUP(IF(H1854&lt;=0,F1854,IF(K1854&lt;=0,F1854*H1854,F1854*H1854*K1854)),-3)</f>
        <v>1500000</v>
      </c>
      <c r="O1854" s="17">
        <v>1500000</v>
      </c>
      <c r="P1854" s="17">
        <f t="shared" si="113"/>
        <v>0</v>
      </c>
      <c r="Q1854" s="69"/>
      <c r="R1854" s="755"/>
      <c r="S1854" s="755"/>
      <c r="T1854" s="47"/>
      <c r="U1854" s="47"/>
    </row>
    <row r="1855" spans="1:71" hidden="1">
      <c r="A1855" s="67"/>
      <c r="B1855" s="28"/>
      <c r="C1855" s="68"/>
      <c r="D1855" s="1011"/>
      <c r="E1855" s="352" t="s">
        <v>1548</v>
      </c>
      <c r="F1855" s="14">
        <v>500000</v>
      </c>
      <c r="G1855" s="343" t="s">
        <v>3</v>
      </c>
      <c r="H1855" s="58">
        <v>2</v>
      </c>
      <c r="I1855" s="15" t="s">
        <v>117</v>
      </c>
      <c r="J1855" s="343" t="s">
        <v>3</v>
      </c>
      <c r="K1855" s="345">
        <v>1</v>
      </c>
      <c r="L1855" s="15" t="s">
        <v>118</v>
      </c>
      <c r="M1855" s="343"/>
      <c r="N1855" s="17">
        <f t="shared" ref="N1855:N1862" si="114">ROUNDUP(IF(H1855&lt;=0,0,IF(K1855&lt;=0,0,F1855*H1855*K1855)),-3)</f>
        <v>1000000</v>
      </c>
      <c r="O1855" s="17">
        <v>1000000</v>
      </c>
      <c r="P1855" s="17">
        <f t="shared" si="113"/>
        <v>0</v>
      </c>
      <c r="Q1855" s="69"/>
      <c r="R1855" s="755"/>
      <c r="S1855" s="755"/>
      <c r="T1855" s="47"/>
      <c r="U1855" s="47"/>
    </row>
    <row r="1856" spans="1:71" hidden="1">
      <c r="A1856" s="67"/>
      <c r="B1856" s="28"/>
      <c r="C1856" s="68"/>
      <c r="D1856" s="1011"/>
      <c r="E1856" s="13" t="s">
        <v>1549</v>
      </c>
      <c r="F1856" s="14">
        <v>40000000</v>
      </c>
      <c r="G1856" s="15" t="s">
        <v>129</v>
      </c>
      <c r="H1856" s="58">
        <v>1</v>
      </c>
      <c r="I1856" s="15" t="s">
        <v>118</v>
      </c>
      <c r="J1856" s="15" t="s">
        <v>129</v>
      </c>
      <c r="K1856" s="16">
        <v>1</v>
      </c>
      <c r="L1856" s="15" t="s">
        <v>18</v>
      </c>
      <c r="N1856" s="17">
        <f t="shared" si="114"/>
        <v>40000000</v>
      </c>
      <c r="O1856" s="17">
        <v>44000000</v>
      </c>
      <c r="P1856" s="17">
        <f t="shared" si="113"/>
        <v>-4000000</v>
      </c>
      <c r="Q1856" s="69"/>
      <c r="R1856" s="755"/>
      <c r="S1856" s="755"/>
      <c r="T1856" s="47"/>
      <c r="U1856" s="47"/>
    </row>
    <row r="1857" spans="1:54" hidden="1">
      <c r="A1857" s="67"/>
      <c r="B1857" s="28"/>
      <c r="C1857" s="68"/>
      <c r="D1857" s="1011"/>
      <c r="E1857" s="13" t="s">
        <v>1550</v>
      </c>
      <c r="F1857" s="14">
        <v>10000000</v>
      </c>
      <c r="G1857" s="15" t="s">
        <v>129</v>
      </c>
      <c r="H1857" s="58">
        <v>1</v>
      </c>
      <c r="I1857" s="15" t="s">
        <v>118</v>
      </c>
      <c r="J1857" s="15" t="s">
        <v>129</v>
      </c>
      <c r="K1857" s="16">
        <v>1</v>
      </c>
      <c r="L1857" s="15" t="s">
        <v>18</v>
      </c>
      <c r="N1857" s="17">
        <f t="shared" si="114"/>
        <v>10000000</v>
      </c>
      <c r="O1857" s="17">
        <v>9270000</v>
      </c>
      <c r="P1857" s="17">
        <f t="shared" si="113"/>
        <v>730000</v>
      </c>
      <c r="Q1857" s="69"/>
      <c r="R1857" s="755"/>
      <c r="S1857" s="755"/>
      <c r="T1857" s="47"/>
      <c r="U1857" s="47"/>
    </row>
    <row r="1858" spans="1:54" hidden="1">
      <c r="A1858" s="67"/>
      <c r="B1858" s="28"/>
      <c r="C1858" s="68"/>
      <c r="D1858" s="1011"/>
      <c r="E1858" s="339" t="s">
        <v>1551</v>
      </c>
      <c r="F1858" s="342">
        <v>79051000</v>
      </c>
      <c r="G1858" s="15" t="s">
        <v>3</v>
      </c>
      <c r="H1858" s="344">
        <v>1</v>
      </c>
      <c r="I1858" s="343" t="s">
        <v>4</v>
      </c>
      <c r="J1858" s="15" t="s">
        <v>3</v>
      </c>
      <c r="K1858" s="16">
        <v>1</v>
      </c>
      <c r="L1858" s="343" t="s">
        <v>117</v>
      </c>
      <c r="M1858" s="15" t="s">
        <v>5</v>
      </c>
      <c r="N1858" s="17">
        <f t="shared" si="114"/>
        <v>79051000</v>
      </c>
      <c r="O1858" s="17">
        <v>42500000</v>
      </c>
      <c r="P1858" s="17">
        <f t="shared" si="113"/>
        <v>36551000</v>
      </c>
      <c r="Q1858" s="69"/>
      <c r="R1858" s="755"/>
      <c r="S1858" s="755"/>
      <c r="T1858" s="47"/>
      <c r="U1858" s="47"/>
    </row>
    <row r="1859" spans="1:54" hidden="1">
      <c r="A1859" s="67"/>
      <c r="B1859" s="28"/>
      <c r="C1859" s="68"/>
      <c r="D1859" s="1011"/>
      <c r="E1859" s="339" t="s">
        <v>1552</v>
      </c>
      <c r="F1859" s="342">
        <v>6426000</v>
      </c>
      <c r="G1859" s="343" t="s">
        <v>3</v>
      </c>
      <c r="H1859" s="344">
        <v>1</v>
      </c>
      <c r="I1859" s="343" t="s">
        <v>4</v>
      </c>
      <c r="J1859" s="343" t="s">
        <v>3</v>
      </c>
      <c r="K1859" s="345">
        <v>1</v>
      </c>
      <c r="L1859" s="343" t="s">
        <v>117</v>
      </c>
      <c r="M1859" s="343" t="s">
        <v>5</v>
      </c>
      <c r="N1859" s="17">
        <f t="shared" si="114"/>
        <v>6426000</v>
      </c>
      <c r="O1859" s="17">
        <v>23170000</v>
      </c>
      <c r="P1859" s="17">
        <f>N1859-O1859</f>
        <v>-16744000</v>
      </c>
      <c r="Q1859" s="69"/>
      <c r="R1859" s="755"/>
      <c r="S1859" s="755"/>
      <c r="T1859" s="47"/>
      <c r="U1859" s="47"/>
      <c r="AZ1859" s="10"/>
      <c r="BA1859" s="11"/>
      <c r="BB1859" s="12"/>
    </row>
    <row r="1860" spans="1:54" hidden="1">
      <c r="A1860" s="67"/>
      <c r="B1860" s="28"/>
      <c r="C1860" s="68"/>
      <c r="D1860" s="1011"/>
      <c r="E1860" s="339" t="s">
        <v>1553</v>
      </c>
      <c r="F1860" s="342">
        <v>1000000</v>
      </c>
      <c r="G1860" s="343" t="s">
        <v>3</v>
      </c>
      <c r="H1860" s="344">
        <v>5</v>
      </c>
      <c r="I1860" s="343" t="s">
        <v>9</v>
      </c>
      <c r="J1860" s="343" t="s">
        <v>3</v>
      </c>
      <c r="K1860" s="345">
        <v>1</v>
      </c>
      <c r="L1860" s="343" t="s">
        <v>25</v>
      </c>
      <c r="M1860" s="343" t="s">
        <v>5</v>
      </c>
      <c r="N1860" s="17">
        <f t="shared" si="114"/>
        <v>5000000</v>
      </c>
      <c r="O1860" s="17">
        <v>3000000</v>
      </c>
      <c r="P1860" s="17">
        <f>N1860-O1860</f>
        <v>2000000</v>
      </c>
      <c r="Q1860" s="69"/>
      <c r="R1860" s="755"/>
      <c r="S1860" s="755"/>
      <c r="T1860" s="47"/>
      <c r="U1860" s="47"/>
      <c r="AZ1860" s="10"/>
      <c r="BA1860" s="11"/>
      <c r="BB1860" s="12"/>
    </row>
    <row r="1861" spans="1:54" hidden="1">
      <c r="A1861" s="67"/>
      <c r="B1861" s="28"/>
      <c r="C1861" s="68"/>
      <c r="D1861" s="1011"/>
      <c r="E1861" s="339" t="s">
        <v>1554</v>
      </c>
      <c r="F1861" s="342">
        <v>200000</v>
      </c>
      <c r="G1861" s="343" t="s">
        <v>3</v>
      </c>
      <c r="H1861" s="344">
        <v>295</v>
      </c>
      <c r="I1861" s="343" t="s">
        <v>9</v>
      </c>
      <c r="J1861" s="343" t="s">
        <v>3</v>
      </c>
      <c r="K1861" s="345">
        <v>1</v>
      </c>
      <c r="L1861" s="343" t="s">
        <v>117</v>
      </c>
      <c r="M1861" s="343" t="s">
        <v>5</v>
      </c>
      <c r="N1861" s="17">
        <f>ROUNDUP(IF(H1861&lt;=0,0,IF(K1861&lt;=0,0,F1861*H1861*K1861)),-3)</f>
        <v>59000000</v>
      </c>
      <c r="O1861" s="17">
        <v>56200000</v>
      </c>
      <c r="P1861" s="17">
        <f>N1861-O1861</f>
        <v>2800000</v>
      </c>
      <c r="Q1861" s="69"/>
      <c r="R1861" s="755"/>
      <c r="S1861" s="755"/>
      <c r="T1861" s="47"/>
      <c r="U1861" s="47"/>
      <c r="AZ1861" s="10"/>
      <c r="BA1861" s="11"/>
      <c r="BB1861" s="12"/>
    </row>
    <row r="1862" spans="1:54" hidden="1">
      <c r="A1862" s="67"/>
      <c r="B1862" s="28"/>
      <c r="C1862" s="68"/>
      <c r="D1862" s="1011"/>
      <c r="E1862" s="339" t="s">
        <v>1555</v>
      </c>
      <c r="F1862" s="342">
        <v>150000</v>
      </c>
      <c r="G1862" s="343" t="s">
        <v>3</v>
      </c>
      <c r="H1862" s="344">
        <v>295</v>
      </c>
      <c r="I1862" s="343" t="s">
        <v>9</v>
      </c>
      <c r="J1862" s="343" t="s">
        <v>3</v>
      </c>
      <c r="K1862" s="345">
        <v>1</v>
      </c>
      <c r="L1862" s="343" t="s">
        <v>118</v>
      </c>
      <c r="M1862" s="343" t="s">
        <v>5</v>
      </c>
      <c r="N1862" s="17">
        <f t="shared" si="114"/>
        <v>44250000</v>
      </c>
      <c r="O1862" s="17">
        <v>45150000</v>
      </c>
      <c r="P1862" s="17">
        <f>N1862-O1862</f>
        <v>-900000</v>
      </c>
      <c r="Q1862" s="69"/>
      <c r="R1862" s="755"/>
      <c r="S1862" s="755"/>
      <c r="T1862" s="47"/>
      <c r="U1862" s="47"/>
      <c r="AZ1862" s="10"/>
      <c r="BA1862" s="11"/>
      <c r="BB1862" s="12"/>
    </row>
    <row r="1863" spans="1:54" hidden="1">
      <c r="A1863" s="67"/>
      <c r="B1863" s="28"/>
      <c r="C1863" s="68"/>
      <c r="D1863" s="1011"/>
      <c r="E1863" s="339"/>
      <c r="F1863" s="342"/>
      <c r="H1863" s="344"/>
      <c r="I1863" s="343"/>
      <c r="L1863" s="343"/>
      <c r="N1863" s="17"/>
      <c r="O1863" s="17"/>
      <c r="P1863" s="17"/>
      <c r="Q1863" s="69"/>
      <c r="R1863" s="755"/>
      <c r="S1863" s="755"/>
      <c r="T1863" s="47"/>
      <c r="U1863" s="47"/>
    </row>
    <row r="1864" spans="1:54" hidden="1">
      <c r="A1864" s="67"/>
      <c r="B1864" s="28"/>
      <c r="C1864" s="68"/>
      <c r="D1864" s="1011" t="s">
        <v>445</v>
      </c>
      <c r="E1864" s="339"/>
      <c r="F1864" s="342"/>
      <c r="H1864" s="344"/>
      <c r="I1864" s="343"/>
      <c r="L1864" s="343"/>
      <c r="N1864" s="18">
        <f>SUBTOTAL(9,N1865:N1868)</f>
        <v>8500000</v>
      </c>
      <c r="O1864" s="18">
        <f>SUBTOTAL(9,O1865:O1868)</f>
        <v>4700000</v>
      </c>
      <c r="P1864" s="18">
        <f>SUBTOTAL(9,P1865:P1868)</f>
        <v>3800000</v>
      </c>
      <c r="Q1864" s="163"/>
      <c r="R1864" s="755"/>
      <c r="S1864" s="755"/>
      <c r="T1864" s="47"/>
      <c r="U1864" s="47"/>
    </row>
    <row r="1865" spans="1:54" hidden="1">
      <c r="A1865" s="67"/>
      <c r="B1865" s="28"/>
      <c r="C1865" s="68"/>
      <c r="D1865" s="1011"/>
      <c r="E1865" s="339" t="s">
        <v>1556</v>
      </c>
      <c r="F1865" s="342">
        <v>100000</v>
      </c>
      <c r="G1865" s="15" t="s">
        <v>129</v>
      </c>
      <c r="H1865" s="344">
        <v>17</v>
      </c>
      <c r="I1865" s="343" t="s">
        <v>9</v>
      </c>
      <c r="J1865" s="15" t="s">
        <v>129</v>
      </c>
      <c r="K1865" s="16">
        <v>1</v>
      </c>
      <c r="L1865" s="343" t="s">
        <v>25</v>
      </c>
      <c r="N1865" s="17">
        <f>ROUNDUP(IF(H1865&lt;=0,0,IF(K1865&lt;=0,0,F1865*H1865*K1865)),-3)</f>
        <v>1700000</v>
      </c>
      <c r="O1865" s="17">
        <v>1700000</v>
      </c>
      <c r="P1865" s="17">
        <f t="shared" si="113"/>
        <v>0</v>
      </c>
      <c r="Q1865" s="69"/>
      <c r="R1865" s="755"/>
      <c r="S1865" s="755"/>
      <c r="T1865" s="47"/>
      <c r="U1865" s="47"/>
    </row>
    <row r="1866" spans="1:54" hidden="1">
      <c r="A1866" s="67"/>
      <c r="B1866" s="28"/>
      <c r="C1866" s="68"/>
      <c r="D1866" s="1011"/>
      <c r="E1866" s="339" t="s">
        <v>1557</v>
      </c>
      <c r="F1866" s="342">
        <v>1000000</v>
      </c>
      <c r="G1866" s="343" t="s">
        <v>3</v>
      </c>
      <c r="H1866" s="344">
        <v>4</v>
      </c>
      <c r="I1866" s="343" t="s">
        <v>18</v>
      </c>
      <c r="J1866" s="343" t="s">
        <v>3</v>
      </c>
      <c r="K1866" s="345">
        <v>1</v>
      </c>
      <c r="L1866" s="343" t="s">
        <v>118</v>
      </c>
      <c r="M1866" s="343"/>
      <c r="N1866" s="17">
        <f>ROUNDUP(IF(H1866&lt;=0,0,IF(K1866&lt;=0,0,F1866*H1866*K1866)),-3)</f>
        <v>4000000</v>
      </c>
      <c r="O1866" s="17">
        <v>3000000</v>
      </c>
      <c r="P1866" s="17">
        <f t="shared" si="113"/>
        <v>1000000</v>
      </c>
      <c r="Q1866" s="69"/>
      <c r="R1866" s="755"/>
      <c r="S1866" s="755"/>
      <c r="T1866" s="47"/>
      <c r="U1866" s="47"/>
    </row>
    <row r="1867" spans="1:54" hidden="1">
      <c r="A1867" s="67"/>
      <c r="B1867" s="28"/>
      <c r="C1867" s="68"/>
      <c r="D1867" s="1011"/>
      <c r="E1867" s="339" t="s">
        <v>1558</v>
      </c>
      <c r="F1867" s="342">
        <v>800000</v>
      </c>
      <c r="G1867" s="343" t="s">
        <v>3</v>
      </c>
      <c r="H1867" s="344">
        <v>1</v>
      </c>
      <c r="I1867" s="343" t="s">
        <v>18</v>
      </c>
      <c r="J1867" s="343" t="s">
        <v>3</v>
      </c>
      <c r="K1867" s="345">
        <v>1</v>
      </c>
      <c r="L1867" s="343" t="s">
        <v>118</v>
      </c>
      <c r="M1867" s="343"/>
      <c r="N1867" s="17">
        <f>ROUNDUP(IF(H1867&lt;=0,0,IF(K1867&lt;=0,0,F1867*H1867*K1867)),-3)</f>
        <v>800000</v>
      </c>
      <c r="O1867" s="17">
        <v>0</v>
      </c>
      <c r="P1867" s="17">
        <f t="shared" si="113"/>
        <v>800000</v>
      </c>
      <c r="Q1867" s="69"/>
      <c r="R1867" s="755"/>
      <c r="S1867" s="755"/>
      <c r="T1867" s="47"/>
      <c r="U1867" s="47"/>
    </row>
    <row r="1868" spans="1:54" hidden="1">
      <c r="A1868" s="67"/>
      <c r="B1868" s="28"/>
      <c r="C1868" s="68"/>
      <c r="D1868" s="1011"/>
      <c r="E1868" s="339" t="s">
        <v>1559</v>
      </c>
      <c r="F1868" s="342">
        <v>2000000</v>
      </c>
      <c r="G1868" s="343" t="s">
        <v>3</v>
      </c>
      <c r="H1868" s="344">
        <v>1</v>
      </c>
      <c r="I1868" s="343" t="s">
        <v>18</v>
      </c>
      <c r="J1868" s="343" t="s">
        <v>3</v>
      </c>
      <c r="K1868" s="345">
        <v>1</v>
      </c>
      <c r="L1868" s="343" t="s">
        <v>118</v>
      </c>
      <c r="M1868" s="343"/>
      <c r="N1868" s="17">
        <f>ROUNDUP(IF(H1868&lt;=0,0,IF(K1868&lt;=0,0,F1868*H1868*K1868)),-3)</f>
        <v>2000000</v>
      </c>
      <c r="O1868" s="17">
        <v>0</v>
      </c>
      <c r="P1868" s="17">
        <f t="shared" si="113"/>
        <v>2000000</v>
      </c>
      <c r="Q1868" s="69"/>
      <c r="R1868" s="755"/>
      <c r="S1868" s="755"/>
      <c r="T1868" s="47"/>
      <c r="U1868" s="47"/>
    </row>
    <row r="1869" spans="1:54" hidden="1">
      <c r="A1869" s="67"/>
      <c r="B1869" s="28"/>
      <c r="C1869" s="68"/>
      <c r="D1869" s="1011"/>
      <c r="E1869" s="13"/>
      <c r="H1869" s="58"/>
      <c r="N1869" s="17"/>
      <c r="O1869" s="17"/>
      <c r="P1869" s="17"/>
      <c r="Q1869" s="69"/>
      <c r="R1869" s="755"/>
      <c r="S1869" s="755"/>
      <c r="T1869" s="47"/>
      <c r="U1869" s="47"/>
    </row>
    <row r="1870" spans="1:54" hidden="1">
      <c r="A1870" s="67"/>
      <c r="B1870" s="28"/>
      <c r="C1870" s="68"/>
      <c r="D1870" s="1011" t="s">
        <v>412</v>
      </c>
      <c r="E1870" s="124"/>
      <c r="N1870" s="18">
        <f>SUBTOTAL(9,N1871:N1881)</f>
        <v>199470000</v>
      </c>
      <c r="O1870" s="18">
        <f>SUBTOTAL(9,O1871:O1881)</f>
        <v>208190000</v>
      </c>
      <c r="P1870" s="18">
        <f>SUBTOTAL(9,P1871:P1881)</f>
        <v>-8720000</v>
      </c>
      <c r="Q1870" s="163"/>
      <c r="R1870" s="755"/>
      <c r="S1870" s="755"/>
      <c r="T1870" s="47"/>
      <c r="U1870" s="47"/>
    </row>
    <row r="1871" spans="1:54" hidden="1">
      <c r="A1871" s="67"/>
      <c r="B1871" s="28"/>
      <c r="C1871" s="68"/>
      <c r="D1871" s="1011"/>
      <c r="E1871" s="13" t="s">
        <v>1560</v>
      </c>
      <c r="F1871" s="14">
        <v>15000000</v>
      </c>
      <c r="G1871" s="15" t="s">
        <v>129</v>
      </c>
      <c r="H1871" s="58">
        <v>1</v>
      </c>
      <c r="I1871" s="15" t="s">
        <v>117</v>
      </c>
      <c r="J1871" s="15" t="s">
        <v>129</v>
      </c>
      <c r="K1871" s="16">
        <v>1</v>
      </c>
      <c r="L1871" s="15" t="s">
        <v>118</v>
      </c>
      <c r="N1871" s="17">
        <f>ROUNDUP(IF(H1871&lt;=0,F1871,IF(K1871&lt;=0,F1871*H1871,F1871*H1871*K1871)),-3)</f>
        <v>15000000</v>
      </c>
      <c r="O1871" s="17">
        <v>10000000</v>
      </c>
      <c r="P1871" s="17">
        <f t="shared" si="113"/>
        <v>5000000</v>
      </c>
      <c r="Q1871" s="69"/>
      <c r="R1871" s="755"/>
      <c r="S1871" s="755"/>
      <c r="T1871" s="47"/>
      <c r="U1871" s="47"/>
    </row>
    <row r="1872" spans="1:54" hidden="1">
      <c r="A1872" s="67"/>
      <c r="B1872" s="28"/>
      <c r="C1872" s="68"/>
      <c r="D1872" s="1011"/>
      <c r="E1872" s="339" t="s">
        <v>1561</v>
      </c>
      <c r="F1872" s="342">
        <v>5000000</v>
      </c>
      <c r="G1872" s="343" t="s">
        <v>3</v>
      </c>
      <c r="H1872" s="344">
        <v>1</v>
      </c>
      <c r="I1872" s="343" t="s">
        <v>4</v>
      </c>
      <c r="J1872" s="343" t="s">
        <v>3</v>
      </c>
      <c r="K1872" s="345">
        <v>4</v>
      </c>
      <c r="L1872" s="343" t="s">
        <v>117</v>
      </c>
      <c r="M1872" s="343"/>
      <c r="N1872" s="17">
        <f>ROUNDUP(IF(H1872&lt;=0,0,IF(K1872&lt;=0,0,F1872*H1872*K1872)),-3)</f>
        <v>20000000</v>
      </c>
      <c r="O1872" s="17">
        <v>10000000</v>
      </c>
      <c r="P1872" s="17">
        <f t="shared" si="113"/>
        <v>10000000</v>
      </c>
      <c r="Q1872" s="69"/>
      <c r="R1872" s="755"/>
      <c r="S1872" s="755"/>
      <c r="T1872" s="47"/>
      <c r="U1872" s="47"/>
    </row>
    <row r="1873" spans="1:54" hidden="1">
      <c r="A1873" s="67"/>
      <c r="B1873" s="28"/>
      <c r="C1873" s="68"/>
      <c r="D1873" s="1011"/>
      <c r="E1873" s="339" t="s">
        <v>1562</v>
      </c>
      <c r="F1873" s="342">
        <v>30000</v>
      </c>
      <c r="G1873" s="343" t="s">
        <v>3</v>
      </c>
      <c r="H1873" s="344">
        <v>7</v>
      </c>
      <c r="I1873" s="343" t="s">
        <v>9</v>
      </c>
      <c r="J1873" s="343" t="s">
        <v>3</v>
      </c>
      <c r="K1873" s="344">
        <v>100</v>
      </c>
      <c r="L1873" s="343" t="s">
        <v>1563</v>
      </c>
      <c r="M1873" s="343"/>
      <c r="N1873" s="17">
        <f t="shared" ref="N1873:N1879" si="115">ROUNDUP(IF(H1873&lt;=0,0,IF(K1873&lt;=0,0,F1873*H1873*K1873)),-3)</f>
        <v>21000000</v>
      </c>
      <c r="O1873" s="17">
        <v>40000000</v>
      </c>
      <c r="P1873" s="17">
        <f t="shared" si="113"/>
        <v>-19000000</v>
      </c>
      <c r="Q1873" s="69"/>
      <c r="R1873" s="755"/>
      <c r="S1873" s="755"/>
      <c r="T1873" s="47"/>
      <c r="U1873" s="47"/>
    </row>
    <row r="1874" spans="1:54" hidden="1">
      <c r="A1874" s="67"/>
      <c r="B1874" s="28"/>
      <c r="C1874" s="68"/>
      <c r="D1874" s="1011"/>
      <c r="E1874" s="339" t="s">
        <v>1564</v>
      </c>
      <c r="F1874" s="342">
        <v>150000</v>
      </c>
      <c r="G1874" s="343" t="s">
        <v>3</v>
      </c>
      <c r="H1874" s="344">
        <v>7</v>
      </c>
      <c r="I1874" s="343" t="s">
        <v>9</v>
      </c>
      <c r="J1874" s="343" t="s">
        <v>3</v>
      </c>
      <c r="K1874" s="344">
        <v>10</v>
      </c>
      <c r="L1874" s="343" t="s">
        <v>1563</v>
      </c>
      <c r="M1874" s="343"/>
      <c r="N1874" s="17">
        <f t="shared" si="115"/>
        <v>10500000</v>
      </c>
      <c r="O1874" s="17">
        <v>10000000</v>
      </c>
      <c r="P1874" s="17">
        <f t="shared" si="113"/>
        <v>500000</v>
      </c>
      <c r="Q1874" s="69"/>
      <c r="R1874" s="755"/>
      <c r="S1874" s="755"/>
      <c r="T1874" s="47"/>
      <c r="U1874" s="47"/>
    </row>
    <row r="1875" spans="1:54" hidden="1">
      <c r="A1875" s="67"/>
      <c r="B1875" s="28"/>
      <c r="C1875" s="68"/>
      <c r="D1875" s="1011"/>
      <c r="E1875" s="339" t="s">
        <v>1565</v>
      </c>
      <c r="F1875" s="342">
        <v>20000</v>
      </c>
      <c r="G1875" s="343" t="s">
        <v>3</v>
      </c>
      <c r="H1875" s="346">
        <v>10</v>
      </c>
      <c r="I1875" s="343" t="s">
        <v>9</v>
      </c>
      <c r="J1875" s="343" t="s">
        <v>3</v>
      </c>
      <c r="K1875" s="345">
        <v>20</v>
      </c>
      <c r="L1875" s="343" t="s">
        <v>1563</v>
      </c>
      <c r="M1875" s="343"/>
      <c r="N1875" s="17">
        <f t="shared" si="115"/>
        <v>4000000</v>
      </c>
      <c r="O1875" s="17">
        <v>3000000</v>
      </c>
      <c r="P1875" s="17">
        <f t="shared" si="113"/>
        <v>1000000</v>
      </c>
      <c r="Q1875" s="69"/>
      <c r="R1875" s="755"/>
      <c r="S1875" s="755"/>
      <c r="T1875" s="47"/>
      <c r="U1875" s="47"/>
    </row>
    <row r="1876" spans="1:54" hidden="1">
      <c r="A1876" s="67"/>
      <c r="B1876" s="28"/>
      <c r="C1876" s="68"/>
      <c r="D1876" s="1011"/>
      <c r="E1876" s="339" t="s">
        <v>1566</v>
      </c>
      <c r="F1876" s="342">
        <v>70000</v>
      </c>
      <c r="G1876" s="343" t="s">
        <v>3</v>
      </c>
      <c r="H1876" s="344">
        <v>17</v>
      </c>
      <c r="I1876" s="343" t="s">
        <v>9</v>
      </c>
      <c r="J1876" s="343" t="s">
        <v>3</v>
      </c>
      <c r="K1876" s="345">
        <v>1</v>
      </c>
      <c r="L1876" s="343" t="s">
        <v>117</v>
      </c>
      <c r="M1876" s="343"/>
      <c r="N1876" s="17">
        <f t="shared" si="115"/>
        <v>1190000</v>
      </c>
      <c r="O1876" s="17">
        <v>1190000</v>
      </c>
      <c r="P1876" s="17">
        <f t="shared" si="113"/>
        <v>0</v>
      </c>
      <c r="Q1876" s="69"/>
      <c r="R1876" s="755"/>
      <c r="S1876" s="755"/>
      <c r="T1876" s="47"/>
      <c r="U1876" s="47"/>
    </row>
    <row r="1877" spans="1:54" hidden="1">
      <c r="A1877" s="67"/>
      <c r="B1877" s="28"/>
      <c r="C1877" s="68"/>
      <c r="D1877" s="1011"/>
      <c r="E1877" s="339" t="s">
        <v>1567</v>
      </c>
      <c r="F1877" s="342">
        <v>600000</v>
      </c>
      <c r="G1877" s="343" t="s">
        <v>3</v>
      </c>
      <c r="H1877" s="344">
        <v>10</v>
      </c>
      <c r="I1877" s="343" t="s">
        <v>9</v>
      </c>
      <c r="J1877" s="343" t="s">
        <v>3</v>
      </c>
      <c r="K1877" s="345">
        <v>2</v>
      </c>
      <c r="L1877" s="343" t="s">
        <v>1563</v>
      </c>
      <c r="M1877" s="343"/>
      <c r="N1877" s="17">
        <f t="shared" si="115"/>
        <v>12000000</v>
      </c>
      <c r="O1877" s="17">
        <v>12000000</v>
      </c>
      <c r="P1877" s="17">
        <f t="shared" si="113"/>
        <v>0</v>
      </c>
      <c r="Q1877" s="69"/>
      <c r="R1877" s="755"/>
      <c r="S1877" s="755"/>
      <c r="T1877" s="47"/>
      <c r="U1877" s="47"/>
    </row>
    <row r="1878" spans="1:54" hidden="1">
      <c r="A1878" s="67"/>
      <c r="B1878" s="28"/>
      <c r="C1878" s="68"/>
      <c r="D1878" s="1011"/>
      <c r="E1878" s="13" t="s">
        <v>1568</v>
      </c>
      <c r="F1878" s="14">
        <v>5000000</v>
      </c>
      <c r="G1878" s="15" t="s">
        <v>3</v>
      </c>
      <c r="H1878" s="58">
        <v>4</v>
      </c>
      <c r="I1878" s="15" t="s">
        <v>117</v>
      </c>
      <c r="J1878" s="15" t="s">
        <v>129</v>
      </c>
      <c r="K1878" s="16">
        <v>1</v>
      </c>
      <c r="L1878" s="15" t="s">
        <v>118</v>
      </c>
      <c r="N1878" s="17">
        <f t="shared" si="115"/>
        <v>20000000</v>
      </c>
      <c r="O1878" s="17">
        <v>28800000</v>
      </c>
      <c r="P1878" s="17">
        <f t="shared" si="113"/>
        <v>-8800000</v>
      </c>
      <c r="Q1878" s="69"/>
      <c r="R1878" s="755"/>
      <c r="S1878" s="755"/>
      <c r="T1878" s="47"/>
      <c r="U1878" s="47"/>
    </row>
    <row r="1879" spans="1:54" hidden="1">
      <c r="A1879" s="67"/>
      <c r="B1879" s="28"/>
      <c r="C1879" s="68"/>
      <c r="D1879" s="1011"/>
      <c r="E1879" s="339" t="s">
        <v>1569</v>
      </c>
      <c r="F1879" s="14">
        <v>10000000</v>
      </c>
      <c r="G1879" s="15" t="s">
        <v>3</v>
      </c>
      <c r="H1879" s="58">
        <v>2</v>
      </c>
      <c r="I1879" s="15" t="s">
        <v>18</v>
      </c>
      <c r="J1879" s="15" t="s">
        <v>3</v>
      </c>
      <c r="K1879" s="16">
        <v>1</v>
      </c>
      <c r="L1879" s="15" t="s">
        <v>4</v>
      </c>
      <c r="N1879" s="17">
        <f t="shared" si="115"/>
        <v>20000000</v>
      </c>
      <c r="O1879" s="17">
        <v>25000000</v>
      </c>
      <c r="P1879" s="17">
        <f t="shared" si="113"/>
        <v>-5000000</v>
      </c>
      <c r="Q1879" s="69"/>
      <c r="R1879" s="755"/>
      <c r="S1879" s="755"/>
      <c r="T1879" s="47"/>
      <c r="U1879" s="47"/>
    </row>
    <row r="1880" spans="1:54" hidden="1">
      <c r="A1880" s="67"/>
      <c r="B1880" s="28"/>
      <c r="C1880" s="68"/>
      <c r="D1880" s="1011"/>
      <c r="E1880" s="339" t="s">
        <v>1570</v>
      </c>
      <c r="F1880" s="342">
        <v>1200000</v>
      </c>
      <c r="G1880" s="343" t="s">
        <v>3</v>
      </c>
      <c r="H1880" s="344">
        <v>12</v>
      </c>
      <c r="I1880" s="343" t="s">
        <v>17</v>
      </c>
      <c r="J1880" s="343" t="s">
        <v>3</v>
      </c>
      <c r="K1880" s="345">
        <v>1</v>
      </c>
      <c r="L1880" s="343" t="s">
        <v>117</v>
      </c>
      <c r="M1880" s="343" t="s">
        <v>5</v>
      </c>
      <c r="N1880" s="17">
        <f>ROUNDUP(IF(H1880&lt;=0,0,IF(K1880&lt;=0,0,F1880*H1880*K1880)),-3)</f>
        <v>14400000</v>
      </c>
      <c r="O1880" s="17">
        <v>12000000</v>
      </c>
      <c r="P1880" s="17">
        <f t="shared" si="113"/>
        <v>2400000</v>
      </c>
      <c r="Q1880" s="69"/>
      <c r="R1880" s="755"/>
      <c r="S1880" s="755"/>
      <c r="T1880" s="47"/>
      <c r="U1880" s="47"/>
      <c r="AZ1880" s="10"/>
      <c r="BA1880" s="11"/>
      <c r="BB1880" s="12"/>
    </row>
    <row r="1881" spans="1:54" hidden="1">
      <c r="A1881" s="67"/>
      <c r="B1881" s="28"/>
      <c r="C1881" s="68"/>
      <c r="D1881" s="1011"/>
      <c r="E1881" s="339" t="s">
        <v>1571</v>
      </c>
      <c r="F1881" s="342">
        <v>220000</v>
      </c>
      <c r="G1881" s="343" t="s">
        <v>3</v>
      </c>
      <c r="H1881" s="344">
        <v>279</v>
      </c>
      <c r="I1881" s="343" t="s">
        <v>9</v>
      </c>
      <c r="J1881" s="343" t="s">
        <v>3</v>
      </c>
      <c r="K1881" s="345">
        <v>1</v>
      </c>
      <c r="L1881" s="343" t="s">
        <v>25</v>
      </c>
      <c r="M1881" s="343" t="s">
        <v>5</v>
      </c>
      <c r="N1881" s="17">
        <f>ROUNDUP(IF(H1881&lt;=0,0,IF(K1881&lt;=0,0,F1881*H1881*K1881)),-3)</f>
        <v>61380000</v>
      </c>
      <c r="O1881" s="17">
        <v>56200000</v>
      </c>
      <c r="P1881" s="17">
        <f>N1881-O1881</f>
        <v>5180000</v>
      </c>
      <c r="Q1881" s="69"/>
      <c r="R1881" s="755"/>
      <c r="S1881" s="755"/>
      <c r="T1881" s="47"/>
      <c r="U1881" s="47"/>
      <c r="AZ1881" s="10"/>
      <c r="BA1881" s="11"/>
      <c r="BB1881" s="12"/>
    </row>
    <row r="1882" spans="1:54" hidden="1">
      <c r="A1882" s="67"/>
      <c r="B1882" s="28"/>
      <c r="C1882" s="68"/>
      <c r="D1882" s="1011"/>
      <c r="E1882" s="339"/>
      <c r="H1882" s="58"/>
      <c r="N1882" s="17"/>
      <c r="O1882" s="17"/>
      <c r="P1882" s="17"/>
      <c r="Q1882" s="69"/>
      <c r="R1882" s="755"/>
      <c r="S1882" s="755"/>
      <c r="T1882" s="47"/>
      <c r="U1882" s="47"/>
    </row>
    <row r="1883" spans="1:54" hidden="1">
      <c r="A1883" s="67"/>
      <c r="B1883" s="28"/>
      <c r="C1883" s="68"/>
      <c r="D1883" s="1011" t="s">
        <v>422</v>
      </c>
      <c r="E1883" s="13"/>
      <c r="H1883" s="58"/>
      <c r="N1883" s="18">
        <f>SUBTOTAL(9,N1884)</f>
        <v>21000000</v>
      </c>
      <c r="O1883" s="18">
        <f>SUBTOTAL(9,O1884)</f>
        <v>18860000</v>
      </c>
      <c r="P1883" s="18">
        <f>SUBTOTAL(9,P1884)</f>
        <v>2140000</v>
      </c>
      <c r="Q1883" s="163"/>
      <c r="R1883" s="755"/>
      <c r="S1883" s="755"/>
      <c r="T1883" s="47"/>
      <c r="U1883" s="47"/>
      <c r="AZ1883" s="10"/>
      <c r="BA1883" s="11"/>
      <c r="BB1883" s="12"/>
    </row>
    <row r="1884" spans="1:54" hidden="1">
      <c r="A1884" s="67"/>
      <c r="B1884" s="28"/>
      <c r="C1884" s="68"/>
      <c r="D1884" s="1011"/>
      <c r="E1884" s="339" t="s">
        <v>1572</v>
      </c>
      <c r="F1884" s="342">
        <v>3000000</v>
      </c>
      <c r="G1884" s="343" t="s">
        <v>3</v>
      </c>
      <c r="H1884" s="344">
        <v>7</v>
      </c>
      <c r="I1884" s="343" t="s">
        <v>4</v>
      </c>
      <c r="J1884" s="343" t="s">
        <v>3</v>
      </c>
      <c r="K1884" s="344">
        <v>1</v>
      </c>
      <c r="L1884" s="343" t="s">
        <v>25</v>
      </c>
      <c r="M1884" s="343" t="s">
        <v>5</v>
      </c>
      <c r="N1884" s="17">
        <f>ROUNDUP(IF(H1884&lt;=0,0,IF(K1884&lt;=0,0,F1884*H1884*K1884)),-3)</f>
        <v>21000000</v>
      </c>
      <c r="O1884" s="17">
        <v>18860000</v>
      </c>
      <c r="P1884" s="17">
        <f>N1884-O1884</f>
        <v>2140000</v>
      </c>
      <c r="Q1884" s="69"/>
      <c r="R1884" s="755"/>
      <c r="S1884" s="755"/>
      <c r="T1884" s="47"/>
      <c r="U1884" s="47"/>
      <c r="AZ1884" s="10"/>
      <c r="BA1884" s="11"/>
      <c r="BB1884" s="12"/>
    </row>
    <row r="1885" spans="1:54" hidden="1">
      <c r="A1885" s="67"/>
      <c r="B1885" s="28"/>
      <c r="C1885" s="68"/>
      <c r="D1885" s="1011"/>
      <c r="E1885" s="339"/>
      <c r="F1885" s="342"/>
      <c r="G1885" s="343"/>
      <c r="H1885" s="344"/>
      <c r="I1885" s="343"/>
      <c r="J1885" s="343"/>
      <c r="K1885" s="344"/>
      <c r="L1885" s="343"/>
      <c r="M1885" s="343"/>
      <c r="N1885" s="17"/>
      <c r="O1885" s="17"/>
      <c r="P1885" s="17"/>
      <c r="Q1885" s="69"/>
      <c r="R1885" s="755"/>
      <c r="S1885" s="755"/>
      <c r="T1885" s="47"/>
      <c r="U1885" s="47"/>
      <c r="AZ1885" s="10"/>
      <c r="BA1885" s="11"/>
      <c r="BB1885" s="12"/>
    </row>
    <row r="1886" spans="1:54" hidden="1">
      <c r="A1886" s="67"/>
      <c r="B1886" s="28"/>
      <c r="C1886" s="68"/>
      <c r="D1886" s="1011" t="s">
        <v>401</v>
      </c>
      <c r="E1886" s="13"/>
      <c r="H1886" s="58"/>
      <c r="N1886" s="18">
        <f>SUBTOTAL(9,N1887:N1887)</f>
        <v>12000000</v>
      </c>
      <c r="O1886" s="18">
        <f>SUBTOTAL(9,O1887:O1887)</f>
        <v>6000000</v>
      </c>
      <c r="P1886" s="18">
        <f>SUBTOTAL(9,P1887:P1887)</f>
        <v>6000000</v>
      </c>
      <c r="Q1886" s="163"/>
      <c r="R1886" s="755"/>
      <c r="S1886" s="755"/>
      <c r="T1886" s="47"/>
      <c r="U1886" s="47"/>
    </row>
    <row r="1887" spans="1:54" hidden="1">
      <c r="A1887" s="67"/>
      <c r="B1887" s="28"/>
      <c r="C1887" s="68"/>
      <c r="D1887" s="1011"/>
      <c r="E1887" s="339" t="s">
        <v>1573</v>
      </c>
      <c r="F1887" s="342">
        <v>3000000</v>
      </c>
      <c r="G1887" s="343" t="s">
        <v>3</v>
      </c>
      <c r="H1887" s="344">
        <v>1</v>
      </c>
      <c r="I1887" s="343" t="s">
        <v>4</v>
      </c>
      <c r="J1887" s="343" t="s">
        <v>3</v>
      </c>
      <c r="K1887" s="345">
        <v>4</v>
      </c>
      <c r="L1887" s="343" t="s">
        <v>25</v>
      </c>
      <c r="M1887" s="343"/>
      <c r="N1887" s="17">
        <f>ROUNDUP(IF(H1887&lt;=0,0,IF(K1887&lt;=0,0,F1887*H1887*K1887)),-3)</f>
        <v>12000000</v>
      </c>
      <c r="O1887" s="17">
        <v>6000000</v>
      </c>
      <c r="P1887" s="17">
        <f>N1887-O1887</f>
        <v>6000000</v>
      </c>
      <c r="Q1887" s="69"/>
      <c r="R1887" s="755"/>
      <c r="S1887" s="755"/>
      <c r="T1887" s="47"/>
      <c r="U1887" s="47"/>
    </row>
    <row r="1888" spans="1:54" hidden="1">
      <c r="A1888" s="67"/>
      <c r="B1888" s="28"/>
      <c r="C1888" s="68"/>
      <c r="D1888" s="1011"/>
      <c r="E1888" s="339"/>
      <c r="F1888" s="342"/>
      <c r="G1888" s="343"/>
      <c r="H1888" s="344"/>
      <c r="I1888" s="343"/>
      <c r="J1888" s="343"/>
      <c r="K1888" s="345"/>
      <c r="L1888" s="343"/>
      <c r="M1888" s="343"/>
      <c r="N1888" s="17"/>
      <c r="O1888" s="17"/>
      <c r="P1888" s="17"/>
      <c r="Q1888" s="69"/>
      <c r="R1888" s="755"/>
      <c r="S1888" s="755"/>
      <c r="T1888" s="47"/>
      <c r="U1888" s="47"/>
    </row>
    <row r="1889" spans="1:21" hidden="1">
      <c r="A1889" s="67"/>
      <c r="B1889" s="28"/>
      <c r="C1889" s="68"/>
      <c r="D1889" s="1011" t="s">
        <v>402</v>
      </c>
      <c r="E1889" s="339"/>
      <c r="H1889" s="58"/>
      <c r="N1889" s="18">
        <f>SUBTOTAL(9,N1890:N1894)</f>
        <v>29350000</v>
      </c>
      <c r="O1889" s="18">
        <f>SUBTOTAL(9,O1890:O1894)</f>
        <v>18630000</v>
      </c>
      <c r="P1889" s="18">
        <f>SUBTOTAL(9,P1890:P1894)</f>
        <v>10720000</v>
      </c>
      <c r="Q1889" s="163"/>
      <c r="R1889" s="755"/>
      <c r="S1889" s="755"/>
      <c r="T1889" s="47"/>
      <c r="U1889" s="47"/>
    </row>
    <row r="1890" spans="1:21" hidden="1">
      <c r="A1890" s="67"/>
      <c r="B1890" s="28"/>
      <c r="C1890" s="68"/>
      <c r="D1890" s="1011"/>
      <c r="E1890" s="13" t="s">
        <v>1574</v>
      </c>
      <c r="F1890" s="14">
        <v>150000</v>
      </c>
      <c r="G1890" s="15" t="s">
        <v>129</v>
      </c>
      <c r="H1890" s="58">
        <v>5</v>
      </c>
      <c r="I1890" s="15" t="s">
        <v>119</v>
      </c>
      <c r="J1890" s="15" t="s">
        <v>129</v>
      </c>
      <c r="K1890" s="16">
        <v>8</v>
      </c>
      <c r="L1890" s="15" t="s">
        <v>117</v>
      </c>
      <c r="N1890" s="17">
        <f>ROUNDUP(IF(H1890&lt;=0,F1890,IF(K1890&lt;=0,F1890*H1890,F1890*H1890*K1890)),-3)</f>
        <v>6000000</v>
      </c>
      <c r="O1890" s="17">
        <v>6000000</v>
      </c>
      <c r="P1890" s="17">
        <f t="shared" si="113"/>
        <v>0</v>
      </c>
      <c r="Q1890" s="69"/>
      <c r="R1890" s="755"/>
      <c r="S1890" s="755"/>
      <c r="T1890" s="47"/>
      <c r="U1890" s="47"/>
    </row>
    <row r="1891" spans="1:21" hidden="1">
      <c r="A1891" s="67"/>
      <c r="B1891" s="28"/>
      <c r="C1891" s="68"/>
      <c r="D1891" s="1011"/>
      <c r="E1891" s="13" t="s">
        <v>1575</v>
      </c>
      <c r="F1891" s="14">
        <v>150000</v>
      </c>
      <c r="G1891" s="15" t="s">
        <v>129</v>
      </c>
      <c r="H1891" s="58">
        <v>7</v>
      </c>
      <c r="I1891" s="15" t="s">
        <v>119</v>
      </c>
      <c r="J1891" s="15" t="s">
        <v>129</v>
      </c>
      <c r="K1891" s="16">
        <v>3</v>
      </c>
      <c r="L1891" s="15" t="s">
        <v>117</v>
      </c>
      <c r="N1891" s="17">
        <f>ROUNDUP(IF(H1891&lt;=0,F1891,IF(K1891&lt;=0,F1891*H1891,F1891*H1891*K1891)),-3)</f>
        <v>3150000</v>
      </c>
      <c r="O1891" s="17">
        <v>3150000</v>
      </c>
      <c r="P1891" s="17">
        <f t="shared" si="113"/>
        <v>0</v>
      </c>
      <c r="Q1891" s="69"/>
      <c r="R1891" s="755"/>
      <c r="S1891" s="755"/>
      <c r="T1891" s="47"/>
      <c r="U1891" s="47"/>
    </row>
    <row r="1892" spans="1:21" hidden="1">
      <c r="A1892" s="67"/>
      <c r="B1892" s="28"/>
      <c r="C1892" s="68"/>
      <c r="D1892" s="1011"/>
      <c r="E1892" s="339" t="s">
        <v>1576</v>
      </c>
      <c r="F1892" s="342">
        <v>280000</v>
      </c>
      <c r="G1892" s="343" t="s">
        <v>3</v>
      </c>
      <c r="H1892" s="344">
        <v>5</v>
      </c>
      <c r="I1892" s="343" t="s">
        <v>9</v>
      </c>
      <c r="J1892" s="343" t="s">
        <v>3</v>
      </c>
      <c r="K1892" s="344">
        <v>5</v>
      </c>
      <c r="L1892" s="343" t="s">
        <v>795</v>
      </c>
      <c r="M1892" s="343"/>
      <c r="N1892" s="17">
        <f>ROUNDUP(IF(H1892&lt;=0,0,IF(K1892&lt;=0,0,F1892*H1892*K1892)),-3)</f>
        <v>7000000</v>
      </c>
      <c r="O1892" s="17">
        <v>1680000</v>
      </c>
      <c r="P1892" s="17">
        <f t="shared" si="113"/>
        <v>5320000</v>
      </c>
      <c r="Q1892" s="69"/>
      <c r="R1892" s="755"/>
      <c r="S1892" s="755"/>
      <c r="T1892" s="47"/>
      <c r="U1892" s="47"/>
    </row>
    <row r="1893" spans="1:21" hidden="1">
      <c r="A1893" s="67"/>
      <c r="B1893" s="28"/>
      <c r="C1893" s="68"/>
      <c r="D1893" s="1011"/>
      <c r="E1893" s="339" t="s">
        <v>1577</v>
      </c>
      <c r="F1893" s="342">
        <v>280000</v>
      </c>
      <c r="G1893" s="343" t="s">
        <v>3</v>
      </c>
      <c r="H1893" s="344">
        <v>5</v>
      </c>
      <c r="I1893" s="343" t="s">
        <v>9</v>
      </c>
      <c r="J1893" s="343" t="s">
        <v>3</v>
      </c>
      <c r="K1893" s="345">
        <v>6</v>
      </c>
      <c r="L1893" s="343" t="s">
        <v>117</v>
      </c>
      <c r="M1893" s="343"/>
      <c r="N1893" s="17">
        <f>ROUNDUP(IF(H1893&lt;=0,0,IF(K1893&lt;=0,0,F1893*H1893*K1893)),-3)</f>
        <v>8400000</v>
      </c>
      <c r="O1893" s="17">
        <v>3000000</v>
      </c>
      <c r="P1893" s="17">
        <f>N1893-O1893</f>
        <v>5400000</v>
      </c>
      <c r="Q1893" s="69"/>
      <c r="R1893" s="755"/>
      <c r="S1893" s="755"/>
      <c r="T1893" s="47"/>
      <c r="U1893" s="47"/>
    </row>
    <row r="1894" spans="1:21" hidden="1">
      <c r="A1894" s="67"/>
      <c r="B1894" s="28"/>
      <c r="C1894" s="68"/>
      <c r="D1894" s="1011"/>
      <c r="E1894" s="13" t="s">
        <v>1578</v>
      </c>
      <c r="F1894" s="14">
        <v>400000</v>
      </c>
      <c r="G1894" s="15" t="s">
        <v>129</v>
      </c>
      <c r="H1894" s="58">
        <v>12</v>
      </c>
      <c r="I1894" s="15" t="s">
        <v>120</v>
      </c>
      <c r="J1894" s="15" t="s">
        <v>129</v>
      </c>
      <c r="K1894" s="16">
        <v>1</v>
      </c>
      <c r="L1894" s="15" t="s">
        <v>118</v>
      </c>
      <c r="N1894" s="17">
        <f>ROUNDUP(IF(H1894&lt;=0,0,IF(K1894&lt;=0,0,F1894*H1894*K1894)),-3)</f>
        <v>4800000</v>
      </c>
      <c r="O1894" s="17">
        <v>4800000</v>
      </c>
      <c r="P1894" s="17">
        <f t="shared" si="113"/>
        <v>0</v>
      </c>
      <c r="Q1894" s="69"/>
      <c r="R1894" s="755"/>
      <c r="S1894" s="755"/>
      <c r="T1894" s="47"/>
      <c r="U1894" s="47"/>
    </row>
    <row r="1895" spans="1:21" hidden="1">
      <c r="A1895" s="67"/>
      <c r="B1895" s="28"/>
      <c r="C1895" s="68"/>
      <c r="D1895" s="1011"/>
      <c r="E1895" s="339"/>
      <c r="H1895" s="58"/>
      <c r="N1895" s="17"/>
      <c r="O1895" s="17"/>
      <c r="P1895" s="17"/>
      <c r="Q1895" s="69"/>
      <c r="R1895" s="755"/>
      <c r="S1895" s="755"/>
      <c r="T1895" s="47"/>
      <c r="U1895" s="47"/>
    </row>
    <row r="1896" spans="1:21" hidden="1">
      <c r="A1896" s="67"/>
      <c r="B1896" s="28"/>
      <c r="C1896" s="68"/>
      <c r="D1896" s="1011" t="s">
        <v>403</v>
      </c>
      <c r="E1896" s="13"/>
      <c r="H1896" s="58"/>
      <c r="K1896" s="58"/>
      <c r="N1896" s="18">
        <f>SUBTOTAL(9,N1897:N1902)</f>
        <v>8000000</v>
      </c>
      <c r="O1896" s="18">
        <f>SUBTOTAL(9,O1897:O1902)</f>
        <v>6400000</v>
      </c>
      <c r="P1896" s="18">
        <f>SUBTOTAL(9,P1897:P1902)</f>
        <v>1600000</v>
      </c>
      <c r="Q1896" s="163"/>
      <c r="R1896" s="755"/>
      <c r="S1896" s="755"/>
      <c r="T1896" s="47"/>
      <c r="U1896" s="47"/>
    </row>
    <row r="1897" spans="1:21" hidden="1">
      <c r="A1897" s="67"/>
      <c r="B1897" s="28"/>
      <c r="C1897" s="68"/>
      <c r="D1897" s="1011"/>
      <c r="E1897" s="352" t="s">
        <v>1579</v>
      </c>
      <c r="F1897" s="14">
        <v>300000</v>
      </c>
      <c r="G1897" s="15" t="s">
        <v>129</v>
      </c>
      <c r="H1897" s="58">
        <v>4</v>
      </c>
      <c r="I1897" s="15" t="s">
        <v>117</v>
      </c>
      <c r="J1897" s="15" t="s">
        <v>129</v>
      </c>
      <c r="K1897" s="16">
        <v>1</v>
      </c>
      <c r="L1897" s="15" t="s">
        <v>118</v>
      </c>
      <c r="N1897" s="17">
        <f>ROUNDUP(IF(H1897&lt;=0,F1897,IF(K1897&lt;=0,F1897*H1897,F1897*H1897*K1897)),-3)</f>
        <v>1200000</v>
      </c>
      <c r="O1897" s="17">
        <v>1200000</v>
      </c>
      <c r="P1897" s="17">
        <f t="shared" si="113"/>
        <v>0</v>
      </c>
      <c r="Q1897" s="69"/>
      <c r="R1897" s="755"/>
      <c r="S1897" s="755"/>
      <c r="T1897" s="47"/>
      <c r="U1897" s="47"/>
    </row>
    <row r="1898" spans="1:21" hidden="1">
      <c r="A1898" s="67"/>
      <c r="B1898" s="28"/>
      <c r="C1898" s="68"/>
      <c r="D1898" s="1011"/>
      <c r="E1898" s="352" t="s">
        <v>1580</v>
      </c>
      <c r="F1898" s="14">
        <v>200000</v>
      </c>
      <c r="G1898" s="15" t="s">
        <v>129</v>
      </c>
      <c r="H1898" s="58">
        <v>10</v>
      </c>
      <c r="I1898" s="15" t="s">
        <v>117</v>
      </c>
      <c r="J1898" s="15" t="s">
        <v>129</v>
      </c>
      <c r="K1898" s="16">
        <v>1</v>
      </c>
      <c r="L1898" s="15" t="s">
        <v>118</v>
      </c>
      <c r="N1898" s="17">
        <f>ROUNDUP(IF(H1898&lt;=0,F1898,IF(K1898&lt;=0,F1898*H1898,F1898*H1898*K1898)),-3)</f>
        <v>2000000</v>
      </c>
      <c r="O1898" s="17">
        <v>1000000</v>
      </c>
      <c r="P1898" s="17">
        <f t="shared" si="113"/>
        <v>1000000</v>
      </c>
      <c r="Q1898" s="69"/>
      <c r="R1898" s="755"/>
      <c r="S1898" s="755"/>
      <c r="T1898" s="47"/>
      <c r="U1898" s="47"/>
    </row>
    <row r="1899" spans="1:21" hidden="1">
      <c r="A1899" s="67"/>
      <c r="B1899" s="28"/>
      <c r="C1899" s="68"/>
      <c r="D1899" s="1011"/>
      <c r="E1899" s="13" t="s">
        <v>1581</v>
      </c>
      <c r="F1899" s="14">
        <v>200000</v>
      </c>
      <c r="G1899" s="15" t="s">
        <v>3</v>
      </c>
      <c r="H1899" s="58">
        <v>5</v>
      </c>
      <c r="I1899" s="15" t="s">
        <v>117</v>
      </c>
      <c r="J1899" s="15" t="s">
        <v>3</v>
      </c>
      <c r="K1899" s="58">
        <v>1</v>
      </c>
      <c r="L1899" s="15" t="s">
        <v>118</v>
      </c>
      <c r="M1899" s="15" t="s">
        <v>5</v>
      </c>
      <c r="N1899" s="17">
        <f>ROUNDUP(IF(H1899&lt;=0,0,IF(K1899&lt;=0,0,F1899*H1899*K1899)),-3)</f>
        <v>1000000</v>
      </c>
      <c r="O1899" s="17">
        <v>1000000</v>
      </c>
      <c r="P1899" s="17">
        <f t="shared" si="113"/>
        <v>0</v>
      </c>
      <c r="Q1899" s="69"/>
      <c r="R1899" s="755"/>
      <c r="S1899" s="755"/>
      <c r="T1899" s="47"/>
      <c r="U1899" s="47"/>
    </row>
    <row r="1900" spans="1:21" hidden="1">
      <c r="A1900" s="67"/>
      <c r="B1900" s="28"/>
      <c r="C1900" s="68"/>
      <c r="E1900" s="13" t="s">
        <v>1582</v>
      </c>
      <c r="F1900" s="14">
        <v>160000</v>
      </c>
      <c r="G1900" s="14" t="s">
        <v>3</v>
      </c>
      <c r="H1900" s="58">
        <v>10</v>
      </c>
      <c r="I1900" s="353" t="s">
        <v>117</v>
      </c>
      <c r="J1900" s="14" t="s">
        <v>3</v>
      </c>
      <c r="K1900" s="58">
        <v>1</v>
      </c>
      <c r="L1900" s="353" t="s">
        <v>118</v>
      </c>
      <c r="M1900" s="14" t="s">
        <v>5</v>
      </c>
      <c r="N1900" s="17">
        <f>ROUNDUP(IF(H1900&lt;=0,0,IF(K1900&lt;=0,0,F1900*H1900*K1900)),-3)</f>
        <v>1600000</v>
      </c>
      <c r="O1900" s="17">
        <v>2000000</v>
      </c>
      <c r="P1900" s="17">
        <f t="shared" si="113"/>
        <v>-400000</v>
      </c>
      <c r="Q1900" s="69"/>
      <c r="R1900" s="755"/>
      <c r="S1900" s="755"/>
      <c r="T1900" s="47"/>
      <c r="U1900" s="47"/>
    </row>
    <row r="1901" spans="1:21" hidden="1">
      <c r="A1901" s="67"/>
      <c r="B1901" s="28"/>
      <c r="C1901" s="68"/>
      <c r="E1901" s="13" t="s">
        <v>1583</v>
      </c>
      <c r="F1901" s="14">
        <v>100000</v>
      </c>
      <c r="G1901" s="15" t="s">
        <v>3</v>
      </c>
      <c r="H1901" s="58">
        <v>12</v>
      </c>
      <c r="I1901" s="353" t="s">
        <v>117</v>
      </c>
      <c r="J1901" s="15" t="s">
        <v>3</v>
      </c>
      <c r="K1901" s="58">
        <v>1</v>
      </c>
      <c r="L1901" s="15" t="s">
        <v>118</v>
      </c>
      <c r="N1901" s="17">
        <f>ROUNDUP(IF(H1901&lt;=0,0,IF(K1901&lt;=0,0,F1901*H1901*K1901)),-3)</f>
        <v>1200000</v>
      </c>
      <c r="O1901" s="17">
        <v>1200000</v>
      </c>
      <c r="P1901" s="17">
        <f t="shared" si="113"/>
        <v>0</v>
      </c>
      <c r="Q1901" s="69"/>
      <c r="R1901" s="755"/>
      <c r="S1901" s="755"/>
      <c r="T1901" s="47"/>
      <c r="U1901" s="47"/>
    </row>
    <row r="1902" spans="1:21" hidden="1">
      <c r="A1902" s="67"/>
      <c r="B1902" s="28"/>
      <c r="C1902" s="68"/>
      <c r="E1902" s="13" t="s">
        <v>1584</v>
      </c>
      <c r="F1902" s="14">
        <v>1000000</v>
      </c>
      <c r="G1902" s="15" t="s">
        <v>3</v>
      </c>
      <c r="H1902" s="58">
        <v>1</v>
      </c>
      <c r="I1902" s="15" t="s">
        <v>117</v>
      </c>
      <c r="J1902" s="15" t="s">
        <v>3</v>
      </c>
      <c r="K1902" s="58">
        <v>1</v>
      </c>
      <c r="L1902" s="15" t="s">
        <v>118</v>
      </c>
      <c r="N1902" s="17">
        <f>ROUNDUP(IF(H1902&lt;=0,0,IF(K1902&lt;=0,0,F1902*H1902*K1902)),-3)</f>
        <v>1000000</v>
      </c>
      <c r="O1902" s="17">
        <v>0</v>
      </c>
      <c r="P1902" s="17">
        <f t="shared" si="113"/>
        <v>1000000</v>
      </c>
      <c r="Q1902" s="69"/>
      <c r="R1902" s="755"/>
      <c r="S1902" s="755"/>
      <c r="T1902" s="47"/>
      <c r="U1902" s="47"/>
    </row>
    <row r="1903" spans="1:21" hidden="1">
      <c r="A1903" s="67"/>
      <c r="B1903" s="28"/>
      <c r="C1903" s="68"/>
      <c r="E1903" s="13"/>
      <c r="H1903" s="58"/>
      <c r="K1903" s="58"/>
      <c r="N1903" s="17"/>
      <c r="O1903" s="17"/>
      <c r="P1903" s="17"/>
      <c r="Q1903" s="69"/>
      <c r="R1903" s="755"/>
      <c r="S1903" s="755"/>
      <c r="T1903" s="47"/>
      <c r="U1903" s="47"/>
    </row>
    <row r="1904" spans="1:21" hidden="1">
      <c r="A1904" s="67"/>
      <c r="B1904" s="28"/>
      <c r="C1904" s="68"/>
      <c r="D1904" s="1011" t="s">
        <v>419</v>
      </c>
      <c r="E1904" s="339"/>
      <c r="H1904" s="58"/>
      <c r="N1904" s="18">
        <f>SUBTOTAL(9,N1905:N1905)</f>
        <v>20000000</v>
      </c>
      <c r="O1904" s="18">
        <f>SUBTOTAL(9,O1905:O1905)</f>
        <v>20000000</v>
      </c>
      <c r="P1904" s="18">
        <f>SUBTOTAL(9,P1905:P1905)</f>
        <v>0</v>
      </c>
      <c r="Q1904" s="163"/>
      <c r="R1904" s="755"/>
      <c r="S1904" s="755"/>
      <c r="T1904" s="47"/>
      <c r="U1904" s="47"/>
    </row>
    <row r="1905" spans="1:54" hidden="1">
      <c r="A1905" s="67"/>
      <c r="B1905" s="28"/>
      <c r="C1905" s="68"/>
      <c r="D1905" s="1011"/>
      <c r="E1905" s="13" t="s">
        <v>1585</v>
      </c>
      <c r="F1905" s="14">
        <v>10000000</v>
      </c>
      <c r="G1905" s="15" t="s">
        <v>129</v>
      </c>
      <c r="H1905" s="58">
        <v>2</v>
      </c>
      <c r="I1905" s="15" t="s">
        <v>117</v>
      </c>
      <c r="J1905" s="15" t="s">
        <v>129</v>
      </c>
      <c r="K1905" s="16">
        <v>1</v>
      </c>
      <c r="L1905" s="15" t="s">
        <v>118</v>
      </c>
      <c r="N1905" s="17">
        <f>ROUNDUP(IF(H1905&lt;=0,F1905,IF(K1905&lt;=0,F1905*H1905,F1905*H1905*K1905)),-3)</f>
        <v>20000000</v>
      </c>
      <c r="O1905" s="17">
        <v>20000000</v>
      </c>
      <c r="P1905" s="17">
        <f t="shared" si="113"/>
        <v>0</v>
      </c>
      <c r="Q1905" s="69"/>
      <c r="R1905" s="755"/>
      <c r="S1905" s="755"/>
      <c r="T1905" s="47"/>
      <c r="U1905" s="47"/>
    </row>
    <row r="1906" spans="1:54" hidden="1">
      <c r="A1906" s="67"/>
      <c r="B1906" s="28"/>
      <c r="C1906" s="68"/>
      <c r="D1906" s="1011"/>
      <c r="E1906" s="13"/>
      <c r="H1906" s="58"/>
      <c r="N1906" s="17"/>
      <c r="O1906" s="17"/>
      <c r="P1906" s="17"/>
      <c r="Q1906" s="69"/>
      <c r="R1906" s="755"/>
      <c r="S1906" s="755"/>
      <c r="T1906" s="47"/>
      <c r="U1906" s="47"/>
    </row>
    <row r="1907" spans="1:54" hidden="1">
      <c r="A1907" s="67"/>
      <c r="B1907" s="68"/>
      <c r="C1907" s="347" t="s">
        <v>1586</v>
      </c>
      <c r="D1907" s="1028"/>
      <c r="E1907" s="348"/>
      <c r="F1907" s="118"/>
      <c r="G1907" s="119"/>
      <c r="H1907" s="351"/>
      <c r="I1907" s="119"/>
      <c r="J1907" s="119"/>
      <c r="K1907" s="120"/>
      <c r="L1907" s="119"/>
      <c r="M1907" s="119"/>
      <c r="N1907" s="121">
        <f>SUBTOTAL(9,N1908:N1935)</f>
        <v>475154000</v>
      </c>
      <c r="O1907" s="121">
        <f>SUBTOTAL(9,O1908:O1935)</f>
        <v>368900000</v>
      </c>
      <c r="P1907" s="121">
        <f>SUBTOTAL(9,P1908:P1935)</f>
        <v>106254000</v>
      </c>
      <c r="Q1907" s="122">
        <f>(N1907/O1907)*100-100</f>
        <v>28.802927622661969</v>
      </c>
      <c r="R1907" s="755"/>
      <c r="S1907" s="755"/>
      <c r="T1907" s="47"/>
      <c r="U1907" s="47"/>
    </row>
    <row r="1908" spans="1:54" hidden="1">
      <c r="A1908" s="67"/>
      <c r="B1908" s="28"/>
      <c r="C1908" s="68"/>
      <c r="D1908" s="1011" t="s">
        <v>436</v>
      </c>
      <c r="E1908" s="14"/>
      <c r="H1908" s="58"/>
      <c r="N1908" s="18">
        <f>SUBTOTAL(9,N1909)</f>
        <v>83700000</v>
      </c>
      <c r="O1908" s="18">
        <f>SUBTOTAL(9,O1909)</f>
        <v>84300000</v>
      </c>
      <c r="P1908" s="18">
        <f>SUBTOTAL(9,P1909)</f>
        <v>-600000</v>
      </c>
      <c r="Q1908" s="163"/>
      <c r="R1908" s="755"/>
      <c r="S1908" s="755"/>
      <c r="T1908" s="47"/>
      <c r="U1908" s="47"/>
    </row>
    <row r="1909" spans="1:54" hidden="1">
      <c r="A1909" s="67"/>
      <c r="B1909" s="28"/>
      <c r="C1909" s="68"/>
      <c r="D1909" s="1011"/>
      <c r="E1909" s="339" t="s">
        <v>1587</v>
      </c>
      <c r="F1909" s="342">
        <v>300000</v>
      </c>
      <c r="G1909" s="343" t="s">
        <v>3</v>
      </c>
      <c r="H1909" s="344">
        <v>279</v>
      </c>
      <c r="I1909" s="343" t="s">
        <v>9</v>
      </c>
      <c r="J1909" s="343" t="s">
        <v>3</v>
      </c>
      <c r="K1909" s="345">
        <v>1</v>
      </c>
      <c r="L1909" s="343" t="s">
        <v>25</v>
      </c>
      <c r="M1909" s="343" t="s">
        <v>5</v>
      </c>
      <c r="N1909" s="17">
        <f>ROUNDUP(IF(H1909&lt;=0,0,IF(K1909&lt;=0,0,F1909*H1909*K1909)),-3)</f>
        <v>83700000</v>
      </c>
      <c r="O1909" s="17">
        <v>84300000</v>
      </c>
      <c r="P1909" s="17">
        <f>N1909-O1909</f>
        <v>-600000</v>
      </c>
      <c r="Q1909" s="69"/>
      <c r="R1909" s="755"/>
      <c r="S1909" s="755"/>
      <c r="T1909" s="47"/>
      <c r="U1909" s="47"/>
      <c r="AZ1909" s="10"/>
      <c r="BA1909" s="11"/>
      <c r="BB1909" s="12"/>
    </row>
    <row r="1910" spans="1:54" hidden="1">
      <c r="A1910" s="67"/>
      <c r="B1910" s="28"/>
      <c r="C1910" s="68"/>
      <c r="D1910" s="1011"/>
      <c r="E1910" s="339"/>
      <c r="F1910" s="342"/>
      <c r="G1910" s="343"/>
      <c r="H1910" s="344"/>
      <c r="I1910" s="343"/>
      <c r="J1910" s="343"/>
      <c r="K1910" s="345"/>
      <c r="L1910" s="343"/>
      <c r="M1910" s="343"/>
      <c r="N1910" s="17"/>
      <c r="O1910" s="17"/>
      <c r="P1910" s="17"/>
      <c r="Q1910" s="69"/>
      <c r="R1910" s="755"/>
      <c r="S1910" s="755"/>
      <c r="T1910" s="47"/>
      <c r="U1910" s="47"/>
      <c r="AZ1910" s="10"/>
      <c r="BA1910" s="11"/>
      <c r="BB1910" s="12"/>
    </row>
    <row r="1911" spans="1:54" hidden="1">
      <c r="A1911" s="67"/>
      <c r="B1911" s="28"/>
      <c r="C1911" s="68"/>
      <c r="D1911" s="1011" t="s">
        <v>445</v>
      </c>
      <c r="E1911" s="13"/>
      <c r="H1911" s="58"/>
      <c r="N1911" s="18">
        <f>SUBTOTAL(9,N1912)</f>
        <v>2000000</v>
      </c>
      <c r="O1911" s="18">
        <f>SUBTOTAL(9,O1912)</f>
        <v>4000000</v>
      </c>
      <c r="P1911" s="18">
        <f>SUBTOTAL(9,P1912)</f>
        <v>-2000000</v>
      </c>
      <c r="Q1911" s="163"/>
      <c r="R1911" s="755"/>
      <c r="S1911" s="755"/>
      <c r="T1911" s="47"/>
      <c r="U1911" s="47"/>
    </row>
    <row r="1912" spans="1:54" hidden="1">
      <c r="A1912" s="67"/>
      <c r="B1912" s="28"/>
      <c r="C1912" s="68"/>
      <c r="D1912" s="1011"/>
      <c r="E1912" s="339" t="s">
        <v>1588</v>
      </c>
      <c r="F1912" s="14">
        <v>200000</v>
      </c>
      <c r="G1912" s="15" t="s">
        <v>3</v>
      </c>
      <c r="H1912" s="58">
        <v>1</v>
      </c>
      <c r="I1912" s="15" t="s">
        <v>16</v>
      </c>
      <c r="J1912" s="15" t="s">
        <v>3</v>
      </c>
      <c r="K1912" s="16">
        <v>10</v>
      </c>
      <c r="L1912" s="15" t="s">
        <v>18</v>
      </c>
      <c r="M1912" s="15" t="s">
        <v>5</v>
      </c>
      <c r="N1912" s="17">
        <f>ROUNDUP(IF(H1912&lt;=0,0,IF(K1912&lt;=0,0,F1912*H1912*K1912)),-3)</f>
        <v>2000000</v>
      </c>
      <c r="O1912" s="17">
        <v>4000000</v>
      </c>
      <c r="P1912" s="17">
        <f t="shared" ref="P1912:P1934" si="116">N1912-O1912</f>
        <v>-2000000</v>
      </c>
      <c r="Q1912" s="69"/>
      <c r="R1912" s="755"/>
      <c r="S1912" s="755"/>
      <c r="T1912" s="47"/>
      <c r="U1912" s="47"/>
    </row>
    <row r="1913" spans="1:54" s="47" customFormat="1" hidden="1">
      <c r="A1913" s="67"/>
      <c r="B1913" s="28"/>
      <c r="C1913" s="68"/>
      <c r="D1913" s="1011"/>
      <c r="E1913" s="13"/>
      <c r="F1913" s="14"/>
      <c r="G1913" s="15"/>
      <c r="H1913" s="58"/>
      <c r="I1913" s="15"/>
      <c r="J1913" s="15"/>
      <c r="K1913" s="16"/>
      <c r="L1913" s="15"/>
      <c r="M1913" s="15"/>
      <c r="N1913" s="17"/>
      <c r="O1913" s="17"/>
      <c r="P1913" s="17"/>
      <c r="Q1913" s="69"/>
      <c r="R1913" s="755"/>
      <c r="S1913" s="755"/>
      <c r="AZ1913" s="283"/>
      <c r="BA1913" s="284"/>
    </row>
    <row r="1914" spans="1:54" hidden="1">
      <c r="A1914" s="67"/>
      <c r="B1914" s="28"/>
      <c r="C1914" s="68"/>
      <c r="D1914" s="1011" t="s">
        <v>412</v>
      </c>
      <c r="E1914" s="13"/>
      <c r="H1914" s="58"/>
      <c r="N1914" s="18">
        <f>SUBTOTAL(9,N1915:N1915)</f>
        <v>6720000</v>
      </c>
      <c r="O1914" s="18">
        <f>SUBTOTAL(9,O1915:O1915)</f>
        <v>6500000</v>
      </c>
      <c r="P1914" s="18">
        <f>SUBTOTAL(9,P1915:P1915)</f>
        <v>220000</v>
      </c>
      <c r="Q1914" s="163"/>
      <c r="R1914" s="755"/>
      <c r="S1914" s="755"/>
      <c r="T1914" s="47"/>
      <c r="U1914" s="47"/>
    </row>
    <row r="1915" spans="1:54" hidden="1">
      <c r="A1915" s="67"/>
      <c r="B1915" s="28"/>
      <c r="C1915" s="68"/>
      <c r="D1915" s="1011"/>
      <c r="E1915" s="339" t="s">
        <v>1589</v>
      </c>
      <c r="F1915" s="14">
        <v>6720000</v>
      </c>
      <c r="G1915" s="15" t="s">
        <v>129</v>
      </c>
      <c r="H1915" s="58">
        <v>1</v>
      </c>
      <c r="I1915" s="15" t="s">
        <v>4</v>
      </c>
      <c r="J1915" s="15" t="s">
        <v>129</v>
      </c>
      <c r="K1915" s="16">
        <v>1</v>
      </c>
      <c r="L1915" s="15" t="s">
        <v>18</v>
      </c>
      <c r="M1915" s="15" t="s">
        <v>5</v>
      </c>
      <c r="N1915" s="17">
        <f>ROUNDUP(IF(H1915&lt;=0,0,IF(K1915&lt;=0,0,F1915*H1915*K1915)),-3)</f>
        <v>6720000</v>
      </c>
      <c r="O1915" s="17">
        <v>6500000</v>
      </c>
      <c r="P1915" s="17">
        <f t="shared" si="116"/>
        <v>220000</v>
      </c>
      <c r="Q1915" s="69"/>
      <c r="R1915" s="755"/>
      <c r="S1915" s="755"/>
      <c r="T1915" s="47"/>
      <c r="U1915" s="47"/>
    </row>
    <row r="1916" spans="1:54" hidden="1">
      <c r="A1916" s="67"/>
      <c r="B1916" s="28"/>
      <c r="C1916" s="68"/>
      <c r="D1916" s="1011"/>
      <c r="E1916" s="339"/>
      <c r="H1916" s="58"/>
      <c r="N1916" s="17"/>
      <c r="O1916" s="17"/>
      <c r="P1916" s="17"/>
      <c r="Q1916" s="69"/>
      <c r="R1916" s="755"/>
      <c r="S1916" s="755"/>
      <c r="T1916" s="47"/>
      <c r="U1916" s="47"/>
    </row>
    <row r="1917" spans="1:54" hidden="1">
      <c r="A1917" s="67"/>
      <c r="B1917" s="28"/>
      <c r="C1917" s="68"/>
      <c r="D1917" s="1011" t="s">
        <v>407</v>
      </c>
      <c r="E1917" s="14"/>
      <c r="H1917" s="58"/>
      <c r="N1917" s="18">
        <f>SUBTOTAL(9,N1918:N1931)</f>
        <v>378734000</v>
      </c>
      <c r="O1917" s="18">
        <f>SUBTOTAL(9,O1918:O1931)</f>
        <v>272100000</v>
      </c>
      <c r="P1917" s="18">
        <f>SUBTOTAL(9,P1918:P1931)</f>
        <v>106634000</v>
      </c>
      <c r="Q1917" s="163"/>
      <c r="R1917" s="755"/>
      <c r="S1917" s="755"/>
      <c r="T1917" s="47"/>
      <c r="U1917" s="47"/>
    </row>
    <row r="1918" spans="1:54" hidden="1">
      <c r="A1918" s="67"/>
      <c r="B1918" s="28"/>
      <c r="C1918" s="68"/>
      <c r="D1918" s="1011"/>
      <c r="E1918" s="339" t="s">
        <v>1590</v>
      </c>
      <c r="F1918" s="342">
        <v>15000000</v>
      </c>
      <c r="G1918" s="343" t="s">
        <v>3</v>
      </c>
      <c r="H1918" s="344">
        <v>1</v>
      </c>
      <c r="I1918" s="343" t="s">
        <v>4</v>
      </c>
      <c r="J1918" s="343" t="s">
        <v>3</v>
      </c>
      <c r="K1918" s="345">
        <v>2</v>
      </c>
      <c r="L1918" s="343" t="s">
        <v>117</v>
      </c>
      <c r="M1918" s="343" t="s">
        <v>5</v>
      </c>
      <c r="N1918" s="17">
        <f t="shared" ref="N1918:N1928" si="117">ROUNDUP(IF(H1918&lt;=0,0,IF(K1918&lt;=0,0,F1918*H1918*K1918)),-3)</f>
        <v>30000000</v>
      </c>
      <c r="O1918" s="17">
        <v>22000000</v>
      </c>
      <c r="P1918" s="17">
        <f t="shared" si="116"/>
        <v>8000000</v>
      </c>
      <c r="Q1918" s="69"/>
      <c r="R1918" s="755"/>
      <c r="S1918" s="755"/>
      <c r="T1918" s="47"/>
      <c r="U1918" s="47"/>
    </row>
    <row r="1919" spans="1:54" hidden="1">
      <c r="A1919" s="67"/>
      <c r="B1919" s="28"/>
      <c r="C1919" s="68"/>
      <c r="D1919" s="1011"/>
      <c r="E1919" s="339" t="s">
        <v>1591</v>
      </c>
      <c r="F1919" s="342">
        <v>350000</v>
      </c>
      <c r="G1919" s="343" t="s">
        <v>3</v>
      </c>
      <c r="H1919" s="344">
        <v>1</v>
      </c>
      <c r="I1919" s="343" t="s">
        <v>4</v>
      </c>
      <c r="J1919" s="343" t="s">
        <v>3</v>
      </c>
      <c r="K1919" s="344">
        <v>6</v>
      </c>
      <c r="L1919" s="343" t="s">
        <v>25</v>
      </c>
      <c r="M1919" s="343" t="s">
        <v>5</v>
      </c>
      <c r="N1919" s="17">
        <f t="shared" si="117"/>
        <v>2100000</v>
      </c>
      <c r="O1919" s="17">
        <v>1200000</v>
      </c>
      <c r="P1919" s="17">
        <f t="shared" si="116"/>
        <v>900000</v>
      </c>
      <c r="Q1919" s="69"/>
      <c r="R1919" s="755"/>
      <c r="S1919" s="755"/>
      <c r="T1919" s="47"/>
      <c r="U1919" s="47"/>
    </row>
    <row r="1920" spans="1:54" hidden="1">
      <c r="A1920" s="67"/>
      <c r="B1920" s="28"/>
      <c r="C1920" s="68"/>
      <c r="D1920" s="1011"/>
      <c r="E1920" s="339" t="s">
        <v>1592</v>
      </c>
      <c r="F1920" s="342">
        <v>3078000</v>
      </c>
      <c r="G1920" s="343" t="s">
        <v>3</v>
      </c>
      <c r="H1920" s="344">
        <v>1</v>
      </c>
      <c r="I1920" s="343" t="s">
        <v>4</v>
      </c>
      <c r="J1920" s="343" t="s">
        <v>3</v>
      </c>
      <c r="K1920" s="345">
        <v>3</v>
      </c>
      <c r="L1920" s="343" t="s">
        <v>117</v>
      </c>
      <c r="M1920" s="343" t="s">
        <v>5</v>
      </c>
      <c r="N1920" s="17">
        <f t="shared" si="117"/>
        <v>9234000</v>
      </c>
      <c r="O1920" s="17">
        <v>16000000</v>
      </c>
      <c r="P1920" s="17">
        <f t="shared" si="116"/>
        <v>-6766000</v>
      </c>
      <c r="Q1920" s="69"/>
      <c r="R1920" s="755"/>
      <c r="S1920" s="755"/>
      <c r="T1920" s="47"/>
      <c r="U1920" s="47"/>
    </row>
    <row r="1921" spans="1:54" hidden="1">
      <c r="A1921" s="67"/>
      <c r="B1921" s="28"/>
      <c r="C1921" s="68"/>
      <c r="D1921" s="1011"/>
      <c r="E1921" s="339" t="s">
        <v>1593</v>
      </c>
      <c r="F1921" s="342">
        <v>5000000</v>
      </c>
      <c r="G1921" s="343" t="s">
        <v>3</v>
      </c>
      <c r="H1921" s="344">
        <v>1</v>
      </c>
      <c r="I1921" s="343" t="s">
        <v>4</v>
      </c>
      <c r="J1921" s="343" t="s">
        <v>3</v>
      </c>
      <c r="K1921" s="345">
        <v>2</v>
      </c>
      <c r="L1921" s="343" t="s">
        <v>117</v>
      </c>
      <c r="M1921" s="343" t="s">
        <v>5</v>
      </c>
      <c r="N1921" s="17">
        <f t="shared" si="117"/>
        <v>10000000</v>
      </c>
      <c r="O1921" s="17">
        <v>22500000</v>
      </c>
      <c r="P1921" s="17">
        <f t="shared" si="116"/>
        <v>-12500000</v>
      </c>
      <c r="Q1921" s="69"/>
      <c r="R1921" s="755"/>
      <c r="S1921" s="755"/>
      <c r="T1921" s="47"/>
      <c r="U1921" s="47"/>
    </row>
    <row r="1922" spans="1:54" hidden="1">
      <c r="A1922" s="67"/>
      <c r="B1922" s="28"/>
      <c r="C1922" s="68"/>
      <c r="D1922" s="1011"/>
      <c r="E1922" s="339" t="s">
        <v>1594</v>
      </c>
      <c r="F1922" s="342">
        <v>10000000</v>
      </c>
      <c r="G1922" s="343" t="s">
        <v>3</v>
      </c>
      <c r="H1922" s="344">
        <v>1</v>
      </c>
      <c r="I1922" s="343" t="s">
        <v>4</v>
      </c>
      <c r="J1922" s="343" t="s">
        <v>3</v>
      </c>
      <c r="K1922" s="345">
        <v>4</v>
      </c>
      <c r="L1922" s="343" t="s">
        <v>117</v>
      </c>
      <c r="M1922" s="343" t="s">
        <v>5</v>
      </c>
      <c r="N1922" s="17">
        <f t="shared" si="117"/>
        <v>40000000</v>
      </c>
      <c r="O1922" s="17">
        <v>20000000</v>
      </c>
      <c r="P1922" s="17">
        <f t="shared" si="116"/>
        <v>20000000</v>
      </c>
      <c r="Q1922" s="69"/>
      <c r="R1922" s="755"/>
      <c r="S1922" s="755"/>
      <c r="T1922" s="47"/>
      <c r="U1922" s="47"/>
    </row>
    <row r="1923" spans="1:54" hidden="1">
      <c r="A1923" s="67"/>
      <c r="B1923" s="28"/>
      <c r="C1923" s="68"/>
      <c r="D1923" s="1011"/>
      <c r="E1923" s="339" t="s">
        <v>1595</v>
      </c>
      <c r="F1923" s="342">
        <v>2500000</v>
      </c>
      <c r="G1923" s="343" t="s">
        <v>3</v>
      </c>
      <c r="H1923" s="354">
        <v>2</v>
      </c>
      <c r="I1923" s="343" t="s">
        <v>9</v>
      </c>
      <c r="J1923" s="343" t="s">
        <v>3</v>
      </c>
      <c r="K1923" s="345">
        <v>1</v>
      </c>
      <c r="L1923" s="343" t="s">
        <v>25</v>
      </c>
      <c r="M1923" s="343" t="s">
        <v>5</v>
      </c>
      <c r="N1923" s="17">
        <f t="shared" si="117"/>
        <v>5000000</v>
      </c>
      <c r="O1923" s="17">
        <v>0</v>
      </c>
      <c r="P1923" s="17">
        <f t="shared" si="116"/>
        <v>5000000</v>
      </c>
      <c r="Q1923" s="69"/>
      <c r="R1923" s="755"/>
      <c r="S1923" s="755"/>
      <c r="T1923" s="47"/>
      <c r="U1923" s="47"/>
    </row>
    <row r="1924" spans="1:54" hidden="1">
      <c r="A1924" s="67"/>
      <c r="B1924" s="28"/>
      <c r="C1924" s="68"/>
      <c r="D1924" s="1011"/>
      <c r="E1924" s="339" t="s">
        <v>1596</v>
      </c>
      <c r="F1924" s="342">
        <v>4000000</v>
      </c>
      <c r="G1924" s="343" t="s">
        <v>3</v>
      </c>
      <c r="H1924" s="354">
        <v>9</v>
      </c>
      <c r="I1924" s="343" t="s">
        <v>1597</v>
      </c>
      <c r="J1924" s="343" t="s">
        <v>3</v>
      </c>
      <c r="K1924" s="345">
        <v>1</v>
      </c>
      <c r="L1924" s="343" t="s">
        <v>25</v>
      </c>
      <c r="M1924" s="343" t="s">
        <v>5</v>
      </c>
      <c r="N1924" s="17">
        <f t="shared" si="117"/>
        <v>36000000</v>
      </c>
      <c r="O1924" s="17">
        <v>72000000</v>
      </c>
      <c r="P1924" s="17">
        <f t="shared" si="116"/>
        <v>-36000000</v>
      </c>
      <c r="Q1924" s="69"/>
      <c r="R1924" s="755"/>
      <c r="S1924" s="755"/>
      <c r="T1924" s="47"/>
      <c r="U1924" s="47"/>
    </row>
    <row r="1925" spans="1:54" hidden="1">
      <c r="A1925" s="67"/>
      <c r="B1925" s="28"/>
      <c r="C1925" s="68"/>
      <c r="D1925" s="1011"/>
      <c r="E1925" s="339" t="s">
        <v>1598</v>
      </c>
      <c r="F1925" s="342">
        <v>600000</v>
      </c>
      <c r="G1925" s="343" t="s">
        <v>3</v>
      </c>
      <c r="H1925" s="344">
        <v>184</v>
      </c>
      <c r="I1925" s="343" t="s">
        <v>9</v>
      </c>
      <c r="J1925" s="343" t="s">
        <v>3</v>
      </c>
      <c r="K1925" s="345">
        <v>1</v>
      </c>
      <c r="L1925" s="343" t="s">
        <v>25</v>
      </c>
      <c r="M1925" s="343" t="s">
        <v>5</v>
      </c>
      <c r="N1925" s="17">
        <f>ROUNDUP(IF(H1925&lt;=0,0,IF(K1925&lt;=0,0,F1925*H1925*K1925)),-3)</f>
        <v>110400000</v>
      </c>
      <c r="O1925" s="17">
        <v>30000000</v>
      </c>
      <c r="P1925" s="17">
        <f t="shared" si="116"/>
        <v>80400000</v>
      </c>
      <c r="Q1925" s="69"/>
      <c r="R1925" s="755"/>
      <c r="S1925" s="755"/>
      <c r="T1925" s="47"/>
      <c r="U1925" s="47"/>
    </row>
    <row r="1926" spans="1:54" hidden="1">
      <c r="A1926" s="67"/>
      <c r="B1926" s="28"/>
      <c r="C1926" s="68"/>
      <c r="D1926" s="1011"/>
      <c r="E1926" s="339" t="s">
        <v>1599</v>
      </c>
      <c r="F1926" s="14">
        <v>0</v>
      </c>
      <c r="G1926" s="343" t="s">
        <v>3</v>
      </c>
      <c r="H1926" s="344"/>
      <c r="I1926" s="343" t="s">
        <v>4</v>
      </c>
      <c r="J1926" s="343" t="s">
        <v>3</v>
      </c>
      <c r="K1926" s="345"/>
      <c r="L1926" s="343" t="s">
        <v>25</v>
      </c>
      <c r="M1926" s="343" t="s">
        <v>5</v>
      </c>
      <c r="N1926" s="17">
        <f t="shared" si="117"/>
        <v>0</v>
      </c>
      <c r="O1926" s="17">
        <v>16000000</v>
      </c>
      <c r="P1926" s="17">
        <f t="shared" si="116"/>
        <v>-16000000</v>
      </c>
      <c r="Q1926" s="69"/>
      <c r="R1926" s="755"/>
      <c r="S1926" s="755"/>
      <c r="T1926" s="47"/>
      <c r="U1926" s="47"/>
    </row>
    <row r="1927" spans="1:54" hidden="1">
      <c r="A1927" s="67"/>
      <c r="B1927" s="28"/>
      <c r="C1927" s="68"/>
      <c r="D1927" s="1011"/>
      <c r="E1927" s="339" t="s">
        <v>1600</v>
      </c>
      <c r="F1927" s="342">
        <v>1000000</v>
      </c>
      <c r="G1927" s="343" t="s">
        <v>3</v>
      </c>
      <c r="H1927" s="344">
        <v>16</v>
      </c>
      <c r="I1927" s="343" t="s">
        <v>9</v>
      </c>
      <c r="J1927" s="343" t="s">
        <v>3</v>
      </c>
      <c r="K1927" s="344">
        <v>1</v>
      </c>
      <c r="L1927" s="343" t="s">
        <v>25</v>
      </c>
      <c r="M1927" s="343" t="s">
        <v>5</v>
      </c>
      <c r="N1927" s="17">
        <f t="shared" si="117"/>
        <v>16000000</v>
      </c>
      <c r="O1927" s="17">
        <v>12000000</v>
      </c>
      <c r="P1927" s="17">
        <f t="shared" si="116"/>
        <v>4000000</v>
      </c>
      <c r="Q1927" s="69"/>
      <c r="R1927" s="755"/>
      <c r="S1927" s="755"/>
      <c r="T1927" s="47"/>
      <c r="U1927" s="47"/>
    </row>
    <row r="1928" spans="1:54" hidden="1">
      <c r="A1928" s="67"/>
      <c r="B1928" s="28"/>
      <c r="C1928" s="68"/>
      <c r="D1928" s="1011"/>
      <c r="E1928" s="339" t="s">
        <v>1601</v>
      </c>
      <c r="F1928" s="342">
        <v>28000000</v>
      </c>
      <c r="G1928" s="343" t="s">
        <v>3</v>
      </c>
      <c r="H1928" s="344">
        <v>3</v>
      </c>
      <c r="I1928" s="343" t="s">
        <v>9</v>
      </c>
      <c r="J1928" s="343" t="s">
        <v>3</v>
      </c>
      <c r="K1928" s="345">
        <v>1</v>
      </c>
      <c r="L1928" s="343" t="s">
        <v>25</v>
      </c>
      <c r="M1928" s="343" t="s">
        <v>5</v>
      </c>
      <c r="N1928" s="17">
        <f t="shared" si="117"/>
        <v>84000000</v>
      </c>
      <c r="O1928" s="17">
        <v>14400000</v>
      </c>
      <c r="P1928" s="17">
        <f t="shared" si="116"/>
        <v>69600000</v>
      </c>
      <c r="Q1928" s="69"/>
      <c r="R1928" s="755"/>
      <c r="S1928" s="755"/>
      <c r="T1928" s="47"/>
      <c r="U1928" s="47"/>
    </row>
    <row r="1929" spans="1:54" hidden="1">
      <c r="A1929" s="67"/>
      <c r="B1929" s="28"/>
      <c r="C1929" s="68"/>
      <c r="D1929" s="1011"/>
      <c r="E1929" s="339" t="s">
        <v>1602</v>
      </c>
      <c r="F1929" s="342"/>
      <c r="G1929" s="343" t="s">
        <v>3</v>
      </c>
      <c r="H1929" s="346"/>
      <c r="I1929" s="343" t="s">
        <v>4</v>
      </c>
      <c r="J1929" s="343" t="s">
        <v>3</v>
      </c>
      <c r="K1929" s="345"/>
      <c r="L1929" s="343" t="s">
        <v>117</v>
      </c>
      <c r="M1929" s="343" t="s">
        <v>5</v>
      </c>
      <c r="N1929" s="17">
        <f>ROUNDUP(IF(H1929&lt;=0,0,IF(K1929&lt;=0,0,F1929*H1929*K1929)),-3)</f>
        <v>0</v>
      </c>
      <c r="O1929" s="17">
        <v>10000000</v>
      </c>
      <c r="P1929" s="17">
        <f t="shared" si="116"/>
        <v>-10000000</v>
      </c>
      <c r="Q1929" s="69"/>
      <c r="R1929" s="755"/>
      <c r="S1929" s="755"/>
      <c r="T1929" s="47"/>
      <c r="U1929" s="47"/>
    </row>
    <row r="1930" spans="1:54" hidden="1">
      <c r="A1930" s="67"/>
      <c r="B1930" s="28"/>
      <c r="C1930" s="68"/>
      <c r="D1930" s="1011"/>
      <c r="E1930" s="339" t="s">
        <v>1603</v>
      </c>
      <c r="F1930" s="342"/>
      <c r="G1930" s="343" t="s">
        <v>3</v>
      </c>
      <c r="H1930" s="344"/>
      <c r="I1930" s="343" t="s">
        <v>4</v>
      </c>
      <c r="J1930" s="343" t="s">
        <v>3</v>
      </c>
      <c r="K1930" s="345"/>
      <c r="L1930" s="343" t="s">
        <v>25</v>
      </c>
      <c r="M1930" s="343"/>
      <c r="N1930" s="17">
        <f>ROUNDUP(IF(H1930&lt;=0,0,IF(K1930&lt;=0,0,F1930*H1930*K1930)),-3)</f>
        <v>0</v>
      </c>
      <c r="O1930" s="17">
        <v>6000000</v>
      </c>
      <c r="P1930" s="17">
        <f t="shared" si="116"/>
        <v>-6000000</v>
      </c>
      <c r="Q1930" s="69"/>
      <c r="R1930" s="755"/>
      <c r="S1930" s="755"/>
      <c r="T1930" s="47"/>
      <c r="U1930" s="47"/>
    </row>
    <row r="1931" spans="1:54" hidden="1">
      <c r="A1931" s="67"/>
      <c r="B1931" s="28"/>
      <c r="C1931" s="68"/>
      <c r="D1931" s="1011"/>
      <c r="E1931" s="339" t="s">
        <v>1604</v>
      </c>
      <c r="F1931" s="342">
        <v>3000000</v>
      </c>
      <c r="G1931" s="343" t="s">
        <v>3</v>
      </c>
      <c r="H1931" s="344">
        <v>12</v>
      </c>
      <c r="I1931" s="343" t="s">
        <v>9</v>
      </c>
      <c r="J1931" s="343" t="s">
        <v>3</v>
      </c>
      <c r="K1931" s="345">
        <v>1</v>
      </c>
      <c r="L1931" s="343" t="s">
        <v>25</v>
      </c>
      <c r="M1931" s="343" t="s">
        <v>5</v>
      </c>
      <c r="N1931" s="17">
        <f>ROUNDUP(IF(H1931&lt;=0,0,IF(K1931&lt;=0,0,F1931*H1931*K1931)),-3)</f>
        <v>36000000</v>
      </c>
      <c r="O1931" s="17">
        <v>30000000</v>
      </c>
      <c r="P1931" s="17">
        <f>N1931-O1931</f>
        <v>6000000</v>
      </c>
      <c r="Q1931" s="69"/>
      <c r="R1931" s="755"/>
      <c r="S1931" s="755"/>
      <c r="T1931" s="47"/>
      <c r="U1931" s="47"/>
      <c r="AZ1931" s="10"/>
      <c r="BA1931" s="11"/>
      <c r="BB1931" s="12"/>
    </row>
    <row r="1932" spans="1:54" hidden="1">
      <c r="A1932" s="67"/>
      <c r="B1932" s="28"/>
      <c r="C1932" s="68"/>
      <c r="D1932" s="1011"/>
      <c r="E1932" s="339"/>
      <c r="F1932" s="342"/>
      <c r="G1932" s="343"/>
      <c r="H1932" s="344"/>
      <c r="I1932" s="343"/>
      <c r="J1932" s="343"/>
      <c r="K1932" s="345"/>
      <c r="L1932" s="343"/>
      <c r="M1932" s="343"/>
      <c r="N1932" s="17"/>
      <c r="O1932" s="17"/>
      <c r="P1932" s="17"/>
      <c r="Q1932" s="69"/>
      <c r="R1932" s="755"/>
      <c r="S1932" s="755"/>
      <c r="T1932" s="47"/>
      <c r="U1932" s="47"/>
    </row>
    <row r="1933" spans="1:54" hidden="1">
      <c r="A1933" s="67"/>
      <c r="B1933" s="28"/>
      <c r="C1933" s="68"/>
      <c r="D1933" s="1011" t="s">
        <v>403</v>
      </c>
      <c r="E1933" s="339"/>
      <c r="H1933" s="58"/>
      <c r="N1933" s="18">
        <f>SUBTOTAL(9,N1934)</f>
        <v>4000000</v>
      </c>
      <c r="O1933" s="18">
        <f>SUBTOTAL(9,O1934)</f>
        <v>2000000</v>
      </c>
      <c r="P1933" s="18">
        <f>SUBTOTAL(9,P1934)</f>
        <v>2000000</v>
      </c>
      <c r="Q1933" s="163"/>
      <c r="R1933" s="755"/>
      <c r="S1933" s="755"/>
      <c r="T1933" s="47"/>
      <c r="U1933" s="47"/>
    </row>
    <row r="1934" spans="1:54" hidden="1">
      <c r="A1934" s="67"/>
      <c r="B1934" s="28"/>
      <c r="C1934" s="68"/>
      <c r="D1934" s="1011"/>
      <c r="E1934" s="339" t="s">
        <v>1605</v>
      </c>
      <c r="F1934" s="14">
        <v>400000</v>
      </c>
      <c r="G1934" s="15" t="s">
        <v>3</v>
      </c>
      <c r="H1934" s="58">
        <v>1</v>
      </c>
      <c r="I1934" s="15" t="s">
        <v>16</v>
      </c>
      <c r="J1934" s="15" t="s">
        <v>3</v>
      </c>
      <c r="K1934" s="16">
        <v>10</v>
      </c>
      <c r="L1934" s="15" t="s">
        <v>18</v>
      </c>
      <c r="M1934" s="15" t="s">
        <v>5</v>
      </c>
      <c r="N1934" s="17">
        <f>ROUNDUP(IF(H1934&lt;=0,0,IF(K1934&lt;=0,0,F1934*H1934*K1934)),-3)</f>
        <v>4000000</v>
      </c>
      <c r="O1934" s="17">
        <v>2000000</v>
      </c>
      <c r="P1934" s="17">
        <f t="shared" si="116"/>
        <v>2000000</v>
      </c>
      <c r="Q1934" s="69"/>
      <c r="R1934" s="755"/>
      <c r="S1934" s="755"/>
      <c r="T1934" s="47"/>
      <c r="U1934" s="47"/>
    </row>
    <row r="1935" spans="1:54" hidden="1">
      <c r="A1935" s="67"/>
      <c r="B1935" s="28"/>
      <c r="C1935" s="275"/>
      <c r="D1935" s="1011"/>
      <c r="E1935" s="13"/>
      <c r="H1935" s="58"/>
      <c r="N1935" s="17"/>
      <c r="O1935" s="17"/>
      <c r="P1935" s="17"/>
      <c r="Q1935" s="69"/>
      <c r="R1935" s="755"/>
      <c r="S1935" s="755"/>
      <c r="T1935" s="47"/>
      <c r="U1935" s="47"/>
    </row>
    <row r="1936" spans="1:54" hidden="1">
      <c r="A1936" s="67"/>
      <c r="B1936" s="68"/>
      <c r="C1936" s="347" t="s">
        <v>1606</v>
      </c>
      <c r="D1936" s="1028"/>
      <c r="E1936" s="348"/>
      <c r="F1936" s="118"/>
      <c r="G1936" s="119"/>
      <c r="H1936" s="351"/>
      <c r="I1936" s="119"/>
      <c r="J1936" s="119"/>
      <c r="K1936" s="120"/>
      <c r="L1936" s="119"/>
      <c r="M1936" s="119"/>
      <c r="N1936" s="121">
        <f>SUBTOTAL(9,N1937:N1950)</f>
        <v>1425456000</v>
      </c>
      <c r="O1936" s="121">
        <f>SUBTOTAL(9,O1937:O1950)</f>
        <v>1522479000</v>
      </c>
      <c r="P1936" s="121">
        <f>SUBTOTAL(9,P1937:P1950)</f>
        <v>-97023000</v>
      </c>
      <c r="Q1936" s="122">
        <f>(N1936/O1936)*100-100</f>
        <v>-6.372698736731337</v>
      </c>
      <c r="R1936" s="755"/>
      <c r="S1936" s="755"/>
      <c r="T1936" s="47"/>
      <c r="U1936" s="47"/>
    </row>
    <row r="1937" spans="1:54" hidden="1">
      <c r="A1937" s="67"/>
      <c r="B1937" s="28"/>
      <c r="C1937" s="68"/>
      <c r="D1937" s="1011" t="s">
        <v>509</v>
      </c>
      <c r="E1937" s="339"/>
      <c r="H1937" s="58"/>
      <c r="N1937" s="18">
        <f>SUBTOTAL(9,N1938:N1938)</f>
        <v>1076897000</v>
      </c>
      <c r="O1937" s="18">
        <f>SUBTOTAL(9,O1938:O1938)</f>
        <v>1186816000</v>
      </c>
      <c r="P1937" s="18">
        <f>SUBTOTAL(9,P1938:P1938)</f>
        <v>-109919000</v>
      </c>
      <c r="Q1937" s="163"/>
      <c r="R1937" s="755"/>
      <c r="S1937" s="755"/>
      <c r="T1937" s="47"/>
      <c r="U1937" s="47"/>
      <c r="AZ1937" s="10"/>
      <c r="BA1937" s="11"/>
      <c r="BB1937" s="12"/>
    </row>
    <row r="1938" spans="1:54" hidden="1">
      <c r="A1938" s="67"/>
      <c r="B1938" s="28"/>
      <c r="C1938" s="68"/>
      <c r="D1938" s="1011"/>
      <c r="E1938" s="339" t="s">
        <v>1607</v>
      </c>
      <c r="F1938" s="14">
        <v>10768968400</v>
      </c>
      <c r="G1938" s="15" t="s">
        <v>3</v>
      </c>
      <c r="H1938" s="341">
        <v>0.1</v>
      </c>
      <c r="I1938" s="15" t="s">
        <v>118</v>
      </c>
      <c r="J1938" s="15" t="s">
        <v>3</v>
      </c>
      <c r="K1938" s="16">
        <v>1</v>
      </c>
      <c r="L1938" s="15" t="s">
        <v>4</v>
      </c>
      <c r="M1938" s="15" t="s">
        <v>5</v>
      </c>
      <c r="N1938" s="17">
        <f>ROUNDUP(IF(H1938&lt;=0,0,IF(K1938&lt;=0,0,F1938*H1938*K1938)),-3)</f>
        <v>1076897000</v>
      </c>
      <c r="O1938" s="17">
        <v>1186816000</v>
      </c>
      <c r="P1938" s="17">
        <f t="shared" ref="P1938:P1944" si="118">N1938-O1938</f>
        <v>-109919000</v>
      </c>
      <c r="Q1938" s="69"/>
      <c r="R1938" s="755"/>
      <c r="S1938" s="755"/>
      <c r="T1938" s="47"/>
      <c r="U1938" s="47"/>
      <c r="AZ1938" s="10"/>
      <c r="BA1938" s="11"/>
      <c r="BB1938" s="12"/>
    </row>
    <row r="1939" spans="1:54" s="47" customFormat="1" hidden="1">
      <c r="A1939" s="67"/>
      <c r="B1939" s="28"/>
      <c r="C1939" s="68"/>
      <c r="D1939" s="1011"/>
      <c r="E1939" s="13"/>
      <c r="F1939" s="14"/>
      <c r="G1939" s="15"/>
      <c r="H1939" s="58"/>
      <c r="I1939" s="15"/>
      <c r="J1939" s="15"/>
      <c r="K1939" s="16"/>
      <c r="L1939" s="15"/>
      <c r="M1939" s="15"/>
      <c r="N1939" s="17"/>
      <c r="O1939" s="17"/>
      <c r="P1939" s="17"/>
      <c r="Q1939" s="69"/>
      <c r="R1939" s="755"/>
      <c r="S1939" s="755"/>
      <c r="BA1939" s="283"/>
      <c r="BB1939" s="284"/>
    </row>
    <row r="1940" spans="1:54" hidden="1">
      <c r="A1940" s="67"/>
      <c r="B1940" s="28"/>
      <c r="C1940" s="68"/>
      <c r="D1940" s="1011" t="s">
        <v>421</v>
      </c>
      <c r="E1940" s="14"/>
      <c r="H1940" s="58"/>
      <c r="N1940" s="18">
        <f>SUBTOTAL(9,N1941:N1944)</f>
        <v>227179000</v>
      </c>
      <c r="O1940" s="18">
        <f>SUBTOTAL(9,O1941:O1944)</f>
        <v>246143000</v>
      </c>
      <c r="P1940" s="18">
        <f>SUBTOTAL(9,P1941:P1944)</f>
        <v>-18964000</v>
      </c>
      <c r="Q1940" s="163"/>
      <c r="R1940" s="755"/>
      <c r="S1940" s="755"/>
      <c r="T1940" s="47"/>
      <c r="U1940" s="47"/>
      <c r="AZ1940" s="10"/>
      <c r="BA1940" s="11"/>
      <c r="BB1940" s="12"/>
    </row>
    <row r="1941" spans="1:54" hidden="1">
      <c r="A1941" s="67"/>
      <c r="B1941" s="28"/>
      <c r="C1941" s="68"/>
      <c r="D1941" s="1011"/>
      <c r="E1941" s="339" t="s">
        <v>1608</v>
      </c>
      <c r="F1941" s="342">
        <v>1127000</v>
      </c>
      <c r="G1941" s="343" t="s">
        <v>3</v>
      </c>
      <c r="H1941" s="344">
        <v>185</v>
      </c>
      <c r="I1941" s="343" t="s">
        <v>9</v>
      </c>
      <c r="J1941" s="343" t="s">
        <v>3</v>
      </c>
      <c r="K1941" s="345">
        <v>1</v>
      </c>
      <c r="L1941" s="343" t="s">
        <v>117</v>
      </c>
      <c r="M1941" s="343" t="s">
        <v>5</v>
      </c>
      <c r="N1941" s="17">
        <f>ROUNDUP(IF(H1941&lt;=0,0,IF(K1941&lt;=0,0,F1941*H1941*K1941)),-3)</f>
        <v>208495000</v>
      </c>
      <c r="O1941" s="17">
        <v>156893000</v>
      </c>
      <c r="P1941" s="17">
        <f t="shared" si="118"/>
        <v>51602000</v>
      </c>
      <c r="Q1941" s="69"/>
      <c r="R1941" s="755"/>
      <c r="S1941" s="755"/>
      <c r="T1941" s="47"/>
      <c r="U1941" s="47"/>
      <c r="AZ1941" s="10"/>
      <c r="BA1941" s="11"/>
      <c r="BB1941" s="12"/>
    </row>
    <row r="1942" spans="1:54" hidden="1">
      <c r="A1942" s="67"/>
      <c r="B1942" s="28"/>
      <c r="C1942" s="68"/>
      <c r="D1942" s="1011"/>
      <c r="E1942" s="339" t="s">
        <v>1609</v>
      </c>
      <c r="F1942" s="14">
        <v>0</v>
      </c>
      <c r="G1942" s="343" t="s">
        <v>3</v>
      </c>
      <c r="H1942" s="344"/>
      <c r="I1942" s="343" t="s">
        <v>9</v>
      </c>
      <c r="J1942" s="343" t="s">
        <v>3</v>
      </c>
      <c r="K1942" s="345"/>
      <c r="L1942" s="343" t="s">
        <v>12</v>
      </c>
      <c r="M1942" s="343" t="s">
        <v>5</v>
      </c>
      <c r="N1942" s="17">
        <f>ROUNDUP(IF(H1942&lt;=0,0,IF(K1942&lt;=0,0,F1942*H1942*K1942)),-3)</f>
        <v>0</v>
      </c>
      <c r="O1942" s="17">
        <v>70250000</v>
      </c>
      <c r="P1942" s="17">
        <f t="shared" si="118"/>
        <v>-70250000</v>
      </c>
      <c r="Q1942" s="69"/>
      <c r="R1942" s="755"/>
      <c r="S1942" s="755"/>
      <c r="T1942" s="47"/>
      <c r="U1942" s="47"/>
      <c r="AZ1942" s="10"/>
      <c r="BA1942" s="11"/>
      <c r="BB1942" s="12"/>
    </row>
    <row r="1943" spans="1:54" hidden="1">
      <c r="A1943" s="67"/>
      <c r="B1943" s="28"/>
      <c r="C1943" s="68"/>
      <c r="D1943" s="1011"/>
      <c r="E1943" s="339" t="s">
        <v>1610</v>
      </c>
      <c r="F1943" s="342">
        <v>1868320</v>
      </c>
      <c r="G1943" s="343" t="s">
        <v>3</v>
      </c>
      <c r="H1943" s="344">
        <v>10</v>
      </c>
      <c r="I1943" s="343" t="s">
        <v>9</v>
      </c>
      <c r="J1943" s="343" t="s">
        <v>3</v>
      </c>
      <c r="K1943" s="345">
        <v>1</v>
      </c>
      <c r="L1943" s="343" t="s">
        <v>25</v>
      </c>
      <c r="M1943" s="343" t="s">
        <v>5</v>
      </c>
      <c r="N1943" s="17">
        <f>ROUNDUP(IF(H1943&lt;=0,0,IF(K1943&lt;=0,0,F1943*H1943*K1943)),-3)</f>
        <v>18684000</v>
      </c>
      <c r="O1943" s="17">
        <v>19000000</v>
      </c>
      <c r="P1943" s="17">
        <f t="shared" si="118"/>
        <v>-316000</v>
      </c>
      <c r="Q1943" s="69"/>
      <c r="R1943" s="755"/>
      <c r="S1943" s="755"/>
      <c r="T1943" s="47"/>
      <c r="U1943" s="47"/>
      <c r="AZ1943" s="10"/>
      <c r="BA1943" s="11"/>
      <c r="BB1943" s="12"/>
    </row>
    <row r="1944" spans="1:54" hidden="1">
      <c r="A1944" s="67"/>
      <c r="B1944" s="28"/>
      <c r="C1944" s="68"/>
      <c r="D1944" s="1011"/>
      <c r="E1944" s="339" t="s">
        <v>1611</v>
      </c>
      <c r="F1944" s="14">
        <v>0</v>
      </c>
      <c r="G1944" s="343" t="s">
        <v>3</v>
      </c>
      <c r="H1944" s="344"/>
      <c r="I1944" s="343" t="s">
        <v>4</v>
      </c>
      <c r="J1944" s="343" t="s">
        <v>3</v>
      </c>
      <c r="K1944" s="345"/>
      <c r="L1944" s="343" t="s">
        <v>118</v>
      </c>
      <c r="M1944" s="343" t="s">
        <v>5</v>
      </c>
      <c r="N1944" s="17">
        <f>ROUNDUP(IF(H1944&lt;=0,0,IF(K1944&lt;=0,0,F1944*H1944*K1944)),-3)</f>
        <v>0</v>
      </c>
      <c r="O1944" s="17">
        <v>0</v>
      </c>
      <c r="P1944" s="17">
        <f t="shared" si="118"/>
        <v>0</v>
      </c>
      <c r="Q1944" s="69"/>
      <c r="R1944" s="755"/>
      <c r="S1944" s="755"/>
      <c r="T1944" s="47"/>
      <c r="U1944" s="47"/>
      <c r="AZ1944" s="10"/>
      <c r="BA1944" s="11"/>
      <c r="BB1944" s="12"/>
    </row>
    <row r="1945" spans="1:54" hidden="1">
      <c r="A1945" s="67"/>
      <c r="B1945" s="28"/>
      <c r="C1945" s="68"/>
      <c r="D1945" s="1011"/>
      <c r="E1945" s="339"/>
      <c r="F1945" s="342"/>
      <c r="G1945" s="343"/>
      <c r="H1945" s="344"/>
      <c r="I1945" s="343"/>
      <c r="J1945" s="343"/>
      <c r="K1945" s="345"/>
      <c r="L1945" s="343"/>
      <c r="M1945" s="343"/>
      <c r="N1945" s="17"/>
      <c r="O1945" s="17"/>
      <c r="P1945" s="17"/>
      <c r="Q1945" s="69"/>
      <c r="R1945" s="755"/>
      <c r="S1945" s="755"/>
      <c r="T1945" s="47"/>
      <c r="U1945" s="47"/>
      <c r="AZ1945" s="10"/>
      <c r="BA1945" s="11"/>
      <c r="BB1945" s="12"/>
    </row>
    <row r="1946" spans="1:54" hidden="1">
      <c r="A1946" s="67"/>
      <c r="B1946" s="28"/>
      <c r="C1946" s="68"/>
      <c r="D1946" s="1011" t="s">
        <v>412</v>
      </c>
      <c r="E1946" s="13"/>
      <c r="H1946" s="58"/>
      <c r="N1946" s="18">
        <f>SUBTOTAL(9,N1947:N1949)</f>
        <v>121380000</v>
      </c>
      <c r="O1946" s="18">
        <f>SUBTOTAL(9,O1947:O1949)</f>
        <v>89520000</v>
      </c>
      <c r="P1946" s="18">
        <f>SUBTOTAL(9,P1947:P1949)</f>
        <v>31860000</v>
      </c>
      <c r="Q1946" s="163"/>
      <c r="R1946" s="755"/>
      <c r="S1946" s="755"/>
      <c r="T1946" s="47"/>
      <c r="U1946" s="47"/>
    </row>
    <row r="1947" spans="1:54" hidden="1">
      <c r="A1947" s="67"/>
      <c r="B1947" s="28"/>
      <c r="C1947" s="68"/>
      <c r="D1947" s="1011"/>
      <c r="E1947" s="339" t="s">
        <v>1612</v>
      </c>
      <c r="F1947" s="342">
        <v>150000</v>
      </c>
      <c r="G1947" s="343" t="s">
        <v>3</v>
      </c>
      <c r="H1947" s="344">
        <v>30</v>
      </c>
      <c r="I1947" s="343" t="s">
        <v>1613</v>
      </c>
      <c r="J1947" s="343" t="s">
        <v>3</v>
      </c>
      <c r="K1947" s="344">
        <v>12</v>
      </c>
      <c r="L1947" s="343" t="s">
        <v>1614</v>
      </c>
      <c r="M1947" s="343" t="s">
        <v>5</v>
      </c>
      <c r="N1947" s="17">
        <f>ROUNDUP(IF(H1947&lt;=0,0,IF(K1947&lt;=0,0,F1947*H1947*K1947)),-3)</f>
        <v>54000000</v>
      </c>
      <c r="O1947" s="17">
        <v>39600000</v>
      </c>
      <c r="P1947" s="17">
        <f>N1947-O1947</f>
        <v>14400000</v>
      </c>
      <c r="Q1947" s="69"/>
      <c r="R1947" s="755"/>
      <c r="S1947" s="755"/>
      <c r="T1947" s="47"/>
      <c r="U1947" s="47"/>
      <c r="AZ1947" s="10"/>
      <c r="BA1947" s="11"/>
      <c r="BB1947" s="12"/>
    </row>
    <row r="1948" spans="1:54" hidden="1">
      <c r="A1948" s="67"/>
      <c r="B1948" s="28"/>
      <c r="C1948" s="68"/>
      <c r="D1948" s="1011"/>
      <c r="E1948" s="339" t="s">
        <v>1615</v>
      </c>
      <c r="F1948" s="342">
        <v>206000</v>
      </c>
      <c r="G1948" s="343" t="s">
        <v>3</v>
      </c>
      <c r="H1948" s="344">
        <v>50</v>
      </c>
      <c r="I1948" s="343" t="s">
        <v>1613</v>
      </c>
      <c r="J1948" s="343" t="s">
        <v>3</v>
      </c>
      <c r="K1948" s="344">
        <v>6</v>
      </c>
      <c r="L1948" s="343" t="s">
        <v>1616</v>
      </c>
      <c r="M1948" s="343" t="s">
        <v>5</v>
      </c>
      <c r="N1948" s="17">
        <f>ROUNDUP(IF(H1948&lt;=0,0,IF(K1948&lt;=0,0,F1948*H1948*K1948)),-3)</f>
        <v>61800000</v>
      </c>
      <c r="O1948" s="17">
        <v>44000000</v>
      </c>
      <c r="P1948" s="17">
        <f>N1948-O1948</f>
        <v>17800000</v>
      </c>
      <c r="Q1948" s="69"/>
      <c r="R1948" s="755"/>
      <c r="S1948" s="755"/>
      <c r="T1948" s="47"/>
      <c r="U1948" s="47"/>
      <c r="AZ1948" s="10"/>
      <c r="BA1948" s="11"/>
      <c r="BB1948" s="12"/>
    </row>
    <row r="1949" spans="1:54" hidden="1">
      <c r="A1949" s="67"/>
      <c r="B1949" s="28"/>
      <c r="C1949" s="68"/>
      <c r="D1949" s="1011"/>
      <c r="E1949" s="339" t="s">
        <v>1617</v>
      </c>
      <c r="F1949" s="14">
        <v>20000</v>
      </c>
      <c r="G1949" s="15" t="s">
        <v>3</v>
      </c>
      <c r="H1949" s="58">
        <v>279</v>
      </c>
      <c r="I1949" s="15" t="s">
        <v>9</v>
      </c>
      <c r="J1949" s="15" t="s">
        <v>3</v>
      </c>
      <c r="K1949" s="16">
        <v>1</v>
      </c>
      <c r="L1949" s="15" t="s">
        <v>4</v>
      </c>
      <c r="M1949" s="15" t="s">
        <v>5</v>
      </c>
      <c r="N1949" s="17">
        <f>ROUNDUP(IF(H1949&lt;=0,0,IF(K1949&lt;=0,0,F1949*H1949*K1949)),-3)</f>
        <v>5580000</v>
      </c>
      <c r="O1949" s="17">
        <v>5920000</v>
      </c>
      <c r="P1949" s="17">
        <f>N1949-O1949</f>
        <v>-340000</v>
      </c>
      <c r="Q1949" s="69"/>
      <c r="R1949" s="755"/>
      <c r="S1949" s="755"/>
      <c r="T1949" s="47"/>
      <c r="U1949" s="47"/>
      <c r="AZ1949" s="10"/>
      <c r="BA1949" s="11"/>
      <c r="BB1949" s="12"/>
    </row>
    <row r="1950" spans="1:54" hidden="1">
      <c r="A1950" s="67"/>
      <c r="B1950" s="28"/>
      <c r="C1950" s="68"/>
      <c r="D1950" s="1011"/>
      <c r="E1950" s="339"/>
      <c r="H1950" s="58"/>
      <c r="N1950" s="17"/>
      <c r="O1950" s="17"/>
      <c r="P1950" s="17"/>
      <c r="Q1950" s="69"/>
      <c r="R1950" s="755"/>
      <c r="S1950" s="755"/>
      <c r="T1950" s="47"/>
      <c r="U1950" s="47"/>
      <c r="AZ1950" s="10"/>
      <c r="BA1950" s="11"/>
      <c r="BB1950" s="12"/>
    </row>
    <row r="1951" spans="1:54" hidden="1">
      <c r="A1951" s="67"/>
      <c r="B1951" s="347" t="s">
        <v>1300</v>
      </c>
      <c r="C1951" s="347"/>
      <c r="D1951" s="1028"/>
      <c r="E1951" s="348"/>
      <c r="F1951" s="118"/>
      <c r="G1951" s="119"/>
      <c r="H1951" s="351"/>
      <c r="I1951" s="119"/>
      <c r="J1951" s="119"/>
      <c r="K1951" s="120"/>
      <c r="L1951" s="119"/>
      <c r="M1951" s="119"/>
      <c r="N1951" s="121">
        <f>SUBTOTAL(9,N1952:N1989)</f>
        <v>301010000</v>
      </c>
      <c r="O1951" s="121">
        <f>SUBTOTAL(9,O1952:O1989)</f>
        <v>276110000</v>
      </c>
      <c r="P1951" s="121">
        <f>SUBTOTAL(9,P1952:P1989)</f>
        <v>24900000</v>
      </c>
      <c r="Q1951" s="122">
        <f>(N1951/O1951)*100-100</f>
        <v>9.0181449422331639</v>
      </c>
      <c r="R1951" s="755"/>
      <c r="S1951" s="755"/>
      <c r="T1951" s="47"/>
      <c r="U1951" s="47"/>
    </row>
    <row r="1952" spans="1:54" hidden="1">
      <c r="A1952" s="67"/>
      <c r="B1952" s="28"/>
      <c r="C1952" s="68"/>
      <c r="D1952" s="1011" t="s">
        <v>436</v>
      </c>
      <c r="E1952" s="13"/>
      <c r="H1952" s="58"/>
      <c r="N1952" s="18">
        <f>SUBTOTAL(9,N1953:N1955)</f>
        <v>28000000</v>
      </c>
      <c r="O1952" s="18">
        <f>SUBTOTAL(9,O1953:O1955)</f>
        <v>24100000</v>
      </c>
      <c r="P1952" s="18">
        <f>SUBTOTAL(9,P1953:P1955)</f>
        <v>3900000</v>
      </c>
      <c r="Q1952" s="273"/>
      <c r="R1952" s="755"/>
      <c r="S1952" s="755"/>
      <c r="T1952" s="47"/>
      <c r="U1952" s="47"/>
    </row>
    <row r="1953" spans="1:21" s="10" customFormat="1" hidden="1">
      <c r="A1953" s="67"/>
      <c r="B1953" s="28"/>
      <c r="C1953" s="68"/>
      <c r="D1953" s="1011"/>
      <c r="E1953" s="13" t="s">
        <v>1301</v>
      </c>
      <c r="F1953" s="14">
        <v>6000000</v>
      </c>
      <c r="G1953" s="15" t="s">
        <v>3</v>
      </c>
      <c r="H1953" s="58">
        <v>1</v>
      </c>
      <c r="I1953" s="15" t="s">
        <v>118</v>
      </c>
      <c r="J1953" s="15" t="s">
        <v>3</v>
      </c>
      <c r="K1953" s="16">
        <v>3</v>
      </c>
      <c r="L1953" s="15" t="s">
        <v>18</v>
      </c>
      <c r="M1953" s="15" t="s">
        <v>5</v>
      </c>
      <c r="N1953" s="17">
        <f>ROUNDUP(IF(H1953&lt;=0,0,IF(K1953&lt;=0,0,F1953*H1953*K1953)),-3)</f>
        <v>18000000</v>
      </c>
      <c r="O1953" s="17">
        <v>18000000</v>
      </c>
      <c r="P1953" s="17">
        <f>N1953-O1953</f>
        <v>0</v>
      </c>
      <c r="Q1953" s="69"/>
      <c r="R1953" s="755"/>
      <c r="S1953" s="755"/>
      <c r="T1953" s="47"/>
      <c r="U1953" s="47"/>
    </row>
    <row r="1954" spans="1:21" s="10" customFormat="1" hidden="1">
      <c r="A1954" s="67"/>
      <c r="B1954" s="28"/>
      <c r="C1954" s="68"/>
      <c r="D1954" s="1011"/>
      <c r="E1954" s="13" t="s">
        <v>1302</v>
      </c>
      <c r="F1954" s="14">
        <v>500000</v>
      </c>
      <c r="G1954" s="15" t="s">
        <v>3</v>
      </c>
      <c r="H1954" s="58">
        <v>12</v>
      </c>
      <c r="I1954" s="15" t="s">
        <v>119</v>
      </c>
      <c r="J1954" s="15" t="s">
        <v>3</v>
      </c>
      <c r="K1954" s="16">
        <v>1</v>
      </c>
      <c r="L1954" s="15" t="s">
        <v>4</v>
      </c>
      <c r="M1954" s="15" t="s">
        <v>5</v>
      </c>
      <c r="N1954" s="17">
        <f>ROUNDUP(IF(H1954&lt;=0,0,IF(K1954&lt;=0,0,F1954*H1954*K1954)),-3)</f>
        <v>6000000</v>
      </c>
      <c r="O1954" s="17">
        <v>2100000</v>
      </c>
      <c r="P1954" s="17">
        <f>N1954-O1954</f>
        <v>3900000</v>
      </c>
      <c r="Q1954" s="69"/>
      <c r="R1954" s="755"/>
      <c r="S1954" s="755"/>
      <c r="T1954" s="47"/>
      <c r="U1954" s="47"/>
    </row>
    <row r="1955" spans="1:21" s="10" customFormat="1" hidden="1">
      <c r="A1955" s="67"/>
      <c r="B1955" s="28"/>
      <c r="C1955" s="68"/>
      <c r="D1955" s="1011"/>
      <c r="E1955" s="13" t="s">
        <v>1303</v>
      </c>
      <c r="F1955" s="14">
        <v>5000</v>
      </c>
      <c r="G1955" s="15" t="s">
        <v>3</v>
      </c>
      <c r="H1955" s="58">
        <v>200</v>
      </c>
      <c r="I1955" s="15" t="s">
        <v>196</v>
      </c>
      <c r="J1955" s="15" t="s">
        <v>3</v>
      </c>
      <c r="K1955" s="58">
        <v>4</v>
      </c>
      <c r="L1955" s="15" t="s">
        <v>16</v>
      </c>
      <c r="M1955" s="15" t="s">
        <v>5</v>
      </c>
      <c r="N1955" s="17">
        <f>ROUNDUP(IF(H1955&lt;=0,0,IF(K1955&lt;=0,0,F1955*H1955*K1955)),-3)</f>
        <v>4000000</v>
      </c>
      <c r="O1955" s="17">
        <v>4000000</v>
      </c>
      <c r="P1955" s="17">
        <f>N1955-O1955</f>
        <v>0</v>
      </c>
      <c r="Q1955" s="69"/>
      <c r="R1955" s="755"/>
      <c r="S1955" s="755"/>
      <c r="T1955" s="47"/>
      <c r="U1955" s="47"/>
    </row>
    <row r="1956" spans="1:21" s="10" customFormat="1" hidden="1">
      <c r="A1956" s="67"/>
      <c r="B1956" s="28"/>
      <c r="C1956" s="28"/>
      <c r="D1956" s="1011"/>
      <c r="E1956" s="13"/>
      <c r="F1956" s="14"/>
      <c r="G1956" s="15"/>
      <c r="H1956" s="58"/>
      <c r="I1956" s="15"/>
      <c r="J1956" s="15"/>
      <c r="K1956" s="16"/>
      <c r="L1956" s="15"/>
      <c r="M1956" s="15"/>
      <c r="N1956" s="17"/>
      <c r="O1956" s="17"/>
      <c r="P1956" s="17"/>
      <c r="Q1956" s="69"/>
      <c r="R1956" s="755"/>
      <c r="S1956" s="755"/>
      <c r="T1956" s="47"/>
      <c r="U1956" s="47"/>
    </row>
    <row r="1957" spans="1:21" s="10" customFormat="1" hidden="1">
      <c r="A1957" s="67"/>
      <c r="B1957" s="28"/>
      <c r="C1957" s="28"/>
      <c r="D1957" s="1011" t="s">
        <v>398</v>
      </c>
      <c r="E1957" s="13"/>
      <c r="F1957" s="14"/>
      <c r="G1957" s="15"/>
      <c r="H1957" s="58"/>
      <c r="I1957" s="15"/>
      <c r="J1957" s="15"/>
      <c r="K1957" s="16"/>
      <c r="L1957" s="15"/>
      <c r="M1957" s="15"/>
      <c r="N1957" s="18">
        <f>SUBTOTAL(9,N1958:N1960)</f>
        <v>22200000</v>
      </c>
      <c r="O1957" s="18">
        <f>SUBTOTAL(9,O1958:O1960)</f>
        <v>22200000</v>
      </c>
      <c r="P1957" s="18">
        <f>SUBTOTAL(9,P1958:P1960)</f>
        <v>0</v>
      </c>
      <c r="Q1957" s="163"/>
      <c r="R1957" s="755"/>
      <c r="S1957" s="755"/>
      <c r="T1957" s="47"/>
      <c r="U1957" s="47"/>
    </row>
    <row r="1958" spans="1:21" s="10" customFormat="1" hidden="1">
      <c r="A1958" s="67"/>
      <c r="B1958" s="28"/>
      <c r="C1958" s="28"/>
      <c r="D1958" s="1011"/>
      <c r="E1958" s="13" t="s">
        <v>1304</v>
      </c>
      <c r="F1958" s="14">
        <v>4500000</v>
      </c>
      <c r="G1958" s="15" t="s">
        <v>3</v>
      </c>
      <c r="H1958" s="58">
        <v>4</v>
      </c>
      <c r="I1958" s="15" t="s">
        <v>239</v>
      </c>
      <c r="J1958" s="15" t="s">
        <v>3</v>
      </c>
      <c r="K1958" s="16">
        <v>1</v>
      </c>
      <c r="L1958" s="15" t="s">
        <v>4</v>
      </c>
      <c r="M1958" s="15" t="s">
        <v>5</v>
      </c>
      <c r="N1958" s="17">
        <f>ROUNDUP(IF(H1958&lt;=0,0,IF(K1958&lt;=0,0,F1958*H1958*K1958)),-3)</f>
        <v>18000000</v>
      </c>
      <c r="O1958" s="17">
        <v>18000000</v>
      </c>
      <c r="P1958" s="17">
        <f>N1958-O1958</f>
        <v>0</v>
      </c>
      <c r="Q1958" s="69"/>
      <c r="R1958" s="755"/>
      <c r="S1958" s="755"/>
      <c r="T1958" s="47"/>
      <c r="U1958" s="47"/>
    </row>
    <row r="1959" spans="1:21" s="10" customFormat="1" hidden="1">
      <c r="A1959" s="67"/>
      <c r="B1959" s="28"/>
      <c r="C1959" s="68"/>
      <c r="D1959" s="1011"/>
      <c r="E1959" s="13" t="s">
        <v>1305</v>
      </c>
      <c r="F1959" s="14">
        <v>15000</v>
      </c>
      <c r="G1959" s="15" t="s">
        <v>3</v>
      </c>
      <c r="H1959" s="58">
        <v>100</v>
      </c>
      <c r="I1959" s="15" t="s">
        <v>1064</v>
      </c>
      <c r="J1959" s="15" t="s">
        <v>3</v>
      </c>
      <c r="K1959" s="58">
        <v>2</v>
      </c>
      <c r="L1959" s="15" t="s">
        <v>239</v>
      </c>
      <c r="M1959" s="15" t="s">
        <v>5</v>
      </c>
      <c r="N1959" s="17">
        <f>ROUNDUP(IF(H1959&lt;=0,0,IF(K1959&lt;=0,0,F1959*H1959*K1959)),-3)</f>
        <v>3000000</v>
      </c>
      <c r="O1959" s="17">
        <v>3000000</v>
      </c>
      <c r="P1959" s="17">
        <f>N1959-O1959</f>
        <v>0</v>
      </c>
      <c r="Q1959" s="69"/>
      <c r="R1959" s="755"/>
      <c r="S1959" s="755"/>
      <c r="T1959" s="47"/>
      <c r="U1959" s="47"/>
    </row>
    <row r="1960" spans="1:21" s="10" customFormat="1" hidden="1">
      <c r="A1960" s="67"/>
      <c r="B1960" s="28"/>
      <c r="C1960" s="68"/>
      <c r="D1960" s="1005"/>
      <c r="E1960" s="13" t="s">
        <v>1306</v>
      </c>
      <c r="F1960" s="14">
        <v>100000</v>
      </c>
      <c r="G1960" s="15" t="s">
        <v>3</v>
      </c>
      <c r="H1960" s="58">
        <v>1</v>
      </c>
      <c r="I1960" s="15" t="s">
        <v>1064</v>
      </c>
      <c r="J1960" s="15" t="s">
        <v>3</v>
      </c>
      <c r="K1960" s="58">
        <v>12</v>
      </c>
      <c r="L1960" s="15" t="s">
        <v>16</v>
      </c>
      <c r="M1960" s="15" t="s">
        <v>5</v>
      </c>
      <c r="N1960" s="17">
        <f>ROUNDUP(IF(H1960&lt;=0,0,IF(K1960&lt;=0,0,F1960*H1960*K1960)),-3)</f>
        <v>1200000</v>
      </c>
      <c r="O1960" s="17">
        <v>1200000</v>
      </c>
      <c r="P1960" s="17">
        <f>N1960-O1960</f>
        <v>0</v>
      </c>
      <c r="Q1960" s="69"/>
      <c r="R1960" s="755"/>
      <c r="S1960" s="755"/>
      <c r="T1960" s="47"/>
      <c r="U1960" s="47"/>
    </row>
    <row r="1961" spans="1:21" s="10" customFormat="1" hidden="1">
      <c r="A1961" s="67"/>
      <c r="B1961" s="28"/>
      <c r="C1961" s="68"/>
      <c r="D1961" s="1004"/>
      <c r="E1961" s="13"/>
      <c r="F1961" s="14"/>
      <c r="G1961" s="15"/>
      <c r="H1961" s="58"/>
      <c r="I1961" s="15"/>
      <c r="J1961" s="15"/>
      <c r="K1961" s="16"/>
      <c r="L1961" s="15"/>
      <c r="M1961" s="15"/>
      <c r="N1961" s="17"/>
      <c r="O1961" s="17"/>
      <c r="P1961" s="17"/>
      <c r="Q1961" s="69"/>
      <c r="R1961" s="755"/>
      <c r="S1961" s="755"/>
      <c r="T1961" s="47"/>
      <c r="U1961" s="47"/>
    </row>
    <row r="1962" spans="1:21" s="10" customFormat="1" hidden="1">
      <c r="A1962" s="67"/>
      <c r="B1962" s="28"/>
      <c r="C1962" s="68"/>
      <c r="D1962" s="1011" t="s">
        <v>412</v>
      </c>
      <c r="E1962" s="13"/>
      <c r="F1962" s="14"/>
      <c r="G1962" s="15"/>
      <c r="H1962" s="58"/>
      <c r="I1962" s="15"/>
      <c r="J1962" s="15"/>
      <c r="K1962" s="58"/>
      <c r="L1962" s="15"/>
      <c r="M1962" s="15"/>
      <c r="N1962" s="18">
        <f>SUBTOTAL(9,N1963:N1974)</f>
        <v>183850000</v>
      </c>
      <c r="O1962" s="18">
        <f>SUBTOTAL(9,O1963:O1974)</f>
        <v>174850000</v>
      </c>
      <c r="P1962" s="18">
        <f>SUBTOTAL(9,P1963:P1974)</f>
        <v>9000000</v>
      </c>
      <c r="Q1962" s="163"/>
      <c r="R1962" s="755"/>
      <c r="S1962" s="755"/>
      <c r="T1962" s="47"/>
      <c r="U1962" s="47"/>
    </row>
    <row r="1963" spans="1:21" s="10" customFormat="1" hidden="1">
      <c r="A1963" s="67"/>
      <c r="B1963" s="28"/>
      <c r="C1963" s="68"/>
      <c r="D1963" s="1011"/>
      <c r="E1963" s="339" t="s">
        <v>1307</v>
      </c>
      <c r="F1963" s="14">
        <v>6000000</v>
      </c>
      <c r="G1963" s="15" t="s">
        <v>3</v>
      </c>
      <c r="H1963" s="58">
        <v>1</v>
      </c>
      <c r="I1963" s="15" t="s">
        <v>4</v>
      </c>
      <c r="J1963" s="15" t="s">
        <v>3</v>
      </c>
      <c r="K1963" s="16">
        <v>1</v>
      </c>
      <c r="L1963" s="15" t="s">
        <v>4</v>
      </c>
      <c r="M1963" s="15" t="s">
        <v>5</v>
      </c>
      <c r="N1963" s="17">
        <f>ROUNDUP(IF(H1963&lt;=0,0,IF(K1963&lt;=0,0,F1963*H1963*K1963)),-3)</f>
        <v>6000000</v>
      </c>
      <c r="O1963" s="17">
        <v>6000000</v>
      </c>
      <c r="P1963" s="17">
        <f t="shared" ref="P1963:P1974" si="119">N1963-O1963</f>
        <v>0</v>
      </c>
      <c r="Q1963" s="69"/>
      <c r="R1963" s="755"/>
      <c r="S1963" s="755"/>
      <c r="T1963" s="47"/>
      <c r="U1963" s="47"/>
    </row>
    <row r="1964" spans="1:21" s="10" customFormat="1" hidden="1">
      <c r="A1964" s="67"/>
      <c r="B1964" s="28"/>
      <c r="C1964" s="68"/>
      <c r="D1964" s="1011"/>
      <c r="E1964" s="339" t="s">
        <v>1308</v>
      </c>
      <c r="F1964" s="14">
        <v>12000000</v>
      </c>
      <c r="G1964" s="15" t="s">
        <v>3</v>
      </c>
      <c r="H1964" s="58">
        <v>1</v>
      </c>
      <c r="I1964" s="15" t="s">
        <v>4</v>
      </c>
      <c r="J1964" s="15" t="s">
        <v>3</v>
      </c>
      <c r="K1964" s="16">
        <v>1</v>
      </c>
      <c r="L1964" s="15" t="s">
        <v>4</v>
      </c>
      <c r="M1964" s="15" t="s">
        <v>5</v>
      </c>
      <c r="N1964" s="17">
        <f t="shared" ref="N1964:N1974" si="120">ROUNDUP(IF(H1964&lt;=0,0,IF(K1964&lt;=0,0,F1964*H1964*K1964)),-3)</f>
        <v>12000000</v>
      </c>
      <c r="O1964" s="17">
        <v>12000000</v>
      </c>
      <c r="P1964" s="17">
        <f t="shared" si="119"/>
        <v>0</v>
      </c>
      <c r="Q1964" s="69"/>
      <c r="R1964" s="755"/>
      <c r="S1964" s="755"/>
      <c r="T1964" s="47"/>
      <c r="U1964" s="47"/>
    </row>
    <row r="1965" spans="1:21" s="10" customFormat="1" hidden="1">
      <c r="A1965" s="67"/>
      <c r="B1965" s="28"/>
      <c r="C1965" s="68"/>
      <c r="D1965" s="1011"/>
      <c r="E1965" s="339" t="s">
        <v>1309</v>
      </c>
      <c r="F1965" s="14">
        <v>1300000</v>
      </c>
      <c r="G1965" s="15" t="s">
        <v>3</v>
      </c>
      <c r="H1965" s="58">
        <v>12</v>
      </c>
      <c r="I1965" s="15" t="s">
        <v>17</v>
      </c>
      <c r="J1965" s="15" t="s">
        <v>3</v>
      </c>
      <c r="K1965" s="16">
        <v>1</v>
      </c>
      <c r="L1965" s="15" t="s">
        <v>4</v>
      </c>
      <c r="M1965" s="15" t="s">
        <v>5</v>
      </c>
      <c r="N1965" s="17">
        <f t="shared" si="120"/>
        <v>15600000</v>
      </c>
      <c r="O1965" s="17">
        <v>15600000</v>
      </c>
      <c r="P1965" s="17">
        <f t="shared" si="119"/>
        <v>0</v>
      </c>
      <c r="Q1965" s="69"/>
      <c r="R1965" s="755"/>
      <c r="S1965" s="755"/>
      <c r="T1965" s="47"/>
      <c r="U1965" s="47"/>
    </row>
    <row r="1966" spans="1:21" s="10" customFormat="1" hidden="1">
      <c r="A1966" s="67"/>
      <c r="B1966" s="28"/>
      <c r="C1966" s="68"/>
      <c r="D1966" s="1011"/>
      <c r="E1966" s="339" t="s">
        <v>1310</v>
      </c>
      <c r="F1966" s="14">
        <v>35000000</v>
      </c>
      <c r="G1966" s="15" t="s">
        <v>3</v>
      </c>
      <c r="H1966" s="58">
        <v>1</v>
      </c>
      <c r="I1966" s="15" t="s">
        <v>4</v>
      </c>
      <c r="J1966" s="15" t="s">
        <v>3</v>
      </c>
      <c r="K1966" s="16">
        <v>1</v>
      </c>
      <c r="L1966" s="15" t="s">
        <v>18</v>
      </c>
      <c r="M1966" s="15" t="s">
        <v>5</v>
      </c>
      <c r="N1966" s="17">
        <f t="shared" si="120"/>
        <v>35000000</v>
      </c>
      <c r="O1966" s="17">
        <v>35000000</v>
      </c>
      <c r="P1966" s="17">
        <f t="shared" si="119"/>
        <v>0</v>
      </c>
      <c r="Q1966" s="69"/>
      <c r="R1966" s="755"/>
      <c r="S1966" s="755"/>
      <c r="T1966" s="47"/>
      <c r="U1966" s="47"/>
    </row>
    <row r="1967" spans="1:21" s="10" customFormat="1" hidden="1">
      <c r="A1967" s="67"/>
      <c r="B1967" s="28"/>
      <c r="C1967" s="68"/>
      <c r="D1967" s="1011"/>
      <c r="E1967" s="339" t="s">
        <v>1311</v>
      </c>
      <c r="F1967" s="14">
        <v>250000</v>
      </c>
      <c r="G1967" s="15" t="s">
        <v>3</v>
      </c>
      <c r="H1967" s="58">
        <v>25</v>
      </c>
      <c r="I1967" s="15" t="s">
        <v>9</v>
      </c>
      <c r="J1967" s="15" t="s">
        <v>3</v>
      </c>
      <c r="K1967" s="16">
        <v>1</v>
      </c>
      <c r="L1967" s="15" t="s">
        <v>4</v>
      </c>
      <c r="M1967" s="15" t="s">
        <v>5</v>
      </c>
      <c r="N1967" s="17">
        <f t="shared" si="120"/>
        <v>6250000</v>
      </c>
      <c r="O1967" s="17">
        <v>6250000</v>
      </c>
      <c r="P1967" s="17">
        <f t="shared" si="119"/>
        <v>0</v>
      </c>
      <c r="Q1967" s="69"/>
      <c r="R1967" s="755"/>
      <c r="S1967" s="755"/>
      <c r="T1967" s="47"/>
      <c r="U1967" s="47"/>
    </row>
    <row r="1968" spans="1:21" s="10" customFormat="1" hidden="1">
      <c r="A1968" s="67"/>
      <c r="B1968" s="28"/>
      <c r="C1968" s="68"/>
      <c r="D1968" s="1011"/>
      <c r="E1968" s="339" t="s">
        <v>1312</v>
      </c>
      <c r="F1968" s="14">
        <v>1000000</v>
      </c>
      <c r="G1968" s="15" t="s">
        <v>3</v>
      </c>
      <c r="H1968" s="58">
        <v>1</v>
      </c>
      <c r="I1968" s="15" t="s">
        <v>4</v>
      </c>
      <c r="J1968" s="15" t="s">
        <v>3</v>
      </c>
      <c r="K1968" s="16">
        <v>1</v>
      </c>
      <c r="L1968" s="15" t="s">
        <v>4</v>
      </c>
      <c r="M1968" s="15" t="s">
        <v>5</v>
      </c>
      <c r="N1968" s="17">
        <f t="shared" si="120"/>
        <v>1000000</v>
      </c>
      <c r="O1968" s="17">
        <v>1000000</v>
      </c>
      <c r="P1968" s="17">
        <f t="shared" si="119"/>
        <v>0</v>
      </c>
      <c r="Q1968" s="69"/>
      <c r="R1968" s="755"/>
      <c r="S1968" s="755"/>
      <c r="T1968" s="47"/>
      <c r="U1968" s="47"/>
    </row>
    <row r="1969" spans="1:21" s="10" customFormat="1" hidden="1">
      <c r="A1969" s="67"/>
      <c r="B1969" s="28"/>
      <c r="C1969" s="68"/>
      <c r="D1969" s="1011"/>
      <c r="E1969" s="13" t="s">
        <v>1313</v>
      </c>
      <c r="F1969" s="14">
        <v>22000000</v>
      </c>
      <c r="G1969" s="15" t="s">
        <v>3</v>
      </c>
      <c r="H1969" s="58">
        <v>1</v>
      </c>
      <c r="I1969" s="15" t="s">
        <v>118</v>
      </c>
      <c r="J1969" s="15" t="s">
        <v>3</v>
      </c>
      <c r="K1969" s="58">
        <v>1</v>
      </c>
      <c r="L1969" s="15" t="s">
        <v>16</v>
      </c>
      <c r="M1969" s="15" t="s">
        <v>5</v>
      </c>
      <c r="N1969" s="17">
        <f t="shared" si="120"/>
        <v>22000000</v>
      </c>
      <c r="O1969" s="17">
        <v>22000000</v>
      </c>
      <c r="P1969" s="17">
        <f t="shared" si="119"/>
        <v>0</v>
      </c>
      <c r="Q1969" s="69"/>
      <c r="R1969" s="755"/>
      <c r="S1969" s="755"/>
      <c r="T1969" s="47"/>
      <c r="U1969" s="47"/>
    </row>
    <row r="1970" spans="1:21" s="10" customFormat="1" hidden="1">
      <c r="A1970" s="67"/>
      <c r="B1970" s="28"/>
      <c r="C1970" s="68"/>
      <c r="D1970" s="1011"/>
      <c r="E1970" s="13" t="s">
        <v>1314</v>
      </c>
      <c r="F1970" s="14">
        <v>5000000</v>
      </c>
      <c r="G1970" s="15" t="s">
        <v>3</v>
      </c>
      <c r="H1970" s="58">
        <v>1</v>
      </c>
      <c r="I1970" s="15" t="s">
        <v>118</v>
      </c>
      <c r="J1970" s="15" t="s">
        <v>3</v>
      </c>
      <c r="K1970" s="58">
        <v>1</v>
      </c>
      <c r="L1970" s="15" t="s">
        <v>16</v>
      </c>
      <c r="M1970" s="15" t="s">
        <v>5</v>
      </c>
      <c r="N1970" s="17">
        <f t="shared" si="120"/>
        <v>5000000</v>
      </c>
      <c r="O1970" s="17">
        <v>5000000</v>
      </c>
      <c r="P1970" s="17">
        <f t="shared" si="119"/>
        <v>0</v>
      </c>
      <c r="Q1970" s="69"/>
      <c r="R1970" s="755"/>
      <c r="S1970" s="755"/>
      <c r="T1970" s="47"/>
      <c r="U1970" s="47"/>
    </row>
    <row r="1971" spans="1:21" s="10" customFormat="1" hidden="1">
      <c r="A1971" s="67"/>
      <c r="B1971" s="28"/>
      <c r="C1971" s="68"/>
      <c r="D1971" s="1011"/>
      <c r="E1971" s="13" t="s">
        <v>1315</v>
      </c>
      <c r="F1971" s="14">
        <v>7000000</v>
      </c>
      <c r="G1971" s="15" t="s">
        <v>3</v>
      </c>
      <c r="H1971" s="58">
        <v>1</v>
      </c>
      <c r="I1971" s="15" t="s">
        <v>117</v>
      </c>
      <c r="J1971" s="15" t="s">
        <v>3</v>
      </c>
      <c r="K1971" s="58">
        <v>1</v>
      </c>
      <c r="L1971" s="15" t="s">
        <v>16</v>
      </c>
      <c r="M1971" s="15" t="s">
        <v>5</v>
      </c>
      <c r="N1971" s="17">
        <f t="shared" si="120"/>
        <v>7000000</v>
      </c>
      <c r="O1971" s="17">
        <v>7000000</v>
      </c>
      <c r="P1971" s="17">
        <f t="shared" si="119"/>
        <v>0</v>
      </c>
      <c r="Q1971" s="69"/>
      <c r="R1971" s="755"/>
      <c r="S1971" s="755"/>
      <c r="T1971" s="47"/>
      <c r="U1971" s="47"/>
    </row>
    <row r="1972" spans="1:21" s="10" customFormat="1" hidden="1">
      <c r="A1972" s="67"/>
      <c r="B1972" s="28"/>
      <c r="C1972" s="68"/>
      <c r="D1972" s="1011"/>
      <c r="E1972" s="13" t="s">
        <v>1316</v>
      </c>
      <c r="F1972" s="14">
        <v>500000</v>
      </c>
      <c r="G1972" s="15" t="s">
        <v>3</v>
      </c>
      <c r="H1972" s="58">
        <v>12</v>
      </c>
      <c r="I1972" s="15" t="s">
        <v>120</v>
      </c>
      <c r="J1972" s="15" t="s">
        <v>3</v>
      </c>
      <c r="K1972" s="58">
        <v>1</v>
      </c>
      <c r="L1972" s="15" t="s">
        <v>16</v>
      </c>
      <c r="M1972" s="15" t="s">
        <v>5</v>
      </c>
      <c r="N1972" s="17">
        <f t="shared" si="120"/>
        <v>6000000</v>
      </c>
      <c r="O1972" s="17">
        <v>6000000</v>
      </c>
      <c r="P1972" s="17">
        <f t="shared" si="119"/>
        <v>0</v>
      </c>
      <c r="Q1972" s="69"/>
      <c r="R1972" s="755"/>
      <c r="S1972" s="755"/>
      <c r="T1972" s="47"/>
      <c r="U1972" s="47"/>
    </row>
    <row r="1973" spans="1:21" s="10" customFormat="1" hidden="1">
      <c r="A1973" s="67"/>
      <c r="B1973" s="28"/>
      <c r="C1973" s="68"/>
      <c r="D1973" s="1011"/>
      <c r="E1973" s="13" t="s">
        <v>1317</v>
      </c>
      <c r="F1973" s="14">
        <v>8000000000</v>
      </c>
      <c r="G1973" s="15" t="s">
        <v>3</v>
      </c>
      <c r="H1973" s="58">
        <v>6.0000000000000001E-3</v>
      </c>
      <c r="I1973" s="15" t="s">
        <v>118</v>
      </c>
      <c r="J1973" s="15" t="s">
        <v>3</v>
      </c>
      <c r="K1973" s="58">
        <v>1</v>
      </c>
      <c r="L1973" s="15" t="s">
        <v>117</v>
      </c>
      <c r="M1973" s="15" t="s">
        <v>5</v>
      </c>
      <c r="N1973" s="17">
        <f t="shared" si="120"/>
        <v>48000000</v>
      </c>
      <c r="O1973" s="17">
        <v>39000000</v>
      </c>
      <c r="P1973" s="17">
        <f t="shared" si="119"/>
        <v>9000000</v>
      </c>
      <c r="Q1973" s="69"/>
      <c r="R1973" s="755"/>
      <c r="S1973" s="755"/>
      <c r="T1973" s="47"/>
      <c r="U1973" s="47"/>
    </row>
    <row r="1974" spans="1:21" s="10" customFormat="1" hidden="1">
      <c r="A1974" s="67"/>
      <c r="B1974" s="28"/>
      <c r="C1974" s="68"/>
      <c r="D1974" s="1011"/>
      <c r="E1974" s="13" t="s">
        <v>1318</v>
      </c>
      <c r="F1974" s="14">
        <v>20000000</v>
      </c>
      <c r="G1974" s="15" t="s">
        <v>3</v>
      </c>
      <c r="H1974" s="58">
        <v>1</v>
      </c>
      <c r="I1974" s="15" t="s">
        <v>117</v>
      </c>
      <c r="J1974" s="15" t="s">
        <v>3</v>
      </c>
      <c r="K1974" s="58">
        <v>1</v>
      </c>
      <c r="L1974" s="15" t="s">
        <v>16</v>
      </c>
      <c r="M1974" s="15" t="s">
        <v>5</v>
      </c>
      <c r="N1974" s="17">
        <f t="shared" si="120"/>
        <v>20000000</v>
      </c>
      <c r="O1974" s="17">
        <v>20000000</v>
      </c>
      <c r="P1974" s="17">
        <f t="shared" si="119"/>
        <v>0</v>
      </c>
      <c r="Q1974" s="69"/>
      <c r="R1974" s="755"/>
      <c r="S1974" s="755"/>
      <c r="T1974" s="47"/>
      <c r="U1974" s="47"/>
    </row>
    <row r="1975" spans="1:21" s="10" customFormat="1" hidden="1">
      <c r="A1975" s="67"/>
      <c r="B1975" s="28"/>
      <c r="C1975" s="68"/>
      <c r="D1975" s="1011"/>
      <c r="E1975" s="13"/>
      <c r="F1975" s="14"/>
      <c r="G1975" s="15"/>
      <c r="H1975" s="58"/>
      <c r="I1975" s="15"/>
      <c r="J1975" s="15"/>
      <c r="K1975" s="58"/>
      <c r="L1975" s="15"/>
      <c r="M1975" s="15"/>
      <c r="N1975" s="17"/>
      <c r="O1975" s="17"/>
      <c r="P1975" s="17"/>
      <c r="Q1975" s="69"/>
      <c r="R1975" s="755"/>
      <c r="S1975" s="755"/>
      <c r="T1975" s="47"/>
      <c r="U1975" s="47"/>
    </row>
    <row r="1976" spans="1:21" s="10" customFormat="1" hidden="1">
      <c r="A1976" s="67"/>
      <c r="B1976" s="28"/>
      <c r="C1976" s="68"/>
      <c r="D1976" s="1005" t="s">
        <v>402</v>
      </c>
      <c r="E1976" s="13"/>
      <c r="F1976" s="14"/>
      <c r="G1976" s="15"/>
      <c r="H1976" s="58"/>
      <c r="I1976" s="15"/>
      <c r="J1976" s="15"/>
      <c r="K1976" s="58"/>
      <c r="L1976" s="15"/>
      <c r="M1976" s="15"/>
      <c r="N1976" s="18">
        <f>SUBTOTAL(9,N1977:N1978)</f>
        <v>15280000</v>
      </c>
      <c r="O1976" s="18">
        <f>SUBTOTAL(9,O1977:O1978)</f>
        <v>15280000</v>
      </c>
      <c r="P1976" s="18">
        <f>SUBTOTAL(9,P1977:P1978)</f>
        <v>0</v>
      </c>
      <c r="Q1976" s="163"/>
      <c r="R1976" s="755"/>
      <c r="S1976" s="755"/>
      <c r="T1976" s="47"/>
      <c r="U1976" s="47"/>
    </row>
    <row r="1977" spans="1:21" s="10" customFormat="1" hidden="1">
      <c r="A1977" s="67"/>
      <c r="B1977" s="28"/>
      <c r="C1977" s="68"/>
      <c r="D1977" s="1011"/>
      <c r="E1977" s="13" t="s">
        <v>1319</v>
      </c>
      <c r="F1977" s="14">
        <v>440000</v>
      </c>
      <c r="G1977" s="15" t="s">
        <v>3</v>
      </c>
      <c r="H1977" s="58">
        <v>12</v>
      </c>
      <c r="I1977" s="15" t="s">
        <v>120</v>
      </c>
      <c r="J1977" s="15" t="s">
        <v>3</v>
      </c>
      <c r="K1977" s="58">
        <v>1</v>
      </c>
      <c r="L1977" s="15" t="s">
        <v>16</v>
      </c>
      <c r="M1977" s="15" t="s">
        <v>5</v>
      </c>
      <c r="N1977" s="17">
        <f>ROUNDUP(IF(H1977&lt;=0,0,IF(K1977&lt;=0,0,F1977*H1977*K1977)),-3)</f>
        <v>5280000</v>
      </c>
      <c r="O1977" s="17">
        <v>5280000</v>
      </c>
      <c r="P1977" s="17">
        <f>N1977-O1977</f>
        <v>0</v>
      </c>
      <c r="Q1977" s="69"/>
      <c r="R1977" s="755"/>
      <c r="S1977" s="755"/>
      <c r="T1977" s="47"/>
      <c r="U1977" s="47"/>
    </row>
    <row r="1978" spans="1:21" s="10" customFormat="1" hidden="1">
      <c r="A1978" s="67"/>
      <c r="B1978" s="28"/>
      <c r="C1978" s="68"/>
      <c r="D1978" s="1011"/>
      <c r="E1978" s="13" t="s">
        <v>1320</v>
      </c>
      <c r="F1978" s="14">
        <v>1000000</v>
      </c>
      <c r="G1978" s="15" t="s">
        <v>3</v>
      </c>
      <c r="H1978" s="58">
        <v>10</v>
      </c>
      <c r="I1978" s="15" t="s">
        <v>117</v>
      </c>
      <c r="J1978" s="15" t="s">
        <v>3</v>
      </c>
      <c r="K1978" s="58">
        <v>1</v>
      </c>
      <c r="L1978" s="15" t="s">
        <v>16</v>
      </c>
      <c r="M1978" s="15" t="s">
        <v>5</v>
      </c>
      <c r="N1978" s="17">
        <f>ROUNDUP(IF(H1978&lt;=0,0,IF(K1978&lt;=0,0,F1978*H1978*K1978)),-3)</f>
        <v>10000000</v>
      </c>
      <c r="O1978" s="17">
        <v>10000000</v>
      </c>
      <c r="P1978" s="17">
        <f>N1978-O1978</f>
        <v>0</v>
      </c>
      <c r="Q1978" s="69"/>
      <c r="R1978" s="755"/>
      <c r="S1978" s="755"/>
      <c r="T1978" s="47"/>
      <c r="U1978" s="47"/>
    </row>
    <row r="1979" spans="1:21" s="10" customFormat="1" hidden="1">
      <c r="A1979" s="67"/>
      <c r="B1979" s="28"/>
      <c r="C1979" s="68"/>
      <c r="D1979" s="1005"/>
      <c r="E1979" s="13"/>
      <c r="F1979" s="14"/>
      <c r="G1979" s="15"/>
      <c r="H1979" s="58"/>
      <c r="I1979" s="15"/>
      <c r="J1979" s="15"/>
      <c r="K1979" s="58"/>
      <c r="L1979" s="15"/>
      <c r="M1979" s="15"/>
      <c r="N1979" s="17"/>
      <c r="O1979" s="17"/>
      <c r="P1979" s="17"/>
      <c r="Q1979" s="69"/>
      <c r="R1979" s="755"/>
      <c r="S1979" s="755"/>
      <c r="T1979" s="47"/>
      <c r="U1979" s="47"/>
    </row>
    <row r="1980" spans="1:21" s="10" customFormat="1" hidden="1">
      <c r="A1980" s="67"/>
      <c r="B1980" s="28"/>
      <c r="C1980" s="68"/>
      <c r="D1980" s="1005" t="s">
        <v>403</v>
      </c>
      <c r="E1980" s="13"/>
      <c r="F1980" s="14"/>
      <c r="G1980" s="15"/>
      <c r="H1980" s="58"/>
      <c r="I1980" s="15"/>
      <c r="J1980" s="15"/>
      <c r="K1980" s="58"/>
      <c r="L1980" s="15"/>
      <c r="M1980" s="15"/>
      <c r="N1980" s="18">
        <f>SUBTOTAL(9,N1981:N1983)</f>
        <v>5000000</v>
      </c>
      <c r="O1980" s="18">
        <f>SUBTOTAL(9,O1981:O1983)</f>
        <v>5000000</v>
      </c>
      <c r="P1980" s="18">
        <f>SUBTOTAL(9,P1981:P1983)</f>
        <v>0</v>
      </c>
      <c r="Q1980" s="163"/>
      <c r="R1980" s="755"/>
      <c r="S1980" s="755"/>
      <c r="T1980" s="47"/>
      <c r="U1980" s="47"/>
    </row>
    <row r="1981" spans="1:21" s="10" customFormat="1" hidden="1">
      <c r="A1981" s="67"/>
      <c r="B1981" s="28"/>
      <c r="C1981" s="68"/>
      <c r="D1981" s="1011"/>
      <c r="E1981" s="13" t="s">
        <v>1321</v>
      </c>
      <c r="F1981" s="14">
        <v>500000</v>
      </c>
      <c r="G1981" s="15" t="s">
        <v>3</v>
      </c>
      <c r="H1981" s="58">
        <v>2</v>
      </c>
      <c r="I1981" s="15" t="s">
        <v>117</v>
      </c>
      <c r="J1981" s="15" t="s">
        <v>3</v>
      </c>
      <c r="K1981" s="16">
        <v>1</v>
      </c>
      <c r="L1981" s="15" t="s">
        <v>4</v>
      </c>
      <c r="M1981" s="15" t="s">
        <v>5</v>
      </c>
      <c r="N1981" s="17">
        <f>ROUNDUP(IF(H1981&lt;=0,0,IF(K1981&lt;=0,0,F1981*H1981*K1981)),-3)</f>
        <v>1000000</v>
      </c>
      <c r="O1981" s="17">
        <v>1000000</v>
      </c>
      <c r="P1981" s="17">
        <f>N1981-O1981</f>
        <v>0</v>
      </c>
      <c r="Q1981" s="69"/>
      <c r="R1981" s="755"/>
      <c r="S1981" s="755"/>
      <c r="T1981" s="47"/>
      <c r="U1981" s="47"/>
    </row>
    <row r="1982" spans="1:21" s="10" customFormat="1" hidden="1">
      <c r="A1982" s="67"/>
      <c r="B1982" s="28"/>
      <c r="C1982" s="68"/>
      <c r="D1982" s="1011"/>
      <c r="E1982" s="13" t="s">
        <v>1322</v>
      </c>
      <c r="F1982" s="14">
        <v>1000000</v>
      </c>
      <c r="G1982" s="15" t="s">
        <v>3</v>
      </c>
      <c r="H1982" s="58">
        <v>2</v>
      </c>
      <c r="I1982" s="15" t="s">
        <v>117</v>
      </c>
      <c r="J1982" s="15" t="s">
        <v>3</v>
      </c>
      <c r="K1982" s="58">
        <v>1</v>
      </c>
      <c r="L1982" s="15" t="s">
        <v>16</v>
      </c>
      <c r="M1982" s="15" t="s">
        <v>5</v>
      </c>
      <c r="N1982" s="17">
        <f>ROUNDUP(IF(H1982&lt;=0,0,IF(K1982&lt;=0,0,F1982*H1982*K1982)),-3)</f>
        <v>2000000</v>
      </c>
      <c r="O1982" s="17">
        <v>2000000</v>
      </c>
      <c r="P1982" s="17">
        <f>N1982-O1982</f>
        <v>0</v>
      </c>
      <c r="Q1982" s="69"/>
      <c r="R1982" s="755"/>
      <c r="S1982" s="755"/>
      <c r="T1982" s="47"/>
      <c r="U1982" s="47"/>
    </row>
    <row r="1983" spans="1:21" s="10" customFormat="1" hidden="1">
      <c r="A1983" s="67"/>
      <c r="B1983" s="28"/>
      <c r="C1983" s="68"/>
      <c r="D1983" s="1011"/>
      <c r="E1983" s="13" t="s">
        <v>1323</v>
      </c>
      <c r="F1983" s="14">
        <v>20000</v>
      </c>
      <c r="G1983" s="15" t="s">
        <v>3</v>
      </c>
      <c r="H1983" s="58">
        <v>10</v>
      </c>
      <c r="I1983" s="15" t="s">
        <v>119</v>
      </c>
      <c r="J1983" s="15" t="s">
        <v>3</v>
      </c>
      <c r="K1983" s="58">
        <v>10</v>
      </c>
      <c r="L1983" s="15" t="s">
        <v>117</v>
      </c>
      <c r="M1983" s="15" t="s">
        <v>5</v>
      </c>
      <c r="N1983" s="17">
        <f>ROUNDUP(IF(H1983&lt;=0,0,IF(K1983&lt;=0,0,F1983*H1983*K1983)),-3)</f>
        <v>2000000</v>
      </c>
      <c r="O1983" s="17">
        <v>2000000</v>
      </c>
      <c r="P1983" s="17">
        <f>N1983-O1983</f>
        <v>0</v>
      </c>
      <c r="Q1983" s="69"/>
      <c r="R1983" s="755"/>
      <c r="S1983" s="755"/>
      <c r="T1983" s="47"/>
      <c r="U1983" s="47"/>
    </row>
    <row r="1984" spans="1:21" s="10" customFormat="1" hidden="1">
      <c r="A1984" s="67"/>
      <c r="B1984" s="28"/>
      <c r="C1984" s="68"/>
      <c r="D1984" s="1005"/>
      <c r="E1984" s="13"/>
      <c r="F1984" s="14"/>
      <c r="G1984" s="15"/>
      <c r="H1984" s="58"/>
      <c r="I1984" s="15"/>
      <c r="J1984" s="15"/>
      <c r="K1984" s="58"/>
      <c r="L1984" s="15"/>
      <c r="M1984" s="15"/>
      <c r="N1984" s="17"/>
      <c r="O1984" s="17"/>
      <c r="P1984" s="17"/>
      <c r="Q1984" s="69"/>
      <c r="R1984" s="755"/>
      <c r="S1984" s="755"/>
      <c r="T1984" s="47"/>
      <c r="U1984" s="47"/>
    </row>
    <row r="1985" spans="1:53" hidden="1">
      <c r="A1985" s="67"/>
      <c r="B1985" s="28"/>
      <c r="C1985" s="68"/>
      <c r="D1985" s="1005" t="s">
        <v>414</v>
      </c>
      <c r="E1985" s="13"/>
      <c r="H1985" s="58"/>
      <c r="N1985" s="18">
        <f>SUBTOTAL(9,N1986:N1988)</f>
        <v>46680000</v>
      </c>
      <c r="O1985" s="18">
        <f>SUBTOTAL(9,O1986:O1988)</f>
        <v>34680000</v>
      </c>
      <c r="P1985" s="18">
        <f>SUBTOTAL(9,P1986:P1988)</f>
        <v>12000000</v>
      </c>
      <c r="Q1985" s="163"/>
      <c r="R1985" s="755"/>
      <c r="S1985" s="755"/>
      <c r="T1985" s="47"/>
      <c r="U1985" s="47"/>
    </row>
    <row r="1986" spans="1:53" hidden="1">
      <c r="A1986" s="67"/>
      <c r="B1986" s="28"/>
      <c r="C1986" s="68"/>
      <c r="D1986" s="1011"/>
      <c r="E1986" s="13" t="s">
        <v>1324</v>
      </c>
      <c r="F1986" s="14">
        <v>2500000</v>
      </c>
      <c r="G1986" s="15" t="s">
        <v>3</v>
      </c>
      <c r="H1986" s="58">
        <v>12</v>
      </c>
      <c r="I1986" s="15" t="s">
        <v>120</v>
      </c>
      <c r="J1986" s="15" t="s">
        <v>3</v>
      </c>
      <c r="K1986" s="58">
        <v>1</v>
      </c>
      <c r="L1986" s="15" t="s">
        <v>16</v>
      </c>
      <c r="M1986" s="15" t="s">
        <v>5</v>
      </c>
      <c r="N1986" s="17">
        <f>ROUNDUP(IF(H1986&lt;=0,0,IF(K1986&lt;=0,0,F1986*H1986*K1986)),-3)</f>
        <v>30000000</v>
      </c>
      <c r="O1986" s="17">
        <v>30000000</v>
      </c>
      <c r="P1986" s="17">
        <f>N1986-O1986</f>
        <v>0</v>
      </c>
      <c r="Q1986" s="69"/>
      <c r="R1986" s="755"/>
      <c r="S1986" s="755"/>
      <c r="T1986" s="47"/>
      <c r="U1986" s="47"/>
    </row>
    <row r="1987" spans="1:53" hidden="1">
      <c r="A1987" s="67"/>
      <c r="B1987" s="28"/>
      <c r="C1987" s="68"/>
      <c r="D1987" s="1011"/>
      <c r="E1987" s="13" t="s">
        <v>1325</v>
      </c>
      <c r="F1987" s="14">
        <v>390000</v>
      </c>
      <c r="G1987" s="15" t="s">
        <v>3</v>
      </c>
      <c r="H1987" s="58">
        <v>12</v>
      </c>
      <c r="I1987" s="15" t="s">
        <v>120</v>
      </c>
      <c r="J1987" s="15" t="s">
        <v>3</v>
      </c>
      <c r="K1987" s="16">
        <v>1</v>
      </c>
      <c r="L1987" s="15" t="s">
        <v>4</v>
      </c>
      <c r="M1987" s="15" t="s">
        <v>5</v>
      </c>
      <c r="N1987" s="17">
        <f>ROUNDUP(IF(H1987&lt;=0,0,IF(K1987&lt;=0,0,F1987*H1987*K1987)),-3)</f>
        <v>4680000</v>
      </c>
      <c r="O1987" s="17">
        <v>4680000</v>
      </c>
      <c r="P1987" s="17">
        <f>N1987-O1987</f>
        <v>0</v>
      </c>
      <c r="Q1987" s="69"/>
      <c r="R1987" s="755"/>
      <c r="S1987" s="755"/>
      <c r="T1987" s="47"/>
      <c r="U1987" s="47"/>
    </row>
    <row r="1988" spans="1:53" hidden="1">
      <c r="A1988" s="67"/>
      <c r="B1988" s="28"/>
      <c r="C1988" s="68"/>
      <c r="D1988" s="1011"/>
      <c r="E1988" s="13" t="s">
        <v>1326</v>
      </c>
      <c r="F1988" s="14">
        <v>1000000</v>
      </c>
      <c r="G1988" s="15" t="s">
        <v>3</v>
      </c>
      <c r="H1988" s="58">
        <v>12</v>
      </c>
      <c r="I1988" s="15" t="s">
        <v>120</v>
      </c>
      <c r="J1988" s="15" t="s">
        <v>3</v>
      </c>
      <c r="K1988" s="16">
        <v>1</v>
      </c>
      <c r="L1988" s="15" t="s">
        <v>4</v>
      </c>
      <c r="M1988" s="15" t="s">
        <v>5</v>
      </c>
      <c r="N1988" s="17">
        <f>ROUNDUP(IF(H1988&lt;=0,0,IF(K1988&lt;=0,0,F1988*H1988*K1988)),-3)</f>
        <v>12000000</v>
      </c>
      <c r="O1988" s="17">
        <v>0</v>
      </c>
      <c r="P1988" s="17">
        <f>N1988-O1988</f>
        <v>12000000</v>
      </c>
      <c r="Q1988" s="69"/>
      <c r="R1988" s="755"/>
      <c r="S1988" s="755"/>
      <c r="T1988" s="47"/>
      <c r="U1988" s="47"/>
    </row>
    <row r="1989" spans="1:53" hidden="1">
      <c r="A1989" s="67"/>
      <c r="B1989" s="28"/>
      <c r="C1989" s="28"/>
      <c r="D1989" s="1033"/>
      <c r="E1989" s="13"/>
      <c r="H1989" s="58"/>
      <c r="K1989" s="58"/>
      <c r="N1989" s="17"/>
      <c r="O1989" s="17"/>
      <c r="P1989" s="17"/>
      <c r="Q1989" s="69"/>
      <c r="R1989" s="755"/>
      <c r="S1989" s="755"/>
      <c r="T1989" s="47"/>
      <c r="U1989" s="47"/>
    </row>
    <row r="1990" spans="1:53" hidden="1">
      <c r="A1990" s="67"/>
      <c r="B1990" s="355" t="s">
        <v>1327</v>
      </c>
      <c r="C1990" s="355"/>
      <c r="D1990" s="1028"/>
      <c r="E1990" s="348"/>
      <c r="F1990" s="118"/>
      <c r="G1990" s="119"/>
      <c r="H1990" s="351"/>
      <c r="I1990" s="119"/>
      <c r="J1990" s="119"/>
      <c r="K1990" s="120"/>
      <c r="L1990" s="119"/>
      <c r="M1990" s="119"/>
      <c r="N1990" s="338">
        <f>SUBTOTAL(9,N1991:N2009)</f>
        <v>163990000</v>
      </c>
      <c r="O1990" s="338">
        <f>SUBTOTAL(9,O1991:O2009)</f>
        <v>163000000</v>
      </c>
      <c r="P1990" s="338">
        <f>SUBTOTAL(9,P1994:P2009)</f>
        <v>990000</v>
      </c>
      <c r="Q1990" s="122">
        <f>(N1990/O1990)*100-100</f>
        <v>0.6073619631901721</v>
      </c>
      <c r="R1990" s="755"/>
      <c r="S1990" s="755"/>
      <c r="T1990" s="47"/>
      <c r="U1990" s="47"/>
    </row>
    <row r="1991" spans="1:53" hidden="1">
      <c r="A1991" s="67"/>
      <c r="B1991" s="28"/>
      <c r="C1991" s="142"/>
      <c r="D1991" s="1005" t="s">
        <v>436</v>
      </c>
      <c r="E1991" s="13"/>
      <c r="H1991" s="58"/>
      <c r="K1991" s="58"/>
      <c r="N1991" s="18">
        <f>SUBTOTAL(9,N1992:N1992)</f>
        <v>500000</v>
      </c>
      <c r="O1991" s="18">
        <f>SUBTOTAL(9,O1992:O1992)</f>
        <v>500000</v>
      </c>
      <c r="P1991" s="18">
        <f>SUBTOTAL(9,P1992:P1992)</f>
        <v>0</v>
      </c>
      <c r="Q1991" s="163"/>
      <c r="R1991" s="755"/>
      <c r="S1991" s="755"/>
      <c r="T1991" s="47"/>
      <c r="U1991" s="47"/>
    </row>
    <row r="1992" spans="1:53" hidden="1">
      <c r="A1992" s="67"/>
      <c r="B1992" s="28"/>
      <c r="C1992" s="142"/>
      <c r="E1992" s="13" t="s">
        <v>2741</v>
      </c>
      <c r="F1992" s="14">
        <v>100000</v>
      </c>
      <c r="G1992" s="15" t="s">
        <v>3</v>
      </c>
      <c r="H1992" s="58">
        <v>5</v>
      </c>
      <c r="I1992" s="15" t="s">
        <v>117</v>
      </c>
      <c r="J1992" s="15" t="s">
        <v>3</v>
      </c>
      <c r="K1992" s="58">
        <v>1</v>
      </c>
      <c r="L1992" s="15" t="s">
        <v>118</v>
      </c>
      <c r="M1992" s="15" t="s">
        <v>5</v>
      </c>
      <c r="N1992" s="17">
        <f>ROUNDUP(IF(H1992&lt;=0,0,IF(K1992&lt;=0,0,F1992*H1992*K1992)),-3)</f>
        <v>500000</v>
      </c>
      <c r="O1992" s="190">
        <v>500000</v>
      </c>
      <c r="P1992" s="17">
        <f>N1992-O1992</f>
        <v>0</v>
      </c>
      <c r="Q1992" s="356"/>
      <c r="R1992" s="755"/>
      <c r="S1992" s="755"/>
      <c r="T1992" s="47"/>
      <c r="U1992" s="47"/>
    </row>
    <row r="1993" spans="1:53" hidden="1">
      <c r="A1993" s="67"/>
      <c r="B1993" s="28"/>
      <c r="C1993" s="142"/>
      <c r="E1993" s="13"/>
      <c r="H1993" s="58"/>
      <c r="N1993" s="17"/>
      <c r="O1993" s="17"/>
      <c r="P1993" s="17"/>
      <c r="Q1993" s="175"/>
      <c r="R1993" s="755"/>
      <c r="S1993" s="755"/>
      <c r="T1993" s="47"/>
      <c r="U1993" s="47"/>
    </row>
    <row r="1994" spans="1:53" hidden="1">
      <c r="A1994" s="67"/>
      <c r="B1994" s="28"/>
      <c r="C1994" s="142"/>
      <c r="D1994" s="1005" t="s">
        <v>412</v>
      </c>
      <c r="E1994" s="13"/>
      <c r="H1994" s="58"/>
      <c r="K1994" s="58"/>
      <c r="N1994" s="18">
        <f>SUBTOTAL(9,N1995:N1997)</f>
        <v>13600000</v>
      </c>
      <c r="O1994" s="18">
        <f>SUBTOTAL(9,O1995:O1997)</f>
        <v>13600000</v>
      </c>
      <c r="P1994" s="18">
        <f>SUBTOTAL(9,P1995:P1997)</f>
        <v>0</v>
      </c>
      <c r="Q1994" s="163"/>
      <c r="R1994" s="755"/>
      <c r="S1994" s="755"/>
      <c r="T1994" s="47"/>
      <c r="U1994" s="47"/>
    </row>
    <row r="1995" spans="1:53" hidden="1">
      <c r="A1995" s="67"/>
      <c r="B1995" s="28"/>
      <c r="C1995" s="142"/>
      <c r="E1995" s="13" t="s">
        <v>586</v>
      </c>
      <c r="F1995" s="14">
        <v>550000</v>
      </c>
      <c r="G1995" s="15" t="s">
        <v>3</v>
      </c>
      <c r="H1995" s="58">
        <v>12</v>
      </c>
      <c r="I1995" s="15" t="s">
        <v>120</v>
      </c>
      <c r="J1995" s="15" t="s">
        <v>3</v>
      </c>
      <c r="K1995" s="58">
        <v>1</v>
      </c>
      <c r="L1995" s="15" t="s">
        <v>118</v>
      </c>
      <c r="M1995" s="15" t="s">
        <v>5</v>
      </c>
      <c r="N1995" s="17">
        <f>ROUNDUP(IF(H1995&lt;=0,0,IF(K1995&lt;=0,0,F1995*H1995*K1995)),-3)</f>
        <v>6600000</v>
      </c>
      <c r="O1995" s="17">
        <v>6600000</v>
      </c>
      <c r="P1995" s="17">
        <f>N1995-O1995</f>
        <v>0</v>
      </c>
      <c r="Q1995" s="69"/>
      <c r="R1995" s="755"/>
      <c r="S1995" s="755"/>
      <c r="T1995" s="47"/>
      <c r="U1995" s="47"/>
    </row>
    <row r="1996" spans="1:53" hidden="1">
      <c r="A1996" s="67"/>
      <c r="B1996" s="28"/>
      <c r="C1996" s="142"/>
      <c r="E1996" s="13" t="s">
        <v>1328</v>
      </c>
      <c r="F1996" s="14">
        <v>7000000</v>
      </c>
      <c r="G1996" s="15" t="s">
        <v>3</v>
      </c>
      <c r="H1996" s="58">
        <v>1</v>
      </c>
      <c r="I1996" s="15" t="s">
        <v>120</v>
      </c>
      <c r="J1996" s="15" t="s">
        <v>3</v>
      </c>
      <c r="K1996" s="58">
        <v>1</v>
      </c>
      <c r="L1996" s="15" t="s">
        <v>118</v>
      </c>
      <c r="M1996" s="15" t="s">
        <v>5</v>
      </c>
      <c r="N1996" s="17">
        <f>ROUNDUP(IF(H1996&lt;=0,0,IF(K1996&lt;=0,0,F1996*H1996*K1996)),-3)</f>
        <v>7000000</v>
      </c>
      <c r="O1996" s="17">
        <v>7000000</v>
      </c>
      <c r="P1996" s="17">
        <f>N1996-O1996</f>
        <v>0</v>
      </c>
      <c r="Q1996" s="69"/>
      <c r="R1996" s="755"/>
      <c r="S1996" s="755"/>
      <c r="T1996" s="47"/>
      <c r="U1996" s="47"/>
    </row>
    <row r="1997" spans="1:53" hidden="1">
      <c r="A1997" s="67"/>
      <c r="B1997" s="28"/>
      <c r="C1997" s="142"/>
      <c r="E1997" s="13" t="s">
        <v>587</v>
      </c>
      <c r="F1997" s="14">
        <v>0</v>
      </c>
      <c r="G1997" s="15" t="s">
        <v>3</v>
      </c>
      <c r="H1997" s="58">
        <v>12</v>
      </c>
      <c r="I1997" s="15" t="s">
        <v>120</v>
      </c>
      <c r="J1997" s="15" t="s">
        <v>3</v>
      </c>
      <c r="K1997" s="58">
        <v>1</v>
      </c>
      <c r="L1997" s="15" t="s">
        <v>118</v>
      </c>
      <c r="M1997" s="15" t="s">
        <v>5</v>
      </c>
      <c r="N1997" s="17">
        <f>ROUNDUP(IF(H1997&lt;=0,0,IF(K1997&lt;=0,0,F1997*H1997*K1997)),-3)</f>
        <v>0</v>
      </c>
      <c r="O1997" s="17">
        <v>0</v>
      </c>
      <c r="P1997" s="17">
        <f>N1997-O1997</f>
        <v>0</v>
      </c>
      <c r="Q1997" s="69"/>
      <c r="R1997" s="755"/>
      <c r="S1997" s="755"/>
      <c r="T1997" s="47"/>
      <c r="U1997" s="47"/>
    </row>
    <row r="1998" spans="1:53" s="47" customFormat="1" hidden="1">
      <c r="A1998" s="67"/>
      <c r="B1998" s="28"/>
      <c r="C1998" s="142"/>
      <c r="D1998" s="1005"/>
      <c r="E1998" s="13"/>
      <c r="F1998" s="14"/>
      <c r="G1998" s="15"/>
      <c r="H1998" s="58"/>
      <c r="I1998" s="15"/>
      <c r="J1998" s="15"/>
      <c r="K1998" s="58"/>
      <c r="L1998" s="15"/>
      <c r="M1998" s="15"/>
      <c r="N1998" s="17"/>
      <c r="O1998" s="17"/>
      <c r="P1998" s="17"/>
      <c r="Q1998" s="69"/>
      <c r="R1998" s="755"/>
      <c r="S1998" s="755"/>
      <c r="AZ1998" s="283"/>
      <c r="BA1998" s="284"/>
    </row>
    <row r="1999" spans="1:53" hidden="1">
      <c r="A1999" s="67"/>
      <c r="B1999" s="28"/>
      <c r="C1999" s="142"/>
      <c r="D1999" s="1005" t="s">
        <v>401</v>
      </c>
      <c r="E1999" s="13"/>
      <c r="H1999" s="58"/>
      <c r="N1999" s="18">
        <f>SUBTOTAL(9,N2000:N2001)</f>
        <v>142890000</v>
      </c>
      <c r="O1999" s="18">
        <f>SUBTOTAL(9,O2000:O2001)</f>
        <v>143900000</v>
      </c>
      <c r="P1999" s="18">
        <f>SUBTOTAL(9,P2000:P2001)</f>
        <v>-1010000</v>
      </c>
      <c r="Q1999" s="163"/>
      <c r="R1999" s="755"/>
      <c r="S1999" s="755"/>
      <c r="T1999" s="47"/>
      <c r="U1999" s="47"/>
    </row>
    <row r="2000" spans="1:53" hidden="1">
      <c r="A2000" s="67"/>
      <c r="B2000" s="28"/>
      <c r="C2000" s="142"/>
      <c r="E2000" s="13" t="s">
        <v>588</v>
      </c>
      <c r="F2000" s="14">
        <v>55900000</v>
      </c>
      <c r="G2000" s="15" t="s">
        <v>3</v>
      </c>
      <c r="H2000" s="58">
        <v>1</v>
      </c>
      <c r="I2000" s="15" t="s">
        <v>118</v>
      </c>
      <c r="J2000" s="15" t="s">
        <v>3</v>
      </c>
      <c r="K2000" s="58">
        <v>1</v>
      </c>
      <c r="L2000" s="15" t="s">
        <v>118</v>
      </c>
      <c r="M2000" s="15" t="s">
        <v>5</v>
      </c>
      <c r="N2000" s="17">
        <f>ROUNDUP(IF(H2000&lt;=0,0,IF(K2000&lt;=0,0,F2000*H2000*K2000)),-3)</f>
        <v>55900000</v>
      </c>
      <c r="O2000" s="17">
        <v>50900000</v>
      </c>
      <c r="P2000" s="17">
        <f>N2000-O2000</f>
        <v>5000000</v>
      </c>
      <c r="Q2000" s="69"/>
      <c r="R2000" s="755"/>
      <c r="S2000" s="755"/>
      <c r="T2000" s="47"/>
      <c r="U2000" s="47"/>
    </row>
    <row r="2001" spans="1:21" s="10" customFormat="1" hidden="1">
      <c r="A2001" s="67"/>
      <c r="B2001" s="28"/>
      <c r="C2001" s="142"/>
      <c r="D2001" s="1005"/>
      <c r="E2001" s="13" t="s">
        <v>589</v>
      </c>
      <c r="F2001" s="14">
        <v>86990000</v>
      </c>
      <c r="G2001" s="15" t="s">
        <v>3</v>
      </c>
      <c r="H2001" s="58">
        <v>1</v>
      </c>
      <c r="I2001" s="15" t="s">
        <v>118</v>
      </c>
      <c r="J2001" s="15" t="s">
        <v>3</v>
      </c>
      <c r="K2001" s="58">
        <v>1</v>
      </c>
      <c r="L2001" s="15" t="s">
        <v>118</v>
      </c>
      <c r="M2001" s="15" t="s">
        <v>5</v>
      </c>
      <c r="N2001" s="17">
        <f>ROUNDUP(IF(H2001&lt;=0,0,IF(K2001&lt;=0,0,F2001*H2001*K2001)),-3)</f>
        <v>86990000</v>
      </c>
      <c r="O2001" s="17">
        <v>93000000</v>
      </c>
      <c r="P2001" s="17">
        <f>N2001-O2001</f>
        <v>-6010000</v>
      </c>
      <c r="Q2001" s="69"/>
      <c r="R2001" s="755"/>
      <c r="S2001" s="755"/>
      <c r="T2001" s="47"/>
      <c r="U2001" s="47"/>
    </row>
    <row r="2002" spans="1:21" s="10" customFormat="1" hidden="1">
      <c r="A2002" s="67"/>
      <c r="B2002" s="28"/>
      <c r="C2002" s="142"/>
      <c r="D2002" s="1005"/>
      <c r="E2002" s="13"/>
      <c r="F2002" s="14"/>
      <c r="G2002" s="15"/>
      <c r="H2002" s="58"/>
      <c r="I2002" s="15"/>
      <c r="J2002" s="15"/>
      <c r="K2002" s="58"/>
      <c r="L2002" s="15"/>
      <c r="M2002" s="15"/>
      <c r="N2002" s="17"/>
      <c r="O2002" s="17"/>
      <c r="P2002" s="17"/>
      <c r="Q2002" s="69"/>
      <c r="R2002" s="755"/>
      <c r="S2002" s="755"/>
      <c r="T2002" s="47"/>
      <c r="U2002" s="47"/>
    </row>
    <row r="2003" spans="1:21" s="10" customFormat="1" hidden="1">
      <c r="A2003" s="67"/>
      <c r="B2003" s="28"/>
      <c r="C2003" s="142"/>
      <c r="D2003" s="1005" t="s">
        <v>402</v>
      </c>
      <c r="E2003" s="13"/>
      <c r="F2003" s="14"/>
      <c r="G2003" s="15"/>
      <c r="H2003" s="58"/>
      <c r="I2003" s="15"/>
      <c r="J2003" s="15"/>
      <c r="K2003" s="58"/>
      <c r="L2003" s="15"/>
      <c r="M2003" s="15"/>
      <c r="N2003" s="18">
        <f>SUBTOTAL(9,N2004:N2004)</f>
        <v>2000000</v>
      </c>
      <c r="O2003" s="18">
        <f>SUBTOTAL(9,O2004:O2004)</f>
        <v>2000000</v>
      </c>
      <c r="P2003" s="18">
        <f>SUBTOTAL(9,P2004:P2004)</f>
        <v>0</v>
      </c>
      <c r="Q2003" s="163"/>
      <c r="R2003" s="755"/>
      <c r="S2003" s="755"/>
      <c r="T2003" s="47"/>
      <c r="U2003" s="47"/>
    </row>
    <row r="2004" spans="1:21" s="10" customFormat="1" hidden="1">
      <c r="A2004" s="67"/>
      <c r="B2004" s="28"/>
      <c r="C2004" s="142"/>
      <c r="D2004" s="1005"/>
      <c r="E2004" s="13" t="s">
        <v>590</v>
      </c>
      <c r="F2004" s="14">
        <v>2000000</v>
      </c>
      <c r="G2004" s="15" t="s">
        <v>3</v>
      </c>
      <c r="H2004" s="58">
        <v>1</v>
      </c>
      <c r="I2004" s="15" t="s">
        <v>118</v>
      </c>
      <c r="J2004" s="15" t="s">
        <v>3</v>
      </c>
      <c r="K2004" s="58">
        <v>1</v>
      </c>
      <c r="L2004" s="15" t="s">
        <v>118</v>
      </c>
      <c r="M2004" s="15" t="s">
        <v>5</v>
      </c>
      <c r="N2004" s="17">
        <f>ROUNDUP(IF(H2004&lt;=0,0,IF(K2004&lt;=0,0,F2004*H2004*K2004)),-3)</f>
        <v>2000000</v>
      </c>
      <c r="O2004" s="17">
        <v>2000000</v>
      </c>
      <c r="P2004" s="17">
        <f>N2004-O2004</f>
        <v>0</v>
      </c>
      <c r="Q2004" s="69"/>
      <c r="R2004" s="755"/>
      <c r="S2004" s="755"/>
      <c r="T2004" s="47"/>
      <c r="U2004" s="47"/>
    </row>
    <row r="2005" spans="1:21" s="10" customFormat="1" hidden="1">
      <c r="A2005" s="67"/>
      <c r="B2005" s="28"/>
      <c r="C2005" s="142"/>
      <c r="D2005" s="1005"/>
      <c r="E2005" s="13"/>
      <c r="F2005" s="14"/>
      <c r="G2005" s="15"/>
      <c r="H2005" s="58"/>
      <c r="I2005" s="15"/>
      <c r="J2005" s="15"/>
      <c r="K2005" s="58"/>
      <c r="L2005" s="15"/>
      <c r="M2005" s="15"/>
      <c r="N2005" s="17"/>
      <c r="O2005" s="17"/>
      <c r="P2005" s="17"/>
      <c r="Q2005" s="69"/>
      <c r="R2005" s="755"/>
      <c r="S2005" s="755"/>
      <c r="T2005" s="47"/>
      <c r="U2005" s="47"/>
    </row>
    <row r="2006" spans="1:21" s="10" customFormat="1" hidden="1">
      <c r="A2006" s="67"/>
      <c r="B2006" s="28"/>
      <c r="C2006" s="142"/>
      <c r="D2006" s="1005" t="s">
        <v>403</v>
      </c>
      <c r="E2006" s="13"/>
      <c r="F2006" s="14"/>
      <c r="G2006" s="15"/>
      <c r="H2006" s="58"/>
      <c r="I2006" s="15"/>
      <c r="J2006" s="15"/>
      <c r="K2006" s="58"/>
      <c r="L2006" s="15"/>
      <c r="M2006" s="15"/>
      <c r="N2006" s="18">
        <f>SUBTOTAL(9,N2007:N2008)</f>
        <v>5000000</v>
      </c>
      <c r="O2006" s="18">
        <f>SUBTOTAL(9,O2007:O2008)</f>
        <v>3000000</v>
      </c>
      <c r="P2006" s="18">
        <f>SUBTOTAL(9,P2007:P2008)</f>
        <v>2000000</v>
      </c>
      <c r="Q2006" s="163"/>
      <c r="R2006" s="755"/>
      <c r="S2006" s="755"/>
      <c r="T2006" s="47"/>
      <c r="U2006" s="47"/>
    </row>
    <row r="2007" spans="1:21" s="10" customFormat="1" hidden="1">
      <c r="A2007" s="67"/>
      <c r="B2007" s="28"/>
      <c r="C2007" s="142"/>
      <c r="D2007" s="1005"/>
      <c r="E2007" s="13" t="s">
        <v>1329</v>
      </c>
      <c r="F2007" s="14">
        <v>200000</v>
      </c>
      <c r="G2007" s="15" t="s">
        <v>3</v>
      </c>
      <c r="H2007" s="58">
        <v>15</v>
      </c>
      <c r="I2007" s="15" t="s">
        <v>117</v>
      </c>
      <c r="J2007" s="15" t="s">
        <v>3</v>
      </c>
      <c r="K2007" s="58">
        <v>1</v>
      </c>
      <c r="L2007" s="15" t="s">
        <v>118</v>
      </c>
      <c r="M2007" s="15" t="s">
        <v>5</v>
      </c>
      <c r="N2007" s="17">
        <f>ROUNDUP(IF(H2007&lt;=0,0,IF(K2007&lt;=0,0,F2007*H2007*K2007)),-3)</f>
        <v>3000000</v>
      </c>
      <c r="O2007" s="17">
        <v>3000000</v>
      </c>
      <c r="P2007" s="17">
        <f>N2007-O2007</f>
        <v>0</v>
      </c>
      <c r="Q2007" s="69"/>
      <c r="R2007" s="755"/>
      <c r="S2007" s="755"/>
      <c r="T2007" s="47"/>
      <c r="U2007" s="47"/>
    </row>
    <row r="2008" spans="1:21" s="10" customFormat="1" hidden="1">
      <c r="A2008" s="67"/>
      <c r="B2008" s="28"/>
      <c r="C2008" s="142"/>
      <c r="D2008" s="1005"/>
      <c r="E2008" s="13" t="s">
        <v>1330</v>
      </c>
      <c r="F2008" s="14">
        <v>1000000</v>
      </c>
      <c r="G2008" s="15" t="s">
        <v>3</v>
      </c>
      <c r="H2008" s="58">
        <v>2</v>
      </c>
      <c r="I2008" s="15" t="s">
        <v>117</v>
      </c>
      <c r="J2008" s="15" t="s">
        <v>3</v>
      </c>
      <c r="K2008" s="58">
        <v>1</v>
      </c>
      <c r="L2008" s="15" t="s">
        <v>118</v>
      </c>
      <c r="M2008" s="15" t="s">
        <v>5</v>
      </c>
      <c r="N2008" s="17">
        <f>ROUNDUP(IF(H2008&lt;=0,0,IF(K2008&lt;=0,0,F2008*H2008*K2008)),-3)</f>
        <v>2000000</v>
      </c>
      <c r="O2008" s="17"/>
      <c r="P2008" s="17">
        <f>N2008-O2008</f>
        <v>2000000</v>
      </c>
      <c r="Q2008" s="69"/>
      <c r="R2008" s="755"/>
      <c r="S2008" s="755"/>
      <c r="T2008" s="47"/>
      <c r="U2008" s="47"/>
    </row>
    <row r="2009" spans="1:21" s="10" customFormat="1" hidden="1">
      <c r="A2009" s="67"/>
      <c r="B2009" s="28"/>
      <c r="C2009" s="142"/>
      <c r="D2009" s="1005"/>
      <c r="E2009" s="13"/>
      <c r="F2009" s="14"/>
      <c r="G2009" s="15"/>
      <c r="H2009" s="58"/>
      <c r="I2009" s="15"/>
      <c r="J2009" s="15"/>
      <c r="K2009" s="58"/>
      <c r="L2009" s="15"/>
      <c r="M2009" s="15"/>
      <c r="N2009" s="17"/>
      <c r="O2009" s="17"/>
      <c r="P2009" s="17"/>
      <c r="Q2009" s="69"/>
      <c r="R2009" s="755"/>
      <c r="S2009" s="755"/>
      <c r="T2009" s="47"/>
      <c r="U2009" s="47"/>
    </row>
    <row r="2010" spans="1:21" s="10" customFormat="1" hidden="1">
      <c r="A2010" s="67"/>
      <c r="B2010" s="347" t="s">
        <v>1331</v>
      </c>
      <c r="C2010" s="347"/>
      <c r="D2010" s="1028"/>
      <c r="E2010" s="348"/>
      <c r="F2010" s="118"/>
      <c r="G2010" s="119"/>
      <c r="H2010" s="351"/>
      <c r="I2010" s="119"/>
      <c r="J2010" s="119"/>
      <c r="K2010" s="120"/>
      <c r="L2010" s="119"/>
      <c r="M2010" s="119"/>
      <c r="N2010" s="121">
        <f>SUBTOTAL(9,N2011:N2035)</f>
        <v>503000000</v>
      </c>
      <c r="O2010" s="121">
        <f>SUBTOTAL(9,O2011:O2035)</f>
        <v>503000000</v>
      </c>
      <c r="P2010" s="121">
        <f>SUBTOTAL(9,P2011:P2035)</f>
        <v>0</v>
      </c>
      <c r="Q2010" s="122">
        <f>(N2010/O2010)*100-100</f>
        <v>0</v>
      </c>
      <c r="R2010" s="755"/>
      <c r="S2010" s="755"/>
      <c r="T2010" s="47"/>
      <c r="U2010" s="47"/>
    </row>
    <row r="2011" spans="1:21" s="10" customFormat="1" hidden="1">
      <c r="A2011" s="67"/>
      <c r="B2011" s="28"/>
      <c r="C2011" s="68"/>
      <c r="D2011" s="1004" t="s">
        <v>436</v>
      </c>
      <c r="E2011" s="13"/>
      <c r="F2011" s="14"/>
      <c r="G2011" s="15"/>
      <c r="H2011" s="58"/>
      <c r="I2011" s="15"/>
      <c r="J2011" s="15"/>
      <c r="K2011" s="16"/>
      <c r="L2011" s="15"/>
      <c r="M2011" s="15"/>
      <c r="N2011" s="18">
        <f>SUBTOTAL(9,N2012:N2013)</f>
        <v>30000000</v>
      </c>
      <c r="O2011" s="18">
        <f>SUBTOTAL(9,O2012:O2013)</f>
        <v>30000000</v>
      </c>
      <c r="P2011" s="18">
        <f>SUBTOTAL(9,P2012:P2013)</f>
        <v>0</v>
      </c>
      <c r="Q2011" s="163"/>
      <c r="R2011" s="755"/>
      <c r="S2011" s="755"/>
      <c r="T2011" s="47"/>
      <c r="U2011" s="47"/>
    </row>
    <row r="2012" spans="1:21" s="10" customFormat="1" hidden="1">
      <c r="A2012" s="67"/>
      <c r="B2012" s="28"/>
      <c r="C2012" s="68"/>
      <c r="D2012" s="1004"/>
      <c r="E2012" s="13" t="s">
        <v>591</v>
      </c>
      <c r="F2012" s="14">
        <v>20000000</v>
      </c>
      <c r="G2012" s="15" t="s">
        <v>3</v>
      </c>
      <c r="H2012" s="58">
        <v>1</v>
      </c>
      <c r="I2012" s="15" t="s">
        <v>16</v>
      </c>
      <c r="J2012" s="15" t="s">
        <v>3</v>
      </c>
      <c r="K2012" s="16">
        <v>1</v>
      </c>
      <c r="L2012" s="15" t="s">
        <v>4</v>
      </c>
      <c r="M2012" s="15" t="s">
        <v>5</v>
      </c>
      <c r="N2012" s="17">
        <f>ROUNDUP(IF(H2012&lt;=0,0,IF(K2012&lt;=0,0,F2012*H2012*K2012)),-3)</f>
        <v>20000000</v>
      </c>
      <c r="O2012" s="17">
        <v>20000000</v>
      </c>
      <c r="P2012" s="17">
        <f>N2012-O2012</f>
        <v>0</v>
      </c>
      <c r="Q2012" s="69"/>
      <c r="R2012" s="755"/>
      <c r="S2012" s="755"/>
      <c r="T2012" s="47"/>
      <c r="U2012" s="47"/>
    </row>
    <row r="2013" spans="1:21" s="10" customFormat="1" hidden="1">
      <c r="A2013" s="67"/>
      <c r="B2013" s="28"/>
      <c r="C2013" s="68"/>
      <c r="D2013" s="1004"/>
      <c r="E2013" s="13" t="s">
        <v>592</v>
      </c>
      <c r="F2013" s="14">
        <v>10000000</v>
      </c>
      <c r="G2013" s="15" t="s">
        <v>3</v>
      </c>
      <c r="H2013" s="58">
        <v>1</v>
      </c>
      <c r="I2013" s="15" t="s">
        <v>16</v>
      </c>
      <c r="J2013" s="15" t="s">
        <v>3</v>
      </c>
      <c r="K2013" s="16">
        <v>1</v>
      </c>
      <c r="L2013" s="15" t="s">
        <v>4</v>
      </c>
      <c r="M2013" s="15" t="s">
        <v>5</v>
      </c>
      <c r="N2013" s="17">
        <f>ROUNDUP(IF(H2013&lt;=0,0,IF(K2013&lt;=0,0,F2013*H2013*K2013)),-3)</f>
        <v>10000000</v>
      </c>
      <c r="O2013" s="17">
        <v>10000000</v>
      </c>
      <c r="P2013" s="17">
        <f>N2013-O2013</f>
        <v>0</v>
      </c>
      <c r="Q2013" s="69"/>
      <c r="R2013" s="755"/>
      <c r="S2013" s="755"/>
      <c r="T2013" s="47"/>
      <c r="U2013" s="47"/>
    </row>
    <row r="2014" spans="1:21" s="10" customFormat="1" hidden="1">
      <c r="A2014" s="67"/>
      <c r="B2014" s="28"/>
      <c r="C2014" s="68"/>
      <c r="D2014" s="1004"/>
      <c r="E2014" s="13"/>
      <c r="F2014" s="14"/>
      <c r="G2014" s="15"/>
      <c r="H2014" s="58"/>
      <c r="I2014" s="15"/>
      <c r="J2014" s="15"/>
      <c r="K2014" s="16"/>
      <c r="L2014" s="15"/>
      <c r="M2014" s="15"/>
      <c r="N2014" s="17"/>
      <c r="O2014" s="17"/>
      <c r="P2014" s="17"/>
      <c r="Q2014" s="69"/>
      <c r="R2014" s="755"/>
      <c r="S2014" s="755"/>
      <c r="T2014" s="47"/>
      <c r="U2014" s="47"/>
    </row>
    <row r="2015" spans="1:21" s="10" customFormat="1" hidden="1">
      <c r="A2015" s="67"/>
      <c r="B2015" s="28"/>
      <c r="C2015" s="68"/>
      <c r="D2015" s="1004" t="s">
        <v>412</v>
      </c>
      <c r="E2015" s="13"/>
      <c r="F2015" s="14"/>
      <c r="G2015" s="15"/>
      <c r="H2015" s="58"/>
      <c r="I2015" s="15"/>
      <c r="J2015" s="15"/>
      <c r="K2015" s="16"/>
      <c r="L2015" s="15"/>
      <c r="M2015" s="15"/>
      <c r="N2015" s="18">
        <f>SUBTOTAL(9,N2016:N2018)</f>
        <v>26000000</v>
      </c>
      <c r="O2015" s="18">
        <f>SUBTOTAL(9,O2016:O2018)</f>
        <v>26000000</v>
      </c>
      <c r="P2015" s="18">
        <f>SUBTOTAL(9,P2016:P2018)</f>
        <v>0</v>
      </c>
      <c r="Q2015" s="163"/>
      <c r="R2015" s="755"/>
      <c r="S2015" s="755"/>
      <c r="T2015" s="47"/>
      <c r="U2015" s="47"/>
    </row>
    <row r="2016" spans="1:21" s="10" customFormat="1" hidden="1">
      <c r="A2016" s="67"/>
      <c r="B2016" s="28"/>
      <c r="C2016" s="68"/>
      <c r="D2016" s="1004"/>
      <c r="E2016" s="13" t="s">
        <v>593</v>
      </c>
      <c r="F2016" s="14">
        <v>1000000</v>
      </c>
      <c r="G2016" s="15" t="s">
        <v>3</v>
      </c>
      <c r="H2016" s="58">
        <v>2</v>
      </c>
      <c r="I2016" s="15" t="s">
        <v>25</v>
      </c>
      <c r="J2016" s="15" t="s">
        <v>3</v>
      </c>
      <c r="K2016" s="16">
        <v>1</v>
      </c>
      <c r="L2016" s="15" t="s">
        <v>4</v>
      </c>
      <c r="M2016" s="15" t="s">
        <v>5</v>
      </c>
      <c r="N2016" s="17">
        <f>ROUNDUP(IF(H2016&lt;=0,0,IF(K2016&lt;=0,0,F2016*H2016*K2016)),-3)</f>
        <v>2000000</v>
      </c>
      <c r="O2016" s="17">
        <v>2000000</v>
      </c>
      <c r="P2016" s="17">
        <f>N2016-O2016</f>
        <v>0</v>
      </c>
      <c r="Q2016" s="69"/>
      <c r="R2016" s="755"/>
      <c r="S2016" s="755"/>
      <c r="T2016" s="47"/>
      <c r="U2016" s="47"/>
    </row>
    <row r="2017" spans="1:53" hidden="1">
      <c r="A2017" s="67"/>
      <c r="B2017" s="28"/>
      <c r="C2017" s="68"/>
      <c r="D2017" s="1004"/>
      <c r="E2017" s="13" t="s">
        <v>594</v>
      </c>
      <c r="F2017" s="14">
        <v>1000000</v>
      </c>
      <c r="G2017" s="15" t="s">
        <v>3</v>
      </c>
      <c r="H2017" s="58">
        <v>4</v>
      </c>
      <c r="I2017" s="15" t="s">
        <v>25</v>
      </c>
      <c r="J2017" s="15" t="s">
        <v>3</v>
      </c>
      <c r="K2017" s="16">
        <v>1</v>
      </c>
      <c r="L2017" s="15" t="s">
        <v>4</v>
      </c>
      <c r="M2017" s="15" t="s">
        <v>5</v>
      </c>
      <c r="N2017" s="17">
        <f>ROUNDUP(IF(H2017&lt;=0,0,IF(K2017&lt;=0,0,F2017*H2017*K2017)),-3)</f>
        <v>4000000</v>
      </c>
      <c r="O2017" s="17">
        <v>4000000</v>
      </c>
      <c r="P2017" s="17">
        <f>N2017-O2017</f>
        <v>0</v>
      </c>
      <c r="Q2017" s="69"/>
      <c r="R2017" s="755"/>
      <c r="S2017" s="755"/>
      <c r="T2017" s="47"/>
      <c r="U2017" s="47"/>
    </row>
    <row r="2018" spans="1:53" hidden="1">
      <c r="A2018" s="67"/>
      <c r="B2018" s="28"/>
      <c r="C2018" s="68"/>
      <c r="D2018" s="1004"/>
      <c r="E2018" s="13" t="s">
        <v>595</v>
      </c>
      <c r="F2018" s="14">
        <v>20000000</v>
      </c>
      <c r="G2018" s="15" t="s">
        <v>3</v>
      </c>
      <c r="H2018" s="58">
        <v>1</v>
      </c>
      <c r="I2018" s="15" t="s">
        <v>25</v>
      </c>
      <c r="J2018" s="15" t="s">
        <v>3</v>
      </c>
      <c r="K2018" s="16">
        <v>1</v>
      </c>
      <c r="L2018" s="15" t="s">
        <v>4</v>
      </c>
      <c r="M2018" s="15" t="s">
        <v>5</v>
      </c>
      <c r="N2018" s="17">
        <f>ROUNDUP(IF(H2018&lt;=0,0,IF(K2018&lt;=0,0,F2018*H2018*K2018)),-3)</f>
        <v>20000000</v>
      </c>
      <c r="O2018" s="17">
        <v>20000000</v>
      </c>
      <c r="P2018" s="17">
        <f>N2018-O2018</f>
        <v>0</v>
      </c>
      <c r="Q2018" s="69"/>
      <c r="R2018" s="755"/>
      <c r="S2018" s="755"/>
      <c r="T2018" s="47"/>
      <c r="U2018" s="47"/>
    </row>
    <row r="2019" spans="1:53" hidden="1">
      <c r="A2019" s="67"/>
      <c r="B2019" s="28"/>
      <c r="C2019" s="68"/>
      <c r="D2019" s="1004"/>
      <c r="E2019" s="13"/>
      <c r="H2019" s="58"/>
      <c r="N2019" s="17"/>
      <c r="O2019" s="17"/>
      <c r="P2019" s="17"/>
      <c r="Q2019" s="69"/>
      <c r="R2019" s="755"/>
      <c r="S2019" s="755"/>
      <c r="T2019" s="47"/>
      <c r="U2019" s="47"/>
    </row>
    <row r="2020" spans="1:53" hidden="1">
      <c r="A2020" s="67"/>
      <c r="B2020" s="28"/>
      <c r="C2020" s="68"/>
      <c r="D2020" s="1004" t="s">
        <v>403</v>
      </c>
      <c r="E2020" s="13"/>
      <c r="H2020" s="58"/>
      <c r="N2020" s="18">
        <f>SUBTOTAL(9,N2021)</f>
        <v>2000000</v>
      </c>
      <c r="O2020" s="18">
        <f>SUBTOTAL(9,O2021)</f>
        <v>2000000</v>
      </c>
      <c r="P2020" s="18">
        <f>SUBTOTAL(9,P2021)</f>
        <v>0</v>
      </c>
      <c r="Q2020" s="163"/>
      <c r="R2020" s="755"/>
      <c r="S2020" s="755"/>
      <c r="T2020" s="47"/>
      <c r="U2020" s="47"/>
    </row>
    <row r="2021" spans="1:53" hidden="1">
      <c r="A2021" s="67"/>
      <c r="B2021" s="28"/>
      <c r="C2021" s="68"/>
      <c r="D2021" s="1004"/>
      <c r="E2021" s="13" t="s">
        <v>596</v>
      </c>
      <c r="F2021" s="14">
        <v>200000</v>
      </c>
      <c r="G2021" s="15" t="s">
        <v>3</v>
      </c>
      <c r="H2021" s="58">
        <v>10</v>
      </c>
      <c r="I2021" s="15" t="s">
        <v>25</v>
      </c>
      <c r="J2021" s="15" t="s">
        <v>3</v>
      </c>
      <c r="K2021" s="16">
        <v>1</v>
      </c>
      <c r="L2021" s="15" t="s">
        <v>4</v>
      </c>
      <c r="M2021" s="15" t="s">
        <v>5</v>
      </c>
      <c r="N2021" s="17">
        <f>ROUNDUP(IF(H2021&lt;=0,0,IF(K2021&lt;=0,0,F2021*H2021*K2021)),-3)</f>
        <v>2000000</v>
      </c>
      <c r="O2021" s="17">
        <v>2000000</v>
      </c>
      <c r="P2021" s="17">
        <f>N2021-O2021</f>
        <v>0</v>
      </c>
      <c r="Q2021" s="69"/>
      <c r="R2021" s="755"/>
      <c r="S2021" s="755"/>
      <c r="T2021" s="47"/>
      <c r="U2021" s="47"/>
    </row>
    <row r="2022" spans="1:53" s="47" customFormat="1" hidden="1">
      <c r="A2022" s="67"/>
      <c r="B2022" s="28"/>
      <c r="C2022" s="68"/>
      <c r="D2022" s="1004"/>
      <c r="E2022" s="13"/>
      <c r="F2022" s="14"/>
      <c r="G2022" s="15"/>
      <c r="H2022" s="58"/>
      <c r="I2022" s="15"/>
      <c r="J2022" s="15"/>
      <c r="K2022" s="16"/>
      <c r="L2022" s="15"/>
      <c r="M2022" s="15"/>
      <c r="N2022" s="17"/>
      <c r="O2022" s="17"/>
      <c r="P2022" s="17"/>
      <c r="Q2022" s="69"/>
      <c r="R2022" s="755"/>
      <c r="S2022" s="755"/>
      <c r="AZ2022" s="283"/>
      <c r="BA2022" s="284"/>
    </row>
    <row r="2023" spans="1:53" hidden="1">
      <c r="A2023" s="67"/>
      <c r="B2023" s="68"/>
      <c r="C2023" s="68"/>
      <c r="D2023" s="1004" t="s">
        <v>414</v>
      </c>
      <c r="E2023" s="13"/>
      <c r="H2023" s="58"/>
      <c r="N2023" s="18">
        <f>SUBTOTAL(9,N2024:N2031)</f>
        <v>375000000</v>
      </c>
      <c r="O2023" s="18">
        <f>SUBTOTAL(9,O2024:O2031)</f>
        <v>385000000</v>
      </c>
      <c r="P2023" s="18">
        <f>SUBTOTAL(9,P2024:P2031)</f>
        <v>-10000000</v>
      </c>
      <c r="Q2023" s="163"/>
      <c r="R2023" s="755"/>
      <c r="S2023" s="755"/>
      <c r="T2023" s="47"/>
      <c r="U2023" s="47"/>
    </row>
    <row r="2024" spans="1:53" hidden="1">
      <c r="A2024" s="67"/>
      <c r="B2024" s="68"/>
      <c r="C2024" s="68"/>
      <c r="D2024" s="1004"/>
      <c r="E2024" s="13" t="s">
        <v>1332</v>
      </c>
      <c r="F2024" s="14">
        <v>50000000</v>
      </c>
      <c r="G2024" s="15" t="s">
        <v>3</v>
      </c>
      <c r="H2024" s="58">
        <v>1</v>
      </c>
      <c r="I2024" s="15" t="s">
        <v>16</v>
      </c>
      <c r="J2024" s="15" t="s">
        <v>3</v>
      </c>
      <c r="K2024" s="16">
        <v>1</v>
      </c>
      <c r="L2024" s="15" t="s">
        <v>4</v>
      </c>
      <c r="M2024" s="15" t="s">
        <v>5</v>
      </c>
      <c r="N2024" s="17">
        <f t="shared" ref="N2024:N2031" si="121">ROUNDUP(IF(H2024&lt;=0,0,IF(K2024&lt;=0,0,F2024*H2024*K2024)),-3)</f>
        <v>50000000</v>
      </c>
      <c r="O2024" s="17">
        <v>50000000</v>
      </c>
      <c r="P2024" s="17">
        <f t="shared" ref="P2024:P2031" si="122">N2024-O2024</f>
        <v>0</v>
      </c>
      <c r="Q2024" s="69"/>
      <c r="R2024" s="755"/>
      <c r="S2024" s="755"/>
      <c r="T2024" s="47"/>
      <c r="U2024" s="47"/>
    </row>
    <row r="2025" spans="1:53" hidden="1">
      <c r="A2025" s="67"/>
      <c r="B2025" s="28"/>
      <c r="C2025" s="68"/>
      <c r="D2025" s="1004"/>
      <c r="E2025" s="13" t="s">
        <v>1333</v>
      </c>
      <c r="F2025" s="14">
        <v>60000000</v>
      </c>
      <c r="G2025" s="15" t="s">
        <v>3</v>
      </c>
      <c r="H2025" s="58">
        <v>1</v>
      </c>
      <c r="I2025" s="15" t="s">
        <v>16</v>
      </c>
      <c r="J2025" s="15" t="s">
        <v>3</v>
      </c>
      <c r="K2025" s="16">
        <v>1</v>
      </c>
      <c r="L2025" s="15" t="s">
        <v>4</v>
      </c>
      <c r="M2025" s="15" t="s">
        <v>5</v>
      </c>
      <c r="N2025" s="17">
        <f t="shared" si="121"/>
        <v>60000000</v>
      </c>
      <c r="O2025" s="17">
        <v>80000000</v>
      </c>
      <c r="P2025" s="17">
        <f t="shared" si="122"/>
        <v>-20000000</v>
      </c>
      <c r="Q2025" s="69"/>
      <c r="R2025" s="755"/>
      <c r="S2025" s="755"/>
      <c r="T2025" s="47"/>
      <c r="U2025" s="47"/>
    </row>
    <row r="2026" spans="1:53" hidden="1">
      <c r="A2026" s="67"/>
      <c r="B2026" s="28"/>
      <c r="C2026" s="68"/>
      <c r="D2026" s="1004"/>
      <c r="E2026" s="13" t="s">
        <v>1334</v>
      </c>
      <c r="F2026" s="14">
        <v>50000000</v>
      </c>
      <c r="G2026" s="15" t="s">
        <v>3</v>
      </c>
      <c r="H2026" s="58">
        <v>1</v>
      </c>
      <c r="I2026" s="15" t="s">
        <v>16</v>
      </c>
      <c r="J2026" s="15" t="s">
        <v>3</v>
      </c>
      <c r="K2026" s="16">
        <v>1</v>
      </c>
      <c r="L2026" s="15" t="s">
        <v>4</v>
      </c>
      <c r="M2026" s="15" t="s">
        <v>5</v>
      </c>
      <c r="N2026" s="17">
        <f t="shared" si="121"/>
        <v>50000000</v>
      </c>
      <c r="O2026" s="17">
        <v>50000000</v>
      </c>
      <c r="P2026" s="17">
        <f t="shared" si="122"/>
        <v>0</v>
      </c>
      <c r="Q2026" s="69"/>
      <c r="R2026" s="755"/>
      <c r="S2026" s="755"/>
      <c r="T2026" s="47"/>
      <c r="U2026" s="47"/>
    </row>
    <row r="2027" spans="1:53" hidden="1">
      <c r="A2027" s="67"/>
      <c r="B2027" s="28"/>
      <c r="C2027" s="68"/>
      <c r="D2027" s="1004"/>
      <c r="E2027" s="13" t="s">
        <v>1335</v>
      </c>
      <c r="F2027" s="14">
        <v>50000000</v>
      </c>
      <c r="G2027" s="15" t="s">
        <v>3</v>
      </c>
      <c r="H2027" s="58">
        <v>1</v>
      </c>
      <c r="I2027" s="15" t="s">
        <v>16</v>
      </c>
      <c r="J2027" s="15" t="s">
        <v>3</v>
      </c>
      <c r="K2027" s="16">
        <v>1</v>
      </c>
      <c r="L2027" s="15" t="s">
        <v>4</v>
      </c>
      <c r="M2027" s="15" t="s">
        <v>5</v>
      </c>
      <c r="N2027" s="17">
        <f t="shared" si="121"/>
        <v>50000000</v>
      </c>
      <c r="O2027" s="17">
        <v>50000000</v>
      </c>
      <c r="P2027" s="17">
        <f t="shared" si="122"/>
        <v>0</v>
      </c>
      <c r="Q2027" s="69"/>
      <c r="R2027" s="755"/>
      <c r="S2027" s="755"/>
      <c r="T2027" s="47"/>
      <c r="U2027" s="47"/>
    </row>
    <row r="2028" spans="1:53" hidden="1">
      <c r="A2028" s="67"/>
      <c r="B2028" s="28"/>
      <c r="C2028" s="68"/>
      <c r="D2028" s="1004"/>
      <c r="E2028" s="13" t="s">
        <v>1336</v>
      </c>
      <c r="F2028" s="14">
        <v>50000000</v>
      </c>
      <c r="G2028" s="15" t="s">
        <v>3</v>
      </c>
      <c r="H2028" s="58">
        <v>1</v>
      </c>
      <c r="I2028" s="15" t="s">
        <v>16</v>
      </c>
      <c r="J2028" s="15" t="s">
        <v>3</v>
      </c>
      <c r="K2028" s="16">
        <v>1</v>
      </c>
      <c r="L2028" s="15" t="s">
        <v>4</v>
      </c>
      <c r="M2028" s="15" t="s">
        <v>5</v>
      </c>
      <c r="N2028" s="17">
        <f t="shared" si="121"/>
        <v>50000000</v>
      </c>
      <c r="O2028" s="17">
        <v>50000000</v>
      </c>
      <c r="P2028" s="17">
        <f t="shared" si="122"/>
        <v>0</v>
      </c>
      <c r="Q2028" s="69"/>
      <c r="R2028" s="755"/>
      <c r="S2028" s="755"/>
      <c r="T2028" s="47"/>
      <c r="U2028" s="47"/>
    </row>
    <row r="2029" spans="1:53" hidden="1">
      <c r="A2029" s="67"/>
      <c r="B2029" s="28"/>
      <c r="C2029" s="68"/>
      <c r="D2029" s="1004"/>
      <c r="E2029" s="13" t="s">
        <v>1337</v>
      </c>
      <c r="F2029" s="14">
        <v>60000000</v>
      </c>
      <c r="G2029" s="15" t="s">
        <v>3</v>
      </c>
      <c r="H2029" s="58">
        <v>1</v>
      </c>
      <c r="I2029" s="15" t="s">
        <v>16</v>
      </c>
      <c r="J2029" s="15" t="s">
        <v>3</v>
      </c>
      <c r="K2029" s="16">
        <v>1</v>
      </c>
      <c r="L2029" s="15" t="s">
        <v>4</v>
      </c>
      <c r="M2029" s="15" t="s">
        <v>5</v>
      </c>
      <c r="N2029" s="17">
        <f t="shared" si="121"/>
        <v>60000000</v>
      </c>
      <c r="O2029" s="17">
        <v>50000000</v>
      </c>
      <c r="P2029" s="17">
        <f t="shared" si="122"/>
        <v>10000000</v>
      </c>
      <c r="Q2029" s="69"/>
      <c r="R2029" s="755"/>
      <c r="S2029" s="755"/>
      <c r="T2029" s="47"/>
      <c r="U2029" s="47"/>
    </row>
    <row r="2030" spans="1:53" hidden="1">
      <c r="A2030" s="67"/>
      <c r="B2030" s="28"/>
      <c r="C2030" s="68"/>
      <c r="D2030" s="1004"/>
      <c r="E2030" s="13" t="s">
        <v>1338</v>
      </c>
      <c r="F2030" s="14">
        <v>50000000</v>
      </c>
      <c r="G2030" s="15" t="s">
        <v>3</v>
      </c>
      <c r="H2030" s="58">
        <v>1</v>
      </c>
      <c r="I2030" s="15" t="s">
        <v>16</v>
      </c>
      <c r="J2030" s="15" t="s">
        <v>3</v>
      </c>
      <c r="K2030" s="16">
        <v>1</v>
      </c>
      <c r="L2030" s="15" t="s">
        <v>4</v>
      </c>
      <c r="M2030" s="15" t="s">
        <v>5</v>
      </c>
      <c r="N2030" s="17">
        <f t="shared" si="121"/>
        <v>50000000</v>
      </c>
      <c r="O2030" s="17">
        <v>50000000</v>
      </c>
      <c r="P2030" s="17">
        <f t="shared" si="122"/>
        <v>0</v>
      </c>
      <c r="Q2030" s="69"/>
      <c r="R2030" s="755"/>
      <c r="S2030" s="755"/>
      <c r="T2030" s="47"/>
      <c r="U2030" s="47"/>
    </row>
    <row r="2031" spans="1:53" hidden="1">
      <c r="A2031" s="67"/>
      <c r="B2031" s="28"/>
      <c r="C2031" s="68"/>
      <c r="D2031" s="1004"/>
      <c r="E2031" s="13" t="s">
        <v>1339</v>
      </c>
      <c r="F2031" s="14">
        <v>5000000</v>
      </c>
      <c r="G2031" s="15" t="s">
        <v>3</v>
      </c>
      <c r="H2031" s="58">
        <v>1</v>
      </c>
      <c r="I2031" s="15" t="s">
        <v>16</v>
      </c>
      <c r="J2031" s="15" t="s">
        <v>3</v>
      </c>
      <c r="K2031" s="16">
        <v>1</v>
      </c>
      <c r="L2031" s="15" t="s">
        <v>4</v>
      </c>
      <c r="M2031" s="15" t="s">
        <v>5</v>
      </c>
      <c r="N2031" s="17">
        <f t="shared" si="121"/>
        <v>5000000</v>
      </c>
      <c r="O2031" s="17">
        <v>5000000</v>
      </c>
      <c r="P2031" s="17">
        <f t="shared" si="122"/>
        <v>0</v>
      </c>
      <c r="Q2031" s="69"/>
      <c r="R2031" s="755"/>
      <c r="S2031" s="755"/>
      <c r="T2031" s="47"/>
      <c r="U2031" s="47"/>
    </row>
    <row r="2032" spans="1:53" hidden="1">
      <c r="A2032" s="67"/>
      <c r="B2032" s="28"/>
      <c r="C2032" s="68"/>
      <c r="D2032" s="1004"/>
      <c r="E2032" s="13"/>
      <c r="H2032" s="58"/>
      <c r="N2032" s="17"/>
      <c r="O2032" s="17"/>
      <c r="P2032" s="17"/>
      <c r="Q2032" s="69"/>
      <c r="R2032" s="755"/>
      <c r="S2032" s="755"/>
      <c r="T2032" s="47"/>
      <c r="U2032" s="47"/>
    </row>
    <row r="2033" spans="1:53" hidden="1">
      <c r="A2033" s="67"/>
      <c r="B2033" s="28"/>
      <c r="C2033" s="68"/>
      <c r="D2033" s="1004" t="s">
        <v>126</v>
      </c>
      <c r="E2033" s="13"/>
      <c r="H2033" s="58"/>
      <c r="N2033" s="18">
        <f>SUBTOTAL(9,N2034:N2034)</f>
        <v>70000000</v>
      </c>
      <c r="O2033" s="18">
        <f>SUBTOTAL(9,O2034:O2034)</f>
        <v>60000000</v>
      </c>
      <c r="P2033" s="18">
        <f>SUBTOTAL(9,P2034:P2034)</f>
        <v>10000000</v>
      </c>
      <c r="Q2033" s="163"/>
      <c r="R2033" s="755"/>
      <c r="S2033" s="755"/>
      <c r="T2033" s="47"/>
      <c r="U2033" s="47"/>
    </row>
    <row r="2034" spans="1:53" hidden="1">
      <c r="A2034" s="67"/>
      <c r="B2034" s="28"/>
      <c r="C2034" s="68"/>
      <c r="D2034" s="1004"/>
      <c r="E2034" s="13" t="s">
        <v>597</v>
      </c>
      <c r="F2034" s="14">
        <v>70000000</v>
      </c>
      <c r="G2034" s="15" t="s">
        <v>3</v>
      </c>
      <c r="H2034" s="58">
        <v>1</v>
      </c>
      <c r="I2034" s="15" t="s">
        <v>16</v>
      </c>
      <c r="J2034" s="15" t="s">
        <v>3</v>
      </c>
      <c r="K2034" s="16">
        <v>1</v>
      </c>
      <c r="L2034" s="15" t="s">
        <v>4</v>
      </c>
      <c r="M2034" s="15" t="s">
        <v>5</v>
      </c>
      <c r="N2034" s="17">
        <f>ROUNDUP(IF(H2034&lt;=0,0,IF(K2034&lt;=0,0,F2034*H2034*K2034)),-3)</f>
        <v>70000000</v>
      </c>
      <c r="O2034" s="17">
        <v>60000000</v>
      </c>
      <c r="P2034" s="17">
        <f>N2034-O2034</f>
        <v>10000000</v>
      </c>
      <c r="Q2034" s="69"/>
      <c r="R2034" s="755"/>
      <c r="S2034" s="755"/>
      <c r="T2034" s="47"/>
      <c r="U2034" s="47"/>
    </row>
    <row r="2035" spans="1:53" hidden="1">
      <c r="A2035" s="67"/>
      <c r="B2035" s="28"/>
      <c r="C2035" s="68"/>
      <c r="D2035" s="1033"/>
      <c r="E2035" s="13"/>
      <c r="H2035" s="58"/>
      <c r="N2035" s="17"/>
      <c r="O2035" s="17"/>
      <c r="P2035" s="17"/>
      <c r="Q2035" s="69"/>
      <c r="R2035" s="755"/>
      <c r="S2035" s="755"/>
      <c r="T2035" s="47"/>
      <c r="U2035" s="47"/>
    </row>
    <row r="2036" spans="1:53" hidden="1">
      <c r="A2036" s="67"/>
      <c r="B2036" s="347" t="s">
        <v>1340</v>
      </c>
      <c r="C2036" s="357"/>
      <c r="D2036" s="1064"/>
      <c r="E2036" s="358"/>
      <c r="F2036" s="270"/>
      <c r="G2036" s="271"/>
      <c r="H2036" s="349"/>
      <c r="I2036" s="271"/>
      <c r="J2036" s="271"/>
      <c r="K2036" s="272"/>
      <c r="L2036" s="271"/>
      <c r="M2036" s="271"/>
      <c r="N2036" s="173">
        <f>SUBTOTAL(9,N2037:N2357)</f>
        <v>868066000</v>
      </c>
      <c r="O2036" s="173">
        <f>SUBTOTAL(9,O2037:O2357)</f>
        <v>1308608000</v>
      </c>
      <c r="P2036" s="173">
        <f>SUBTOTAL(9,P2037:P2357)</f>
        <v>-440542000</v>
      </c>
      <c r="Q2036" s="122">
        <f>(N2036/O2036)*100-100</f>
        <v>-33.664932508436436</v>
      </c>
      <c r="R2036" s="755"/>
      <c r="S2036" s="755"/>
      <c r="T2036" s="47"/>
      <c r="U2036" s="47"/>
    </row>
    <row r="2037" spans="1:53" hidden="1">
      <c r="A2037" s="67"/>
      <c r="B2037" s="350"/>
      <c r="C2037" s="347" t="s">
        <v>3269</v>
      </c>
      <c r="D2037" s="1028"/>
      <c r="E2037" s="348"/>
      <c r="F2037" s="118"/>
      <c r="G2037" s="119"/>
      <c r="H2037" s="351"/>
      <c r="I2037" s="119"/>
      <c r="J2037" s="119"/>
      <c r="K2037" s="120"/>
      <c r="L2037" s="119"/>
      <c r="M2037" s="119"/>
      <c r="N2037" s="121">
        <f>SUBTOTAL(9,N2038:N2109)</f>
        <v>577118000</v>
      </c>
      <c r="O2037" s="121">
        <f>SUBTOTAL(9,O2038:O2109)</f>
        <v>921976000</v>
      </c>
      <c r="P2037" s="121">
        <f>SUBTOTAL(9,P2038:P2109)</f>
        <v>-344858000</v>
      </c>
      <c r="Q2037" s="122">
        <f>(N2037/O2037)*100-100</f>
        <v>-37.404227441929073</v>
      </c>
      <c r="R2037" s="755"/>
      <c r="S2037" s="755"/>
      <c r="T2037" s="47"/>
      <c r="U2037" s="47"/>
    </row>
    <row r="2038" spans="1:53" hidden="1">
      <c r="A2038" s="67"/>
      <c r="B2038" s="28"/>
      <c r="C2038" s="28"/>
      <c r="D2038" s="1011" t="s">
        <v>405</v>
      </c>
      <c r="E2038" s="13"/>
      <c r="H2038" s="58"/>
      <c r="N2038" s="18">
        <f>SUBTOTAL(9,N2039)</f>
        <v>26880000</v>
      </c>
      <c r="O2038" s="18">
        <f>SUBTOTAL(9,O2039)</f>
        <v>33600000</v>
      </c>
      <c r="P2038" s="18">
        <f>SUBTOTAL(9,P2039)</f>
        <v>-6720000</v>
      </c>
      <c r="Q2038" s="163"/>
      <c r="R2038" s="755"/>
      <c r="S2038" s="755"/>
      <c r="T2038" s="47"/>
      <c r="U2038" s="47"/>
    </row>
    <row r="2039" spans="1:53" hidden="1">
      <c r="A2039" s="67"/>
      <c r="B2039" s="28"/>
      <c r="C2039" s="28"/>
      <c r="D2039" s="1011"/>
      <c r="E2039" s="339" t="s">
        <v>1341</v>
      </c>
      <c r="F2039" s="14">
        <v>56000</v>
      </c>
      <c r="G2039" s="15" t="s">
        <v>3</v>
      </c>
      <c r="H2039" s="58">
        <v>40</v>
      </c>
      <c r="I2039" s="15" t="s">
        <v>9</v>
      </c>
      <c r="J2039" s="15" t="s">
        <v>3</v>
      </c>
      <c r="K2039" s="16">
        <v>12</v>
      </c>
      <c r="L2039" s="15" t="s">
        <v>17</v>
      </c>
      <c r="M2039" s="15" t="s">
        <v>5</v>
      </c>
      <c r="N2039" s="17">
        <f>ROUNDUP(IF(H2039&lt;=0,0,IF(K2039&lt;=0,0,F2039*H2039*K2039)),-3)</f>
        <v>26880000</v>
      </c>
      <c r="O2039" s="17">
        <v>33600000</v>
      </c>
      <c r="P2039" s="17">
        <f>N2039-O2039</f>
        <v>-6720000</v>
      </c>
      <c r="Q2039" s="69"/>
      <c r="R2039" s="755"/>
      <c r="S2039" s="755"/>
      <c r="T2039" s="47"/>
      <c r="U2039" s="47"/>
    </row>
    <row r="2040" spans="1:53" s="47" customFormat="1" hidden="1">
      <c r="A2040" s="67"/>
      <c r="B2040" s="28"/>
      <c r="C2040" s="28"/>
      <c r="D2040" s="1011"/>
      <c r="E2040" s="339"/>
      <c r="F2040" s="14"/>
      <c r="G2040" s="15"/>
      <c r="H2040" s="58"/>
      <c r="I2040" s="15"/>
      <c r="J2040" s="15"/>
      <c r="K2040" s="16"/>
      <c r="L2040" s="15"/>
      <c r="M2040" s="15"/>
      <c r="N2040" s="17"/>
      <c r="O2040" s="17"/>
      <c r="P2040" s="17"/>
      <c r="Q2040" s="69"/>
      <c r="R2040" s="755"/>
      <c r="S2040" s="755"/>
      <c r="AZ2040" s="283"/>
      <c r="BA2040" s="284"/>
    </row>
    <row r="2041" spans="1:53" hidden="1">
      <c r="A2041" s="67"/>
      <c r="B2041" s="28"/>
      <c r="C2041" s="68"/>
      <c r="D2041" s="1011" t="s">
        <v>3256</v>
      </c>
      <c r="E2041" s="339"/>
      <c r="H2041" s="58"/>
      <c r="N2041" s="18">
        <f>SUBTOTAL(9,N2042)</f>
        <v>0</v>
      </c>
      <c r="O2041" s="18">
        <f>SUBTOTAL(9,O2042)</f>
        <v>320000000</v>
      </c>
      <c r="P2041" s="18">
        <f>SUBTOTAL(9,P2042)</f>
        <v>-320000000</v>
      </c>
      <c r="Q2041" s="163"/>
      <c r="R2041" s="755"/>
      <c r="S2041" s="755"/>
      <c r="T2041" s="47"/>
      <c r="U2041" s="47"/>
      <c r="AZ2041" s="10"/>
      <c r="BA2041" s="10"/>
    </row>
    <row r="2042" spans="1:53" hidden="1">
      <c r="A2042" s="67"/>
      <c r="B2042" s="28"/>
      <c r="C2042" s="68"/>
      <c r="D2042" s="1011"/>
      <c r="E2042" s="339" t="s">
        <v>3257</v>
      </c>
      <c r="G2042" s="15" t="s">
        <v>3</v>
      </c>
      <c r="H2042" s="58">
        <v>6</v>
      </c>
      <c r="I2042" s="15" t="s">
        <v>159</v>
      </c>
      <c r="J2042" s="15" t="s">
        <v>3</v>
      </c>
      <c r="K2042" s="16">
        <v>12</v>
      </c>
      <c r="L2042" s="15" t="s">
        <v>17</v>
      </c>
      <c r="M2042" s="15" t="s">
        <v>5</v>
      </c>
      <c r="N2042" s="17">
        <f>ROUNDUP(IF(H2042&lt;=0,0,IF(K2042&lt;=0,0,F2042*H2042*K2042)),-3)</f>
        <v>0</v>
      </c>
      <c r="O2042" s="17">
        <v>320000000</v>
      </c>
      <c r="P2042" s="17">
        <f>N2042-O2042</f>
        <v>-320000000</v>
      </c>
      <c r="Q2042" s="69"/>
      <c r="R2042" s="755"/>
      <c r="S2042" s="755"/>
      <c r="T2042" s="47"/>
      <c r="U2042" s="47"/>
      <c r="AZ2042" s="10"/>
      <c r="BA2042" s="10"/>
    </row>
    <row r="2043" spans="1:53" hidden="1">
      <c r="A2043" s="67"/>
      <c r="B2043" s="28"/>
      <c r="C2043" s="68"/>
      <c r="D2043" s="1011"/>
      <c r="E2043" s="339"/>
      <c r="H2043" s="58"/>
      <c r="N2043" s="17"/>
      <c r="O2043" s="17"/>
      <c r="P2043" s="17"/>
      <c r="Q2043" s="69"/>
      <c r="R2043" s="755"/>
      <c r="S2043" s="755"/>
      <c r="T2043" s="47"/>
      <c r="U2043" s="47"/>
      <c r="AZ2043" s="10"/>
      <c r="BA2043" s="10"/>
    </row>
    <row r="2044" spans="1:53" hidden="1">
      <c r="A2044" s="67"/>
      <c r="B2044" s="28"/>
      <c r="C2044" s="28"/>
      <c r="D2044" s="1011" t="s">
        <v>122</v>
      </c>
      <c r="E2044" s="339"/>
      <c r="H2044" s="58"/>
      <c r="N2044" s="18">
        <f>SUBTOTAL(9,N2045:N2047)</f>
        <v>20800000</v>
      </c>
      <c r="O2044" s="18">
        <f>SUBTOTAL(9,O2045:O2047)</f>
        <v>27700000</v>
      </c>
      <c r="P2044" s="18">
        <f>SUBTOTAL(9,P2045:P2047)</f>
        <v>-6900000</v>
      </c>
      <c r="Q2044" s="163"/>
      <c r="R2044" s="755"/>
      <c r="S2044" s="755"/>
      <c r="T2044" s="47"/>
      <c r="U2044" s="47"/>
    </row>
    <row r="2045" spans="1:53" hidden="1">
      <c r="A2045" s="67"/>
      <c r="B2045" s="28"/>
      <c r="C2045" s="28"/>
      <c r="D2045" s="1011"/>
      <c r="E2045" s="339" t="s">
        <v>1342</v>
      </c>
      <c r="F2045" s="14">
        <v>30000</v>
      </c>
      <c r="G2045" s="15" t="s">
        <v>3</v>
      </c>
      <c r="H2045" s="58">
        <v>40</v>
      </c>
      <c r="I2045" s="15" t="s">
        <v>119</v>
      </c>
      <c r="J2045" s="15" t="s">
        <v>3</v>
      </c>
      <c r="K2045" s="16">
        <v>12</v>
      </c>
      <c r="L2045" s="15" t="s">
        <v>17</v>
      </c>
      <c r="M2045" s="15" t="s">
        <v>5</v>
      </c>
      <c r="N2045" s="17">
        <f>ROUNDUP(IF(H2045&lt;=0,0,IF(K2045&lt;=0,0,F2045*H2045*K2045)),-3)</f>
        <v>14400000</v>
      </c>
      <c r="O2045" s="17">
        <v>19200000</v>
      </c>
      <c r="P2045" s="17">
        <f>N2045-O2045</f>
        <v>-4800000</v>
      </c>
      <c r="Q2045" s="69"/>
      <c r="R2045" s="755"/>
      <c r="S2045" s="755"/>
      <c r="T2045" s="47"/>
      <c r="U2045" s="47"/>
    </row>
    <row r="2046" spans="1:53" hidden="1">
      <c r="A2046" s="67"/>
      <c r="B2046" s="28"/>
      <c r="C2046" s="28"/>
      <c r="D2046" s="1011"/>
      <c r="E2046" s="339" t="s">
        <v>1343</v>
      </c>
      <c r="F2046" s="14">
        <v>80000</v>
      </c>
      <c r="G2046" s="15" t="s">
        <v>3</v>
      </c>
      <c r="H2046" s="58">
        <v>40</v>
      </c>
      <c r="I2046" s="15" t="s">
        <v>119</v>
      </c>
      <c r="J2046" s="15" t="s">
        <v>3</v>
      </c>
      <c r="K2046" s="16">
        <v>2</v>
      </c>
      <c r="L2046" s="15" t="s">
        <v>155</v>
      </c>
      <c r="M2046" s="15" t="s">
        <v>5</v>
      </c>
      <c r="N2046" s="17">
        <f>ROUNDUP(IF(H2046&lt;=0,0,IF(K2046&lt;=0,0,F2046*H2046*K2046)),-3)</f>
        <v>6400000</v>
      </c>
      <c r="O2046" s="17">
        <v>8000000</v>
      </c>
      <c r="P2046" s="17">
        <f>N2046-O2046</f>
        <v>-1600000</v>
      </c>
      <c r="Q2046" s="69"/>
      <c r="R2046" s="755"/>
      <c r="S2046" s="755"/>
      <c r="T2046" s="47"/>
      <c r="U2046" s="47"/>
    </row>
    <row r="2047" spans="1:53" hidden="1">
      <c r="A2047" s="67"/>
      <c r="B2047" s="28"/>
      <c r="C2047" s="28"/>
      <c r="D2047" s="1011"/>
      <c r="E2047" s="339" t="s">
        <v>1344</v>
      </c>
      <c r="F2047" s="14">
        <v>0</v>
      </c>
      <c r="G2047" s="15" t="s">
        <v>3</v>
      </c>
      <c r="H2047" s="58"/>
      <c r="I2047" s="15" t="s">
        <v>119</v>
      </c>
      <c r="J2047" s="15" t="s">
        <v>3</v>
      </c>
      <c r="L2047" s="15" t="s">
        <v>4</v>
      </c>
      <c r="M2047" s="15" t="s">
        <v>5</v>
      </c>
      <c r="N2047" s="17">
        <f>ROUNDUP(IF(H2047&lt;=0,0,IF(K2047&lt;=0,0,F2047*H2047*K2047)),-3)</f>
        <v>0</v>
      </c>
      <c r="O2047" s="17">
        <v>500000</v>
      </c>
      <c r="P2047" s="17">
        <f>N2047-O2047</f>
        <v>-500000</v>
      </c>
      <c r="Q2047" s="69"/>
      <c r="R2047" s="755"/>
      <c r="S2047" s="755"/>
      <c r="T2047" s="47"/>
      <c r="U2047" s="47"/>
    </row>
    <row r="2048" spans="1:53" hidden="1">
      <c r="A2048" s="67"/>
      <c r="B2048" s="28"/>
      <c r="C2048" s="28"/>
      <c r="D2048" s="1011"/>
      <c r="E2048" s="339"/>
      <c r="H2048" s="58"/>
      <c r="N2048" s="17"/>
      <c r="O2048" s="17"/>
      <c r="P2048" s="17"/>
      <c r="Q2048" s="69"/>
      <c r="R2048" s="755"/>
      <c r="S2048" s="755"/>
      <c r="T2048" s="47"/>
      <c r="U2048" s="47"/>
    </row>
    <row r="2049" spans="1:53" hidden="1">
      <c r="A2049" s="67"/>
      <c r="B2049" s="28"/>
      <c r="C2049" s="28"/>
      <c r="D2049" s="1011" t="s">
        <v>123</v>
      </c>
      <c r="E2049" s="339"/>
      <c r="H2049" s="58"/>
      <c r="N2049" s="18">
        <f>SUBTOTAL(9,N2050:N2051)</f>
        <v>21004000</v>
      </c>
      <c r="O2049" s="18">
        <f>SUBTOTAL(9,O2050:O2051)</f>
        <v>21000000</v>
      </c>
      <c r="P2049" s="18">
        <f>SUBTOTAL(9,P2050:P2051)</f>
        <v>4000</v>
      </c>
      <c r="Q2049" s="163"/>
      <c r="R2049" s="755"/>
      <c r="S2049" s="755"/>
      <c r="T2049" s="47"/>
      <c r="U2049" s="47"/>
    </row>
    <row r="2050" spans="1:53" hidden="1">
      <c r="A2050" s="67"/>
      <c r="B2050" s="28"/>
      <c r="C2050" s="28"/>
      <c r="D2050" s="1011"/>
      <c r="E2050" s="339" t="s">
        <v>1345</v>
      </c>
      <c r="F2050" s="14">
        <v>3500800</v>
      </c>
      <c r="G2050" s="15" t="s">
        <v>3</v>
      </c>
      <c r="H2050" s="58">
        <v>5</v>
      </c>
      <c r="I2050" s="15" t="s">
        <v>117</v>
      </c>
      <c r="J2050" s="15" t="s">
        <v>3</v>
      </c>
      <c r="K2050" s="16">
        <v>1</v>
      </c>
      <c r="L2050" s="15" t="s">
        <v>4</v>
      </c>
      <c r="M2050" s="15" t="s">
        <v>5</v>
      </c>
      <c r="N2050" s="17">
        <f>ROUNDUP(IF(H2050&lt;=0,0,IF(K2050&lt;=0,0,F2050*H2050*K2050)),-3)</f>
        <v>17504000</v>
      </c>
      <c r="O2050" s="17">
        <v>17500000</v>
      </c>
      <c r="P2050" s="17">
        <f>N2050-O2050</f>
        <v>4000</v>
      </c>
      <c r="Q2050" s="69"/>
      <c r="R2050" s="755"/>
      <c r="S2050" s="755"/>
      <c r="T2050" s="47"/>
      <c r="U2050" s="47"/>
    </row>
    <row r="2051" spans="1:53" hidden="1">
      <c r="A2051" s="67"/>
      <c r="B2051" s="28"/>
      <c r="C2051" s="28"/>
      <c r="D2051" s="1011"/>
      <c r="E2051" s="339" t="s">
        <v>1346</v>
      </c>
      <c r="F2051" s="14">
        <v>3500000</v>
      </c>
      <c r="G2051" s="15" t="s">
        <v>3</v>
      </c>
      <c r="H2051" s="58">
        <v>1</v>
      </c>
      <c r="I2051" s="15" t="s">
        <v>119</v>
      </c>
      <c r="J2051" s="15" t="s">
        <v>3</v>
      </c>
      <c r="K2051" s="16">
        <v>1</v>
      </c>
      <c r="L2051" s="15" t="s">
        <v>4</v>
      </c>
      <c r="M2051" s="15" t="s">
        <v>5</v>
      </c>
      <c r="N2051" s="17">
        <f>ROUNDUP(IF(H2051&lt;=0,0,IF(K2051&lt;=0,0,F2051*H2051*K2051)),-3)</f>
        <v>3500000</v>
      </c>
      <c r="O2051" s="17">
        <v>3500000</v>
      </c>
      <c r="P2051" s="17">
        <f>N2051-O2051</f>
        <v>0</v>
      </c>
      <c r="Q2051" s="69"/>
      <c r="R2051" s="755"/>
      <c r="S2051" s="755"/>
      <c r="T2051" s="47"/>
      <c r="U2051" s="47"/>
    </row>
    <row r="2052" spans="1:53" hidden="1">
      <c r="A2052" s="67"/>
      <c r="B2052" s="28"/>
      <c r="C2052" s="28"/>
      <c r="D2052" s="1011"/>
      <c r="E2052" s="339"/>
      <c r="H2052" s="58"/>
      <c r="N2052" s="17"/>
      <c r="O2052" s="17"/>
      <c r="P2052" s="17"/>
      <c r="Q2052" s="69"/>
      <c r="R2052" s="755"/>
      <c r="S2052" s="755"/>
      <c r="T2052" s="47"/>
      <c r="U2052" s="47"/>
      <c r="AZ2052" s="10"/>
      <c r="BA2052" s="10"/>
    </row>
    <row r="2053" spans="1:53" hidden="1">
      <c r="A2053" s="67"/>
      <c r="B2053" s="68"/>
      <c r="C2053" s="68"/>
      <c r="D2053" s="1011" t="s">
        <v>397</v>
      </c>
      <c r="E2053" s="14"/>
      <c r="H2053" s="58"/>
      <c r="N2053" s="18">
        <f>SUBTOTAL(9,N2054:N2059)</f>
        <v>11644000</v>
      </c>
      <c r="O2053" s="18">
        <f>SUBTOTAL(9,O2054:O2059)</f>
        <v>12364000</v>
      </c>
      <c r="P2053" s="18">
        <f>SUBTOTAL(9,P2054:P2059)</f>
        <v>-720000</v>
      </c>
      <c r="Q2053" s="163"/>
      <c r="R2053" s="755"/>
      <c r="S2053" s="755"/>
      <c r="T2053" s="47"/>
      <c r="U2053" s="47"/>
      <c r="AZ2053" s="10"/>
      <c r="BA2053" s="10"/>
    </row>
    <row r="2054" spans="1:53" hidden="1">
      <c r="A2054" s="67"/>
      <c r="B2054" s="28"/>
      <c r="C2054" s="68"/>
      <c r="D2054" s="1011"/>
      <c r="E2054" s="339" t="s">
        <v>1347</v>
      </c>
      <c r="F2054" s="342">
        <v>55000</v>
      </c>
      <c r="G2054" s="343" t="s">
        <v>3</v>
      </c>
      <c r="H2054" s="344">
        <v>2</v>
      </c>
      <c r="I2054" s="343" t="s">
        <v>1348</v>
      </c>
      <c r="J2054" s="343" t="s">
        <v>3</v>
      </c>
      <c r="K2054" s="345">
        <v>12</v>
      </c>
      <c r="L2054" s="343" t="s">
        <v>120</v>
      </c>
      <c r="M2054" s="343" t="s">
        <v>5</v>
      </c>
      <c r="N2054" s="17">
        <f t="shared" ref="N2054:N2059" si="123">ROUNDUP(IF(H2054&lt;=0,0,IF(K2054&lt;=0,0,F2054*H2054*K2054)),-3)</f>
        <v>1320000</v>
      </c>
      <c r="O2054" s="17">
        <v>1320000</v>
      </c>
      <c r="P2054" s="17">
        <f t="shared" ref="P2054:P2059" si="124">N2054-O2054</f>
        <v>0</v>
      </c>
      <c r="Q2054" s="69"/>
      <c r="R2054" s="755"/>
      <c r="S2054" s="755"/>
      <c r="T2054" s="47"/>
      <c r="U2054" s="47"/>
      <c r="AZ2054" s="10"/>
      <c r="BA2054" s="10"/>
    </row>
    <row r="2055" spans="1:53" hidden="1">
      <c r="A2055" s="67"/>
      <c r="B2055" s="28"/>
      <c r="C2055" s="68"/>
      <c r="D2055" s="1011"/>
      <c r="E2055" s="339" t="s">
        <v>1349</v>
      </c>
      <c r="F2055" s="342">
        <v>12000</v>
      </c>
      <c r="G2055" s="343" t="s">
        <v>3</v>
      </c>
      <c r="H2055" s="344">
        <v>6</v>
      </c>
      <c r="I2055" s="343" t="s">
        <v>1348</v>
      </c>
      <c r="J2055" s="343" t="s">
        <v>3</v>
      </c>
      <c r="K2055" s="344">
        <v>12</v>
      </c>
      <c r="L2055" s="343" t="s">
        <v>120</v>
      </c>
      <c r="M2055" s="343" t="s">
        <v>5</v>
      </c>
      <c r="N2055" s="17">
        <f t="shared" si="123"/>
        <v>864000</v>
      </c>
      <c r="O2055" s="17">
        <v>864000</v>
      </c>
      <c r="P2055" s="17">
        <f t="shared" si="124"/>
        <v>0</v>
      </c>
      <c r="Q2055" s="69"/>
      <c r="R2055" s="755"/>
      <c r="S2055" s="755"/>
      <c r="T2055" s="47"/>
      <c r="U2055" s="47"/>
      <c r="AZ2055" s="10"/>
      <c r="BA2055" s="10"/>
    </row>
    <row r="2056" spans="1:53" hidden="1">
      <c r="A2056" s="67"/>
      <c r="B2056" s="28"/>
      <c r="C2056" s="68"/>
      <c r="D2056" s="1011"/>
      <c r="E2056" s="339" t="s">
        <v>1350</v>
      </c>
      <c r="F2056" s="342">
        <v>5000</v>
      </c>
      <c r="G2056" s="343" t="s">
        <v>3</v>
      </c>
      <c r="H2056" s="344">
        <v>6</v>
      </c>
      <c r="I2056" s="343" t="s">
        <v>135</v>
      </c>
      <c r="J2056" s="343" t="s">
        <v>3</v>
      </c>
      <c r="K2056" s="344">
        <v>12</v>
      </c>
      <c r="L2056" s="343" t="s">
        <v>120</v>
      </c>
      <c r="M2056" s="343" t="s">
        <v>5</v>
      </c>
      <c r="N2056" s="17">
        <f t="shared" si="123"/>
        <v>360000</v>
      </c>
      <c r="O2056" s="17">
        <v>1080000</v>
      </c>
      <c r="P2056" s="17">
        <f t="shared" si="124"/>
        <v>-720000</v>
      </c>
      <c r="Q2056" s="69"/>
      <c r="R2056" s="755"/>
      <c r="S2056" s="755"/>
      <c r="T2056" s="47"/>
      <c r="U2056" s="47"/>
      <c r="AZ2056" s="10"/>
      <c r="BA2056" s="10"/>
    </row>
    <row r="2057" spans="1:53" hidden="1">
      <c r="A2057" s="67"/>
      <c r="B2057" s="28"/>
      <c r="C2057" s="68"/>
      <c r="D2057" s="1011"/>
      <c r="E2057" s="339" t="s">
        <v>1351</v>
      </c>
      <c r="F2057" s="342">
        <v>200000</v>
      </c>
      <c r="G2057" s="343" t="s">
        <v>3</v>
      </c>
      <c r="H2057" s="344">
        <v>12</v>
      </c>
      <c r="I2057" s="343" t="s">
        <v>17</v>
      </c>
      <c r="J2057" s="343" t="s">
        <v>3</v>
      </c>
      <c r="K2057" s="344">
        <v>1</v>
      </c>
      <c r="L2057" s="343" t="s">
        <v>118</v>
      </c>
      <c r="M2057" s="343" t="s">
        <v>5</v>
      </c>
      <c r="N2057" s="17">
        <f t="shared" si="123"/>
        <v>2400000</v>
      </c>
      <c r="O2057" s="17">
        <v>2400000</v>
      </c>
      <c r="P2057" s="17">
        <f t="shared" si="124"/>
        <v>0</v>
      </c>
      <c r="Q2057" s="69"/>
      <c r="R2057" s="755"/>
      <c r="S2057" s="755"/>
      <c r="T2057" s="47"/>
      <c r="U2057" s="47"/>
      <c r="AZ2057" s="10"/>
      <c r="BA2057" s="10"/>
    </row>
    <row r="2058" spans="1:53" hidden="1">
      <c r="A2058" s="67"/>
      <c r="B2058" s="28"/>
      <c r="C2058" s="68"/>
      <c r="D2058" s="1011"/>
      <c r="E2058" s="339" t="s">
        <v>1352</v>
      </c>
      <c r="F2058" s="342">
        <v>70000</v>
      </c>
      <c r="G2058" s="343" t="s">
        <v>3</v>
      </c>
      <c r="H2058" s="344">
        <v>10</v>
      </c>
      <c r="I2058" s="343" t="s">
        <v>4</v>
      </c>
      <c r="J2058" s="343" t="s">
        <v>3</v>
      </c>
      <c r="K2058" s="345">
        <v>1</v>
      </c>
      <c r="L2058" s="343" t="s">
        <v>118</v>
      </c>
      <c r="M2058" s="343" t="s">
        <v>5</v>
      </c>
      <c r="N2058" s="17">
        <f t="shared" si="123"/>
        <v>700000</v>
      </c>
      <c r="O2058" s="17">
        <v>700000</v>
      </c>
      <c r="P2058" s="17">
        <f t="shared" si="124"/>
        <v>0</v>
      </c>
      <c r="Q2058" s="69"/>
      <c r="R2058" s="755"/>
      <c r="S2058" s="755"/>
      <c r="T2058" s="47"/>
      <c r="U2058" s="47"/>
      <c r="AZ2058" s="10"/>
      <c r="BA2058" s="10"/>
    </row>
    <row r="2059" spans="1:53" hidden="1">
      <c r="A2059" s="67"/>
      <c r="B2059" s="28"/>
      <c r="C2059" s="68"/>
      <c r="D2059" s="1011"/>
      <c r="E2059" s="339" t="s">
        <v>1353</v>
      </c>
      <c r="F2059" s="342">
        <v>500000</v>
      </c>
      <c r="G2059" s="343" t="s">
        <v>3</v>
      </c>
      <c r="H2059" s="346">
        <v>12</v>
      </c>
      <c r="I2059" s="343" t="s">
        <v>17</v>
      </c>
      <c r="J2059" s="343" t="s">
        <v>3</v>
      </c>
      <c r="K2059" s="345">
        <v>1</v>
      </c>
      <c r="L2059" s="343" t="s">
        <v>118</v>
      </c>
      <c r="M2059" s="343" t="s">
        <v>5</v>
      </c>
      <c r="N2059" s="17">
        <f t="shared" si="123"/>
        <v>6000000</v>
      </c>
      <c r="O2059" s="17">
        <v>6000000</v>
      </c>
      <c r="P2059" s="17">
        <f t="shared" si="124"/>
        <v>0</v>
      </c>
      <c r="Q2059" s="69"/>
      <c r="R2059" s="755"/>
      <c r="S2059" s="755"/>
      <c r="T2059" s="47"/>
      <c r="U2059" s="47"/>
      <c r="AZ2059" s="10"/>
      <c r="BA2059" s="10"/>
    </row>
    <row r="2060" spans="1:53" hidden="1">
      <c r="A2060" s="67"/>
      <c r="B2060" s="28"/>
      <c r="C2060" s="68"/>
      <c r="D2060" s="1011"/>
      <c r="E2060" s="339"/>
      <c r="F2060" s="342"/>
      <c r="G2060" s="343"/>
      <c r="H2060" s="359"/>
      <c r="I2060" s="343"/>
      <c r="J2060" s="343"/>
      <c r="K2060" s="345"/>
      <c r="L2060" s="343"/>
      <c r="M2060" s="343"/>
      <c r="N2060" s="17"/>
      <c r="O2060" s="17"/>
      <c r="P2060" s="17"/>
      <c r="Q2060" s="69"/>
      <c r="R2060" s="755"/>
      <c r="S2060" s="755"/>
      <c r="T2060" s="47"/>
      <c r="U2060" s="47"/>
      <c r="AZ2060" s="10"/>
      <c r="BA2060" s="10"/>
    </row>
    <row r="2061" spans="1:53" hidden="1">
      <c r="A2061" s="67"/>
      <c r="B2061" s="28"/>
      <c r="C2061" s="68"/>
      <c r="D2061" s="1011" t="s">
        <v>416</v>
      </c>
      <c r="E2061" s="339"/>
      <c r="H2061" s="58"/>
      <c r="N2061" s="18">
        <f>SUBTOTAL(9,N2062)</f>
        <v>1440000</v>
      </c>
      <c r="O2061" s="18">
        <f>SUBTOTAL(9,O2062)</f>
        <v>2160000</v>
      </c>
      <c r="P2061" s="18">
        <f>SUBTOTAL(9,P2062)</f>
        <v>-720000</v>
      </c>
      <c r="Q2061" s="163"/>
      <c r="R2061" s="755"/>
      <c r="S2061" s="755"/>
      <c r="T2061" s="47"/>
      <c r="U2061" s="47"/>
      <c r="AZ2061" s="10"/>
      <c r="BA2061" s="10"/>
    </row>
    <row r="2062" spans="1:53" hidden="1">
      <c r="A2062" s="67"/>
      <c r="B2062" s="28"/>
      <c r="C2062" s="68"/>
      <c r="D2062" s="1011"/>
      <c r="E2062" s="339" t="s">
        <v>1354</v>
      </c>
      <c r="F2062" s="14">
        <v>20000</v>
      </c>
      <c r="G2062" s="15" t="s">
        <v>3</v>
      </c>
      <c r="H2062" s="58">
        <v>6</v>
      </c>
      <c r="I2062" s="15" t="s">
        <v>159</v>
      </c>
      <c r="J2062" s="15" t="s">
        <v>3</v>
      </c>
      <c r="K2062" s="16">
        <v>12</v>
      </c>
      <c r="L2062" s="15" t="s">
        <v>17</v>
      </c>
      <c r="M2062" s="15" t="s">
        <v>5</v>
      </c>
      <c r="N2062" s="17">
        <f>ROUNDUP(IF(H2062&lt;=0,0,IF(K2062&lt;=0,0,F2062*H2062*K2062)),-3)</f>
        <v>1440000</v>
      </c>
      <c r="O2062" s="17">
        <v>2160000</v>
      </c>
      <c r="P2062" s="17">
        <f>N2062-O2062</f>
        <v>-720000</v>
      </c>
      <c r="Q2062" s="69"/>
      <c r="R2062" s="755"/>
      <c r="S2062" s="755"/>
      <c r="T2062" s="47"/>
      <c r="U2062" s="47"/>
      <c r="AZ2062" s="10"/>
      <c r="BA2062" s="10"/>
    </row>
    <row r="2063" spans="1:53" hidden="1">
      <c r="A2063" s="67"/>
      <c r="B2063" s="28"/>
      <c r="C2063" s="68"/>
      <c r="D2063" s="1011"/>
      <c r="E2063" s="339"/>
      <c r="H2063" s="58"/>
      <c r="N2063" s="17"/>
      <c r="O2063" s="17"/>
      <c r="P2063" s="17"/>
      <c r="Q2063" s="69"/>
      <c r="R2063" s="755"/>
      <c r="S2063" s="755"/>
      <c r="T2063" s="47"/>
      <c r="U2063" s="47"/>
      <c r="AZ2063" s="10"/>
      <c r="BA2063" s="10"/>
    </row>
    <row r="2064" spans="1:53" hidden="1">
      <c r="A2064" s="67"/>
      <c r="B2064" s="28"/>
      <c r="C2064" s="68"/>
      <c r="D2064" s="1011" t="s">
        <v>436</v>
      </c>
      <c r="E2064" s="13"/>
      <c r="H2064" s="58"/>
      <c r="N2064" s="18">
        <f>SUBTOTAL(9,N2065:N2070)</f>
        <v>26000000</v>
      </c>
      <c r="O2064" s="18">
        <f>SUBTOTAL(9,O2065:O2070)</f>
        <v>26000000</v>
      </c>
      <c r="P2064" s="18">
        <f>SUBTOTAL(9,P2065:P2070)</f>
        <v>0</v>
      </c>
      <c r="Q2064" s="163"/>
      <c r="R2064" s="755"/>
      <c r="S2064" s="755"/>
      <c r="T2064" s="47"/>
      <c r="U2064" s="47"/>
      <c r="AZ2064" s="10"/>
      <c r="BA2064" s="10"/>
    </row>
    <row r="2065" spans="1:21" s="10" customFormat="1" hidden="1">
      <c r="A2065" s="67"/>
      <c r="B2065" s="28"/>
      <c r="C2065" s="68"/>
      <c r="D2065" s="1011"/>
      <c r="E2065" s="339" t="s">
        <v>1355</v>
      </c>
      <c r="F2065" s="14">
        <v>300000</v>
      </c>
      <c r="G2065" s="15" t="s">
        <v>3</v>
      </c>
      <c r="H2065" s="58">
        <v>4</v>
      </c>
      <c r="I2065" s="15" t="s">
        <v>1356</v>
      </c>
      <c r="J2065" s="15" t="s">
        <v>3</v>
      </c>
      <c r="K2065" s="16">
        <v>3</v>
      </c>
      <c r="L2065" s="15" t="s">
        <v>4</v>
      </c>
      <c r="M2065" s="15" t="s">
        <v>5</v>
      </c>
      <c r="N2065" s="17">
        <f t="shared" ref="N2065:N2070" si="125">ROUNDUP(IF(H2065&lt;=0,0,IF(K2065&lt;=0,0,F2065*H2065*K2065)),-3)</f>
        <v>3600000</v>
      </c>
      <c r="O2065" s="17">
        <v>3600000</v>
      </c>
      <c r="P2065" s="17">
        <f t="shared" ref="P2065:P2070" si="126">N2065-O2065</f>
        <v>0</v>
      </c>
      <c r="Q2065" s="69"/>
      <c r="R2065" s="755"/>
      <c r="S2065" s="755"/>
      <c r="T2065" s="47"/>
      <c r="U2065" s="47"/>
    </row>
    <row r="2066" spans="1:21" s="10" customFormat="1" hidden="1">
      <c r="A2066" s="67"/>
      <c r="B2066" s="28"/>
      <c r="C2066" s="68"/>
      <c r="D2066" s="1011"/>
      <c r="E2066" s="339" t="s">
        <v>1357</v>
      </c>
      <c r="F2066" s="14">
        <v>1200000</v>
      </c>
      <c r="G2066" s="15" t="s">
        <v>3</v>
      </c>
      <c r="H2066" s="58">
        <v>1</v>
      </c>
      <c r="I2066" s="15" t="s">
        <v>118</v>
      </c>
      <c r="J2066" s="15" t="s">
        <v>3</v>
      </c>
      <c r="K2066" s="16">
        <v>12</v>
      </c>
      <c r="L2066" s="15" t="s">
        <v>17</v>
      </c>
      <c r="M2066" s="15" t="s">
        <v>5</v>
      </c>
      <c r="N2066" s="17">
        <f t="shared" si="125"/>
        <v>14400000</v>
      </c>
      <c r="O2066" s="17">
        <v>14400000</v>
      </c>
      <c r="P2066" s="17">
        <f t="shared" si="126"/>
        <v>0</v>
      </c>
      <c r="Q2066" s="69"/>
      <c r="R2066" s="755"/>
      <c r="S2066" s="755"/>
      <c r="T2066" s="47"/>
      <c r="U2066" s="47"/>
    </row>
    <row r="2067" spans="1:21" s="10" customFormat="1" hidden="1">
      <c r="A2067" s="67"/>
      <c r="B2067" s="28"/>
      <c r="C2067" s="68"/>
      <c r="D2067" s="1011"/>
      <c r="E2067" s="339" t="s">
        <v>1358</v>
      </c>
      <c r="F2067" s="14">
        <v>400000</v>
      </c>
      <c r="G2067" s="15" t="s">
        <v>3</v>
      </c>
      <c r="H2067" s="58">
        <v>1</v>
      </c>
      <c r="I2067" s="15" t="s">
        <v>118</v>
      </c>
      <c r="J2067" s="15" t="s">
        <v>3</v>
      </c>
      <c r="K2067" s="16">
        <v>1</v>
      </c>
      <c r="L2067" s="15" t="s">
        <v>4</v>
      </c>
      <c r="M2067" s="15" t="s">
        <v>5</v>
      </c>
      <c r="N2067" s="17">
        <f t="shared" si="125"/>
        <v>400000</v>
      </c>
      <c r="O2067" s="17">
        <v>400000</v>
      </c>
      <c r="P2067" s="17">
        <f t="shared" si="126"/>
        <v>0</v>
      </c>
      <c r="Q2067" s="69"/>
      <c r="R2067" s="755"/>
      <c r="S2067" s="755"/>
      <c r="T2067" s="47"/>
      <c r="U2067" s="47"/>
    </row>
    <row r="2068" spans="1:21" s="10" customFormat="1" hidden="1">
      <c r="A2068" s="67"/>
      <c r="B2068" s="28"/>
      <c r="C2068" s="68"/>
      <c r="D2068" s="1011"/>
      <c r="E2068" s="339" t="s">
        <v>1359</v>
      </c>
      <c r="F2068" s="14">
        <v>20000</v>
      </c>
      <c r="G2068" s="15" t="s">
        <v>3</v>
      </c>
      <c r="H2068" s="58">
        <v>40</v>
      </c>
      <c r="I2068" s="15" t="s">
        <v>119</v>
      </c>
      <c r="J2068" s="15" t="s">
        <v>3</v>
      </c>
      <c r="K2068" s="16">
        <v>2</v>
      </c>
      <c r="L2068" s="15" t="s">
        <v>18</v>
      </c>
      <c r="M2068" s="15" t="s">
        <v>5</v>
      </c>
      <c r="N2068" s="17">
        <f t="shared" si="125"/>
        <v>1600000</v>
      </c>
      <c r="O2068" s="17">
        <v>1600000</v>
      </c>
      <c r="P2068" s="17">
        <f t="shared" si="126"/>
        <v>0</v>
      </c>
      <c r="Q2068" s="69"/>
      <c r="R2068" s="755"/>
      <c r="S2068" s="755"/>
      <c r="T2068" s="47"/>
      <c r="U2068" s="47"/>
    </row>
    <row r="2069" spans="1:21" s="10" customFormat="1" hidden="1">
      <c r="A2069" s="67"/>
      <c r="B2069" s="28"/>
      <c r="C2069" s="68"/>
      <c r="D2069" s="1011"/>
      <c r="E2069" s="339" t="s">
        <v>1360</v>
      </c>
      <c r="F2069" s="14">
        <v>30000</v>
      </c>
      <c r="G2069" s="15" t="s">
        <v>3</v>
      </c>
      <c r="H2069" s="58">
        <v>40</v>
      </c>
      <c r="I2069" s="15" t="s">
        <v>119</v>
      </c>
      <c r="J2069" s="15" t="s">
        <v>3</v>
      </c>
      <c r="K2069" s="16">
        <v>1</v>
      </c>
      <c r="L2069" s="15" t="s">
        <v>18</v>
      </c>
      <c r="M2069" s="15" t="s">
        <v>5</v>
      </c>
      <c r="N2069" s="17">
        <f t="shared" si="125"/>
        <v>1200000</v>
      </c>
      <c r="O2069" s="17">
        <v>1200000</v>
      </c>
      <c r="P2069" s="17">
        <f t="shared" si="126"/>
        <v>0</v>
      </c>
      <c r="Q2069" s="69"/>
      <c r="R2069" s="755"/>
      <c r="S2069" s="755"/>
      <c r="T2069" s="47"/>
      <c r="U2069" s="47"/>
    </row>
    <row r="2070" spans="1:21" s="10" customFormat="1" hidden="1">
      <c r="A2070" s="67"/>
      <c r="B2070" s="28"/>
      <c r="C2070" s="68"/>
      <c r="D2070" s="1011"/>
      <c r="E2070" s="339" t="s">
        <v>1361</v>
      </c>
      <c r="F2070" s="14">
        <v>400000</v>
      </c>
      <c r="G2070" s="15" t="s">
        <v>3</v>
      </c>
      <c r="H2070" s="58">
        <v>12</v>
      </c>
      <c r="I2070" s="15" t="s">
        <v>120</v>
      </c>
      <c r="J2070" s="15" t="s">
        <v>3</v>
      </c>
      <c r="K2070" s="16">
        <v>1</v>
      </c>
      <c r="L2070" s="15" t="s">
        <v>4</v>
      </c>
      <c r="M2070" s="15" t="s">
        <v>5</v>
      </c>
      <c r="N2070" s="17">
        <f t="shared" si="125"/>
        <v>4800000</v>
      </c>
      <c r="O2070" s="17">
        <v>4800000</v>
      </c>
      <c r="P2070" s="17">
        <f t="shared" si="126"/>
        <v>0</v>
      </c>
      <c r="Q2070" s="69"/>
      <c r="R2070" s="755"/>
      <c r="S2070" s="755"/>
      <c r="T2070" s="47"/>
      <c r="U2070" s="47"/>
    </row>
    <row r="2071" spans="1:21" s="10" customFormat="1" hidden="1">
      <c r="A2071" s="67"/>
      <c r="B2071" s="28"/>
      <c r="C2071" s="68"/>
      <c r="D2071" s="1011"/>
      <c r="E2071" s="339"/>
      <c r="F2071" s="14"/>
      <c r="G2071" s="15"/>
      <c r="H2071" s="58"/>
      <c r="I2071" s="15"/>
      <c r="J2071" s="15"/>
      <c r="K2071" s="16"/>
      <c r="L2071" s="15"/>
      <c r="M2071" s="15"/>
      <c r="N2071" s="17"/>
      <c r="O2071" s="17"/>
      <c r="P2071" s="17"/>
      <c r="Q2071" s="69"/>
      <c r="R2071" s="755"/>
      <c r="S2071" s="755"/>
      <c r="T2071" s="47"/>
      <c r="U2071" s="47"/>
    </row>
    <row r="2072" spans="1:21" s="10" customFormat="1" hidden="1">
      <c r="A2072" s="67"/>
      <c r="B2072" s="28"/>
      <c r="C2072" s="68"/>
      <c r="D2072" s="1011" t="s">
        <v>445</v>
      </c>
      <c r="E2072" s="339"/>
      <c r="F2072" s="14"/>
      <c r="G2072" s="15"/>
      <c r="H2072" s="58"/>
      <c r="I2072" s="15"/>
      <c r="J2072" s="15"/>
      <c r="K2072" s="16"/>
      <c r="L2072" s="15"/>
      <c r="M2072" s="15"/>
      <c r="N2072" s="18">
        <f>SUBTOTAL(9,N2073)</f>
        <v>8000000</v>
      </c>
      <c r="O2072" s="18">
        <f>SUBTOTAL(9,O2073)</f>
        <v>4000000</v>
      </c>
      <c r="P2072" s="18">
        <f>SUBTOTAL(9,P2073)</f>
        <v>4000000</v>
      </c>
      <c r="Q2072" s="163"/>
      <c r="R2072" s="755"/>
      <c r="S2072" s="755"/>
      <c r="T2072" s="47"/>
      <c r="U2072" s="47"/>
    </row>
    <row r="2073" spans="1:21" s="10" customFormat="1" hidden="1">
      <c r="A2073" s="67"/>
      <c r="B2073" s="28"/>
      <c r="C2073" s="68"/>
      <c r="D2073" s="1011"/>
      <c r="E2073" s="339" t="s">
        <v>1362</v>
      </c>
      <c r="F2073" s="14">
        <v>200000</v>
      </c>
      <c r="G2073" s="15" t="s">
        <v>3</v>
      </c>
      <c r="H2073" s="58">
        <v>40</v>
      </c>
      <c r="I2073" s="15" t="s">
        <v>119</v>
      </c>
      <c r="J2073" s="15" t="s">
        <v>3</v>
      </c>
      <c r="K2073" s="16">
        <v>1</v>
      </c>
      <c r="L2073" s="15" t="s">
        <v>4</v>
      </c>
      <c r="M2073" s="15" t="s">
        <v>5</v>
      </c>
      <c r="N2073" s="17">
        <f>ROUNDUP(IF(H2073&lt;=0,0,IF(K2073&lt;=0,0,F2073*H2073*K2073)),-3)</f>
        <v>8000000</v>
      </c>
      <c r="O2073" s="17">
        <v>4000000</v>
      </c>
      <c r="P2073" s="17">
        <f>N2073-O2073</f>
        <v>4000000</v>
      </c>
      <c r="Q2073" s="69"/>
      <c r="R2073" s="755"/>
      <c r="S2073" s="755"/>
      <c r="T2073" s="47"/>
      <c r="U2073" s="47"/>
    </row>
    <row r="2074" spans="1:21" s="10" customFormat="1" hidden="1">
      <c r="A2074" s="67"/>
      <c r="B2074" s="28"/>
      <c r="C2074" s="68"/>
      <c r="D2074" s="1011"/>
      <c r="E2074" s="339"/>
      <c r="F2074" s="14"/>
      <c r="G2074" s="15"/>
      <c r="H2074" s="58"/>
      <c r="I2074" s="15"/>
      <c r="J2074" s="15"/>
      <c r="K2074" s="16"/>
      <c r="L2074" s="15"/>
      <c r="M2074" s="15"/>
      <c r="N2074" s="17"/>
      <c r="O2074" s="17"/>
      <c r="P2074" s="17"/>
      <c r="Q2074" s="69"/>
      <c r="R2074" s="755"/>
      <c r="S2074" s="755"/>
      <c r="T2074" s="47"/>
      <c r="U2074" s="47"/>
    </row>
    <row r="2075" spans="1:21" s="10" customFormat="1" hidden="1">
      <c r="A2075" s="67"/>
      <c r="B2075" s="28"/>
      <c r="C2075" s="68"/>
      <c r="D2075" s="1011" t="s">
        <v>398</v>
      </c>
      <c r="E2075" s="339"/>
      <c r="F2075" s="14"/>
      <c r="G2075" s="15"/>
      <c r="H2075" s="58"/>
      <c r="I2075" s="15"/>
      <c r="J2075" s="15"/>
      <c r="K2075" s="16"/>
      <c r="L2075" s="15"/>
      <c r="M2075" s="15"/>
      <c r="N2075" s="18">
        <f>SUBTOTAL(9,N2076:N2078)</f>
        <v>7770000</v>
      </c>
      <c r="O2075" s="18">
        <f>SUBTOTAL(9,O2076:O2078)</f>
        <v>7840000</v>
      </c>
      <c r="P2075" s="18">
        <f>SUBTOTAL(9,P2076:P2078)</f>
        <v>-70000</v>
      </c>
      <c r="Q2075" s="163"/>
      <c r="R2075" s="755"/>
      <c r="S2075" s="755"/>
      <c r="T2075" s="47"/>
      <c r="U2075" s="47"/>
    </row>
    <row r="2076" spans="1:21" s="10" customFormat="1" hidden="1">
      <c r="A2076" s="67"/>
      <c r="B2076" s="28"/>
      <c r="C2076" s="68"/>
      <c r="D2076" s="1011"/>
      <c r="E2076" s="339" t="s">
        <v>1377</v>
      </c>
      <c r="F2076" s="14">
        <v>21000</v>
      </c>
      <c r="G2076" s="15" t="s">
        <v>3</v>
      </c>
      <c r="H2076" s="58">
        <v>40</v>
      </c>
      <c r="I2076" s="15" t="s">
        <v>119</v>
      </c>
      <c r="J2076" s="15" t="s">
        <v>3</v>
      </c>
      <c r="K2076" s="360">
        <v>0.9</v>
      </c>
      <c r="L2076" s="15"/>
      <c r="M2076" s="15" t="s">
        <v>5</v>
      </c>
      <c r="N2076" s="17">
        <f>ROUNDUP(IF(H2076&lt;=0,0,IF(K2076&lt;=0,0,F2076*H2076*K2076)),-3)</f>
        <v>756000</v>
      </c>
      <c r="O2076" s="17">
        <v>1200000</v>
      </c>
      <c r="P2076" s="17">
        <f>N2076-O2076</f>
        <v>-444000</v>
      </c>
      <c r="Q2076" s="69"/>
      <c r="R2076" s="755"/>
      <c r="S2076" s="755"/>
      <c r="T2076" s="47"/>
      <c r="U2076" s="47"/>
    </row>
    <row r="2077" spans="1:21" s="10" customFormat="1" hidden="1">
      <c r="A2077" s="67"/>
      <c r="B2077" s="28"/>
      <c r="C2077" s="68"/>
      <c r="D2077" s="1011"/>
      <c r="E2077" s="339" t="s">
        <v>3264</v>
      </c>
      <c r="F2077" s="14">
        <v>50000</v>
      </c>
      <c r="G2077" s="15" t="s">
        <v>3</v>
      </c>
      <c r="H2077" s="58">
        <v>6</v>
      </c>
      <c r="I2077" s="15" t="s">
        <v>3265</v>
      </c>
      <c r="J2077" s="15" t="s">
        <v>3</v>
      </c>
      <c r="K2077" s="16">
        <v>1</v>
      </c>
      <c r="L2077" s="15" t="s">
        <v>4</v>
      </c>
      <c r="M2077" s="15" t="s">
        <v>5</v>
      </c>
      <c r="N2077" s="17">
        <f>ROUNDUP(IF(H2077&lt;=0,0,IF(K2077&lt;=0,0,F2077*H2077*K2077)),-3)</f>
        <v>300000</v>
      </c>
      <c r="O2077" s="17">
        <v>2640000</v>
      </c>
      <c r="P2077" s="17">
        <f>N2077-O2077</f>
        <v>-2340000</v>
      </c>
      <c r="Q2077" s="69"/>
      <c r="R2077" s="755"/>
      <c r="S2077" s="755"/>
      <c r="T2077" s="47"/>
      <c r="U2077" s="47"/>
    </row>
    <row r="2078" spans="1:21" s="10" customFormat="1" hidden="1">
      <c r="A2078" s="67"/>
      <c r="B2078" s="28"/>
      <c r="C2078" s="68"/>
      <c r="D2078" s="1011"/>
      <c r="E2078" s="339" t="s">
        <v>3266</v>
      </c>
      <c r="F2078" s="14">
        <v>1119000</v>
      </c>
      <c r="G2078" s="15" t="s">
        <v>3</v>
      </c>
      <c r="H2078" s="58">
        <v>6</v>
      </c>
      <c r="I2078" s="15" t="s">
        <v>3265</v>
      </c>
      <c r="J2078" s="15" t="s">
        <v>3</v>
      </c>
      <c r="K2078" s="16">
        <v>1</v>
      </c>
      <c r="L2078" s="15" t="s">
        <v>4</v>
      </c>
      <c r="M2078" s="15" t="s">
        <v>5</v>
      </c>
      <c r="N2078" s="17">
        <f>ROUNDUP(IF(H2078&lt;=0,0,IF(K2078&lt;=0,0,F2078*H2078*K2078)),-3)</f>
        <v>6714000</v>
      </c>
      <c r="O2078" s="17">
        <v>4000000</v>
      </c>
      <c r="P2078" s="17">
        <f>N2078-O2078</f>
        <v>2714000</v>
      </c>
      <c r="Q2078" s="69"/>
      <c r="R2078" s="755"/>
      <c r="S2078" s="755"/>
      <c r="T2078" s="47"/>
      <c r="U2078" s="47"/>
    </row>
    <row r="2079" spans="1:21" s="10" customFormat="1" hidden="1">
      <c r="A2079" s="67"/>
      <c r="B2079" s="28"/>
      <c r="C2079" s="68"/>
      <c r="D2079" s="1011"/>
      <c r="E2079" s="13"/>
      <c r="F2079" s="14"/>
      <c r="G2079" s="15"/>
      <c r="H2079" s="58"/>
      <c r="I2079" s="15"/>
      <c r="J2079" s="15"/>
      <c r="K2079" s="16"/>
      <c r="L2079" s="15"/>
      <c r="M2079" s="15"/>
      <c r="N2079" s="17"/>
      <c r="O2079" s="17"/>
      <c r="P2079" s="17"/>
      <c r="Q2079" s="69"/>
      <c r="R2079" s="755"/>
      <c r="S2079" s="755"/>
      <c r="T2079" s="47"/>
      <c r="U2079" s="47"/>
    </row>
    <row r="2080" spans="1:21" s="10" customFormat="1" hidden="1">
      <c r="A2080" s="67"/>
      <c r="B2080" s="28"/>
      <c r="C2080" s="28"/>
      <c r="D2080" s="1011" t="s">
        <v>399</v>
      </c>
      <c r="E2080" s="13"/>
      <c r="F2080" s="14"/>
      <c r="G2080" s="15"/>
      <c r="H2080" s="58"/>
      <c r="I2080" s="15"/>
      <c r="J2080" s="15"/>
      <c r="K2080" s="16"/>
      <c r="L2080" s="15"/>
      <c r="M2080" s="15"/>
      <c r="N2080" s="18">
        <f>SUBTOTAL(9,N2081)</f>
        <v>13200000</v>
      </c>
      <c r="O2080" s="18">
        <f>SUBTOTAL(9,O2081)</f>
        <v>13200000</v>
      </c>
      <c r="P2080" s="18">
        <f>SUBTOTAL(9,P2081)</f>
        <v>0</v>
      </c>
      <c r="Q2080" s="163"/>
      <c r="R2080" s="755"/>
      <c r="S2080" s="755"/>
      <c r="T2080" s="47"/>
      <c r="U2080" s="47"/>
    </row>
    <row r="2081" spans="1:53" hidden="1">
      <c r="A2081" s="67"/>
      <c r="B2081" s="28"/>
      <c r="C2081" s="28"/>
      <c r="D2081" s="1011"/>
      <c r="E2081" s="339" t="s">
        <v>1363</v>
      </c>
      <c r="F2081" s="14">
        <v>1100000</v>
      </c>
      <c r="G2081" s="15" t="s">
        <v>3</v>
      </c>
      <c r="H2081" s="58">
        <v>12</v>
      </c>
      <c r="I2081" s="15" t="s">
        <v>17</v>
      </c>
      <c r="J2081" s="15" t="s">
        <v>3</v>
      </c>
      <c r="K2081" s="16">
        <v>1</v>
      </c>
      <c r="L2081" s="15" t="s">
        <v>4</v>
      </c>
      <c r="M2081" s="15" t="s">
        <v>5</v>
      </c>
      <c r="N2081" s="17">
        <f>ROUNDUP(IF(H2081&lt;=0,0,IF(K2081&lt;=0,0,F2081*H2081*K2081)),-3)</f>
        <v>13200000</v>
      </c>
      <c r="O2081" s="17">
        <v>13200000</v>
      </c>
      <c r="P2081" s="17">
        <f>N2081-O2081</f>
        <v>0</v>
      </c>
      <c r="Q2081" s="69"/>
      <c r="R2081" s="755"/>
      <c r="S2081" s="755"/>
      <c r="T2081" s="47"/>
      <c r="U2081" s="47"/>
      <c r="AZ2081" s="10"/>
      <c r="BA2081" s="10"/>
    </row>
    <row r="2082" spans="1:53" hidden="1">
      <c r="A2082" s="67"/>
      <c r="B2082" s="28"/>
      <c r="C2082" s="28"/>
      <c r="D2082" s="1011"/>
      <c r="E2082" s="339"/>
      <c r="H2082" s="58"/>
      <c r="N2082" s="17"/>
      <c r="O2082" s="17"/>
      <c r="P2082" s="17"/>
      <c r="Q2082" s="69"/>
      <c r="R2082" s="755"/>
      <c r="S2082" s="755"/>
      <c r="T2082" s="47"/>
      <c r="U2082" s="47"/>
      <c r="AZ2082" s="10"/>
      <c r="BA2082" s="10"/>
    </row>
    <row r="2083" spans="1:53" hidden="1">
      <c r="A2083" s="67"/>
      <c r="B2083" s="28"/>
      <c r="C2083" s="68"/>
      <c r="D2083" s="1011" t="s">
        <v>417</v>
      </c>
      <c r="E2083" s="339"/>
      <c r="H2083" s="58"/>
      <c r="N2083" s="18">
        <f>SUBTOTAL(9,N2084:N2085)</f>
        <v>2468000</v>
      </c>
      <c r="O2083" s="18">
        <f>SUBTOTAL(9,O2084:O2085)</f>
        <v>2400000</v>
      </c>
      <c r="P2083" s="18">
        <f>SUBTOTAL(9,P2084:P2085)</f>
        <v>68000</v>
      </c>
      <c r="Q2083" s="163"/>
      <c r="R2083" s="755"/>
      <c r="S2083" s="755"/>
      <c r="T2083" s="47"/>
      <c r="U2083" s="47"/>
      <c r="AZ2083" s="10"/>
      <c r="BA2083" s="10"/>
    </row>
    <row r="2084" spans="1:53" hidden="1">
      <c r="A2084" s="67"/>
      <c r="B2084" s="28"/>
      <c r="C2084" s="68"/>
      <c r="D2084" s="1011"/>
      <c r="E2084" s="339" t="s">
        <v>3260</v>
      </c>
      <c r="F2084" s="14">
        <v>280000</v>
      </c>
      <c r="G2084" s="15" t="s">
        <v>3</v>
      </c>
      <c r="H2084" s="58">
        <v>9</v>
      </c>
      <c r="I2084" s="15" t="s">
        <v>3261</v>
      </c>
      <c r="J2084" s="15" t="s">
        <v>3</v>
      </c>
      <c r="K2084" s="360">
        <v>0.9</v>
      </c>
      <c r="M2084" s="15" t="s">
        <v>5</v>
      </c>
      <c r="N2084" s="17">
        <f>ROUNDUP(IF(H2084&lt;=0,0,IF(K2084&lt;=0,0,F2084*H2084*K2084)),-3)</f>
        <v>2268000</v>
      </c>
      <c r="O2084" s="17">
        <v>1200000</v>
      </c>
      <c r="P2084" s="17">
        <f>N2084-O2084</f>
        <v>1068000</v>
      </c>
      <c r="Q2084" s="69"/>
      <c r="R2084" s="755"/>
      <c r="S2084" s="755"/>
      <c r="T2084" s="47"/>
      <c r="U2084" s="47"/>
      <c r="AZ2084" s="10"/>
      <c r="BA2084" s="10"/>
    </row>
    <row r="2085" spans="1:53" hidden="1">
      <c r="A2085" s="67"/>
      <c r="B2085" s="28"/>
      <c r="C2085" s="68"/>
      <c r="D2085" s="1011"/>
      <c r="E2085" s="339" t="s">
        <v>3262</v>
      </c>
      <c r="F2085" s="14">
        <v>5000</v>
      </c>
      <c r="G2085" s="15" t="s">
        <v>3</v>
      </c>
      <c r="H2085" s="58">
        <v>40</v>
      </c>
      <c r="I2085" s="15" t="s">
        <v>3263</v>
      </c>
      <c r="J2085" s="15" t="s">
        <v>3</v>
      </c>
      <c r="K2085" s="16">
        <v>1</v>
      </c>
      <c r="L2085" s="15" t="s">
        <v>4</v>
      </c>
      <c r="M2085" s="15" t="s">
        <v>5</v>
      </c>
      <c r="N2085" s="17">
        <f>ROUNDUP(IF(H2085&lt;=0,0,IF(K2085&lt;=0,0,F2085*H2085*K2085)),-3)</f>
        <v>200000</v>
      </c>
      <c r="O2085" s="17">
        <v>1200000</v>
      </c>
      <c r="P2085" s="17">
        <f>N2085-O2085</f>
        <v>-1000000</v>
      </c>
      <c r="Q2085" s="69"/>
      <c r="R2085" s="755"/>
      <c r="S2085" s="755"/>
      <c r="T2085" s="47"/>
      <c r="U2085" s="47"/>
      <c r="AZ2085" s="10"/>
      <c r="BA2085" s="10"/>
    </row>
    <row r="2086" spans="1:53" hidden="1">
      <c r="A2086" s="67"/>
      <c r="B2086" s="28"/>
      <c r="C2086" s="68"/>
      <c r="D2086" s="1011"/>
      <c r="E2086" s="339"/>
      <c r="H2086" s="58"/>
      <c r="N2086" s="17"/>
      <c r="O2086" s="17"/>
      <c r="P2086" s="17"/>
      <c r="Q2086" s="69"/>
      <c r="R2086" s="755"/>
      <c r="S2086" s="755"/>
      <c r="T2086" s="47"/>
      <c r="U2086" s="47"/>
      <c r="AZ2086" s="10"/>
      <c r="BA2086" s="10"/>
    </row>
    <row r="2087" spans="1:53" hidden="1">
      <c r="A2087" s="67"/>
      <c r="B2087" s="28"/>
      <c r="C2087" s="28"/>
      <c r="D2087" s="1011" t="s">
        <v>400</v>
      </c>
      <c r="E2087" s="339"/>
      <c r="H2087" s="58"/>
      <c r="N2087" s="18">
        <f>SUBTOTAL(9,N2088:N2089)</f>
        <v>26400000</v>
      </c>
      <c r="O2087" s="18">
        <f>SUBTOTAL(9,O2088:O2089)</f>
        <v>26400000</v>
      </c>
      <c r="P2087" s="18">
        <f>SUBTOTAL(9,P2088:P2089)</f>
        <v>0</v>
      </c>
      <c r="Q2087" s="163"/>
      <c r="R2087" s="755"/>
      <c r="S2087" s="755"/>
      <c r="T2087" s="47"/>
      <c r="U2087" s="47"/>
    </row>
    <row r="2088" spans="1:53" hidden="1">
      <c r="A2088" s="67"/>
      <c r="B2088" s="28"/>
      <c r="C2088" s="28"/>
      <c r="D2088" s="1011"/>
      <c r="E2088" s="339" t="s">
        <v>1364</v>
      </c>
      <c r="F2088" s="14">
        <v>1000000</v>
      </c>
      <c r="G2088" s="15" t="s">
        <v>3</v>
      </c>
      <c r="H2088" s="58">
        <v>1</v>
      </c>
      <c r="I2088" s="15" t="s">
        <v>1139</v>
      </c>
      <c r="J2088" s="15" t="s">
        <v>3</v>
      </c>
      <c r="K2088" s="16">
        <v>12</v>
      </c>
      <c r="L2088" s="15" t="s">
        <v>17</v>
      </c>
      <c r="M2088" s="15" t="s">
        <v>5</v>
      </c>
      <c r="N2088" s="17">
        <f>ROUNDUP(IF(H2088&lt;=0,0,IF(K2088&lt;=0,0,F2088*H2088*K2088)),-3)</f>
        <v>12000000</v>
      </c>
      <c r="O2088" s="17">
        <v>12000000</v>
      </c>
      <c r="P2088" s="17">
        <f>N2088-O2088</f>
        <v>0</v>
      </c>
      <c r="Q2088" s="69"/>
      <c r="R2088" s="755"/>
      <c r="S2088" s="755"/>
      <c r="T2088" s="47"/>
      <c r="U2088" s="47"/>
    </row>
    <row r="2089" spans="1:53" hidden="1">
      <c r="A2089" s="67"/>
      <c r="B2089" s="28"/>
      <c r="C2089" s="28"/>
      <c r="D2089" s="1011"/>
      <c r="E2089" s="339" t="s">
        <v>1365</v>
      </c>
      <c r="F2089" s="14">
        <v>300000</v>
      </c>
      <c r="G2089" s="15" t="s">
        <v>3</v>
      </c>
      <c r="H2089" s="58">
        <v>4</v>
      </c>
      <c r="I2089" s="15" t="s">
        <v>1139</v>
      </c>
      <c r="J2089" s="15" t="s">
        <v>3</v>
      </c>
      <c r="K2089" s="16">
        <v>12</v>
      </c>
      <c r="L2089" s="15" t="s">
        <v>17</v>
      </c>
      <c r="M2089" s="15" t="s">
        <v>5</v>
      </c>
      <c r="N2089" s="17">
        <f>ROUNDUP(IF(H2089&lt;=0,0,IF(K2089&lt;=0,0,F2089*H2089*K2089)),-3)</f>
        <v>14400000</v>
      </c>
      <c r="O2089" s="17">
        <v>14400000</v>
      </c>
      <c r="P2089" s="17">
        <f>N2089-O2089</f>
        <v>0</v>
      </c>
      <c r="Q2089" s="69"/>
      <c r="R2089" s="755"/>
      <c r="S2089" s="755"/>
      <c r="T2089" s="47"/>
      <c r="U2089" s="47"/>
    </row>
    <row r="2090" spans="1:53" hidden="1">
      <c r="A2090" s="67"/>
      <c r="B2090" s="28"/>
      <c r="C2090" s="28"/>
      <c r="D2090" s="1011"/>
      <c r="E2090" s="339"/>
      <c r="H2090" s="58"/>
      <c r="N2090" s="17"/>
      <c r="O2090" s="17"/>
      <c r="P2090" s="17"/>
      <c r="Q2090" s="69"/>
      <c r="R2090" s="755"/>
      <c r="S2090" s="755"/>
      <c r="T2090" s="47"/>
      <c r="U2090" s="47"/>
    </row>
    <row r="2091" spans="1:53" hidden="1">
      <c r="A2091" s="67"/>
      <c r="B2091" s="28"/>
      <c r="C2091" s="68"/>
      <c r="D2091" s="1011" t="s">
        <v>409</v>
      </c>
      <c r="E2091" s="339"/>
      <c r="F2091" s="342"/>
      <c r="G2091" s="343"/>
      <c r="H2091" s="359"/>
      <c r="I2091" s="343"/>
      <c r="J2091" s="343"/>
      <c r="K2091" s="345"/>
      <c r="L2091" s="343"/>
      <c r="M2091" s="343"/>
      <c r="N2091" s="18">
        <f>SUBTOTAL(9,N2092)</f>
        <v>3600000</v>
      </c>
      <c r="O2091" s="18">
        <f>SUBTOTAL(9,O2092)</f>
        <v>3600000</v>
      </c>
      <c r="P2091" s="18">
        <f>SUBTOTAL(9,P2092)</f>
        <v>0</v>
      </c>
      <c r="Q2091" s="163"/>
      <c r="R2091" s="755"/>
      <c r="S2091" s="755"/>
      <c r="T2091" s="47"/>
      <c r="U2091" s="47"/>
    </row>
    <row r="2092" spans="1:53" hidden="1">
      <c r="A2092" s="67"/>
      <c r="B2092" s="28"/>
      <c r="C2092" s="68"/>
      <c r="D2092" s="1011"/>
      <c r="E2092" s="339" t="s">
        <v>1366</v>
      </c>
      <c r="F2092" s="342">
        <v>900000</v>
      </c>
      <c r="G2092" s="343" t="s">
        <v>3</v>
      </c>
      <c r="H2092" s="344">
        <v>4</v>
      </c>
      <c r="I2092" s="343" t="s">
        <v>1367</v>
      </c>
      <c r="J2092" s="343" t="s">
        <v>3</v>
      </c>
      <c r="K2092" s="344">
        <v>1</v>
      </c>
      <c r="L2092" s="343" t="s">
        <v>118</v>
      </c>
      <c r="M2092" s="343" t="s">
        <v>5</v>
      </c>
      <c r="N2092" s="17">
        <f>ROUNDUP(IF(H2092&lt;=0,0,IF(K2092&lt;=0,0,F2092*H2092*K2092)),-3)</f>
        <v>3600000</v>
      </c>
      <c r="O2092" s="17">
        <v>3600000</v>
      </c>
      <c r="P2092" s="17">
        <f>N2092-O2092</f>
        <v>0</v>
      </c>
      <c r="Q2092" s="69"/>
      <c r="R2092" s="755"/>
      <c r="S2092" s="755"/>
      <c r="T2092" s="47"/>
      <c r="U2092" s="47"/>
    </row>
    <row r="2093" spans="1:53" hidden="1">
      <c r="A2093" s="67"/>
      <c r="B2093" s="28"/>
      <c r="C2093" s="68"/>
      <c r="D2093" s="1011"/>
      <c r="E2093" s="13"/>
      <c r="H2093" s="58"/>
      <c r="N2093" s="17"/>
      <c r="O2093" s="17"/>
      <c r="P2093" s="17"/>
      <c r="Q2093" s="69"/>
      <c r="R2093" s="755"/>
      <c r="S2093" s="755"/>
      <c r="T2093" s="47"/>
      <c r="U2093" s="47"/>
    </row>
    <row r="2094" spans="1:53" hidden="1">
      <c r="A2094" s="67"/>
      <c r="B2094" s="28"/>
      <c r="C2094" s="68"/>
      <c r="D2094" s="1011" t="s">
        <v>412</v>
      </c>
      <c r="E2094" s="13"/>
      <c r="H2094" s="58"/>
      <c r="N2094" s="18">
        <f>SUBTOTAL(9,N2095)</f>
        <v>20000000</v>
      </c>
      <c r="O2094" s="18">
        <f>SUBTOTAL(9,O2095)</f>
        <v>26600000</v>
      </c>
      <c r="P2094" s="18">
        <f>SUBTOTAL(9,P2095)</f>
        <v>-6600000</v>
      </c>
      <c r="Q2094" s="163"/>
      <c r="R2094" s="755"/>
      <c r="S2094" s="755"/>
      <c r="T2094" s="47"/>
      <c r="U2094" s="47"/>
    </row>
    <row r="2095" spans="1:53" hidden="1">
      <c r="A2095" s="67"/>
      <c r="B2095" s="28"/>
      <c r="C2095" s="68"/>
      <c r="D2095" s="1011"/>
      <c r="E2095" s="339" t="s">
        <v>1368</v>
      </c>
      <c r="F2095" s="14">
        <v>20000000</v>
      </c>
      <c r="G2095" s="15" t="s">
        <v>3</v>
      </c>
      <c r="H2095" s="58">
        <v>1</v>
      </c>
      <c r="I2095" s="15" t="s">
        <v>4</v>
      </c>
      <c r="J2095" s="15" t="s">
        <v>3</v>
      </c>
      <c r="K2095" s="16">
        <v>1</v>
      </c>
      <c r="L2095" s="15" t="s">
        <v>4</v>
      </c>
      <c r="M2095" s="15" t="s">
        <v>5</v>
      </c>
      <c r="N2095" s="17">
        <f>ROUNDUP(IF(H2095&lt;=0,0,IF(K2095&lt;=0,0,F2095*H2095*K2095)),-3)</f>
        <v>20000000</v>
      </c>
      <c r="O2095" s="17">
        <v>26600000</v>
      </c>
      <c r="P2095" s="17">
        <f>N2095-O2095</f>
        <v>-6600000</v>
      </c>
      <c r="Q2095" s="69"/>
      <c r="R2095" s="755"/>
      <c r="S2095" s="755"/>
      <c r="T2095" s="47"/>
      <c r="U2095" s="47"/>
    </row>
    <row r="2096" spans="1:53" hidden="1">
      <c r="A2096" s="67"/>
      <c r="B2096" s="28"/>
      <c r="C2096" s="28"/>
      <c r="D2096" s="1011"/>
      <c r="E2096" s="339"/>
      <c r="H2096" s="58"/>
      <c r="N2096" s="17"/>
      <c r="O2096" s="17"/>
      <c r="P2096" s="17"/>
      <c r="Q2096" s="69"/>
      <c r="R2096" s="755"/>
      <c r="S2096" s="755"/>
      <c r="T2096" s="47"/>
      <c r="U2096" s="47"/>
    </row>
    <row r="2097" spans="1:54" hidden="1">
      <c r="A2097" s="67"/>
      <c r="B2097" s="28"/>
      <c r="C2097" s="28"/>
      <c r="D2097" s="1011" t="s">
        <v>411</v>
      </c>
      <c r="E2097" s="339"/>
      <c r="H2097" s="58"/>
      <c r="N2097" s="18">
        <f>SUBTOTAL(9,N2098:N2098)</f>
        <v>32400000</v>
      </c>
      <c r="O2097" s="18">
        <f>SUBTOTAL(9,O2098:O2098)</f>
        <v>32400000</v>
      </c>
      <c r="P2097" s="18">
        <f>SUBTOTAL(9,P2098:P2098)</f>
        <v>0</v>
      </c>
      <c r="Q2097" s="163"/>
      <c r="R2097" s="755"/>
      <c r="S2097" s="755"/>
      <c r="T2097" s="47"/>
      <c r="U2097" s="47"/>
    </row>
    <row r="2098" spans="1:54" hidden="1">
      <c r="A2098" s="67"/>
      <c r="B2098" s="28"/>
      <c r="C2098" s="28"/>
      <c r="D2098" s="1011"/>
      <c r="E2098" s="339" t="s">
        <v>1369</v>
      </c>
      <c r="F2098" s="14">
        <v>2700000</v>
      </c>
      <c r="G2098" s="15" t="s">
        <v>3</v>
      </c>
      <c r="H2098" s="58">
        <v>12</v>
      </c>
      <c r="I2098" s="15" t="s">
        <v>120</v>
      </c>
      <c r="J2098" s="15" t="s">
        <v>3</v>
      </c>
      <c r="K2098" s="16">
        <v>1</v>
      </c>
      <c r="L2098" s="15" t="s">
        <v>4</v>
      </c>
      <c r="M2098" s="15" t="s">
        <v>5</v>
      </c>
      <c r="N2098" s="17">
        <f>ROUNDUP(IF(H2098&lt;=0,0,IF(K2098&lt;=0,0,F2098*H2098*K2098)),-3)</f>
        <v>32400000</v>
      </c>
      <c r="O2098" s="17">
        <v>32400000</v>
      </c>
      <c r="P2098" s="17">
        <f>N2098-O2098</f>
        <v>0</v>
      </c>
      <c r="Q2098" s="69"/>
      <c r="R2098" s="755"/>
      <c r="S2098" s="755"/>
      <c r="T2098" s="47"/>
      <c r="U2098" s="47"/>
      <c r="AZ2098" s="10"/>
      <c r="BA2098" s="11"/>
      <c r="BB2098" s="12"/>
    </row>
    <row r="2099" spans="1:54" hidden="1">
      <c r="A2099" s="67"/>
      <c r="B2099" s="28"/>
      <c r="C2099" s="28"/>
      <c r="D2099" s="1011"/>
      <c r="E2099" s="339"/>
      <c r="H2099" s="58"/>
      <c r="N2099" s="17"/>
      <c r="O2099" s="17"/>
      <c r="P2099" s="17"/>
      <c r="Q2099" s="69"/>
      <c r="R2099" s="755"/>
      <c r="S2099" s="755"/>
      <c r="T2099" s="47"/>
      <c r="U2099" s="47"/>
    </row>
    <row r="2100" spans="1:54" hidden="1">
      <c r="A2100" s="67"/>
      <c r="B2100" s="28"/>
      <c r="C2100" s="28"/>
      <c r="D2100" s="1011" t="s">
        <v>408</v>
      </c>
      <c r="E2100" s="339"/>
      <c r="H2100" s="58"/>
      <c r="N2100" s="18">
        <f>SUBTOTAL(9,N2101:N2104)</f>
        <v>10800000</v>
      </c>
      <c r="O2100" s="18">
        <f>SUBTOTAL(9,O2101:O2104)</f>
        <v>18000000</v>
      </c>
      <c r="P2100" s="18">
        <f>SUBTOTAL(9,P2101:P2104)</f>
        <v>-7200000</v>
      </c>
      <c r="Q2100" s="163"/>
      <c r="R2100" s="755"/>
      <c r="S2100" s="755"/>
      <c r="T2100" s="47"/>
      <c r="U2100" s="47"/>
    </row>
    <row r="2101" spans="1:54" hidden="1">
      <c r="A2101" s="67"/>
      <c r="B2101" s="28"/>
      <c r="C2101" s="28"/>
      <c r="D2101" s="1011"/>
      <c r="E2101" s="339" t="s">
        <v>1370</v>
      </c>
      <c r="F2101" s="14">
        <v>100000</v>
      </c>
      <c r="G2101" s="15" t="s">
        <v>3</v>
      </c>
      <c r="H2101" s="58"/>
      <c r="I2101" s="15" t="s">
        <v>159</v>
      </c>
      <c r="J2101" s="15" t="s">
        <v>3</v>
      </c>
      <c r="K2101" s="16">
        <v>12</v>
      </c>
      <c r="L2101" s="15" t="s">
        <v>17</v>
      </c>
      <c r="M2101" s="15" t="s">
        <v>5</v>
      </c>
      <c r="N2101" s="17">
        <f>ROUNDUP(IF(H2101&lt;=0,0,IF(K2101&lt;=0,0,F2101*H2101*K2101)),-3)</f>
        <v>0</v>
      </c>
      <c r="O2101" s="17">
        <v>0</v>
      </c>
      <c r="P2101" s="17">
        <f>N2101-O2101</f>
        <v>0</v>
      </c>
      <c r="Q2101" s="69"/>
      <c r="R2101" s="755"/>
      <c r="S2101" s="755"/>
      <c r="T2101" s="47"/>
      <c r="U2101" s="47"/>
    </row>
    <row r="2102" spans="1:54" hidden="1">
      <c r="A2102" s="67"/>
      <c r="B2102" s="28"/>
      <c r="C2102" s="28"/>
      <c r="D2102" s="1011"/>
      <c r="E2102" s="339" t="s">
        <v>1371</v>
      </c>
      <c r="F2102" s="14">
        <v>150000</v>
      </c>
      <c r="G2102" s="15" t="s">
        <v>3</v>
      </c>
      <c r="H2102" s="58">
        <v>6</v>
      </c>
      <c r="I2102" s="15" t="s">
        <v>159</v>
      </c>
      <c r="J2102" s="15" t="s">
        <v>3</v>
      </c>
      <c r="K2102" s="16">
        <v>12</v>
      </c>
      <c r="L2102" s="15" t="s">
        <v>17</v>
      </c>
      <c r="M2102" s="15" t="s">
        <v>5</v>
      </c>
      <c r="N2102" s="17">
        <f>ROUNDUP(IF(H2102&lt;=0,0,IF(K2102&lt;=0,0,F2102*H2102*K2102)),-3)</f>
        <v>10800000</v>
      </c>
      <c r="O2102" s="17">
        <v>18000000</v>
      </c>
      <c r="P2102" s="17">
        <f>N2102-O2102</f>
        <v>-7200000</v>
      </c>
      <c r="Q2102" s="69"/>
      <c r="R2102" s="755"/>
      <c r="S2102" s="755"/>
      <c r="T2102" s="47"/>
      <c r="U2102" s="47"/>
    </row>
    <row r="2103" spans="1:54" hidden="1">
      <c r="A2103" s="67"/>
      <c r="B2103" s="28"/>
      <c r="C2103" s="28"/>
      <c r="D2103" s="1011"/>
      <c r="E2103" s="339" t="s">
        <v>1372</v>
      </c>
      <c r="F2103" s="14">
        <v>350000</v>
      </c>
      <c r="G2103" s="15" t="s">
        <v>3</v>
      </c>
      <c r="H2103" s="58"/>
      <c r="I2103" s="15" t="s">
        <v>159</v>
      </c>
      <c r="J2103" s="15" t="s">
        <v>3</v>
      </c>
      <c r="K2103" s="16">
        <v>12</v>
      </c>
      <c r="L2103" s="15" t="s">
        <v>17</v>
      </c>
      <c r="M2103" s="15" t="s">
        <v>5</v>
      </c>
      <c r="N2103" s="17">
        <f>ROUNDUP(IF(H2103&lt;=0,0,IF(K2103&lt;=0,0,F2103*H2103*K2103)),-3)</f>
        <v>0</v>
      </c>
      <c r="O2103" s="17">
        <v>0</v>
      </c>
      <c r="P2103" s="17">
        <f>N2103-O2103</f>
        <v>0</v>
      </c>
      <c r="Q2103" s="69"/>
      <c r="R2103" s="755"/>
      <c r="S2103" s="755"/>
      <c r="T2103" s="47"/>
      <c r="U2103" s="47"/>
    </row>
    <row r="2104" spans="1:54" hidden="1">
      <c r="A2104" s="67"/>
      <c r="B2104" s="28"/>
      <c r="C2104" s="28"/>
      <c r="D2104" s="1011"/>
      <c r="E2104" s="339" t="s">
        <v>1373</v>
      </c>
      <c r="F2104" s="14">
        <v>450000</v>
      </c>
      <c r="G2104" s="15" t="s">
        <v>3</v>
      </c>
      <c r="H2104" s="58"/>
      <c r="I2104" s="15" t="s">
        <v>159</v>
      </c>
      <c r="J2104" s="15" t="s">
        <v>3</v>
      </c>
      <c r="K2104" s="16">
        <v>12</v>
      </c>
      <c r="L2104" s="15" t="s">
        <v>17</v>
      </c>
      <c r="M2104" s="15" t="s">
        <v>5</v>
      </c>
      <c r="N2104" s="17">
        <f>ROUNDUP(IF(H2104&lt;=0,0,IF(K2104&lt;=0,0,F2104*H2104*K2104)),-3)</f>
        <v>0</v>
      </c>
      <c r="O2104" s="17">
        <v>0</v>
      </c>
      <c r="P2104" s="17">
        <f>N2104-O2104</f>
        <v>0</v>
      </c>
      <c r="Q2104" s="69"/>
      <c r="R2104" s="755"/>
      <c r="S2104" s="755"/>
      <c r="T2104" s="47"/>
      <c r="U2104" s="47"/>
    </row>
    <row r="2105" spans="1:54" hidden="1">
      <c r="A2105" s="67"/>
      <c r="B2105" s="28"/>
      <c r="C2105" s="28"/>
      <c r="D2105" s="1011"/>
      <c r="E2105" s="339"/>
      <c r="H2105" s="58"/>
      <c r="N2105" s="17"/>
      <c r="O2105" s="17"/>
      <c r="P2105" s="17"/>
      <c r="Q2105" s="69"/>
      <c r="R2105" s="755"/>
      <c r="S2105" s="755"/>
      <c r="T2105" s="47"/>
      <c r="U2105" s="47"/>
    </row>
    <row r="2106" spans="1:54" hidden="1">
      <c r="A2106" s="67"/>
      <c r="B2106" s="28"/>
      <c r="C2106" s="68"/>
      <c r="D2106" s="1011" t="s">
        <v>418</v>
      </c>
      <c r="E2106" s="339"/>
      <c r="F2106" s="342"/>
      <c r="G2106" s="343"/>
      <c r="H2106" s="359"/>
      <c r="I2106" s="343"/>
      <c r="J2106" s="343"/>
      <c r="K2106" s="345"/>
      <c r="L2106" s="343"/>
      <c r="M2106" s="343"/>
      <c r="N2106" s="18">
        <f>SUBTOTAL(9,N2107:N2108)</f>
        <v>344712000</v>
      </c>
      <c r="O2106" s="18">
        <f>SUBTOTAL(9,O2107:O2108)</f>
        <v>344712000</v>
      </c>
      <c r="P2106" s="18">
        <f>SUBTOTAL(9,P2107:P2108)</f>
        <v>0</v>
      </c>
      <c r="Q2106" s="163"/>
      <c r="R2106" s="755"/>
      <c r="S2106" s="755"/>
      <c r="T2106" s="47"/>
      <c r="U2106" s="47"/>
    </row>
    <row r="2107" spans="1:54" hidden="1">
      <c r="A2107" s="67"/>
      <c r="B2107" s="28"/>
      <c r="C2107" s="68"/>
      <c r="D2107" s="1011"/>
      <c r="E2107" s="339" t="s">
        <v>1374</v>
      </c>
      <c r="F2107" s="342">
        <v>1335054545</v>
      </c>
      <c r="G2107" s="343" t="s">
        <v>3</v>
      </c>
      <c r="H2107" s="344">
        <v>0.22</v>
      </c>
      <c r="I2107" s="343" t="s">
        <v>4</v>
      </c>
      <c r="J2107" s="343" t="s">
        <v>3</v>
      </c>
      <c r="K2107" s="345">
        <v>1</v>
      </c>
      <c r="L2107" s="343" t="s">
        <v>118</v>
      </c>
      <c r="M2107" s="343" t="s">
        <v>5</v>
      </c>
      <c r="N2107" s="17">
        <f>ROUNDUP(IF(H2107&lt;=0,0,IF(K2107&lt;=0,0,F2107*H2107*K2107)),-3)</f>
        <v>293712000</v>
      </c>
      <c r="O2107" s="17">
        <v>293712000</v>
      </c>
      <c r="P2107" s="17">
        <f>N2107-O2107</f>
        <v>0</v>
      </c>
      <c r="Q2107" s="69"/>
      <c r="R2107" s="755"/>
      <c r="S2107" s="755"/>
      <c r="T2107" s="47"/>
      <c r="U2107" s="47"/>
    </row>
    <row r="2108" spans="1:54" hidden="1">
      <c r="A2108" s="67"/>
      <c r="B2108" s="28"/>
      <c r="C2108" s="68"/>
      <c r="D2108" s="1011"/>
      <c r="E2108" s="339" t="s">
        <v>1375</v>
      </c>
      <c r="F2108" s="342">
        <v>850000000</v>
      </c>
      <c r="G2108" s="343" t="s">
        <v>3</v>
      </c>
      <c r="H2108" s="359">
        <v>5.0000000000000001E-3</v>
      </c>
      <c r="I2108" s="343" t="s">
        <v>4</v>
      </c>
      <c r="J2108" s="343" t="s">
        <v>3</v>
      </c>
      <c r="K2108" s="345">
        <v>12</v>
      </c>
      <c r="L2108" s="343" t="s">
        <v>120</v>
      </c>
      <c r="M2108" s="343" t="s">
        <v>5</v>
      </c>
      <c r="N2108" s="17">
        <f>ROUNDUP(IF(H2108&lt;=0,0,IF(K2108&lt;=0,0,F2108*H2108*K2108)),-3)</f>
        <v>51000000</v>
      </c>
      <c r="O2108" s="17">
        <v>51000000</v>
      </c>
      <c r="P2108" s="17">
        <f>N2108-O2108</f>
        <v>0</v>
      </c>
      <c r="Q2108" s="69"/>
      <c r="R2108" s="755"/>
      <c r="S2108" s="755"/>
      <c r="T2108" s="47"/>
      <c r="U2108" s="47"/>
    </row>
    <row r="2109" spans="1:54" hidden="1">
      <c r="A2109" s="67"/>
      <c r="B2109" s="28"/>
      <c r="C2109" s="28"/>
      <c r="D2109" s="1011"/>
      <c r="E2109" s="339"/>
      <c r="H2109" s="58"/>
      <c r="N2109" s="17"/>
      <c r="O2109" s="17"/>
      <c r="P2109" s="17"/>
      <c r="Q2109" s="69"/>
      <c r="R2109" s="755"/>
      <c r="S2109" s="755"/>
      <c r="T2109" s="47"/>
      <c r="U2109" s="47"/>
    </row>
    <row r="2110" spans="1:54" hidden="1">
      <c r="A2110" s="67"/>
      <c r="B2110" s="68"/>
      <c r="C2110" s="347" t="s">
        <v>1376</v>
      </c>
      <c r="D2110" s="1028"/>
      <c r="E2110" s="348"/>
      <c r="F2110" s="118"/>
      <c r="G2110" s="119"/>
      <c r="H2110" s="351"/>
      <c r="I2110" s="119"/>
      <c r="J2110" s="119"/>
      <c r="K2110" s="120"/>
      <c r="L2110" s="119"/>
      <c r="M2110" s="119"/>
      <c r="N2110" s="121">
        <f>SUBTOTAL(9,N2111:N2150)</f>
        <v>59820000</v>
      </c>
      <c r="O2110" s="121">
        <f>SUBTOTAL(9,O2111:O2150)</f>
        <v>79760000</v>
      </c>
      <c r="P2110" s="121">
        <f>SUBTOTAL(9,P2111:P2150)</f>
        <v>-19940000</v>
      </c>
      <c r="Q2110" s="122">
        <f>(N2110/O2110)*100-100</f>
        <v>-25</v>
      </c>
      <c r="R2110" s="755"/>
      <c r="S2110" s="755"/>
      <c r="T2110" s="47"/>
      <c r="U2110" s="47"/>
    </row>
    <row r="2111" spans="1:54" hidden="1">
      <c r="A2111" s="67"/>
      <c r="B2111" s="28"/>
      <c r="C2111" s="28"/>
      <c r="D2111" s="1011" t="s">
        <v>405</v>
      </c>
      <c r="E2111" s="13"/>
      <c r="H2111" s="58"/>
      <c r="N2111" s="18">
        <f>SUBTOTAL(9,N2112)</f>
        <v>20160000</v>
      </c>
      <c r="O2111" s="18">
        <f>SUBTOTAL(9,O2112)</f>
        <v>25200000</v>
      </c>
      <c r="P2111" s="18">
        <f>SUBTOTAL(9,P2112)</f>
        <v>-5040000</v>
      </c>
      <c r="Q2111" s="163"/>
      <c r="R2111" s="755"/>
      <c r="S2111" s="755"/>
      <c r="T2111" s="47"/>
      <c r="U2111" s="47"/>
    </row>
    <row r="2112" spans="1:54" s="47" customFormat="1" hidden="1">
      <c r="A2112" s="67"/>
      <c r="B2112" s="28"/>
      <c r="C2112" s="28"/>
      <c r="D2112" s="1011"/>
      <c r="E2112" s="339" t="s">
        <v>1341</v>
      </c>
      <c r="F2112" s="14">
        <v>56000</v>
      </c>
      <c r="G2112" s="15" t="s">
        <v>3</v>
      </c>
      <c r="H2112" s="58">
        <v>30</v>
      </c>
      <c r="I2112" s="15" t="s">
        <v>9</v>
      </c>
      <c r="J2112" s="15" t="s">
        <v>3</v>
      </c>
      <c r="K2112" s="16">
        <v>12</v>
      </c>
      <c r="L2112" s="15" t="s">
        <v>17</v>
      </c>
      <c r="M2112" s="15" t="s">
        <v>5</v>
      </c>
      <c r="N2112" s="17">
        <f>ROUNDUP(IF(H2112&lt;=0,0,IF(K2112&lt;=0,0,F2112*H2112*K2112)),-3)</f>
        <v>20160000</v>
      </c>
      <c r="O2112" s="17">
        <v>25200000</v>
      </c>
      <c r="P2112" s="17">
        <f>N2112-O2112</f>
        <v>-5040000</v>
      </c>
      <c r="Q2112" s="69"/>
      <c r="R2112" s="755"/>
      <c r="S2112" s="755"/>
      <c r="AZ2112" s="283"/>
      <c r="BA2112" s="284"/>
    </row>
    <row r="2113" spans="1:53" s="47" customFormat="1" hidden="1">
      <c r="A2113" s="67"/>
      <c r="B2113" s="28"/>
      <c r="C2113" s="28"/>
      <c r="D2113" s="1011"/>
      <c r="E2113" s="339"/>
      <c r="F2113" s="14"/>
      <c r="G2113" s="15"/>
      <c r="H2113" s="58"/>
      <c r="I2113" s="15"/>
      <c r="J2113" s="15"/>
      <c r="K2113" s="16"/>
      <c r="L2113" s="15"/>
      <c r="M2113" s="15"/>
      <c r="N2113" s="17"/>
      <c r="O2113" s="17"/>
      <c r="P2113" s="17"/>
      <c r="Q2113" s="69"/>
      <c r="R2113" s="755"/>
      <c r="S2113" s="755"/>
      <c r="AZ2113" s="283"/>
      <c r="BA2113" s="284"/>
    </row>
    <row r="2114" spans="1:53" hidden="1">
      <c r="A2114" s="67"/>
      <c r="B2114" s="28"/>
      <c r="C2114" s="28"/>
      <c r="D2114" s="1011" t="s">
        <v>122</v>
      </c>
      <c r="E2114" s="339"/>
      <c r="H2114" s="58"/>
      <c r="N2114" s="18">
        <f>SUBTOTAL(9,N2115:N2117)</f>
        <v>15600000</v>
      </c>
      <c r="O2114" s="18">
        <f>SUBTOTAL(9,O2115:O2117)</f>
        <v>20900000</v>
      </c>
      <c r="P2114" s="18">
        <f>SUBTOTAL(9,P2115:P2117)</f>
        <v>-5300000</v>
      </c>
      <c r="Q2114" s="163"/>
      <c r="R2114" s="755"/>
      <c r="S2114" s="755"/>
      <c r="T2114" s="47"/>
      <c r="U2114" s="47"/>
    </row>
    <row r="2115" spans="1:53" hidden="1">
      <c r="A2115" s="67"/>
      <c r="B2115" s="28"/>
      <c r="C2115" s="28"/>
      <c r="D2115" s="1011"/>
      <c r="E2115" s="339" t="s">
        <v>1342</v>
      </c>
      <c r="F2115" s="14">
        <v>30000</v>
      </c>
      <c r="G2115" s="15" t="s">
        <v>3</v>
      </c>
      <c r="H2115" s="58">
        <v>30</v>
      </c>
      <c r="I2115" s="15" t="s">
        <v>119</v>
      </c>
      <c r="J2115" s="15" t="s">
        <v>3</v>
      </c>
      <c r="K2115" s="16">
        <v>12</v>
      </c>
      <c r="L2115" s="15" t="s">
        <v>17</v>
      </c>
      <c r="M2115" s="15" t="s">
        <v>5</v>
      </c>
      <c r="N2115" s="17">
        <f>ROUNDUP(IF(H2115&lt;=0,0,IF(K2115&lt;=0,0,F2115*H2115*K2115)),-3)</f>
        <v>10800000</v>
      </c>
      <c r="O2115" s="17">
        <v>14400000</v>
      </c>
      <c r="P2115" s="17">
        <f>N2115-O2115</f>
        <v>-3600000</v>
      </c>
      <c r="Q2115" s="69"/>
      <c r="R2115" s="755"/>
      <c r="S2115" s="755"/>
      <c r="T2115" s="47"/>
      <c r="U2115" s="47"/>
    </row>
    <row r="2116" spans="1:53" hidden="1">
      <c r="A2116" s="67"/>
      <c r="B2116" s="28"/>
      <c r="C2116" s="28"/>
      <c r="D2116" s="1011"/>
      <c r="E2116" s="339" t="s">
        <v>1343</v>
      </c>
      <c r="F2116" s="14">
        <v>80000</v>
      </c>
      <c r="G2116" s="15" t="s">
        <v>3</v>
      </c>
      <c r="H2116" s="58">
        <v>30</v>
      </c>
      <c r="I2116" s="15" t="s">
        <v>119</v>
      </c>
      <c r="J2116" s="15" t="s">
        <v>3</v>
      </c>
      <c r="K2116" s="16">
        <v>2</v>
      </c>
      <c r="L2116" s="15" t="s">
        <v>155</v>
      </c>
      <c r="M2116" s="15" t="s">
        <v>5</v>
      </c>
      <c r="N2116" s="17">
        <f>ROUNDUP(IF(H2116&lt;=0,0,IF(K2116&lt;=0,0,F2116*H2116*K2116)),-3)</f>
        <v>4800000</v>
      </c>
      <c r="O2116" s="17">
        <v>6000000</v>
      </c>
      <c r="P2116" s="17">
        <f>N2116-O2116</f>
        <v>-1200000</v>
      </c>
      <c r="Q2116" s="69"/>
      <c r="R2116" s="755"/>
      <c r="S2116" s="755"/>
      <c r="T2116" s="47"/>
      <c r="U2116" s="47"/>
    </row>
    <row r="2117" spans="1:53" hidden="1">
      <c r="A2117" s="67"/>
      <c r="B2117" s="28"/>
      <c r="C2117" s="28"/>
      <c r="D2117" s="1011"/>
      <c r="E2117" s="339" t="s">
        <v>1344</v>
      </c>
      <c r="F2117" s="14">
        <v>0</v>
      </c>
      <c r="G2117" s="15" t="s">
        <v>3</v>
      </c>
      <c r="H2117" s="58"/>
      <c r="I2117" s="15" t="s">
        <v>119</v>
      </c>
      <c r="J2117" s="15" t="s">
        <v>3</v>
      </c>
      <c r="L2117" s="15" t="s">
        <v>4</v>
      </c>
      <c r="M2117" s="15" t="s">
        <v>5</v>
      </c>
      <c r="N2117" s="17">
        <f>ROUNDUP(IF(H2117&lt;=0,0,IF(K2117&lt;=0,0,F2117*H2117*K2117)),-3)</f>
        <v>0</v>
      </c>
      <c r="O2117" s="17">
        <v>500000</v>
      </c>
      <c r="P2117" s="17">
        <f>N2117-O2117</f>
        <v>-500000</v>
      </c>
      <c r="Q2117" s="69"/>
      <c r="R2117" s="755"/>
      <c r="S2117" s="755"/>
      <c r="T2117" s="47"/>
      <c r="U2117" s="47"/>
    </row>
    <row r="2118" spans="1:53" hidden="1">
      <c r="A2118" s="67"/>
      <c r="B2118" s="28"/>
      <c r="C2118" s="28"/>
      <c r="D2118" s="1011"/>
      <c r="E2118" s="339"/>
      <c r="H2118" s="58"/>
      <c r="N2118" s="17"/>
      <c r="O2118" s="17"/>
      <c r="P2118" s="17"/>
      <c r="Q2118" s="69"/>
      <c r="R2118" s="755"/>
      <c r="S2118" s="755"/>
      <c r="T2118" s="47"/>
      <c r="U2118" s="47"/>
      <c r="AZ2118" s="10"/>
      <c r="BA2118" s="10"/>
    </row>
    <row r="2119" spans="1:53" hidden="1">
      <c r="A2119" s="67"/>
      <c r="B2119" s="28"/>
      <c r="C2119" s="68"/>
      <c r="D2119" s="1011" t="s">
        <v>397</v>
      </c>
      <c r="E2119" s="14"/>
      <c r="H2119" s="58"/>
      <c r="N2119" s="18">
        <f>SUBTOTAL(9,N2120:N2123)</f>
        <v>2820000</v>
      </c>
      <c r="O2119" s="18">
        <f>SUBTOTAL(9,O2120:O2123)</f>
        <v>3300000</v>
      </c>
      <c r="P2119" s="18">
        <f>SUBTOTAL(9,P2120:P2123)</f>
        <v>-480000</v>
      </c>
      <c r="Q2119" s="163"/>
      <c r="R2119" s="755"/>
      <c r="S2119" s="755"/>
      <c r="T2119" s="47"/>
      <c r="U2119" s="47"/>
      <c r="AZ2119" s="10"/>
      <c r="BA2119" s="10"/>
    </row>
    <row r="2120" spans="1:53" hidden="1">
      <c r="A2120" s="67"/>
      <c r="B2120" s="28"/>
      <c r="C2120" s="68"/>
      <c r="D2120" s="1011"/>
      <c r="E2120" s="339" t="s">
        <v>1347</v>
      </c>
      <c r="F2120" s="342">
        <v>55000</v>
      </c>
      <c r="G2120" s="343" t="s">
        <v>3</v>
      </c>
      <c r="H2120" s="344">
        <v>1</v>
      </c>
      <c r="I2120" s="343" t="s">
        <v>1348</v>
      </c>
      <c r="J2120" s="343" t="s">
        <v>3</v>
      </c>
      <c r="K2120" s="345">
        <v>12</v>
      </c>
      <c r="L2120" s="343" t="s">
        <v>120</v>
      </c>
      <c r="M2120" s="343" t="s">
        <v>5</v>
      </c>
      <c r="N2120" s="17">
        <f>ROUNDUP(IF(H2120&lt;=0,0,IF(K2120&lt;=0,0,F2120*H2120*K2120)),-3)</f>
        <v>660000</v>
      </c>
      <c r="O2120" s="17">
        <v>660000</v>
      </c>
      <c r="P2120" s="17">
        <f>N2120-O2120</f>
        <v>0</v>
      </c>
      <c r="Q2120" s="69"/>
      <c r="R2120" s="755"/>
      <c r="S2120" s="755"/>
      <c r="T2120" s="47"/>
      <c r="U2120" s="47"/>
      <c r="AZ2120" s="10"/>
      <c r="BA2120" s="10"/>
    </row>
    <row r="2121" spans="1:53" hidden="1">
      <c r="A2121" s="67"/>
      <c r="B2121" s="28"/>
      <c r="C2121" s="68"/>
      <c r="D2121" s="1011"/>
      <c r="E2121" s="339" t="s">
        <v>1349</v>
      </c>
      <c r="F2121" s="342">
        <v>12000</v>
      </c>
      <c r="G2121" s="343" t="s">
        <v>3</v>
      </c>
      <c r="H2121" s="344">
        <v>5</v>
      </c>
      <c r="I2121" s="343" t="s">
        <v>1348</v>
      </c>
      <c r="J2121" s="343" t="s">
        <v>3</v>
      </c>
      <c r="K2121" s="344">
        <v>12</v>
      </c>
      <c r="L2121" s="343" t="s">
        <v>120</v>
      </c>
      <c r="M2121" s="343" t="s">
        <v>5</v>
      </c>
      <c r="N2121" s="17">
        <f>ROUNDUP(IF(H2121&lt;=0,0,IF(K2121&lt;=0,0,F2121*H2121*K2121)),-3)</f>
        <v>720000</v>
      </c>
      <c r="O2121" s="17">
        <v>720000</v>
      </c>
      <c r="P2121" s="17">
        <f>N2121-O2121</f>
        <v>0</v>
      </c>
      <c r="Q2121" s="69"/>
      <c r="R2121" s="755"/>
      <c r="S2121" s="755"/>
      <c r="T2121" s="47"/>
      <c r="U2121" s="47"/>
      <c r="AZ2121" s="10"/>
      <c r="BA2121" s="10"/>
    </row>
    <row r="2122" spans="1:53" hidden="1">
      <c r="A2122" s="67"/>
      <c r="B2122" s="28"/>
      <c r="C2122" s="68"/>
      <c r="D2122" s="1011"/>
      <c r="E2122" s="339" t="s">
        <v>1350</v>
      </c>
      <c r="F2122" s="342">
        <v>5000</v>
      </c>
      <c r="G2122" s="343" t="s">
        <v>3</v>
      </c>
      <c r="H2122" s="344">
        <v>4</v>
      </c>
      <c r="I2122" s="343" t="s">
        <v>135</v>
      </c>
      <c r="J2122" s="343" t="s">
        <v>3</v>
      </c>
      <c r="K2122" s="344">
        <v>12</v>
      </c>
      <c r="L2122" s="343" t="s">
        <v>120</v>
      </c>
      <c r="M2122" s="343" t="s">
        <v>5</v>
      </c>
      <c r="N2122" s="17">
        <f>ROUNDUP(IF(H2122&lt;=0,0,IF(K2122&lt;=0,0,F2122*H2122*K2122)),-3)</f>
        <v>240000</v>
      </c>
      <c r="O2122" s="17">
        <v>720000</v>
      </c>
      <c r="P2122" s="17">
        <f>N2122-O2122</f>
        <v>-480000</v>
      </c>
      <c r="Q2122" s="69"/>
      <c r="R2122" s="755"/>
      <c r="S2122" s="755"/>
      <c r="T2122" s="47"/>
      <c r="U2122" s="47"/>
      <c r="AZ2122" s="10"/>
      <c r="BA2122" s="10"/>
    </row>
    <row r="2123" spans="1:53" hidden="1">
      <c r="A2123" s="67"/>
      <c r="B2123" s="28"/>
      <c r="C2123" s="68"/>
      <c r="D2123" s="1011"/>
      <c r="E2123" s="339" t="s">
        <v>1359</v>
      </c>
      <c r="F2123" s="14">
        <v>20000</v>
      </c>
      <c r="G2123" s="15" t="s">
        <v>3</v>
      </c>
      <c r="H2123" s="58">
        <v>30</v>
      </c>
      <c r="I2123" s="15" t="s">
        <v>119</v>
      </c>
      <c r="J2123" s="15" t="s">
        <v>3</v>
      </c>
      <c r="K2123" s="16">
        <v>2</v>
      </c>
      <c r="L2123" s="15" t="s">
        <v>18</v>
      </c>
      <c r="M2123" s="15" t="s">
        <v>5</v>
      </c>
      <c r="N2123" s="17">
        <f>ROUNDUP(IF(H2123&lt;=0,0,IF(K2123&lt;=0,0,F2123*H2123*K2123)),-3)</f>
        <v>1200000</v>
      </c>
      <c r="O2123" s="17">
        <v>1200000</v>
      </c>
      <c r="P2123" s="17">
        <f>N2123-O2123</f>
        <v>0</v>
      </c>
      <c r="Q2123" s="69"/>
      <c r="R2123" s="755"/>
      <c r="S2123" s="755"/>
      <c r="T2123" s="47"/>
      <c r="U2123" s="47"/>
      <c r="AZ2123" s="10"/>
      <c r="BA2123" s="10"/>
    </row>
    <row r="2124" spans="1:53" hidden="1">
      <c r="A2124" s="67"/>
      <c r="B2124" s="28"/>
      <c r="C2124" s="68"/>
      <c r="D2124" s="1011"/>
      <c r="E2124" s="339"/>
      <c r="H2124" s="58"/>
      <c r="N2124" s="17"/>
      <c r="O2124" s="17"/>
      <c r="P2124" s="17"/>
      <c r="Q2124" s="69"/>
      <c r="R2124" s="755"/>
      <c r="S2124" s="755"/>
      <c r="T2124" s="47"/>
      <c r="U2124" s="47"/>
      <c r="AZ2124" s="10"/>
      <c r="BA2124" s="10"/>
    </row>
    <row r="2125" spans="1:53" hidden="1">
      <c r="A2125" s="67"/>
      <c r="B2125" s="28"/>
      <c r="C2125" s="68"/>
      <c r="D2125" s="1011" t="s">
        <v>416</v>
      </c>
      <c r="E2125" s="339"/>
      <c r="H2125" s="58"/>
      <c r="N2125" s="18">
        <f>SUBTOTAL(9,N2126:N2126)</f>
        <v>960000</v>
      </c>
      <c r="O2125" s="18">
        <f>SUBTOTAL(9,O2126:O2126)</f>
        <v>1440000</v>
      </c>
      <c r="P2125" s="18">
        <f>SUBTOTAL(9,P2126:P2126)</f>
        <v>-480000</v>
      </c>
      <c r="Q2125" s="163"/>
      <c r="R2125" s="755"/>
      <c r="S2125" s="755"/>
      <c r="T2125" s="47"/>
      <c r="U2125" s="47"/>
      <c r="AZ2125" s="10"/>
      <c r="BA2125" s="10"/>
    </row>
    <row r="2126" spans="1:53" hidden="1">
      <c r="A2126" s="67"/>
      <c r="B2126" s="28"/>
      <c r="C2126" s="68"/>
      <c r="D2126" s="1011"/>
      <c r="E2126" s="339" t="s">
        <v>1354</v>
      </c>
      <c r="F2126" s="14">
        <v>20000</v>
      </c>
      <c r="G2126" s="15" t="s">
        <v>3</v>
      </c>
      <c r="H2126" s="58">
        <v>4</v>
      </c>
      <c r="I2126" s="15" t="s">
        <v>159</v>
      </c>
      <c r="J2126" s="15" t="s">
        <v>3</v>
      </c>
      <c r="K2126" s="16">
        <v>12</v>
      </c>
      <c r="L2126" s="15" t="s">
        <v>17</v>
      </c>
      <c r="M2126" s="15" t="s">
        <v>5</v>
      </c>
      <c r="N2126" s="17">
        <f>ROUNDUP(IF(H2126&lt;=0,0,IF(K2126&lt;=0,0,F2126*H2126*K2126)),-3)</f>
        <v>960000</v>
      </c>
      <c r="O2126" s="17">
        <v>1440000</v>
      </c>
      <c r="P2126" s="17">
        <f>N2126-O2126</f>
        <v>-480000</v>
      </c>
      <c r="Q2126" s="69"/>
      <c r="R2126" s="755"/>
      <c r="S2126" s="755"/>
      <c r="T2126" s="47"/>
      <c r="U2126" s="47"/>
      <c r="AZ2126" s="10"/>
      <c r="BA2126" s="10"/>
    </row>
    <row r="2127" spans="1:53" hidden="1">
      <c r="A2127" s="67"/>
      <c r="B2127" s="28"/>
      <c r="C2127" s="68"/>
      <c r="D2127" s="1011"/>
      <c r="E2127" s="339"/>
      <c r="H2127" s="58"/>
      <c r="N2127" s="17"/>
      <c r="O2127" s="17"/>
      <c r="P2127" s="17"/>
      <c r="Q2127" s="69"/>
      <c r="R2127" s="755"/>
      <c r="S2127" s="755"/>
      <c r="T2127" s="47"/>
      <c r="U2127" s="47"/>
      <c r="AZ2127" s="10"/>
      <c r="BA2127" s="10"/>
    </row>
    <row r="2128" spans="1:53" hidden="1">
      <c r="A2128" s="67"/>
      <c r="B2128" s="28"/>
      <c r="C2128" s="68"/>
      <c r="D2128" s="1011" t="s">
        <v>445</v>
      </c>
      <c r="E2128" s="13"/>
      <c r="H2128" s="58"/>
      <c r="N2128" s="18">
        <f>SUBTOTAL(9,N2129:N2129)</f>
        <v>2400000</v>
      </c>
      <c r="O2128" s="18">
        <f>SUBTOTAL(9,O2129:O2129)</f>
        <v>3000000</v>
      </c>
      <c r="P2128" s="18">
        <f>SUBTOTAL(9,P2129:P2129)</f>
        <v>-600000</v>
      </c>
      <c r="Q2128" s="163"/>
      <c r="R2128" s="755"/>
      <c r="S2128" s="755"/>
      <c r="T2128" s="47"/>
      <c r="U2128" s="47"/>
      <c r="AZ2128" s="10"/>
      <c r="BA2128" s="10"/>
    </row>
    <row r="2129" spans="1:21" s="10" customFormat="1" hidden="1">
      <c r="A2129" s="67"/>
      <c r="B2129" s="28"/>
      <c r="C2129" s="68"/>
      <c r="D2129" s="1011"/>
      <c r="E2129" s="339" t="s">
        <v>1362</v>
      </c>
      <c r="F2129" s="14">
        <v>80000</v>
      </c>
      <c r="G2129" s="15" t="s">
        <v>3</v>
      </c>
      <c r="H2129" s="58">
        <v>30</v>
      </c>
      <c r="I2129" s="15" t="s">
        <v>119</v>
      </c>
      <c r="J2129" s="15" t="s">
        <v>3</v>
      </c>
      <c r="K2129" s="16">
        <v>1</v>
      </c>
      <c r="L2129" s="15" t="s">
        <v>4</v>
      </c>
      <c r="M2129" s="15" t="s">
        <v>5</v>
      </c>
      <c r="N2129" s="17">
        <f>ROUNDUP(IF(H2129&lt;=0,0,IF(K2129&lt;=0,0,F2129*H2129*K2129)),-3)</f>
        <v>2400000</v>
      </c>
      <c r="O2129" s="17">
        <v>3000000</v>
      </c>
      <c r="P2129" s="17">
        <f>N2129-O2129</f>
        <v>-600000</v>
      </c>
      <c r="Q2129" s="69"/>
      <c r="R2129" s="755"/>
      <c r="S2129" s="755"/>
      <c r="T2129" s="47"/>
      <c r="U2129" s="47"/>
    </row>
    <row r="2130" spans="1:21" s="10" customFormat="1" hidden="1">
      <c r="A2130" s="67"/>
      <c r="B2130" s="28"/>
      <c r="C2130" s="68"/>
      <c r="D2130" s="1011"/>
      <c r="E2130" s="339"/>
      <c r="F2130" s="14"/>
      <c r="G2130" s="15"/>
      <c r="H2130" s="58"/>
      <c r="I2130" s="15"/>
      <c r="J2130" s="15"/>
      <c r="K2130" s="16"/>
      <c r="L2130" s="15"/>
      <c r="M2130" s="15"/>
      <c r="N2130" s="17"/>
      <c r="O2130" s="17"/>
      <c r="P2130" s="17"/>
      <c r="Q2130" s="69"/>
      <c r="R2130" s="755"/>
      <c r="S2130" s="755"/>
      <c r="T2130" s="47"/>
      <c r="U2130" s="47"/>
    </row>
    <row r="2131" spans="1:21" s="10" customFormat="1" hidden="1">
      <c r="A2131" s="67"/>
      <c r="B2131" s="28"/>
      <c r="C2131" s="68"/>
      <c r="D2131" s="1011" t="s">
        <v>398</v>
      </c>
      <c r="E2131" s="339"/>
      <c r="F2131" s="14"/>
      <c r="G2131" s="15"/>
      <c r="H2131" s="58"/>
      <c r="I2131" s="15"/>
      <c r="J2131" s="15"/>
      <c r="K2131" s="16"/>
      <c r="L2131" s="15"/>
      <c r="M2131" s="15"/>
      <c r="N2131" s="18">
        <f>SUBTOTAL(9,N2132:N2136)</f>
        <v>2166000</v>
      </c>
      <c r="O2131" s="18">
        <f>SUBTOTAL(9,O2132:O2136)</f>
        <v>4920000</v>
      </c>
      <c r="P2131" s="18">
        <f>SUBTOTAL(9,P2132:P2136)</f>
        <v>-2754000</v>
      </c>
      <c r="Q2131" s="163"/>
      <c r="R2131" s="755"/>
      <c r="S2131" s="755"/>
      <c r="T2131" s="47"/>
      <c r="U2131" s="47"/>
    </row>
    <row r="2132" spans="1:21" s="10" customFormat="1" hidden="1">
      <c r="A2132" s="67"/>
      <c r="B2132" s="28"/>
      <c r="C2132" s="68"/>
      <c r="D2132" s="1011"/>
      <c r="E2132" s="339" t="s">
        <v>1377</v>
      </c>
      <c r="F2132" s="14">
        <v>21000</v>
      </c>
      <c r="G2132" s="15" t="s">
        <v>3</v>
      </c>
      <c r="H2132" s="58">
        <v>30</v>
      </c>
      <c r="I2132" s="15" t="s">
        <v>119</v>
      </c>
      <c r="J2132" s="15" t="s">
        <v>3</v>
      </c>
      <c r="K2132" s="360">
        <v>0.9</v>
      </c>
      <c r="L2132" s="15"/>
      <c r="M2132" s="15" t="s">
        <v>5</v>
      </c>
      <c r="N2132" s="17">
        <f>ROUNDUP(IF(H2132&lt;=0,0,IF(K2132&lt;=0,0,F2132*H2132*K2132)),-3)</f>
        <v>567000</v>
      </c>
      <c r="O2132" s="17">
        <v>1200000</v>
      </c>
      <c r="P2132" s="17">
        <f>N2132-O2132</f>
        <v>-633000</v>
      </c>
      <c r="Q2132" s="69"/>
      <c r="R2132" s="755"/>
      <c r="S2132" s="755"/>
      <c r="T2132" s="47"/>
      <c r="U2132" s="47"/>
    </row>
    <row r="2133" spans="1:21" s="10" customFormat="1" hidden="1">
      <c r="A2133" s="67"/>
      <c r="B2133" s="28"/>
      <c r="C2133" s="68"/>
      <c r="D2133" s="1011"/>
      <c r="E2133" s="339" t="s">
        <v>3264</v>
      </c>
      <c r="F2133" s="14">
        <v>50000</v>
      </c>
      <c r="G2133" s="15" t="s">
        <v>3</v>
      </c>
      <c r="H2133" s="58">
        <v>4</v>
      </c>
      <c r="I2133" s="15" t="s">
        <v>3265</v>
      </c>
      <c r="J2133" s="15" t="s">
        <v>3</v>
      </c>
      <c r="K2133" s="16">
        <v>1</v>
      </c>
      <c r="L2133" s="15" t="s">
        <v>4</v>
      </c>
      <c r="M2133" s="15" t="s">
        <v>5</v>
      </c>
      <c r="N2133" s="17">
        <f>ROUNDUP(IF(H2133&lt;=0,0,IF(K2133&lt;=0,0,F2133*H2133*K2133)),-3)</f>
        <v>200000</v>
      </c>
      <c r="O2133" s="17">
        <v>2400000</v>
      </c>
      <c r="P2133" s="17">
        <f>N2133-O2133</f>
        <v>-2200000</v>
      </c>
      <c r="Q2133" s="69"/>
      <c r="R2133" s="755"/>
      <c r="S2133" s="755"/>
      <c r="T2133" s="47"/>
      <c r="U2133" s="47"/>
    </row>
    <row r="2134" spans="1:21" s="10" customFormat="1" hidden="1">
      <c r="A2134" s="67"/>
      <c r="B2134" s="28"/>
      <c r="C2134" s="68"/>
      <c r="D2134" s="1011"/>
      <c r="E2134" s="339" t="s">
        <v>3266</v>
      </c>
      <c r="F2134" s="14">
        <v>349750</v>
      </c>
      <c r="G2134" s="15" t="s">
        <v>3</v>
      </c>
      <c r="H2134" s="58">
        <v>4</v>
      </c>
      <c r="I2134" s="15" t="s">
        <v>3265</v>
      </c>
      <c r="J2134" s="15" t="s">
        <v>3</v>
      </c>
      <c r="K2134" s="16">
        <v>1</v>
      </c>
      <c r="L2134" s="15" t="s">
        <v>4</v>
      </c>
      <c r="M2134" s="15" t="s">
        <v>5</v>
      </c>
      <c r="N2134" s="17">
        <f>ROUNDUP(IF(H2134&lt;=0,0,IF(K2134&lt;=0,0,F2134*H2134*K2134)),-3)</f>
        <v>1399000</v>
      </c>
      <c r="O2134" s="17">
        <v>0</v>
      </c>
      <c r="P2134" s="17">
        <f>N2134-O2134</f>
        <v>1399000</v>
      </c>
      <c r="Q2134" s="69"/>
      <c r="R2134" s="755"/>
      <c r="S2134" s="755"/>
      <c r="T2134" s="47"/>
      <c r="U2134" s="47"/>
    </row>
    <row r="2135" spans="1:21" s="10" customFormat="1" hidden="1">
      <c r="A2135" s="67"/>
      <c r="B2135" s="28"/>
      <c r="C2135" s="68"/>
      <c r="D2135" s="1011"/>
      <c r="E2135" s="339" t="s">
        <v>1378</v>
      </c>
      <c r="F2135" s="14">
        <v>0</v>
      </c>
      <c r="G2135" s="15" t="s">
        <v>3</v>
      </c>
      <c r="H2135" s="58"/>
      <c r="I2135" s="15" t="s">
        <v>1379</v>
      </c>
      <c r="J2135" s="15" t="s">
        <v>3</v>
      </c>
      <c r="K2135" s="16"/>
      <c r="L2135" s="15" t="s">
        <v>17</v>
      </c>
      <c r="M2135" s="15" t="s">
        <v>5</v>
      </c>
      <c r="N2135" s="17">
        <f>ROUNDUP(IF(H2135&lt;=0,0,IF(K2135&lt;=0,0,F2135*H2135*K2135)),-3)</f>
        <v>0</v>
      </c>
      <c r="O2135" s="17">
        <v>600000</v>
      </c>
      <c r="P2135" s="17">
        <f>N2135-O2135</f>
        <v>-600000</v>
      </c>
      <c r="Q2135" s="69"/>
      <c r="R2135" s="755"/>
      <c r="S2135" s="755"/>
      <c r="T2135" s="47"/>
      <c r="U2135" s="47"/>
    </row>
    <row r="2136" spans="1:21" s="10" customFormat="1" hidden="1">
      <c r="A2136" s="67"/>
      <c r="B2136" s="28"/>
      <c r="C2136" s="68"/>
      <c r="D2136" s="1011"/>
      <c r="E2136" s="339" t="s">
        <v>1380</v>
      </c>
      <c r="F2136" s="14">
        <v>0</v>
      </c>
      <c r="G2136" s="15" t="s">
        <v>3</v>
      </c>
      <c r="H2136" s="58"/>
      <c r="I2136" s="15" t="s">
        <v>1379</v>
      </c>
      <c r="J2136" s="15" t="s">
        <v>3</v>
      </c>
      <c r="K2136" s="16"/>
      <c r="L2136" s="15" t="s">
        <v>17</v>
      </c>
      <c r="M2136" s="15" t="s">
        <v>5</v>
      </c>
      <c r="N2136" s="17">
        <f>ROUNDUP(IF(H2136&lt;=0,0,IF(K2136&lt;=0,0,F2136*H2136*K2136)),-3)</f>
        <v>0</v>
      </c>
      <c r="O2136" s="17">
        <v>720000</v>
      </c>
      <c r="P2136" s="17">
        <f>N2136-O2136</f>
        <v>-720000</v>
      </c>
      <c r="Q2136" s="69"/>
      <c r="R2136" s="755"/>
      <c r="S2136" s="755"/>
      <c r="T2136" s="47"/>
      <c r="U2136" s="47"/>
    </row>
    <row r="2137" spans="1:21" s="10" customFormat="1" hidden="1">
      <c r="A2137" s="67"/>
      <c r="B2137" s="28"/>
      <c r="C2137" s="68"/>
      <c r="D2137" s="1011"/>
      <c r="E2137" s="13"/>
      <c r="F2137" s="14"/>
      <c r="G2137" s="15"/>
      <c r="H2137" s="58"/>
      <c r="I2137" s="15"/>
      <c r="J2137" s="15"/>
      <c r="K2137" s="16"/>
      <c r="L2137" s="15"/>
      <c r="M2137" s="15"/>
      <c r="N2137" s="17"/>
      <c r="O2137" s="17"/>
      <c r="P2137" s="17"/>
      <c r="Q2137" s="69"/>
      <c r="R2137" s="755"/>
      <c r="S2137" s="755"/>
      <c r="T2137" s="47"/>
      <c r="U2137" s="47"/>
    </row>
    <row r="2138" spans="1:21" s="10" customFormat="1" hidden="1">
      <c r="A2138" s="67"/>
      <c r="B2138" s="28"/>
      <c r="C2138" s="68"/>
      <c r="D2138" s="1011" t="s">
        <v>417</v>
      </c>
      <c r="E2138" s="339"/>
      <c r="F2138" s="14"/>
      <c r="G2138" s="15"/>
      <c r="H2138" s="58"/>
      <c r="I2138" s="15"/>
      <c r="J2138" s="15"/>
      <c r="K2138" s="16"/>
      <c r="L2138" s="15"/>
      <c r="M2138" s="15"/>
      <c r="N2138" s="18">
        <f>SUBTOTAL(9,N2139:N2140)</f>
        <v>1914000</v>
      </c>
      <c r="O2138" s="18">
        <f>SUBTOTAL(9,O2139:O2140)</f>
        <v>2400000</v>
      </c>
      <c r="P2138" s="18">
        <f>SUBTOTAL(9,P2139:P2140)</f>
        <v>-486000</v>
      </c>
      <c r="Q2138" s="163"/>
      <c r="R2138" s="755"/>
      <c r="S2138" s="755"/>
      <c r="T2138" s="47"/>
      <c r="U2138" s="47"/>
    </row>
    <row r="2139" spans="1:21" s="10" customFormat="1" hidden="1">
      <c r="A2139" s="67"/>
      <c r="B2139" s="28"/>
      <c r="C2139" s="68"/>
      <c r="D2139" s="1011"/>
      <c r="E2139" s="339" t="s">
        <v>3260</v>
      </c>
      <c r="F2139" s="14">
        <v>280000</v>
      </c>
      <c r="G2139" s="15" t="s">
        <v>3</v>
      </c>
      <c r="H2139" s="58">
        <v>7</v>
      </c>
      <c r="I2139" s="15" t="s">
        <v>3261</v>
      </c>
      <c r="J2139" s="15" t="s">
        <v>3</v>
      </c>
      <c r="K2139" s="360">
        <v>0.9</v>
      </c>
      <c r="L2139" s="15"/>
      <c r="M2139" s="15" t="s">
        <v>5</v>
      </c>
      <c r="N2139" s="17">
        <f>ROUNDUP(IF(H2139&lt;=0,0,IF(K2139&lt;=0,0,F2139*H2139*K2139)),-3)</f>
        <v>1764000</v>
      </c>
      <c r="O2139" s="17">
        <v>1200000</v>
      </c>
      <c r="P2139" s="17">
        <f>N2139-O2139</f>
        <v>564000</v>
      </c>
      <c r="Q2139" s="69"/>
      <c r="R2139" s="755"/>
      <c r="S2139" s="755"/>
      <c r="T2139" s="47"/>
      <c r="U2139" s="47"/>
    </row>
    <row r="2140" spans="1:21" s="10" customFormat="1" hidden="1">
      <c r="A2140" s="67"/>
      <c r="B2140" s="28"/>
      <c r="C2140" s="68"/>
      <c r="D2140" s="1011"/>
      <c r="E2140" s="339" t="s">
        <v>3262</v>
      </c>
      <c r="F2140" s="14">
        <v>5000</v>
      </c>
      <c r="G2140" s="15" t="s">
        <v>3</v>
      </c>
      <c r="H2140" s="58">
        <v>30</v>
      </c>
      <c r="I2140" s="15" t="s">
        <v>3263</v>
      </c>
      <c r="J2140" s="15" t="s">
        <v>3</v>
      </c>
      <c r="K2140" s="16">
        <v>1</v>
      </c>
      <c r="L2140" s="15" t="s">
        <v>4</v>
      </c>
      <c r="M2140" s="15" t="s">
        <v>5</v>
      </c>
      <c r="N2140" s="17">
        <f>ROUNDUP(IF(H2140&lt;=0,0,IF(K2140&lt;=0,0,F2140*H2140*K2140)),-3)</f>
        <v>150000</v>
      </c>
      <c r="O2140" s="17">
        <v>1200000</v>
      </c>
      <c r="P2140" s="17">
        <f>N2140-O2140</f>
        <v>-1050000</v>
      </c>
      <c r="Q2140" s="69"/>
      <c r="R2140" s="755"/>
      <c r="S2140" s="755"/>
      <c r="T2140" s="47"/>
      <c r="U2140" s="47"/>
    </row>
    <row r="2141" spans="1:21" s="10" customFormat="1" hidden="1">
      <c r="A2141" s="67"/>
      <c r="B2141" s="28"/>
      <c r="C2141" s="68"/>
      <c r="D2141" s="1011"/>
      <c r="E2141" s="339"/>
      <c r="F2141" s="14"/>
      <c r="G2141" s="15"/>
      <c r="H2141" s="58"/>
      <c r="I2141" s="15"/>
      <c r="J2141" s="15"/>
      <c r="K2141" s="16"/>
      <c r="L2141" s="15"/>
      <c r="M2141" s="15"/>
      <c r="N2141" s="17"/>
      <c r="O2141" s="17"/>
      <c r="P2141" s="17"/>
      <c r="Q2141" s="69"/>
      <c r="R2141" s="755"/>
      <c r="S2141" s="755"/>
      <c r="T2141" s="47"/>
      <c r="U2141" s="47"/>
    </row>
    <row r="2142" spans="1:21" s="10" customFormat="1" hidden="1">
      <c r="A2142" s="67"/>
      <c r="B2142" s="28"/>
      <c r="C2142" s="28"/>
      <c r="D2142" s="1011" t="s">
        <v>411</v>
      </c>
      <c r="E2142" s="339"/>
      <c r="F2142" s="14"/>
      <c r="G2142" s="15"/>
      <c r="H2142" s="58"/>
      <c r="I2142" s="15"/>
      <c r="J2142" s="15"/>
      <c r="K2142" s="16"/>
      <c r="L2142" s="15"/>
      <c r="M2142" s="15"/>
      <c r="N2142" s="18">
        <f>SUBTOTAL(9,N2143:N2143)</f>
        <v>6600000</v>
      </c>
      <c r="O2142" s="18">
        <f>SUBTOTAL(9,O2143:O2143)</f>
        <v>6600000</v>
      </c>
      <c r="P2142" s="18">
        <f>SUBTOTAL(9,P2143:P2143)</f>
        <v>0</v>
      </c>
      <c r="Q2142" s="163"/>
      <c r="R2142" s="755"/>
      <c r="S2142" s="755"/>
      <c r="T2142" s="47"/>
      <c r="U2142" s="47"/>
    </row>
    <row r="2143" spans="1:21" s="10" customFormat="1" hidden="1">
      <c r="A2143" s="67"/>
      <c r="B2143" s="28"/>
      <c r="C2143" s="28"/>
      <c r="D2143" s="1011"/>
      <c r="E2143" s="339" t="s">
        <v>1381</v>
      </c>
      <c r="F2143" s="14">
        <v>550000</v>
      </c>
      <c r="G2143" s="15" t="s">
        <v>3</v>
      </c>
      <c r="H2143" s="58">
        <v>1</v>
      </c>
      <c r="I2143" s="15" t="s">
        <v>1379</v>
      </c>
      <c r="J2143" s="15" t="s">
        <v>3</v>
      </c>
      <c r="K2143" s="16">
        <v>12</v>
      </c>
      <c r="L2143" s="15" t="s">
        <v>17</v>
      </c>
      <c r="M2143" s="15" t="s">
        <v>5</v>
      </c>
      <c r="N2143" s="17">
        <f>ROUNDUP(IF(H2143&lt;=0,0,IF(K2143&lt;=0,0,F2143*H2143*K2143)),-3)</f>
        <v>6600000</v>
      </c>
      <c r="O2143" s="17">
        <v>6600000</v>
      </c>
      <c r="P2143" s="17">
        <f>N2143-O2143</f>
        <v>0</v>
      </c>
      <c r="Q2143" s="69"/>
      <c r="R2143" s="755"/>
      <c r="S2143" s="755"/>
      <c r="T2143" s="47"/>
      <c r="U2143" s="47"/>
    </row>
    <row r="2144" spans="1:21" s="10" customFormat="1" hidden="1">
      <c r="A2144" s="67"/>
      <c r="B2144" s="28"/>
      <c r="C2144" s="28"/>
      <c r="D2144" s="1011"/>
      <c r="E2144" s="339"/>
      <c r="F2144" s="14"/>
      <c r="G2144" s="15"/>
      <c r="H2144" s="58"/>
      <c r="I2144" s="15"/>
      <c r="J2144" s="15"/>
      <c r="K2144" s="16"/>
      <c r="L2144" s="15"/>
      <c r="M2144" s="15"/>
      <c r="N2144" s="17"/>
      <c r="O2144" s="17"/>
      <c r="P2144" s="17"/>
      <c r="Q2144" s="69"/>
      <c r="R2144" s="755"/>
      <c r="S2144" s="755"/>
      <c r="T2144" s="47"/>
      <c r="U2144" s="47"/>
    </row>
    <row r="2145" spans="1:53" hidden="1">
      <c r="A2145" s="67"/>
      <c r="B2145" s="28"/>
      <c r="C2145" s="28"/>
      <c r="D2145" s="1011" t="s">
        <v>408</v>
      </c>
      <c r="E2145" s="339"/>
      <c r="H2145" s="58"/>
      <c r="N2145" s="18">
        <f>SUBTOTAL(9,N2146:N2149)</f>
        <v>7200000</v>
      </c>
      <c r="O2145" s="18">
        <f>SUBTOTAL(9,O2146:O2149)</f>
        <v>12000000</v>
      </c>
      <c r="P2145" s="18">
        <f>SUBTOTAL(9,P2146:P2149)</f>
        <v>-4800000</v>
      </c>
      <c r="Q2145" s="163"/>
      <c r="R2145" s="755"/>
      <c r="S2145" s="755"/>
      <c r="T2145" s="47"/>
      <c r="U2145" s="47"/>
      <c r="AZ2145" s="10"/>
      <c r="BA2145" s="10"/>
    </row>
    <row r="2146" spans="1:53" hidden="1">
      <c r="A2146" s="67"/>
      <c r="B2146" s="28"/>
      <c r="C2146" s="28"/>
      <c r="D2146" s="1011"/>
      <c r="E2146" s="339" t="s">
        <v>1370</v>
      </c>
      <c r="F2146" s="14">
        <v>100000</v>
      </c>
      <c r="G2146" s="15" t="s">
        <v>3</v>
      </c>
      <c r="H2146" s="58"/>
      <c r="I2146" s="15" t="s">
        <v>159</v>
      </c>
      <c r="J2146" s="15" t="s">
        <v>3</v>
      </c>
      <c r="K2146" s="16">
        <v>12</v>
      </c>
      <c r="L2146" s="15" t="s">
        <v>17</v>
      </c>
      <c r="M2146" s="15" t="s">
        <v>5</v>
      </c>
      <c r="N2146" s="17">
        <f>ROUNDUP(IF(H2146&lt;=0,0,IF(K2146&lt;=0,0,F2146*H2146*K2146)),-3)</f>
        <v>0</v>
      </c>
      <c r="O2146" s="17">
        <v>0</v>
      </c>
      <c r="P2146" s="17">
        <f>N2146-O2146</f>
        <v>0</v>
      </c>
      <c r="Q2146" s="69"/>
      <c r="R2146" s="755"/>
      <c r="S2146" s="755"/>
      <c r="T2146" s="47"/>
      <c r="U2146" s="47"/>
      <c r="AZ2146" s="10"/>
      <c r="BA2146" s="10"/>
    </row>
    <row r="2147" spans="1:53" hidden="1">
      <c r="A2147" s="67"/>
      <c r="B2147" s="28"/>
      <c r="C2147" s="28"/>
      <c r="D2147" s="1011"/>
      <c r="E2147" s="339" t="s">
        <v>1371</v>
      </c>
      <c r="F2147" s="14">
        <v>150000</v>
      </c>
      <c r="G2147" s="15" t="s">
        <v>3</v>
      </c>
      <c r="H2147" s="58">
        <v>4</v>
      </c>
      <c r="I2147" s="15" t="s">
        <v>159</v>
      </c>
      <c r="J2147" s="15" t="s">
        <v>3</v>
      </c>
      <c r="K2147" s="16">
        <v>12</v>
      </c>
      <c r="L2147" s="15" t="s">
        <v>17</v>
      </c>
      <c r="M2147" s="15" t="s">
        <v>5</v>
      </c>
      <c r="N2147" s="17">
        <f>ROUNDUP(IF(H2147&lt;=0,0,IF(K2147&lt;=0,0,F2147*H2147*K2147)),-3)</f>
        <v>7200000</v>
      </c>
      <c r="O2147" s="17">
        <v>12000000</v>
      </c>
      <c r="P2147" s="17">
        <f>N2147-O2147</f>
        <v>-4800000</v>
      </c>
      <c r="Q2147" s="69"/>
      <c r="R2147" s="755"/>
      <c r="S2147" s="755"/>
      <c r="T2147" s="47"/>
      <c r="U2147" s="47"/>
      <c r="AZ2147" s="10"/>
      <c r="BA2147" s="10"/>
    </row>
    <row r="2148" spans="1:53" hidden="1">
      <c r="A2148" s="67"/>
      <c r="B2148" s="28"/>
      <c r="C2148" s="28"/>
      <c r="D2148" s="1011"/>
      <c r="E2148" s="339" t="s">
        <v>1372</v>
      </c>
      <c r="F2148" s="14">
        <v>350000</v>
      </c>
      <c r="G2148" s="15" t="s">
        <v>3</v>
      </c>
      <c r="H2148" s="58"/>
      <c r="I2148" s="15" t="s">
        <v>159</v>
      </c>
      <c r="J2148" s="15" t="s">
        <v>3</v>
      </c>
      <c r="K2148" s="16">
        <v>12</v>
      </c>
      <c r="L2148" s="15" t="s">
        <v>17</v>
      </c>
      <c r="M2148" s="15" t="s">
        <v>5</v>
      </c>
      <c r="N2148" s="17">
        <f>ROUNDUP(IF(H2148&lt;=0,0,IF(K2148&lt;=0,0,F2148*H2148*K2148)),-3)</f>
        <v>0</v>
      </c>
      <c r="O2148" s="17">
        <v>0</v>
      </c>
      <c r="P2148" s="17">
        <f>N2148-O2148</f>
        <v>0</v>
      </c>
      <c r="Q2148" s="69"/>
      <c r="R2148" s="755"/>
      <c r="S2148" s="755"/>
      <c r="T2148" s="47"/>
      <c r="U2148" s="47"/>
      <c r="AZ2148" s="10"/>
      <c r="BA2148" s="10"/>
    </row>
    <row r="2149" spans="1:53" hidden="1">
      <c r="A2149" s="67"/>
      <c r="B2149" s="28"/>
      <c r="C2149" s="28"/>
      <c r="D2149" s="1011"/>
      <c r="E2149" s="339" t="s">
        <v>1373</v>
      </c>
      <c r="F2149" s="14">
        <v>450000</v>
      </c>
      <c r="G2149" s="15" t="s">
        <v>3</v>
      </c>
      <c r="H2149" s="58"/>
      <c r="I2149" s="15" t="s">
        <v>159</v>
      </c>
      <c r="J2149" s="15" t="s">
        <v>3</v>
      </c>
      <c r="K2149" s="16">
        <v>12</v>
      </c>
      <c r="L2149" s="15" t="s">
        <v>17</v>
      </c>
      <c r="M2149" s="15" t="s">
        <v>5</v>
      </c>
      <c r="N2149" s="17">
        <f>ROUNDUP(IF(H2149&lt;=0,0,IF(K2149&lt;=0,0,F2149*H2149*K2149)),-3)</f>
        <v>0</v>
      </c>
      <c r="O2149" s="17">
        <v>0</v>
      </c>
      <c r="P2149" s="17">
        <f>N2149-O2149</f>
        <v>0</v>
      </c>
      <c r="Q2149" s="69"/>
      <c r="R2149" s="755"/>
      <c r="S2149" s="755"/>
      <c r="T2149" s="47"/>
      <c r="U2149" s="47"/>
      <c r="AZ2149" s="10"/>
      <c r="BA2149" s="10"/>
    </row>
    <row r="2150" spans="1:53" hidden="1">
      <c r="A2150" s="67"/>
      <c r="B2150" s="28"/>
      <c r="C2150" s="275"/>
      <c r="D2150" s="1011"/>
      <c r="E2150" s="13"/>
      <c r="H2150" s="58"/>
      <c r="N2150" s="17"/>
      <c r="O2150" s="17"/>
      <c r="P2150" s="17"/>
      <c r="Q2150" s="69"/>
      <c r="R2150" s="755"/>
      <c r="S2150" s="755"/>
      <c r="T2150" s="47"/>
      <c r="U2150" s="47"/>
      <c r="AZ2150" s="10"/>
      <c r="BA2150" s="10"/>
    </row>
    <row r="2151" spans="1:53" hidden="1">
      <c r="A2151" s="67"/>
      <c r="B2151" s="68"/>
      <c r="C2151" s="347" t="s">
        <v>1382</v>
      </c>
      <c r="D2151" s="1028"/>
      <c r="E2151" s="348"/>
      <c r="F2151" s="118"/>
      <c r="G2151" s="119"/>
      <c r="H2151" s="351"/>
      <c r="I2151" s="119"/>
      <c r="J2151" s="119"/>
      <c r="K2151" s="120"/>
      <c r="L2151" s="119"/>
      <c r="M2151" s="119"/>
      <c r="N2151" s="121">
        <f>SUBTOTAL(9,N2152:N2191)</f>
        <v>53254000</v>
      </c>
      <c r="O2151" s="121">
        <f>SUBTOTAL(9,O2152:O2191)</f>
        <v>70232000</v>
      </c>
      <c r="P2151" s="121">
        <f>SUBTOTAL(9,P2152:P2191)</f>
        <v>-16978000</v>
      </c>
      <c r="Q2151" s="122">
        <f>(N2151/O2151)*100-100</f>
        <v>-24.174165622508255</v>
      </c>
      <c r="R2151" s="755"/>
      <c r="S2151" s="755"/>
      <c r="T2151" s="47"/>
      <c r="U2151" s="47"/>
    </row>
    <row r="2152" spans="1:53" hidden="1">
      <c r="A2152" s="67"/>
      <c r="B2152" s="28"/>
      <c r="C2152" s="28"/>
      <c r="D2152" s="1011" t="s">
        <v>405</v>
      </c>
      <c r="E2152" s="13"/>
      <c r="H2152" s="58"/>
      <c r="N2152" s="18">
        <f>SUBTOTAL(9,N2153)</f>
        <v>18144000</v>
      </c>
      <c r="O2152" s="18">
        <f>SUBTOTAL(9,O2153)</f>
        <v>22680000</v>
      </c>
      <c r="P2152" s="18">
        <f>SUBTOTAL(9,P2153)</f>
        <v>-4536000</v>
      </c>
      <c r="Q2152" s="163"/>
      <c r="R2152" s="755"/>
      <c r="S2152" s="755"/>
      <c r="T2152" s="47"/>
      <c r="U2152" s="47"/>
    </row>
    <row r="2153" spans="1:53" s="47" customFormat="1" hidden="1">
      <c r="A2153" s="67"/>
      <c r="B2153" s="28"/>
      <c r="C2153" s="28"/>
      <c r="D2153" s="1011"/>
      <c r="E2153" s="339" t="s">
        <v>1341</v>
      </c>
      <c r="F2153" s="14">
        <v>56000</v>
      </c>
      <c r="G2153" s="15" t="s">
        <v>3</v>
      </c>
      <c r="H2153" s="58">
        <v>27</v>
      </c>
      <c r="I2153" s="15" t="s">
        <v>9</v>
      </c>
      <c r="J2153" s="15" t="s">
        <v>3</v>
      </c>
      <c r="K2153" s="16">
        <v>12</v>
      </c>
      <c r="L2153" s="15" t="s">
        <v>17</v>
      </c>
      <c r="M2153" s="15" t="s">
        <v>5</v>
      </c>
      <c r="N2153" s="17">
        <f>ROUNDUP(IF(H2153&lt;=0,0,IF(K2153&lt;=0,0,F2153*H2153*K2153)),-3)</f>
        <v>18144000</v>
      </c>
      <c r="O2153" s="17">
        <v>22680000</v>
      </c>
      <c r="P2153" s="17">
        <f>N2153-O2153</f>
        <v>-4536000</v>
      </c>
      <c r="Q2153" s="69"/>
      <c r="R2153" s="755"/>
      <c r="S2153" s="755"/>
      <c r="AZ2153" s="283"/>
      <c r="BA2153" s="284"/>
    </row>
    <row r="2154" spans="1:53" s="47" customFormat="1" hidden="1">
      <c r="A2154" s="67"/>
      <c r="B2154" s="28"/>
      <c r="C2154" s="28"/>
      <c r="D2154" s="1011"/>
      <c r="E2154" s="339"/>
      <c r="F2154" s="14"/>
      <c r="G2154" s="15"/>
      <c r="H2154" s="58"/>
      <c r="I2154" s="15"/>
      <c r="J2154" s="15"/>
      <c r="K2154" s="16"/>
      <c r="L2154" s="15"/>
      <c r="M2154" s="15"/>
      <c r="N2154" s="17"/>
      <c r="O2154" s="17"/>
      <c r="P2154" s="17"/>
      <c r="Q2154" s="69"/>
      <c r="R2154" s="755"/>
      <c r="S2154" s="755"/>
      <c r="AZ2154" s="283"/>
      <c r="BA2154" s="284"/>
    </row>
    <row r="2155" spans="1:53" hidden="1">
      <c r="A2155" s="67"/>
      <c r="B2155" s="28"/>
      <c r="C2155" s="28"/>
      <c r="D2155" s="1011" t="s">
        <v>122</v>
      </c>
      <c r="E2155" s="339"/>
      <c r="H2155" s="58"/>
      <c r="N2155" s="18">
        <f>SUBTOTAL(9,N2156:N2158)</f>
        <v>14040000</v>
      </c>
      <c r="O2155" s="18">
        <f>SUBTOTAL(9,O2156:O2158)</f>
        <v>18860000</v>
      </c>
      <c r="P2155" s="18">
        <f>SUBTOTAL(9,P2156:P2158)</f>
        <v>-4820000</v>
      </c>
      <c r="Q2155" s="163"/>
      <c r="R2155" s="755"/>
      <c r="S2155" s="755"/>
      <c r="T2155" s="47"/>
      <c r="U2155" s="47"/>
    </row>
    <row r="2156" spans="1:53" hidden="1">
      <c r="A2156" s="67"/>
      <c r="B2156" s="28"/>
      <c r="C2156" s="28"/>
      <c r="D2156" s="1011"/>
      <c r="E2156" s="339" t="s">
        <v>1342</v>
      </c>
      <c r="F2156" s="14">
        <v>30000</v>
      </c>
      <c r="G2156" s="15" t="s">
        <v>3</v>
      </c>
      <c r="H2156" s="58">
        <v>27</v>
      </c>
      <c r="I2156" s="15" t="s">
        <v>119</v>
      </c>
      <c r="J2156" s="15" t="s">
        <v>3</v>
      </c>
      <c r="K2156" s="16">
        <v>12</v>
      </c>
      <c r="L2156" s="15" t="s">
        <v>17</v>
      </c>
      <c r="M2156" s="15" t="s">
        <v>5</v>
      </c>
      <c r="N2156" s="17">
        <f>ROUNDUP(IF(H2156&lt;=0,0,IF(K2156&lt;=0,0,F2156*H2156*K2156)),-3)</f>
        <v>9720000</v>
      </c>
      <c r="O2156" s="17">
        <v>12960000</v>
      </c>
      <c r="P2156" s="17">
        <f>N2156-O2156</f>
        <v>-3240000</v>
      </c>
      <c r="Q2156" s="69"/>
      <c r="R2156" s="755"/>
      <c r="S2156" s="755"/>
      <c r="T2156" s="47"/>
      <c r="U2156" s="47"/>
    </row>
    <row r="2157" spans="1:53" hidden="1">
      <c r="A2157" s="67"/>
      <c r="B2157" s="28"/>
      <c r="C2157" s="28"/>
      <c r="D2157" s="1011"/>
      <c r="E2157" s="339" t="s">
        <v>1343</v>
      </c>
      <c r="F2157" s="14">
        <v>80000</v>
      </c>
      <c r="G2157" s="15" t="s">
        <v>3</v>
      </c>
      <c r="H2157" s="58">
        <v>27</v>
      </c>
      <c r="I2157" s="15" t="s">
        <v>119</v>
      </c>
      <c r="J2157" s="15" t="s">
        <v>3</v>
      </c>
      <c r="K2157" s="16">
        <v>2</v>
      </c>
      <c r="L2157" s="15" t="s">
        <v>155</v>
      </c>
      <c r="M2157" s="15" t="s">
        <v>5</v>
      </c>
      <c r="N2157" s="17">
        <f>ROUNDUP(IF(H2157&lt;=0,0,IF(K2157&lt;=0,0,F2157*H2157*K2157)),-3)</f>
        <v>4320000</v>
      </c>
      <c r="O2157" s="17">
        <v>5400000</v>
      </c>
      <c r="P2157" s="17">
        <f>N2157-O2157</f>
        <v>-1080000</v>
      </c>
      <c r="Q2157" s="69"/>
      <c r="R2157" s="755"/>
      <c r="S2157" s="755"/>
      <c r="T2157" s="47"/>
      <c r="U2157" s="47"/>
    </row>
    <row r="2158" spans="1:53" hidden="1">
      <c r="A2158" s="67"/>
      <c r="B2158" s="28"/>
      <c r="C2158" s="28"/>
      <c r="D2158" s="1011"/>
      <c r="E2158" s="339" t="s">
        <v>1344</v>
      </c>
      <c r="F2158" s="14">
        <v>0</v>
      </c>
      <c r="G2158" s="15" t="s">
        <v>3</v>
      </c>
      <c r="H2158" s="58"/>
      <c r="I2158" s="15" t="s">
        <v>119</v>
      </c>
      <c r="J2158" s="15" t="s">
        <v>3</v>
      </c>
      <c r="L2158" s="15" t="s">
        <v>4</v>
      </c>
      <c r="M2158" s="15" t="s">
        <v>5</v>
      </c>
      <c r="N2158" s="17">
        <f>ROUNDUP(IF(H2158&lt;=0,0,IF(K2158&lt;=0,0,F2158*H2158*K2158)),-3)</f>
        <v>0</v>
      </c>
      <c r="O2158" s="17">
        <v>500000</v>
      </c>
      <c r="P2158" s="17">
        <f>N2158-O2158</f>
        <v>-500000</v>
      </c>
      <c r="Q2158" s="69"/>
      <c r="R2158" s="755"/>
      <c r="S2158" s="755"/>
      <c r="T2158" s="47"/>
      <c r="U2158" s="47"/>
    </row>
    <row r="2159" spans="1:53" hidden="1">
      <c r="A2159" s="67"/>
      <c r="B2159" s="28"/>
      <c r="C2159" s="28"/>
      <c r="D2159" s="1011"/>
      <c r="E2159" s="339"/>
      <c r="H2159" s="58"/>
      <c r="N2159" s="17"/>
      <c r="O2159" s="17"/>
      <c r="P2159" s="17"/>
      <c r="Q2159" s="69"/>
      <c r="R2159" s="755"/>
      <c r="S2159" s="755"/>
      <c r="T2159" s="47"/>
      <c r="U2159" s="47"/>
    </row>
    <row r="2160" spans="1:53" hidden="1">
      <c r="A2160" s="67"/>
      <c r="B2160" s="28"/>
      <c r="C2160" s="68"/>
      <c r="D2160" s="1011" t="s">
        <v>397</v>
      </c>
      <c r="E2160" s="14"/>
      <c r="H2160" s="58"/>
      <c r="N2160" s="18">
        <f>SUBTOTAL(9,N2161:N2164)</f>
        <v>2352000</v>
      </c>
      <c r="O2160" s="18">
        <f>SUBTOTAL(9,O2161:O2164)</f>
        <v>2712000</v>
      </c>
      <c r="P2160" s="18">
        <f>SUBTOTAL(9,P2161:P2164)</f>
        <v>-360000</v>
      </c>
      <c r="Q2160" s="163"/>
      <c r="R2160" s="755"/>
      <c r="S2160" s="755"/>
      <c r="T2160" s="47"/>
      <c r="U2160" s="47"/>
    </row>
    <row r="2161" spans="1:53" hidden="1">
      <c r="A2161" s="67"/>
      <c r="B2161" s="28"/>
      <c r="C2161" s="68"/>
      <c r="D2161" s="1011"/>
      <c r="E2161" s="339" t="s">
        <v>1347</v>
      </c>
      <c r="F2161" s="342">
        <v>55000</v>
      </c>
      <c r="G2161" s="343" t="s">
        <v>3</v>
      </c>
      <c r="H2161" s="344">
        <v>1</v>
      </c>
      <c r="I2161" s="343" t="s">
        <v>1348</v>
      </c>
      <c r="J2161" s="343" t="s">
        <v>3</v>
      </c>
      <c r="K2161" s="345">
        <v>12</v>
      </c>
      <c r="L2161" s="343" t="s">
        <v>120</v>
      </c>
      <c r="M2161" s="343" t="s">
        <v>5</v>
      </c>
      <c r="N2161" s="17">
        <f>ROUNDUP(IF(H2161&lt;=0,0,IF(K2161&lt;=0,0,F2161*H2161*K2161)),-3)</f>
        <v>660000</v>
      </c>
      <c r="O2161" s="17">
        <v>660000</v>
      </c>
      <c r="P2161" s="17">
        <f>N2161-O2161</f>
        <v>0</v>
      </c>
      <c r="Q2161" s="69"/>
      <c r="R2161" s="755"/>
      <c r="S2161" s="755"/>
      <c r="T2161" s="47"/>
      <c r="U2161" s="47"/>
    </row>
    <row r="2162" spans="1:53" hidden="1">
      <c r="A2162" s="67"/>
      <c r="B2162" s="28"/>
      <c r="C2162" s="68"/>
      <c r="D2162" s="1011"/>
      <c r="E2162" s="339" t="s">
        <v>1349</v>
      </c>
      <c r="F2162" s="342">
        <v>12000</v>
      </c>
      <c r="G2162" s="343" t="s">
        <v>3</v>
      </c>
      <c r="H2162" s="344">
        <v>3</v>
      </c>
      <c r="I2162" s="343" t="s">
        <v>1348</v>
      </c>
      <c r="J2162" s="343" t="s">
        <v>3</v>
      </c>
      <c r="K2162" s="344">
        <v>12</v>
      </c>
      <c r="L2162" s="343" t="s">
        <v>120</v>
      </c>
      <c r="M2162" s="343" t="s">
        <v>5</v>
      </c>
      <c r="N2162" s="17">
        <f>ROUNDUP(IF(H2162&lt;=0,0,IF(K2162&lt;=0,0,F2162*H2162*K2162)),-3)</f>
        <v>432000</v>
      </c>
      <c r="O2162" s="17">
        <v>432000</v>
      </c>
      <c r="P2162" s="17">
        <f>N2162-O2162</f>
        <v>0</v>
      </c>
      <c r="Q2162" s="69"/>
      <c r="R2162" s="755"/>
      <c r="S2162" s="755"/>
      <c r="T2162" s="47"/>
      <c r="U2162" s="47"/>
    </row>
    <row r="2163" spans="1:53" hidden="1">
      <c r="A2163" s="67"/>
      <c r="B2163" s="28"/>
      <c r="C2163" s="68"/>
      <c r="D2163" s="1011"/>
      <c r="E2163" s="339" t="s">
        <v>1350</v>
      </c>
      <c r="F2163" s="342">
        <v>5000</v>
      </c>
      <c r="G2163" s="343" t="s">
        <v>3</v>
      </c>
      <c r="H2163" s="344">
        <v>3</v>
      </c>
      <c r="I2163" s="343" t="s">
        <v>135</v>
      </c>
      <c r="J2163" s="343" t="s">
        <v>3</v>
      </c>
      <c r="K2163" s="344">
        <v>12</v>
      </c>
      <c r="L2163" s="343" t="s">
        <v>120</v>
      </c>
      <c r="M2163" s="343" t="s">
        <v>5</v>
      </c>
      <c r="N2163" s="17">
        <f>ROUNDUP(IF(H2163&lt;=0,0,IF(K2163&lt;=0,0,F2163*H2163*K2163)),-3)</f>
        <v>180000</v>
      </c>
      <c r="O2163" s="17">
        <v>540000</v>
      </c>
      <c r="P2163" s="17">
        <f>N2163-O2163</f>
        <v>-360000</v>
      </c>
      <c r="Q2163" s="69"/>
      <c r="R2163" s="755"/>
      <c r="S2163" s="755"/>
      <c r="T2163" s="47"/>
      <c r="U2163" s="47"/>
    </row>
    <row r="2164" spans="1:53" hidden="1">
      <c r="A2164" s="67"/>
      <c r="B2164" s="28"/>
      <c r="C2164" s="68"/>
      <c r="D2164" s="1011"/>
      <c r="E2164" s="339" t="s">
        <v>1359</v>
      </c>
      <c r="F2164" s="14">
        <v>20000</v>
      </c>
      <c r="G2164" s="15" t="s">
        <v>3</v>
      </c>
      <c r="H2164" s="58">
        <v>27</v>
      </c>
      <c r="I2164" s="15" t="s">
        <v>119</v>
      </c>
      <c r="J2164" s="15" t="s">
        <v>3</v>
      </c>
      <c r="K2164" s="16">
        <v>2</v>
      </c>
      <c r="L2164" s="15" t="s">
        <v>18</v>
      </c>
      <c r="M2164" s="15" t="s">
        <v>5</v>
      </c>
      <c r="N2164" s="17">
        <f>ROUNDUP(IF(H2164&lt;=0,0,IF(K2164&lt;=0,0,F2164*H2164*K2164)),-3)</f>
        <v>1080000</v>
      </c>
      <c r="O2164" s="17">
        <v>1080000</v>
      </c>
      <c r="P2164" s="17">
        <f>N2164-O2164</f>
        <v>0</v>
      </c>
      <c r="Q2164" s="69"/>
      <c r="R2164" s="755"/>
      <c r="S2164" s="755"/>
      <c r="T2164" s="47"/>
      <c r="U2164" s="47"/>
    </row>
    <row r="2165" spans="1:53" hidden="1">
      <c r="A2165" s="67"/>
      <c r="B2165" s="28"/>
      <c r="C2165" s="68"/>
      <c r="D2165" s="1011"/>
      <c r="E2165" s="339"/>
      <c r="H2165" s="58"/>
      <c r="N2165" s="17"/>
      <c r="O2165" s="17"/>
      <c r="P2165" s="17"/>
      <c r="Q2165" s="69"/>
      <c r="R2165" s="755"/>
      <c r="S2165" s="755"/>
      <c r="T2165" s="47"/>
      <c r="U2165" s="47"/>
    </row>
    <row r="2166" spans="1:53" hidden="1">
      <c r="A2166" s="67"/>
      <c r="B2166" s="28"/>
      <c r="C2166" s="68"/>
      <c r="D2166" s="1011" t="s">
        <v>416</v>
      </c>
      <c r="E2166" s="339"/>
      <c r="H2166" s="58"/>
      <c r="N2166" s="18">
        <f>SUBTOTAL(9,N2167:N2167)</f>
        <v>720000</v>
      </c>
      <c r="O2166" s="18">
        <f>SUBTOTAL(9,O2167:O2167)</f>
        <v>1080000</v>
      </c>
      <c r="P2166" s="18">
        <f>SUBTOTAL(9,P2167:P2167)</f>
        <v>-360000</v>
      </c>
      <c r="Q2166" s="163"/>
      <c r="R2166" s="755"/>
      <c r="S2166" s="755"/>
      <c r="T2166" s="47"/>
      <c r="U2166" s="47"/>
    </row>
    <row r="2167" spans="1:53" hidden="1">
      <c r="A2167" s="67"/>
      <c r="B2167" s="28"/>
      <c r="C2167" s="68"/>
      <c r="D2167" s="1011"/>
      <c r="E2167" s="339" t="s">
        <v>1354</v>
      </c>
      <c r="F2167" s="14">
        <v>20000</v>
      </c>
      <c r="G2167" s="15" t="s">
        <v>3</v>
      </c>
      <c r="H2167" s="58">
        <v>3</v>
      </c>
      <c r="I2167" s="15" t="s">
        <v>159</v>
      </c>
      <c r="J2167" s="15" t="s">
        <v>3</v>
      </c>
      <c r="K2167" s="16">
        <v>12</v>
      </c>
      <c r="L2167" s="15" t="s">
        <v>17</v>
      </c>
      <c r="M2167" s="15" t="s">
        <v>5</v>
      </c>
      <c r="N2167" s="17">
        <f>ROUNDUP(IF(H2167&lt;=0,0,IF(K2167&lt;=0,0,F2167*H2167*K2167)),-3)</f>
        <v>720000</v>
      </c>
      <c r="O2167" s="17">
        <v>1080000</v>
      </c>
      <c r="P2167" s="17">
        <f>N2167-O2167</f>
        <v>-360000</v>
      </c>
      <c r="Q2167" s="69"/>
      <c r="R2167" s="755"/>
      <c r="S2167" s="755"/>
      <c r="T2167" s="47"/>
      <c r="U2167" s="47"/>
      <c r="AZ2167" s="10"/>
      <c r="BA2167" s="10"/>
    </row>
    <row r="2168" spans="1:53" hidden="1">
      <c r="A2168" s="67"/>
      <c r="B2168" s="28"/>
      <c r="C2168" s="68"/>
      <c r="D2168" s="1011"/>
      <c r="E2168" s="339"/>
      <c r="H2168" s="58"/>
      <c r="N2168" s="17"/>
      <c r="O2168" s="17"/>
      <c r="P2168" s="17"/>
      <c r="Q2168" s="69"/>
      <c r="R2168" s="755"/>
      <c r="S2168" s="755"/>
      <c r="T2168" s="47"/>
      <c r="U2168" s="47"/>
      <c r="AZ2168" s="10"/>
      <c r="BA2168" s="10"/>
    </row>
    <row r="2169" spans="1:53" hidden="1">
      <c r="A2169" s="67"/>
      <c r="B2169" s="28"/>
      <c r="C2169" s="68"/>
      <c r="D2169" s="1011" t="s">
        <v>445</v>
      </c>
      <c r="E2169" s="13"/>
      <c r="H2169" s="58"/>
      <c r="N2169" s="18">
        <f>SUBTOTAL(9,N2170:N2170)</f>
        <v>2160000</v>
      </c>
      <c r="O2169" s="18">
        <f>SUBTOTAL(9,O2170:O2170)</f>
        <v>2700000</v>
      </c>
      <c r="P2169" s="18">
        <f>SUBTOTAL(9,P2170:P2170)</f>
        <v>-540000</v>
      </c>
      <c r="Q2169" s="163"/>
      <c r="R2169" s="755"/>
      <c r="S2169" s="755"/>
      <c r="T2169" s="47"/>
      <c r="U2169" s="47"/>
      <c r="AZ2169" s="10"/>
      <c r="BA2169" s="10"/>
    </row>
    <row r="2170" spans="1:53" hidden="1">
      <c r="A2170" s="67"/>
      <c r="B2170" s="28"/>
      <c r="C2170" s="68"/>
      <c r="D2170" s="1011"/>
      <c r="E2170" s="339" t="s">
        <v>1362</v>
      </c>
      <c r="F2170" s="14">
        <v>80000</v>
      </c>
      <c r="G2170" s="15" t="s">
        <v>3</v>
      </c>
      <c r="H2170" s="58">
        <v>27</v>
      </c>
      <c r="I2170" s="15" t="s">
        <v>119</v>
      </c>
      <c r="J2170" s="15" t="s">
        <v>3</v>
      </c>
      <c r="K2170" s="16">
        <v>1</v>
      </c>
      <c r="L2170" s="15" t="s">
        <v>4</v>
      </c>
      <c r="M2170" s="15" t="s">
        <v>5</v>
      </c>
      <c r="N2170" s="17">
        <f>ROUNDUP(IF(H2170&lt;=0,0,IF(K2170&lt;=0,0,F2170*H2170*K2170)),-3)</f>
        <v>2160000</v>
      </c>
      <c r="O2170" s="17">
        <v>2700000</v>
      </c>
      <c r="P2170" s="17">
        <f>N2170-O2170</f>
        <v>-540000</v>
      </c>
      <c r="Q2170" s="69"/>
      <c r="R2170" s="755"/>
      <c r="S2170" s="755"/>
      <c r="T2170" s="47"/>
      <c r="U2170" s="47"/>
      <c r="AZ2170" s="10"/>
      <c r="BA2170" s="10"/>
    </row>
    <row r="2171" spans="1:53" hidden="1">
      <c r="A2171" s="67"/>
      <c r="B2171" s="28"/>
      <c r="C2171" s="68"/>
      <c r="D2171" s="1011"/>
      <c r="E2171" s="339"/>
      <c r="H2171" s="58"/>
      <c r="N2171" s="17"/>
      <c r="O2171" s="17"/>
      <c r="P2171" s="17"/>
      <c r="Q2171" s="69"/>
      <c r="R2171" s="755"/>
      <c r="S2171" s="755"/>
      <c r="T2171" s="47"/>
      <c r="U2171" s="47"/>
      <c r="AZ2171" s="10"/>
      <c r="BA2171" s="10"/>
    </row>
    <row r="2172" spans="1:53" hidden="1">
      <c r="A2172" s="67"/>
      <c r="B2172" s="28"/>
      <c r="C2172" s="68"/>
      <c r="D2172" s="1011" t="s">
        <v>398</v>
      </c>
      <c r="E2172" s="339"/>
      <c r="H2172" s="58"/>
      <c r="N2172" s="18">
        <f>SUBTOTAL(9,N2173:N2177)</f>
        <v>1939000</v>
      </c>
      <c r="O2172" s="18">
        <f>SUBTOTAL(9,O2173:O2177)</f>
        <v>4200000</v>
      </c>
      <c r="P2172" s="18">
        <f>SUBTOTAL(9,P2173:P2177)</f>
        <v>-2261000</v>
      </c>
      <c r="Q2172" s="163"/>
      <c r="R2172" s="755"/>
      <c r="S2172" s="755"/>
      <c r="T2172" s="47"/>
      <c r="U2172" s="47"/>
      <c r="AZ2172" s="10"/>
      <c r="BA2172" s="10"/>
    </row>
    <row r="2173" spans="1:53" hidden="1">
      <c r="A2173" s="67"/>
      <c r="B2173" s="28"/>
      <c r="C2173" s="68"/>
      <c r="D2173" s="1011"/>
      <c r="E2173" s="339" t="s">
        <v>1377</v>
      </c>
      <c r="F2173" s="14">
        <v>21000</v>
      </c>
      <c r="G2173" s="15" t="s">
        <v>3</v>
      </c>
      <c r="H2173" s="58">
        <v>27</v>
      </c>
      <c r="I2173" s="15" t="s">
        <v>119</v>
      </c>
      <c r="J2173" s="15" t="s">
        <v>3</v>
      </c>
      <c r="K2173" s="360">
        <v>0.9</v>
      </c>
      <c r="M2173" s="15" t="s">
        <v>5</v>
      </c>
      <c r="N2173" s="17">
        <f>ROUNDUP(IF(H2173&lt;=0,0,IF(K2173&lt;=0,0,F2173*H2173*K2173)),-3)</f>
        <v>511000</v>
      </c>
      <c r="O2173" s="17">
        <v>1080000</v>
      </c>
      <c r="P2173" s="17">
        <f>N2173-O2173</f>
        <v>-569000</v>
      </c>
      <c r="Q2173" s="69"/>
      <c r="R2173" s="755"/>
      <c r="S2173" s="755"/>
      <c r="T2173" s="47"/>
      <c r="U2173" s="47"/>
      <c r="AZ2173" s="10"/>
      <c r="BA2173" s="10"/>
    </row>
    <row r="2174" spans="1:53" hidden="1">
      <c r="A2174" s="67"/>
      <c r="B2174" s="28"/>
      <c r="C2174" s="68"/>
      <c r="D2174" s="1011"/>
      <c r="E2174" s="339" t="s">
        <v>3264</v>
      </c>
      <c r="F2174" s="14">
        <v>50000</v>
      </c>
      <c r="G2174" s="15" t="s">
        <v>3</v>
      </c>
      <c r="H2174" s="58">
        <v>3</v>
      </c>
      <c r="I2174" s="15" t="s">
        <v>3265</v>
      </c>
      <c r="J2174" s="15" t="s">
        <v>3</v>
      </c>
      <c r="K2174" s="16">
        <v>1</v>
      </c>
      <c r="L2174" s="15" t="s">
        <v>4</v>
      </c>
      <c r="M2174" s="15" t="s">
        <v>5</v>
      </c>
      <c r="N2174" s="17">
        <f>ROUNDUP(IF(H2174&lt;=0,0,IF(K2174&lt;=0,0,F2174*H2174*K2174)),-3)</f>
        <v>150000</v>
      </c>
      <c r="O2174" s="17">
        <v>1800000</v>
      </c>
      <c r="P2174" s="17">
        <f>N2174-O2174</f>
        <v>-1650000</v>
      </c>
      <c r="Q2174" s="69"/>
      <c r="R2174" s="755"/>
      <c r="S2174" s="755"/>
      <c r="T2174" s="47"/>
      <c r="U2174" s="47"/>
      <c r="AZ2174" s="10"/>
      <c r="BA2174" s="10"/>
    </row>
    <row r="2175" spans="1:53" hidden="1">
      <c r="A2175" s="67"/>
      <c r="B2175" s="28"/>
      <c r="C2175" s="68"/>
      <c r="D2175" s="1011"/>
      <c r="E2175" s="339" t="s">
        <v>3266</v>
      </c>
      <c r="F2175" s="14">
        <v>426000</v>
      </c>
      <c r="G2175" s="15" t="s">
        <v>3</v>
      </c>
      <c r="H2175" s="58">
        <v>3</v>
      </c>
      <c r="I2175" s="15" t="s">
        <v>3265</v>
      </c>
      <c r="J2175" s="15" t="s">
        <v>3</v>
      </c>
      <c r="K2175" s="16">
        <v>1</v>
      </c>
      <c r="L2175" s="15" t="s">
        <v>4</v>
      </c>
      <c r="M2175" s="15" t="s">
        <v>5</v>
      </c>
      <c r="N2175" s="17">
        <f>ROUNDUP(IF(H2175&lt;=0,0,IF(K2175&lt;=0,0,F2175*H2175*K2175)),-3)</f>
        <v>1278000</v>
      </c>
      <c r="O2175" s="17">
        <v>0</v>
      </c>
      <c r="P2175" s="17">
        <f>N2175-O2175</f>
        <v>1278000</v>
      </c>
      <c r="Q2175" s="69"/>
      <c r="R2175" s="755"/>
      <c r="S2175" s="755"/>
      <c r="T2175" s="47"/>
      <c r="U2175" s="47"/>
      <c r="AZ2175" s="10"/>
      <c r="BA2175" s="10"/>
    </row>
    <row r="2176" spans="1:53" hidden="1">
      <c r="A2176" s="67"/>
      <c r="B2176" s="28"/>
      <c r="C2176" s="68"/>
      <c r="D2176" s="1011"/>
      <c r="E2176" s="339" t="s">
        <v>1378</v>
      </c>
      <c r="F2176" s="14">
        <v>0</v>
      </c>
      <c r="G2176" s="15" t="s">
        <v>3</v>
      </c>
      <c r="H2176" s="58"/>
      <c r="I2176" s="15" t="s">
        <v>1379</v>
      </c>
      <c r="J2176" s="15" t="s">
        <v>3</v>
      </c>
      <c r="L2176" s="15" t="s">
        <v>17</v>
      </c>
      <c r="M2176" s="15" t="s">
        <v>5</v>
      </c>
      <c r="N2176" s="17">
        <f>ROUNDUP(IF(H2176&lt;=0,0,IF(K2176&lt;=0,0,F2176*H2176*K2176)),-3)</f>
        <v>0</v>
      </c>
      <c r="O2176" s="17">
        <v>600000</v>
      </c>
      <c r="P2176" s="17">
        <f>N2176-O2176</f>
        <v>-600000</v>
      </c>
      <c r="Q2176" s="69"/>
      <c r="R2176" s="755"/>
      <c r="S2176" s="755"/>
      <c r="T2176" s="47"/>
      <c r="U2176" s="47"/>
      <c r="AZ2176" s="10"/>
      <c r="BA2176" s="10"/>
    </row>
    <row r="2177" spans="1:53" hidden="1">
      <c r="A2177" s="67"/>
      <c r="B2177" s="28"/>
      <c r="C2177" s="68"/>
      <c r="D2177" s="1011"/>
      <c r="E2177" s="339" t="s">
        <v>1380</v>
      </c>
      <c r="F2177" s="14">
        <v>0</v>
      </c>
      <c r="G2177" s="15" t="s">
        <v>3</v>
      </c>
      <c r="H2177" s="58"/>
      <c r="I2177" s="15" t="s">
        <v>1379</v>
      </c>
      <c r="J2177" s="15" t="s">
        <v>3</v>
      </c>
      <c r="L2177" s="15" t="s">
        <v>17</v>
      </c>
      <c r="M2177" s="15" t="s">
        <v>5</v>
      </c>
      <c r="N2177" s="17">
        <f>ROUNDUP(IF(H2177&lt;=0,0,IF(K2177&lt;=0,0,F2177*H2177*K2177)),-3)</f>
        <v>0</v>
      </c>
      <c r="O2177" s="17">
        <v>720000</v>
      </c>
      <c r="P2177" s="17">
        <f>N2177-O2177</f>
        <v>-720000</v>
      </c>
      <c r="Q2177" s="69"/>
      <c r="R2177" s="755"/>
      <c r="S2177" s="755"/>
      <c r="T2177" s="47"/>
      <c r="U2177" s="47"/>
      <c r="AZ2177" s="10"/>
      <c r="BA2177" s="10"/>
    </row>
    <row r="2178" spans="1:53" hidden="1">
      <c r="A2178" s="67"/>
      <c r="B2178" s="28"/>
      <c r="C2178" s="68"/>
      <c r="D2178" s="1011"/>
      <c r="E2178" s="13"/>
      <c r="H2178" s="58"/>
      <c r="N2178" s="17"/>
      <c r="O2178" s="17"/>
      <c r="P2178" s="17"/>
      <c r="Q2178" s="69"/>
      <c r="R2178" s="755"/>
      <c r="S2178" s="755"/>
      <c r="T2178" s="47"/>
      <c r="U2178" s="47"/>
      <c r="AZ2178" s="10"/>
      <c r="BA2178" s="10"/>
    </row>
    <row r="2179" spans="1:53" hidden="1">
      <c r="A2179" s="67"/>
      <c r="B2179" s="28"/>
      <c r="C2179" s="68"/>
      <c r="D2179" s="1011" t="s">
        <v>417</v>
      </c>
      <c r="E2179" s="339"/>
      <c r="H2179" s="58"/>
      <c r="N2179" s="18">
        <f>SUBTOTAL(9,N2180:N2181)</f>
        <v>1899000</v>
      </c>
      <c r="O2179" s="18">
        <f>SUBTOTAL(9,O2180:O2181)</f>
        <v>2400000</v>
      </c>
      <c r="P2179" s="18">
        <f>SUBTOTAL(9,P2180:P2181)</f>
        <v>-501000</v>
      </c>
      <c r="Q2179" s="163"/>
      <c r="R2179" s="755"/>
      <c r="S2179" s="755"/>
      <c r="T2179" s="47"/>
      <c r="U2179" s="47"/>
      <c r="AZ2179" s="10"/>
      <c r="BA2179" s="10"/>
    </row>
    <row r="2180" spans="1:53" hidden="1">
      <c r="A2180" s="67"/>
      <c r="B2180" s="28"/>
      <c r="C2180" s="68"/>
      <c r="D2180" s="1011"/>
      <c r="E2180" s="339" t="s">
        <v>3260</v>
      </c>
      <c r="F2180" s="14">
        <v>280000</v>
      </c>
      <c r="G2180" s="15" t="s">
        <v>3</v>
      </c>
      <c r="H2180" s="58">
        <v>7</v>
      </c>
      <c r="I2180" s="15" t="s">
        <v>3261</v>
      </c>
      <c r="J2180" s="15" t="s">
        <v>3</v>
      </c>
      <c r="K2180" s="360">
        <v>0.9</v>
      </c>
      <c r="M2180" s="15" t="s">
        <v>5</v>
      </c>
      <c r="N2180" s="17">
        <f>ROUNDUP(IF(H2180&lt;=0,0,IF(K2180&lt;=0,0,F2180*H2180*K2180)),-3)</f>
        <v>1764000</v>
      </c>
      <c r="O2180" s="17">
        <v>1200000</v>
      </c>
      <c r="P2180" s="17">
        <f>N2180-O2180</f>
        <v>564000</v>
      </c>
      <c r="Q2180" s="69"/>
      <c r="R2180" s="755"/>
      <c r="S2180" s="755"/>
      <c r="T2180" s="47"/>
      <c r="U2180" s="47"/>
      <c r="AZ2180" s="10"/>
      <c r="BA2180" s="10"/>
    </row>
    <row r="2181" spans="1:53" hidden="1">
      <c r="A2181" s="67"/>
      <c r="B2181" s="28"/>
      <c r="C2181" s="68"/>
      <c r="D2181" s="1011"/>
      <c r="E2181" s="339" t="s">
        <v>3262</v>
      </c>
      <c r="F2181" s="14">
        <v>5000</v>
      </c>
      <c r="G2181" s="15" t="s">
        <v>3</v>
      </c>
      <c r="H2181" s="58">
        <v>27</v>
      </c>
      <c r="I2181" s="15" t="s">
        <v>3263</v>
      </c>
      <c r="J2181" s="15" t="s">
        <v>3</v>
      </c>
      <c r="K2181" s="16">
        <v>1</v>
      </c>
      <c r="L2181" s="15" t="s">
        <v>4</v>
      </c>
      <c r="M2181" s="15" t="s">
        <v>5</v>
      </c>
      <c r="N2181" s="17">
        <f>ROUNDUP(IF(H2181&lt;=0,0,IF(K2181&lt;=0,0,F2181*H2181*K2181)),-3)</f>
        <v>135000</v>
      </c>
      <c r="O2181" s="17">
        <v>1200000</v>
      </c>
      <c r="P2181" s="17">
        <f>N2181-O2181</f>
        <v>-1065000</v>
      </c>
      <c r="Q2181" s="69"/>
      <c r="R2181" s="755"/>
      <c r="S2181" s="755"/>
      <c r="T2181" s="47"/>
      <c r="U2181" s="47"/>
      <c r="AZ2181" s="10"/>
      <c r="BA2181" s="10"/>
    </row>
    <row r="2182" spans="1:53" hidden="1">
      <c r="A2182" s="67"/>
      <c r="B2182" s="28"/>
      <c r="C2182" s="68"/>
      <c r="D2182" s="1011"/>
      <c r="E2182" s="339"/>
      <c r="H2182" s="58"/>
      <c r="N2182" s="17"/>
      <c r="O2182" s="17"/>
      <c r="P2182" s="17"/>
      <c r="Q2182" s="69"/>
      <c r="R2182" s="755"/>
      <c r="S2182" s="755"/>
      <c r="T2182" s="47"/>
      <c r="U2182" s="47"/>
      <c r="AZ2182" s="10"/>
      <c r="BA2182" s="10"/>
    </row>
    <row r="2183" spans="1:53" hidden="1">
      <c r="A2183" s="67"/>
      <c r="B2183" s="28"/>
      <c r="C2183" s="28"/>
      <c r="D2183" s="1011" t="s">
        <v>411</v>
      </c>
      <c r="E2183" s="339"/>
      <c r="H2183" s="58"/>
      <c r="N2183" s="18">
        <f>SUBTOTAL(9,N2184:N2184)</f>
        <v>6600000</v>
      </c>
      <c r="O2183" s="18">
        <f>SUBTOTAL(9,O2184:O2184)</f>
        <v>6600000</v>
      </c>
      <c r="P2183" s="18">
        <f>SUBTOTAL(9,P2184:P2184)</f>
        <v>0</v>
      </c>
      <c r="Q2183" s="163"/>
      <c r="R2183" s="755"/>
      <c r="S2183" s="755"/>
      <c r="T2183" s="47"/>
      <c r="U2183" s="47"/>
      <c r="AZ2183" s="10"/>
      <c r="BA2183" s="10"/>
    </row>
    <row r="2184" spans="1:53" hidden="1">
      <c r="A2184" s="67"/>
      <c r="B2184" s="28"/>
      <c r="C2184" s="28"/>
      <c r="D2184" s="1011"/>
      <c r="E2184" s="339" t="s">
        <v>1383</v>
      </c>
      <c r="F2184" s="14">
        <v>550000</v>
      </c>
      <c r="G2184" s="15" t="s">
        <v>3</v>
      </c>
      <c r="H2184" s="58">
        <v>1</v>
      </c>
      <c r="I2184" s="15" t="s">
        <v>1379</v>
      </c>
      <c r="J2184" s="15" t="s">
        <v>3</v>
      </c>
      <c r="K2184" s="16">
        <v>12</v>
      </c>
      <c r="L2184" s="15" t="s">
        <v>17</v>
      </c>
      <c r="M2184" s="15" t="s">
        <v>5</v>
      </c>
      <c r="N2184" s="17">
        <f>ROUNDUP(IF(H2184&lt;=0,0,IF(K2184&lt;=0,0,F2184*H2184*K2184)),-3)</f>
        <v>6600000</v>
      </c>
      <c r="O2184" s="17">
        <v>6600000</v>
      </c>
      <c r="P2184" s="17">
        <f>N2184-O2184</f>
        <v>0</v>
      </c>
      <c r="Q2184" s="69"/>
      <c r="R2184" s="755"/>
      <c r="S2184" s="755"/>
      <c r="T2184" s="47"/>
      <c r="U2184" s="47"/>
      <c r="AZ2184" s="10"/>
      <c r="BA2184" s="10"/>
    </row>
    <row r="2185" spans="1:53" hidden="1">
      <c r="A2185" s="67"/>
      <c r="B2185" s="28"/>
      <c r="C2185" s="28"/>
      <c r="D2185" s="1011"/>
      <c r="E2185" s="339"/>
      <c r="H2185" s="58"/>
      <c r="N2185" s="17"/>
      <c r="O2185" s="17"/>
      <c r="P2185" s="17"/>
      <c r="Q2185" s="69"/>
      <c r="R2185" s="755"/>
      <c r="S2185" s="755"/>
      <c r="T2185" s="47"/>
      <c r="U2185" s="47"/>
    </row>
    <row r="2186" spans="1:53" hidden="1">
      <c r="A2186" s="67"/>
      <c r="B2186" s="28"/>
      <c r="C2186" s="28"/>
      <c r="D2186" s="1011" t="s">
        <v>408</v>
      </c>
      <c r="E2186" s="339"/>
      <c r="H2186" s="58"/>
      <c r="N2186" s="18">
        <f>SUBTOTAL(9,N2187:N2190)</f>
        <v>5400000</v>
      </c>
      <c r="O2186" s="18">
        <f>SUBTOTAL(9,O2187:O2190)</f>
        <v>9000000</v>
      </c>
      <c r="P2186" s="18">
        <f>SUBTOTAL(9,P2187:P2190)</f>
        <v>-3600000</v>
      </c>
      <c r="Q2186" s="163"/>
      <c r="R2186" s="755"/>
      <c r="S2186" s="755"/>
      <c r="T2186" s="47"/>
      <c r="U2186" s="47"/>
    </row>
    <row r="2187" spans="1:53" hidden="1">
      <c r="A2187" s="67"/>
      <c r="B2187" s="28"/>
      <c r="C2187" s="28"/>
      <c r="D2187" s="1011"/>
      <c r="E2187" s="339" t="s">
        <v>1370</v>
      </c>
      <c r="F2187" s="14">
        <v>100000</v>
      </c>
      <c r="G2187" s="15" t="s">
        <v>3</v>
      </c>
      <c r="H2187" s="58"/>
      <c r="I2187" s="15" t="s">
        <v>159</v>
      </c>
      <c r="J2187" s="15" t="s">
        <v>3</v>
      </c>
      <c r="K2187" s="16">
        <v>12</v>
      </c>
      <c r="L2187" s="15" t="s">
        <v>17</v>
      </c>
      <c r="M2187" s="15" t="s">
        <v>5</v>
      </c>
      <c r="N2187" s="17">
        <f>ROUNDUP(IF(H2187&lt;=0,0,IF(K2187&lt;=0,0,F2187*H2187*K2187)),-3)</f>
        <v>0</v>
      </c>
      <c r="O2187" s="17">
        <v>0</v>
      </c>
      <c r="P2187" s="17">
        <f>N2187-O2187</f>
        <v>0</v>
      </c>
      <c r="Q2187" s="69"/>
      <c r="R2187" s="755"/>
      <c r="S2187" s="755"/>
      <c r="T2187" s="47"/>
      <c r="U2187" s="47"/>
    </row>
    <row r="2188" spans="1:53" hidden="1">
      <c r="A2188" s="67"/>
      <c r="B2188" s="28"/>
      <c r="C2188" s="28"/>
      <c r="D2188" s="1011"/>
      <c r="E2188" s="339" t="s">
        <v>1371</v>
      </c>
      <c r="F2188" s="14">
        <v>150000</v>
      </c>
      <c r="G2188" s="15" t="s">
        <v>3</v>
      </c>
      <c r="H2188" s="58">
        <v>3</v>
      </c>
      <c r="I2188" s="15" t="s">
        <v>159</v>
      </c>
      <c r="J2188" s="15" t="s">
        <v>3</v>
      </c>
      <c r="K2188" s="16">
        <v>12</v>
      </c>
      <c r="L2188" s="15" t="s">
        <v>17</v>
      </c>
      <c r="M2188" s="15" t="s">
        <v>5</v>
      </c>
      <c r="N2188" s="17">
        <f>ROUNDUP(IF(H2188&lt;=0,0,IF(K2188&lt;=0,0,F2188*H2188*K2188)),-3)</f>
        <v>5400000</v>
      </c>
      <c r="O2188" s="17">
        <v>9000000</v>
      </c>
      <c r="P2188" s="17">
        <f>N2188-O2188</f>
        <v>-3600000</v>
      </c>
      <c r="Q2188" s="69"/>
      <c r="R2188" s="755"/>
      <c r="S2188" s="755"/>
      <c r="T2188" s="47"/>
      <c r="U2188" s="47"/>
    </row>
    <row r="2189" spans="1:53" hidden="1">
      <c r="A2189" s="67"/>
      <c r="B2189" s="28"/>
      <c r="C2189" s="28"/>
      <c r="D2189" s="1011"/>
      <c r="E2189" s="339" t="s">
        <v>1372</v>
      </c>
      <c r="F2189" s="14">
        <v>350000</v>
      </c>
      <c r="G2189" s="15" t="s">
        <v>3</v>
      </c>
      <c r="H2189" s="58"/>
      <c r="I2189" s="15" t="s">
        <v>159</v>
      </c>
      <c r="J2189" s="15" t="s">
        <v>3</v>
      </c>
      <c r="K2189" s="16">
        <v>12</v>
      </c>
      <c r="L2189" s="15" t="s">
        <v>17</v>
      </c>
      <c r="M2189" s="15" t="s">
        <v>5</v>
      </c>
      <c r="N2189" s="17">
        <f>ROUNDUP(IF(H2189&lt;=0,0,IF(K2189&lt;=0,0,F2189*H2189*K2189)),-3)</f>
        <v>0</v>
      </c>
      <c r="O2189" s="17">
        <v>0</v>
      </c>
      <c r="P2189" s="17">
        <f>N2189-O2189</f>
        <v>0</v>
      </c>
      <c r="Q2189" s="69"/>
      <c r="R2189" s="755"/>
      <c r="S2189" s="755"/>
      <c r="T2189" s="47"/>
      <c r="U2189" s="47"/>
    </row>
    <row r="2190" spans="1:53" hidden="1">
      <c r="A2190" s="67"/>
      <c r="B2190" s="28"/>
      <c r="C2190" s="28"/>
      <c r="D2190" s="1011"/>
      <c r="E2190" s="339" t="s">
        <v>1373</v>
      </c>
      <c r="F2190" s="14">
        <v>450000</v>
      </c>
      <c r="G2190" s="15" t="s">
        <v>3</v>
      </c>
      <c r="H2190" s="58"/>
      <c r="I2190" s="15" t="s">
        <v>159</v>
      </c>
      <c r="J2190" s="15" t="s">
        <v>3</v>
      </c>
      <c r="K2190" s="16">
        <v>12</v>
      </c>
      <c r="L2190" s="15" t="s">
        <v>17</v>
      </c>
      <c r="M2190" s="15" t="s">
        <v>5</v>
      </c>
      <c r="N2190" s="17">
        <f>ROUNDUP(IF(H2190&lt;=0,0,IF(K2190&lt;=0,0,F2190*H2190*K2190)),-3)</f>
        <v>0</v>
      </c>
      <c r="O2190" s="17">
        <v>0</v>
      </c>
      <c r="P2190" s="17">
        <f>N2190-O2190</f>
        <v>0</v>
      </c>
      <c r="Q2190" s="69"/>
      <c r="R2190" s="755"/>
      <c r="S2190" s="755"/>
      <c r="T2190" s="47"/>
      <c r="U2190" s="47"/>
    </row>
    <row r="2191" spans="1:53" hidden="1">
      <c r="A2191" s="67"/>
      <c r="B2191" s="28"/>
      <c r="C2191" s="275"/>
      <c r="D2191" s="1011"/>
      <c r="E2191" s="13"/>
      <c r="H2191" s="58"/>
      <c r="N2191" s="17"/>
      <c r="O2191" s="17"/>
      <c r="P2191" s="17"/>
      <c r="Q2191" s="69"/>
      <c r="R2191" s="755"/>
      <c r="S2191" s="755"/>
      <c r="T2191" s="47"/>
      <c r="U2191" s="47"/>
    </row>
    <row r="2192" spans="1:53" hidden="1">
      <c r="A2192" s="67"/>
      <c r="B2192" s="68"/>
      <c r="C2192" s="347" t="s">
        <v>1384</v>
      </c>
      <c r="D2192" s="1028"/>
      <c r="E2192" s="348"/>
      <c r="F2192" s="118"/>
      <c r="G2192" s="119"/>
      <c r="H2192" s="351"/>
      <c r="I2192" s="119"/>
      <c r="J2192" s="119"/>
      <c r="K2192" s="120"/>
      <c r="L2192" s="119"/>
      <c r="M2192" s="119"/>
      <c r="N2192" s="121">
        <f>SUBTOTAL(9,N2193:N2232)</f>
        <v>57456000</v>
      </c>
      <c r="O2192" s="121">
        <f>SUBTOTAL(9,O2193:O2232)</f>
        <v>75476000</v>
      </c>
      <c r="P2192" s="121">
        <f>SUBTOTAL(9,P2193:P2232)</f>
        <v>-18020000</v>
      </c>
      <c r="Q2192" s="122">
        <f>(N2192/O2192)*100-100</f>
        <v>-23.875139117070333</v>
      </c>
      <c r="R2192" s="755"/>
      <c r="S2192" s="755"/>
      <c r="T2192" s="47"/>
      <c r="U2192" s="47"/>
    </row>
    <row r="2193" spans="1:53" hidden="1">
      <c r="A2193" s="67"/>
      <c r="B2193" s="28"/>
      <c r="C2193" s="28"/>
      <c r="D2193" s="1011" t="s">
        <v>405</v>
      </c>
      <c r="E2193" s="13"/>
      <c r="H2193" s="58"/>
      <c r="N2193" s="18">
        <f>SUBTOTAL(9,N2194)</f>
        <v>20160000</v>
      </c>
      <c r="O2193" s="18">
        <f>SUBTOTAL(9,O2194)</f>
        <v>25200000</v>
      </c>
      <c r="P2193" s="18">
        <f>SUBTOTAL(9,P2194)</f>
        <v>-5040000</v>
      </c>
      <c r="Q2193" s="163"/>
      <c r="R2193" s="755"/>
      <c r="S2193" s="755"/>
      <c r="T2193" s="47"/>
      <c r="U2193" s="47"/>
    </row>
    <row r="2194" spans="1:53" s="47" customFormat="1" hidden="1">
      <c r="A2194" s="67"/>
      <c r="B2194" s="28"/>
      <c r="C2194" s="28"/>
      <c r="D2194" s="1011"/>
      <c r="E2194" s="339" t="s">
        <v>1341</v>
      </c>
      <c r="F2194" s="14">
        <v>56000</v>
      </c>
      <c r="G2194" s="15" t="s">
        <v>3</v>
      </c>
      <c r="H2194" s="58">
        <v>30</v>
      </c>
      <c r="I2194" s="15" t="s">
        <v>9</v>
      </c>
      <c r="J2194" s="15" t="s">
        <v>3</v>
      </c>
      <c r="K2194" s="16">
        <v>12</v>
      </c>
      <c r="L2194" s="15" t="s">
        <v>17</v>
      </c>
      <c r="M2194" s="15" t="s">
        <v>5</v>
      </c>
      <c r="N2194" s="17">
        <f>ROUNDUP(IF(H2194&lt;=0,0,IF(K2194&lt;=0,0,F2194*H2194*K2194)),-3)</f>
        <v>20160000</v>
      </c>
      <c r="O2194" s="17">
        <v>25200000</v>
      </c>
      <c r="P2194" s="17">
        <f>N2194-O2194</f>
        <v>-5040000</v>
      </c>
      <c r="Q2194" s="69"/>
      <c r="R2194" s="755"/>
      <c r="S2194" s="755"/>
      <c r="AZ2194" s="283"/>
      <c r="BA2194" s="284"/>
    </row>
    <row r="2195" spans="1:53" s="47" customFormat="1" hidden="1">
      <c r="A2195" s="67"/>
      <c r="B2195" s="28"/>
      <c r="C2195" s="28"/>
      <c r="D2195" s="1011"/>
      <c r="E2195" s="339"/>
      <c r="F2195" s="14"/>
      <c r="G2195" s="15"/>
      <c r="H2195" s="58"/>
      <c r="I2195" s="15"/>
      <c r="J2195" s="15"/>
      <c r="K2195" s="16"/>
      <c r="L2195" s="15"/>
      <c r="M2195" s="15"/>
      <c r="N2195" s="17"/>
      <c r="O2195" s="17"/>
      <c r="P2195" s="17"/>
      <c r="Q2195" s="69"/>
      <c r="R2195" s="755"/>
      <c r="S2195" s="755"/>
      <c r="AZ2195" s="283"/>
      <c r="BA2195" s="284"/>
    </row>
    <row r="2196" spans="1:53" hidden="1">
      <c r="A2196" s="67"/>
      <c r="B2196" s="28"/>
      <c r="C2196" s="28"/>
      <c r="D2196" s="1011" t="s">
        <v>122</v>
      </c>
      <c r="E2196" s="339"/>
      <c r="H2196" s="58"/>
      <c r="N2196" s="18">
        <f>SUBTOTAL(9,N2197:N2199)</f>
        <v>15600000</v>
      </c>
      <c r="O2196" s="18">
        <f>SUBTOTAL(9,O2197:O2199)</f>
        <v>20900000</v>
      </c>
      <c r="P2196" s="18">
        <f>SUBTOTAL(9,P2197:P2199)</f>
        <v>-5300000</v>
      </c>
      <c r="Q2196" s="163"/>
      <c r="R2196" s="755"/>
      <c r="S2196" s="755"/>
      <c r="T2196" s="47"/>
      <c r="U2196" s="47"/>
    </row>
    <row r="2197" spans="1:53" hidden="1">
      <c r="A2197" s="67"/>
      <c r="B2197" s="28"/>
      <c r="C2197" s="28"/>
      <c r="D2197" s="1011"/>
      <c r="E2197" s="339" t="s">
        <v>1342</v>
      </c>
      <c r="F2197" s="14">
        <v>30000</v>
      </c>
      <c r="G2197" s="15" t="s">
        <v>3</v>
      </c>
      <c r="H2197" s="58">
        <v>30</v>
      </c>
      <c r="I2197" s="15" t="s">
        <v>119</v>
      </c>
      <c r="J2197" s="15" t="s">
        <v>3</v>
      </c>
      <c r="K2197" s="16">
        <v>12</v>
      </c>
      <c r="L2197" s="15" t="s">
        <v>17</v>
      </c>
      <c r="M2197" s="15" t="s">
        <v>5</v>
      </c>
      <c r="N2197" s="17">
        <f>ROUNDUP(IF(H2197&lt;=0,0,IF(K2197&lt;=0,0,F2197*H2197*K2197)),-3)</f>
        <v>10800000</v>
      </c>
      <c r="O2197" s="17">
        <v>14400000</v>
      </c>
      <c r="P2197" s="17">
        <f>N2197-O2197</f>
        <v>-3600000</v>
      </c>
      <c r="Q2197" s="69"/>
      <c r="R2197" s="755"/>
      <c r="S2197" s="755"/>
      <c r="T2197" s="47"/>
      <c r="U2197" s="47"/>
    </row>
    <row r="2198" spans="1:53" hidden="1">
      <c r="A2198" s="67"/>
      <c r="B2198" s="28"/>
      <c r="C2198" s="28"/>
      <c r="D2198" s="1011"/>
      <c r="E2198" s="339" t="s">
        <v>1343</v>
      </c>
      <c r="F2198" s="14">
        <v>80000</v>
      </c>
      <c r="G2198" s="15" t="s">
        <v>3</v>
      </c>
      <c r="H2198" s="58">
        <v>30</v>
      </c>
      <c r="I2198" s="15" t="s">
        <v>119</v>
      </c>
      <c r="J2198" s="15" t="s">
        <v>3</v>
      </c>
      <c r="K2198" s="16">
        <v>2</v>
      </c>
      <c r="L2198" s="15" t="s">
        <v>155</v>
      </c>
      <c r="M2198" s="15" t="s">
        <v>5</v>
      </c>
      <c r="N2198" s="17">
        <f>ROUNDUP(IF(H2198&lt;=0,0,IF(K2198&lt;=0,0,F2198*H2198*K2198)),-3)</f>
        <v>4800000</v>
      </c>
      <c r="O2198" s="17">
        <v>6000000</v>
      </c>
      <c r="P2198" s="17">
        <f>N2198-O2198</f>
        <v>-1200000</v>
      </c>
      <c r="Q2198" s="69"/>
      <c r="R2198" s="755"/>
      <c r="S2198" s="755"/>
      <c r="T2198" s="47"/>
      <c r="U2198" s="47"/>
    </row>
    <row r="2199" spans="1:53" hidden="1">
      <c r="A2199" s="67"/>
      <c r="B2199" s="28"/>
      <c r="C2199" s="28"/>
      <c r="D2199" s="1011"/>
      <c r="E2199" s="339" t="s">
        <v>1344</v>
      </c>
      <c r="F2199" s="14">
        <v>0</v>
      </c>
      <c r="G2199" s="15" t="s">
        <v>3</v>
      </c>
      <c r="H2199" s="58"/>
      <c r="I2199" s="15" t="s">
        <v>119</v>
      </c>
      <c r="J2199" s="15" t="s">
        <v>3</v>
      </c>
      <c r="L2199" s="15" t="s">
        <v>4</v>
      </c>
      <c r="M2199" s="15" t="s">
        <v>5</v>
      </c>
      <c r="N2199" s="17">
        <f>ROUNDUP(IF(H2199&lt;=0,0,IF(K2199&lt;=0,0,F2199*H2199*K2199)),-3)</f>
        <v>0</v>
      </c>
      <c r="O2199" s="17">
        <v>500000</v>
      </c>
      <c r="P2199" s="17">
        <f>N2199-O2199</f>
        <v>-500000</v>
      </c>
      <c r="Q2199" s="69"/>
      <c r="R2199" s="755"/>
      <c r="S2199" s="755"/>
      <c r="T2199" s="47"/>
      <c r="U2199" s="47"/>
    </row>
    <row r="2200" spans="1:53" hidden="1">
      <c r="A2200" s="67"/>
      <c r="B2200" s="28"/>
      <c r="C2200" s="28"/>
      <c r="D2200" s="1011"/>
      <c r="E2200" s="339"/>
      <c r="H2200" s="58"/>
      <c r="N2200" s="17"/>
      <c r="O2200" s="17"/>
      <c r="P2200" s="17"/>
      <c r="Q2200" s="69"/>
      <c r="R2200" s="755"/>
      <c r="S2200" s="755"/>
      <c r="T2200" s="47"/>
      <c r="U2200" s="47"/>
    </row>
    <row r="2201" spans="1:53" hidden="1">
      <c r="A2201" s="67"/>
      <c r="B2201" s="28"/>
      <c r="C2201" s="68"/>
      <c r="D2201" s="1011" t="s">
        <v>397</v>
      </c>
      <c r="E2201" s="14"/>
      <c r="H2201" s="58"/>
      <c r="N2201" s="18">
        <f>SUBTOTAL(9,N2202:N2205)</f>
        <v>2616000</v>
      </c>
      <c r="O2201" s="18">
        <f>SUBTOTAL(9,O2202:O2205)</f>
        <v>2976000</v>
      </c>
      <c r="P2201" s="18">
        <f>SUBTOTAL(9,P2202:P2205)</f>
        <v>-360000</v>
      </c>
      <c r="Q2201" s="163"/>
      <c r="R2201" s="755"/>
      <c r="S2201" s="755"/>
      <c r="T2201" s="47"/>
      <c r="U2201" s="47"/>
      <c r="AZ2201" s="10"/>
      <c r="BA2201" s="10"/>
    </row>
    <row r="2202" spans="1:53" hidden="1">
      <c r="A2202" s="67"/>
      <c r="B2202" s="28"/>
      <c r="C2202" s="68"/>
      <c r="D2202" s="1011"/>
      <c r="E2202" s="339" t="s">
        <v>1347</v>
      </c>
      <c r="F2202" s="342">
        <v>55000</v>
      </c>
      <c r="G2202" s="343" t="s">
        <v>3</v>
      </c>
      <c r="H2202" s="344">
        <v>1</v>
      </c>
      <c r="I2202" s="343" t="s">
        <v>1348</v>
      </c>
      <c r="J2202" s="343" t="s">
        <v>3</v>
      </c>
      <c r="K2202" s="345">
        <v>12</v>
      </c>
      <c r="L2202" s="343" t="s">
        <v>120</v>
      </c>
      <c r="M2202" s="343" t="s">
        <v>5</v>
      </c>
      <c r="N2202" s="17">
        <f>ROUNDUP(IF(H2202&lt;=0,0,IF(K2202&lt;=0,0,F2202*H2202*K2202)),-3)</f>
        <v>660000</v>
      </c>
      <c r="O2202" s="17">
        <v>660000</v>
      </c>
      <c r="P2202" s="17">
        <f>N2202-O2202</f>
        <v>0</v>
      </c>
      <c r="Q2202" s="69"/>
      <c r="R2202" s="755"/>
      <c r="S2202" s="755"/>
      <c r="T2202" s="47"/>
      <c r="U2202" s="47"/>
      <c r="AZ2202" s="10"/>
      <c r="BA2202" s="10"/>
    </row>
    <row r="2203" spans="1:53" hidden="1">
      <c r="A2203" s="67"/>
      <c r="B2203" s="28"/>
      <c r="C2203" s="68"/>
      <c r="D2203" s="1011"/>
      <c r="E2203" s="339" t="s">
        <v>1349</v>
      </c>
      <c r="F2203" s="342">
        <v>12000</v>
      </c>
      <c r="G2203" s="343" t="s">
        <v>3</v>
      </c>
      <c r="H2203" s="344">
        <v>4</v>
      </c>
      <c r="I2203" s="343" t="s">
        <v>1348</v>
      </c>
      <c r="J2203" s="343" t="s">
        <v>3</v>
      </c>
      <c r="K2203" s="344">
        <v>12</v>
      </c>
      <c r="L2203" s="343" t="s">
        <v>120</v>
      </c>
      <c r="M2203" s="343" t="s">
        <v>5</v>
      </c>
      <c r="N2203" s="17">
        <f>ROUNDUP(IF(H2203&lt;=0,0,IF(K2203&lt;=0,0,F2203*H2203*K2203)),-3)</f>
        <v>576000</v>
      </c>
      <c r="O2203" s="17">
        <v>576000</v>
      </c>
      <c r="P2203" s="17">
        <f>N2203-O2203</f>
        <v>0</v>
      </c>
      <c r="Q2203" s="69"/>
      <c r="R2203" s="755"/>
      <c r="S2203" s="755"/>
      <c r="T2203" s="47"/>
      <c r="U2203" s="47"/>
      <c r="AZ2203" s="10"/>
      <c r="BA2203" s="10"/>
    </row>
    <row r="2204" spans="1:53" hidden="1">
      <c r="A2204" s="67"/>
      <c r="B2204" s="28"/>
      <c r="C2204" s="68"/>
      <c r="D2204" s="1011"/>
      <c r="E2204" s="339" t="s">
        <v>1350</v>
      </c>
      <c r="F2204" s="342">
        <v>5000</v>
      </c>
      <c r="G2204" s="343" t="s">
        <v>3</v>
      </c>
      <c r="H2204" s="344">
        <v>3</v>
      </c>
      <c r="I2204" s="343" t="s">
        <v>135</v>
      </c>
      <c r="J2204" s="343" t="s">
        <v>3</v>
      </c>
      <c r="K2204" s="344">
        <v>12</v>
      </c>
      <c r="L2204" s="343" t="s">
        <v>120</v>
      </c>
      <c r="M2204" s="343" t="s">
        <v>5</v>
      </c>
      <c r="N2204" s="17">
        <f>ROUNDUP(IF(H2204&lt;=0,0,IF(K2204&lt;=0,0,F2204*H2204*K2204)),-3)</f>
        <v>180000</v>
      </c>
      <c r="O2204" s="17">
        <v>540000</v>
      </c>
      <c r="P2204" s="17">
        <f>N2204-O2204</f>
        <v>-360000</v>
      </c>
      <c r="Q2204" s="69"/>
      <c r="R2204" s="755"/>
      <c r="S2204" s="755"/>
      <c r="T2204" s="47"/>
      <c r="U2204" s="47"/>
      <c r="AZ2204" s="10"/>
      <c r="BA2204" s="10"/>
    </row>
    <row r="2205" spans="1:53" hidden="1">
      <c r="A2205" s="67"/>
      <c r="B2205" s="28"/>
      <c r="C2205" s="68"/>
      <c r="D2205" s="1011"/>
      <c r="E2205" s="339" t="s">
        <v>1359</v>
      </c>
      <c r="F2205" s="14">
        <v>20000</v>
      </c>
      <c r="G2205" s="15" t="s">
        <v>3</v>
      </c>
      <c r="H2205" s="58">
        <v>30</v>
      </c>
      <c r="I2205" s="15" t="s">
        <v>119</v>
      </c>
      <c r="J2205" s="15" t="s">
        <v>3</v>
      </c>
      <c r="K2205" s="16">
        <v>2</v>
      </c>
      <c r="L2205" s="15" t="s">
        <v>18</v>
      </c>
      <c r="M2205" s="15" t="s">
        <v>5</v>
      </c>
      <c r="N2205" s="17">
        <f>ROUNDUP(IF(H2205&lt;=0,0,IF(K2205&lt;=0,0,F2205*H2205*K2205)),-3)</f>
        <v>1200000</v>
      </c>
      <c r="O2205" s="17">
        <v>1200000</v>
      </c>
      <c r="P2205" s="17">
        <f>N2205-O2205</f>
        <v>0</v>
      </c>
      <c r="Q2205" s="69"/>
      <c r="R2205" s="755"/>
      <c r="S2205" s="755"/>
      <c r="T2205" s="47"/>
      <c r="U2205" s="47"/>
      <c r="AZ2205" s="10"/>
      <c r="BA2205" s="10"/>
    </row>
    <row r="2206" spans="1:53" hidden="1">
      <c r="A2206" s="67"/>
      <c r="B2206" s="28"/>
      <c r="C2206" s="68"/>
      <c r="D2206" s="1011"/>
      <c r="E2206" s="13"/>
      <c r="H2206" s="58"/>
      <c r="N2206" s="17"/>
      <c r="O2206" s="17"/>
      <c r="P2206" s="17"/>
      <c r="Q2206" s="69"/>
      <c r="R2206" s="755"/>
      <c r="S2206" s="755"/>
      <c r="T2206" s="47"/>
      <c r="U2206" s="47"/>
      <c r="AZ2206" s="10"/>
      <c r="BA2206" s="10"/>
    </row>
    <row r="2207" spans="1:53" hidden="1">
      <c r="A2207" s="67"/>
      <c r="B2207" s="28"/>
      <c r="C2207" s="68"/>
      <c r="D2207" s="1011" t="s">
        <v>416</v>
      </c>
      <c r="E2207" s="339"/>
      <c r="H2207" s="58"/>
      <c r="N2207" s="18">
        <f>SUBTOTAL(9,N2208:N2208)</f>
        <v>720000</v>
      </c>
      <c r="O2207" s="18">
        <f>SUBTOTAL(9,O2208:O2208)</f>
        <v>1080000</v>
      </c>
      <c r="P2207" s="18">
        <f>SUBTOTAL(9,P2208:P2208)</f>
        <v>-360000</v>
      </c>
      <c r="Q2207" s="163"/>
      <c r="R2207" s="755"/>
      <c r="S2207" s="755"/>
      <c r="T2207" s="47"/>
      <c r="U2207" s="47"/>
      <c r="AZ2207" s="10"/>
      <c r="BA2207" s="10"/>
    </row>
    <row r="2208" spans="1:53" hidden="1">
      <c r="A2208" s="67"/>
      <c r="B2208" s="28"/>
      <c r="C2208" s="68"/>
      <c r="D2208" s="1011"/>
      <c r="E2208" s="339" t="s">
        <v>1354</v>
      </c>
      <c r="F2208" s="14">
        <v>20000</v>
      </c>
      <c r="G2208" s="15" t="s">
        <v>3</v>
      </c>
      <c r="H2208" s="58">
        <v>3</v>
      </c>
      <c r="I2208" s="15" t="s">
        <v>159</v>
      </c>
      <c r="J2208" s="15" t="s">
        <v>3</v>
      </c>
      <c r="K2208" s="16">
        <v>12</v>
      </c>
      <c r="L2208" s="15" t="s">
        <v>17</v>
      </c>
      <c r="M2208" s="15" t="s">
        <v>5</v>
      </c>
      <c r="N2208" s="17">
        <f>ROUNDUP(IF(H2208&lt;=0,0,IF(K2208&lt;=0,0,F2208*H2208*K2208)),-3)</f>
        <v>720000</v>
      </c>
      <c r="O2208" s="17">
        <v>1080000</v>
      </c>
      <c r="P2208" s="17">
        <f>N2208-O2208</f>
        <v>-360000</v>
      </c>
      <c r="Q2208" s="69"/>
      <c r="R2208" s="755"/>
      <c r="S2208" s="755"/>
      <c r="T2208" s="47"/>
      <c r="U2208" s="47"/>
      <c r="AZ2208" s="10"/>
      <c r="BA2208" s="10"/>
    </row>
    <row r="2209" spans="1:21" s="10" customFormat="1" hidden="1">
      <c r="A2209" s="67"/>
      <c r="B2209" s="28"/>
      <c r="C2209" s="68"/>
      <c r="D2209" s="1011"/>
      <c r="E2209" s="339"/>
      <c r="F2209" s="14"/>
      <c r="G2209" s="15"/>
      <c r="H2209" s="58"/>
      <c r="I2209" s="15"/>
      <c r="J2209" s="15"/>
      <c r="K2209" s="16"/>
      <c r="L2209" s="15"/>
      <c r="M2209" s="15"/>
      <c r="N2209" s="17"/>
      <c r="O2209" s="17"/>
      <c r="P2209" s="17"/>
      <c r="Q2209" s="69"/>
      <c r="R2209" s="755"/>
      <c r="S2209" s="755"/>
      <c r="T2209" s="47"/>
      <c r="U2209" s="47"/>
    </row>
    <row r="2210" spans="1:21" s="10" customFormat="1" hidden="1">
      <c r="A2210" s="67"/>
      <c r="B2210" s="28"/>
      <c r="C2210" s="68"/>
      <c r="D2210" s="1011" t="s">
        <v>445</v>
      </c>
      <c r="E2210" s="13"/>
      <c r="F2210" s="14"/>
      <c r="G2210" s="15"/>
      <c r="H2210" s="58"/>
      <c r="I2210" s="15"/>
      <c r="J2210" s="15"/>
      <c r="K2210" s="16"/>
      <c r="L2210" s="15"/>
      <c r="M2210" s="15"/>
      <c r="N2210" s="18">
        <f>SUBTOTAL(9,N2211:N2211)</f>
        <v>2400000</v>
      </c>
      <c r="O2210" s="18">
        <f>SUBTOTAL(9,O2211:O2211)</f>
        <v>3000000</v>
      </c>
      <c r="P2210" s="18">
        <f>SUBTOTAL(9,P2211:P2211)</f>
        <v>-600000</v>
      </c>
      <c r="Q2210" s="163"/>
      <c r="R2210" s="755"/>
      <c r="S2210" s="755"/>
      <c r="T2210" s="47"/>
      <c r="U2210" s="47"/>
    </row>
    <row r="2211" spans="1:21" s="10" customFormat="1" hidden="1">
      <c r="A2211" s="67"/>
      <c r="B2211" s="28"/>
      <c r="C2211" s="68"/>
      <c r="D2211" s="1011"/>
      <c r="E2211" s="339" t="s">
        <v>1362</v>
      </c>
      <c r="F2211" s="14">
        <v>80000</v>
      </c>
      <c r="G2211" s="15" t="s">
        <v>3</v>
      </c>
      <c r="H2211" s="58">
        <v>30</v>
      </c>
      <c r="I2211" s="15" t="s">
        <v>119</v>
      </c>
      <c r="J2211" s="15" t="s">
        <v>3</v>
      </c>
      <c r="K2211" s="16">
        <v>1</v>
      </c>
      <c r="L2211" s="15" t="s">
        <v>4</v>
      </c>
      <c r="M2211" s="15" t="s">
        <v>5</v>
      </c>
      <c r="N2211" s="17">
        <f>ROUNDUP(IF(H2211&lt;=0,0,IF(K2211&lt;=0,0,F2211*H2211*K2211)),-3)</f>
        <v>2400000</v>
      </c>
      <c r="O2211" s="17">
        <v>3000000</v>
      </c>
      <c r="P2211" s="17">
        <f>N2211-O2211</f>
        <v>-600000</v>
      </c>
      <c r="Q2211" s="69"/>
      <c r="R2211" s="755"/>
      <c r="S2211" s="755"/>
      <c r="T2211" s="47"/>
      <c r="U2211" s="47"/>
    </row>
    <row r="2212" spans="1:21" s="10" customFormat="1" hidden="1">
      <c r="A2212" s="67"/>
      <c r="B2212" s="28"/>
      <c r="C2212" s="68"/>
      <c r="D2212" s="1011"/>
      <c r="E2212" s="339"/>
      <c r="F2212" s="14"/>
      <c r="G2212" s="15"/>
      <c r="H2212" s="58"/>
      <c r="I2212" s="15"/>
      <c r="J2212" s="15"/>
      <c r="K2212" s="16"/>
      <c r="L2212" s="15"/>
      <c r="M2212" s="15"/>
      <c r="N2212" s="17"/>
      <c r="O2212" s="17"/>
      <c r="P2212" s="17"/>
      <c r="Q2212" s="69"/>
      <c r="R2212" s="755"/>
      <c r="S2212" s="755"/>
      <c r="T2212" s="47"/>
      <c r="U2212" s="47"/>
    </row>
    <row r="2213" spans="1:21" s="10" customFormat="1" hidden="1">
      <c r="A2213" s="67"/>
      <c r="B2213" s="28"/>
      <c r="C2213" s="68"/>
      <c r="D2213" s="1011" t="s">
        <v>398</v>
      </c>
      <c r="E2213" s="339"/>
      <c r="F2213" s="14"/>
      <c r="G2213" s="15"/>
      <c r="H2213" s="58"/>
      <c r="I2213" s="15"/>
      <c r="J2213" s="15"/>
      <c r="K2213" s="16"/>
      <c r="L2213" s="15"/>
      <c r="M2213" s="15"/>
      <c r="N2213" s="18">
        <f>SUBTOTAL(9,N2214:N2218)</f>
        <v>2298000</v>
      </c>
      <c r="O2213" s="18">
        <f>SUBTOTAL(9,O2214:O2218)</f>
        <v>4320000</v>
      </c>
      <c r="P2213" s="18">
        <f>SUBTOTAL(9,P2214:P2218)</f>
        <v>-2022000</v>
      </c>
      <c r="Q2213" s="163"/>
      <c r="R2213" s="755"/>
      <c r="S2213" s="755"/>
      <c r="T2213" s="47"/>
      <c r="U2213" s="47"/>
    </row>
    <row r="2214" spans="1:21" s="10" customFormat="1" hidden="1">
      <c r="A2214" s="67"/>
      <c r="B2214" s="28"/>
      <c r="C2214" s="68"/>
      <c r="D2214" s="1011"/>
      <c r="E2214" s="339" t="s">
        <v>1377</v>
      </c>
      <c r="F2214" s="14">
        <v>21000</v>
      </c>
      <c r="G2214" s="15" t="s">
        <v>3</v>
      </c>
      <c r="H2214" s="58">
        <v>30</v>
      </c>
      <c r="I2214" s="15" t="s">
        <v>119</v>
      </c>
      <c r="J2214" s="15" t="s">
        <v>3</v>
      </c>
      <c r="K2214" s="360">
        <v>0.9</v>
      </c>
      <c r="L2214" s="15"/>
      <c r="M2214" s="15" t="s">
        <v>5</v>
      </c>
      <c r="N2214" s="17">
        <f>ROUNDUP(IF(H2214&lt;=0,0,IF(K2214&lt;=0,0,F2214*H2214*K2214)),-3)</f>
        <v>567000</v>
      </c>
      <c r="O2214" s="17">
        <v>1200000</v>
      </c>
      <c r="P2214" s="17">
        <f>N2214-O2214</f>
        <v>-633000</v>
      </c>
      <c r="Q2214" s="69"/>
      <c r="R2214" s="755"/>
      <c r="S2214" s="755"/>
      <c r="T2214" s="47"/>
      <c r="U2214" s="47"/>
    </row>
    <row r="2215" spans="1:21" s="10" customFormat="1" hidden="1">
      <c r="A2215" s="67"/>
      <c r="B2215" s="28"/>
      <c r="C2215" s="68"/>
      <c r="D2215" s="1011"/>
      <c r="E2215" s="339" t="s">
        <v>3264</v>
      </c>
      <c r="F2215" s="14">
        <v>50000</v>
      </c>
      <c r="G2215" s="15" t="s">
        <v>3</v>
      </c>
      <c r="H2215" s="58">
        <v>3</v>
      </c>
      <c r="I2215" s="15" t="s">
        <v>3265</v>
      </c>
      <c r="J2215" s="15" t="s">
        <v>3</v>
      </c>
      <c r="K2215" s="16">
        <v>1</v>
      </c>
      <c r="L2215" s="15" t="s">
        <v>4</v>
      </c>
      <c r="M2215" s="15" t="s">
        <v>5</v>
      </c>
      <c r="N2215" s="17">
        <f>ROUNDUP(IF(H2215&lt;=0,0,IF(K2215&lt;=0,0,F2215*H2215*K2215)),-3)</f>
        <v>150000</v>
      </c>
      <c r="O2215" s="17">
        <v>1800000</v>
      </c>
      <c r="P2215" s="17">
        <f>N2215-O2215</f>
        <v>-1650000</v>
      </c>
      <c r="Q2215" s="69"/>
      <c r="R2215" s="755"/>
      <c r="S2215" s="755"/>
      <c r="T2215" s="47"/>
      <c r="U2215" s="47"/>
    </row>
    <row r="2216" spans="1:21" s="10" customFormat="1" hidden="1">
      <c r="A2216" s="67"/>
      <c r="B2216" s="28"/>
      <c r="C2216" s="68"/>
      <c r="D2216" s="1011"/>
      <c r="E2216" s="339" t="s">
        <v>3266</v>
      </c>
      <c r="F2216" s="14">
        <v>527000</v>
      </c>
      <c r="G2216" s="15" t="s">
        <v>3</v>
      </c>
      <c r="H2216" s="58">
        <v>3</v>
      </c>
      <c r="I2216" s="15" t="s">
        <v>3265</v>
      </c>
      <c r="J2216" s="15" t="s">
        <v>3</v>
      </c>
      <c r="K2216" s="16">
        <v>1</v>
      </c>
      <c r="L2216" s="15" t="s">
        <v>4</v>
      </c>
      <c r="M2216" s="15" t="s">
        <v>5</v>
      </c>
      <c r="N2216" s="17">
        <f>ROUNDUP(IF(H2216&lt;=0,0,IF(K2216&lt;=0,0,F2216*H2216*K2216)),-3)</f>
        <v>1581000</v>
      </c>
      <c r="O2216" s="17">
        <v>0</v>
      </c>
      <c r="P2216" s="17">
        <f>N2216-O2216</f>
        <v>1581000</v>
      </c>
      <c r="Q2216" s="69"/>
      <c r="R2216" s="755"/>
      <c r="S2216" s="755"/>
      <c r="T2216" s="47"/>
      <c r="U2216" s="47"/>
    </row>
    <row r="2217" spans="1:21" s="10" customFormat="1" hidden="1">
      <c r="A2217" s="67"/>
      <c r="B2217" s="28"/>
      <c r="C2217" s="68"/>
      <c r="D2217" s="1011"/>
      <c r="E2217" s="339" t="s">
        <v>1378</v>
      </c>
      <c r="F2217" s="14">
        <v>0</v>
      </c>
      <c r="G2217" s="15" t="s">
        <v>3</v>
      </c>
      <c r="H2217" s="58"/>
      <c r="I2217" s="15" t="s">
        <v>1379</v>
      </c>
      <c r="J2217" s="15" t="s">
        <v>3</v>
      </c>
      <c r="K2217" s="16"/>
      <c r="L2217" s="15" t="s">
        <v>17</v>
      </c>
      <c r="M2217" s="15" t="s">
        <v>5</v>
      </c>
      <c r="N2217" s="17">
        <f>ROUNDUP(IF(H2217&lt;=0,0,IF(K2217&lt;=0,0,F2217*H2217*K2217)),-3)</f>
        <v>0</v>
      </c>
      <c r="O2217" s="17">
        <v>600000</v>
      </c>
      <c r="P2217" s="17">
        <f>N2217-O2217</f>
        <v>-600000</v>
      </c>
      <c r="Q2217" s="69"/>
      <c r="R2217" s="755"/>
      <c r="S2217" s="755"/>
      <c r="T2217" s="47"/>
      <c r="U2217" s="47"/>
    </row>
    <row r="2218" spans="1:21" s="10" customFormat="1" hidden="1">
      <c r="A2218" s="67"/>
      <c r="B2218" s="28"/>
      <c r="C2218" s="68"/>
      <c r="D2218" s="1011"/>
      <c r="E2218" s="339" t="s">
        <v>1380</v>
      </c>
      <c r="F2218" s="14">
        <v>0</v>
      </c>
      <c r="G2218" s="15" t="s">
        <v>3</v>
      </c>
      <c r="H2218" s="58"/>
      <c r="I2218" s="15" t="s">
        <v>1379</v>
      </c>
      <c r="J2218" s="15" t="s">
        <v>3</v>
      </c>
      <c r="K2218" s="16"/>
      <c r="L2218" s="15" t="s">
        <v>17</v>
      </c>
      <c r="M2218" s="15" t="s">
        <v>5</v>
      </c>
      <c r="N2218" s="17">
        <f>ROUNDUP(IF(H2218&lt;=0,0,IF(K2218&lt;=0,0,F2218*H2218*K2218)),-3)</f>
        <v>0</v>
      </c>
      <c r="O2218" s="17">
        <v>720000</v>
      </c>
      <c r="P2218" s="17">
        <f>N2218-O2218</f>
        <v>-720000</v>
      </c>
      <c r="Q2218" s="69"/>
      <c r="R2218" s="755"/>
      <c r="S2218" s="755"/>
      <c r="T2218" s="47"/>
      <c r="U2218" s="47"/>
    </row>
    <row r="2219" spans="1:21" s="10" customFormat="1" hidden="1">
      <c r="A2219" s="67"/>
      <c r="B2219" s="28"/>
      <c r="C2219" s="68"/>
      <c r="D2219" s="1011"/>
      <c r="E2219" s="13"/>
      <c r="F2219" s="14"/>
      <c r="G2219" s="15"/>
      <c r="H2219" s="58"/>
      <c r="I2219" s="15"/>
      <c r="J2219" s="15"/>
      <c r="K2219" s="16"/>
      <c r="L2219" s="15"/>
      <c r="M2219" s="15"/>
      <c r="N2219" s="17"/>
      <c r="O2219" s="17"/>
      <c r="P2219" s="17"/>
      <c r="Q2219" s="69"/>
      <c r="R2219" s="755"/>
      <c r="S2219" s="755"/>
      <c r="T2219" s="47"/>
      <c r="U2219" s="47"/>
    </row>
    <row r="2220" spans="1:21" s="10" customFormat="1" hidden="1">
      <c r="A2220" s="67"/>
      <c r="B2220" s="28"/>
      <c r="C2220" s="68"/>
      <c r="D2220" s="1011" t="s">
        <v>417</v>
      </c>
      <c r="E2220" s="339"/>
      <c r="F2220" s="14"/>
      <c r="G2220" s="15"/>
      <c r="H2220" s="58"/>
      <c r="I2220" s="15"/>
      <c r="J2220" s="15"/>
      <c r="K2220" s="16"/>
      <c r="L2220" s="15"/>
      <c r="M2220" s="15"/>
      <c r="N2220" s="18">
        <f>SUBTOTAL(9,N2221:N2222)</f>
        <v>1662000</v>
      </c>
      <c r="O2220" s="18">
        <f>SUBTOTAL(9,O2221:O2222)</f>
        <v>2400000</v>
      </c>
      <c r="P2220" s="18">
        <f>SUBTOTAL(9,P2221:P2222)</f>
        <v>-738000</v>
      </c>
      <c r="Q2220" s="163"/>
      <c r="R2220" s="755"/>
      <c r="S2220" s="755"/>
      <c r="T2220" s="47"/>
      <c r="U2220" s="47"/>
    </row>
    <row r="2221" spans="1:21" s="10" customFormat="1" hidden="1">
      <c r="A2221" s="67"/>
      <c r="B2221" s="28"/>
      <c r="C2221" s="68"/>
      <c r="D2221" s="1011"/>
      <c r="E2221" s="339" t="s">
        <v>3260</v>
      </c>
      <c r="F2221" s="14">
        <v>280000</v>
      </c>
      <c r="G2221" s="15" t="s">
        <v>3</v>
      </c>
      <c r="H2221" s="58">
        <v>6</v>
      </c>
      <c r="I2221" s="15" t="s">
        <v>3261</v>
      </c>
      <c r="J2221" s="15" t="s">
        <v>3</v>
      </c>
      <c r="K2221" s="360">
        <v>0.9</v>
      </c>
      <c r="L2221" s="15"/>
      <c r="M2221" s="15" t="s">
        <v>5</v>
      </c>
      <c r="N2221" s="17">
        <f>ROUNDUP(IF(H2221&lt;=0,0,IF(K2221&lt;=0,0,F2221*H2221*K2221)),-3)</f>
        <v>1512000</v>
      </c>
      <c r="O2221" s="17">
        <v>1200000</v>
      </c>
      <c r="P2221" s="17">
        <f>N2221-O2221</f>
        <v>312000</v>
      </c>
      <c r="Q2221" s="69"/>
      <c r="R2221" s="755"/>
      <c r="S2221" s="755"/>
      <c r="T2221" s="47"/>
      <c r="U2221" s="47"/>
    </row>
    <row r="2222" spans="1:21" s="10" customFormat="1" hidden="1">
      <c r="A2222" s="67"/>
      <c r="B2222" s="28"/>
      <c r="C2222" s="68"/>
      <c r="D2222" s="1011"/>
      <c r="E2222" s="339" t="s">
        <v>3262</v>
      </c>
      <c r="F2222" s="14">
        <v>5000</v>
      </c>
      <c r="G2222" s="15" t="s">
        <v>3</v>
      </c>
      <c r="H2222" s="58">
        <v>30</v>
      </c>
      <c r="I2222" s="15" t="s">
        <v>3263</v>
      </c>
      <c r="J2222" s="15" t="s">
        <v>3</v>
      </c>
      <c r="K2222" s="16">
        <v>1</v>
      </c>
      <c r="L2222" s="15" t="s">
        <v>4</v>
      </c>
      <c r="M2222" s="15" t="s">
        <v>5</v>
      </c>
      <c r="N2222" s="17">
        <f>ROUNDUP(IF(H2222&lt;=0,0,IF(K2222&lt;=0,0,F2222*H2222*K2222)),-3)</f>
        <v>150000</v>
      </c>
      <c r="O2222" s="17">
        <v>1200000</v>
      </c>
      <c r="P2222" s="17">
        <f>N2222-O2222</f>
        <v>-1050000</v>
      </c>
      <c r="Q2222" s="69"/>
      <c r="R2222" s="755"/>
      <c r="S2222" s="755"/>
      <c r="T2222" s="47"/>
      <c r="U2222" s="47"/>
    </row>
    <row r="2223" spans="1:21" s="10" customFormat="1" hidden="1">
      <c r="A2223" s="67"/>
      <c r="B2223" s="28"/>
      <c r="C2223" s="68"/>
      <c r="D2223" s="1011"/>
      <c r="E2223" s="339"/>
      <c r="F2223" s="14"/>
      <c r="G2223" s="15"/>
      <c r="H2223" s="58"/>
      <c r="I2223" s="15"/>
      <c r="J2223" s="15"/>
      <c r="K2223" s="16"/>
      <c r="L2223" s="15"/>
      <c r="M2223" s="15"/>
      <c r="N2223" s="17"/>
      <c r="O2223" s="17"/>
      <c r="P2223" s="17"/>
      <c r="Q2223" s="69"/>
      <c r="R2223" s="755"/>
      <c r="S2223" s="755"/>
      <c r="T2223" s="47"/>
      <c r="U2223" s="47"/>
    </row>
    <row r="2224" spans="1:21" s="10" customFormat="1" hidden="1">
      <c r="A2224" s="67"/>
      <c r="B2224" s="28"/>
      <c r="C2224" s="28"/>
      <c r="D2224" s="1011" t="s">
        <v>411</v>
      </c>
      <c r="E2224" s="339"/>
      <c r="F2224" s="14"/>
      <c r="G2224" s="15"/>
      <c r="H2224" s="58"/>
      <c r="I2224" s="15"/>
      <c r="J2224" s="15"/>
      <c r="K2224" s="16"/>
      <c r="L2224" s="15"/>
      <c r="M2224" s="15"/>
      <c r="N2224" s="18">
        <f>SUBTOTAL(9,N2225:N2225)</f>
        <v>6600000</v>
      </c>
      <c r="O2224" s="18">
        <f>SUBTOTAL(9,O2225:O2225)</f>
        <v>6600000</v>
      </c>
      <c r="P2224" s="18">
        <f>SUBTOTAL(9,P2225:P2225)</f>
        <v>0</v>
      </c>
      <c r="Q2224" s="163"/>
      <c r="R2224" s="755"/>
      <c r="S2224" s="755"/>
      <c r="T2224" s="47"/>
      <c r="U2224" s="47"/>
    </row>
    <row r="2225" spans="1:53" hidden="1">
      <c r="A2225" s="67"/>
      <c r="B2225" s="28"/>
      <c r="C2225" s="28"/>
      <c r="D2225" s="1011"/>
      <c r="E2225" s="339" t="s">
        <v>1385</v>
      </c>
      <c r="F2225" s="14">
        <v>550000</v>
      </c>
      <c r="G2225" s="15" t="s">
        <v>3</v>
      </c>
      <c r="H2225" s="58">
        <v>1</v>
      </c>
      <c r="I2225" s="15" t="s">
        <v>1379</v>
      </c>
      <c r="J2225" s="15" t="s">
        <v>3</v>
      </c>
      <c r="K2225" s="16">
        <v>12</v>
      </c>
      <c r="L2225" s="15" t="s">
        <v>17</v>
      </c>
      <c r="M2225" s="15" t="s">
        <v>5</v>
      </c>
      <c r="N2225" s="17">
        <f>ROUNDUP(IF(H2225&lt;=0,0,IF(K2225&lt;=0,0,F2225*H2225*K2225)),-3)</f>
        <v>6600000</v>
      </c>
      <c r="O2225" s="17">
        <v>6600000</v>
      </c>
      <c r="P2225" s="17">
        <f>N2225-O2225</f>
        <v>0</v>
      </c>
      <c r="Q2225" s="69"/>
      <c r="R2225" s="755"/>
      <c r="S2225" s="755"/>
      <c r="T2225" s="47"/>
      <c r="U2225" s="47"/>
      <c r="AZ2225" s="10"/>
      <c r="BA2225" s="10"/>
    </row>
    <row r="2226" spans="1:53" hidden="1">
      <c r="A2226" s="67"/>
      <c r="B2226" s="28"/>
      <c r="C2226" s="28"/>
      <c r="D2226" s="1011"/>
      <c r="E2226" s="339"/>
      <c r="H2226" s="58"/>
      <c r="N2226" s="17"/>
      <c r="O2226" s="17"/>
      <c r="P2226" s="17"/>
      <c r="Q2226" s="69"/>
      <c r="R2226" s="755"/>
      <c r="S2226" s="755"/>
      <c r="T2226" s="47"/>
      <c r="U2226" s="47"/>
      <c r="AZ2226" s="10"/>
      <c r="BA2226" s="10"/>
    </row>
    <row r="2227" spans="1:53" hidden="1">
      <c r="A2227" s="67"/>
      <c r="B2227" s="28"/>
      <c r="C2227" s="28"/>
      <c r="D2227" s="1011" t="s">
        <v>408</v>
      </c>
      <c r="E2227" s="339"/>
      <c r="H2227" s="58"/>
      <c r="N2227" s="18">
        <f>SUBTOTAL(9,N2228:N2231)</f>
        <v>5400000</v>
      </c>
      <c r="O2227" s="18">
        <f>SUBTOTAL(9,O2228:O2231)</f>
        <v>9000000</v>
      </c>
      <c r="P2227" s="18">
        <f>SUBTOTAL(9,P2228:P2231)</f>
        <v>-3600000</v>
      </c>
      <c r="Q2227" s="163"/>
      <c r="R2227" s="755"/>
      <c r="S2227" s="755"/>
      <c r="T2227" s="47"/>
      <c r="U2227" s="47"/>
      <c r="AZ2227" s="10"/>
      <c r="BA2227" s="10"/>
    </row>
    <row r="2228" spans="1:53" hidden="1">
      <c r="A2228" s="67"/>
      <c r="B2228" s="28"/>
      <c r="C2228" s="28"/>
      <c r="D2228" s="1011"/>
      <c r="E2228" s="339" t="s">
        <v>1370</v>
      </c>
      <c r="F2228" s="14">
        <v>100000</v>
      </c>
      <c r="G2228" s="15" t="s">
        <v>3</v>
      </c>
      <c r="H2228" s="58"/>
      <c r="I2228" s="15" t="s">
        <v>159</v>
      </c>
      <c r="J2228" s="15" t="s">
        <v>3</v>
      </c>
      <c r="K2228" s="16">
        <v>12</v>
      </c>
      <c r="L2228" s="15" t="s">
        <v>17</v>
      </c>
      <c r="M2228" s="15" t="s">
        <v>5</v>
      </c>
      <c r="N2228" s="17">
        <f>ROUNDUP(IF(H2228&lt;=0,0,IF(K2228&lt;=0,0,F2228*H2228*K2228)),-3)</f>
        <v>0</v>
      </c>
      <c r="O2228" s="17">
        <v>0</v>
      </c>
      <c r="P2228" s="17">
        <f>N2228-O2228</f>
        <v>0</v>
      </c>
      <c r="Q2228" s="69"/>
      <c r="R2228" s="755"/>
      <c r="S2228" s="755"/>
      <c r="T2228" s="47"/>
      <c r="U2228" s="47"/>
      <c r="AZ2228" s="10"/>
      <c r="BA2228" s="10"/>
    </row>
    <row r="2229" spans="1:53" hidden="1">
      <c r="A2229" s="67"/>
      <c r="B2229" s="28"/>
      <c r="C2229" s="28"/>
      <c r="D2229" s="1011"/>
      <c r="E2229" s="339" t="s">
        <v>1371</v>
      </c>
      <c r="F2229" s="14">
        <v>150000</v>
      </c>
      <c r="G2229" s="15" t="s">
        <v>3</v>
      </c>
      <c r="H2229" s="58">
        <v>3</v>
      </c>
      <c r="I2229" s="15" t="s">
        <v>159</v>
      </c>
      <c r="J2229" s="15" t="s">
        <v>3</v>
      </c>
      <c r="K2229" s="16">
        <v>12</v>
      </c>
      <c r="L2229" s="15" t="s">
        <v>17</v>
      </c>
      <c r="M2229" s="15" t="s">
        <v>5</v>
      </c>
      <c r="N2229" s="17">
        <f>ROUNDUP(IF(H2229&lt;=0,0,IF(K2229&lt;=0,0,F2229*H2229*K2229)),-3)</f>
        <v>5400000</v>
      </c>
      <c r="O2229" s="17">
        <v>9000000</v>
      </c>
      <c r="P2229" s="17">
        <f>N2229-O2229</f>
        <v>-3600000</v>
      </c>
      <c r="Q2229" s="69"/>
      <c r="R2229" s="755"/>
      <c r="S2229" s="755"/>
      <c r="T2229" s="47"/>
      <c r="U2229" s="47"/>
      <c r="AZ2229" s="10"/>
      <c r="BA2229" s="10"/>
    </row>
    <row r="2230" spans="1:53" hidden="1">
      <c r="A2230" s="67"/>
      <c r="B2230" s="28"/>
      <c r="C2230" s="28"/>
      <c r="D2230" s="1011"/>
      <c r="E2230" s="339" t="s">
        <v>1372</v>
      </c>
      <c r="F2230" s="14">
        <v>350000</v>
      </c>
      <c r="G2230" s="15" t="s">
        <v>3</v>
      </c>
      <c r="H2230" s="58"/>
      <c r="I2230" s="15" t="s">
        <v>159</v>
      </c>
      <c r="J2230" s="15" t="s">
        <v>3</v>
      </c>
      <c r="K2230" s="16">
        <v>12</v>
      </c>
      <c r="L2230" s="15" t="s">
        <v>17</v>
      </c>
      <c r="M2230" s="15" t="s">
        <v>5</v>
      </c>
      <c r="N2230" s="17">
        <f>ROUNDUP(IF(H2230&lt;=0,0,IF(K2230&lt;=0,0,F2230*H2230*K2230)),-3)</f>
        <v>0</v>
      </c>
      <c r="O2230" s="17">
        <v>0</v>
      </c>
      <c r="P2230" s="17">
        <f>N2230-O2230</f>
        <v>0</v>
      </c>
      <c r="Q2230" s="69"/>
      <c r="R2230" s="755"/>
      <c r="S2230" s="755"/>
      <c r="T2230" s="47"/>
      <c r="U2230" s="47"/>
      <c r="AZ2230" s="10"/>
      <c r="BA2230" s="10"/>
    </row>
    <row r="2231" spans="1:53" hidden="1">
      <c r="A2231" s="67"/>
      <c r="B2231" s="28"/>
      <c r="C2231" s="28"/>
      <c r="D2231" s="1011"/>
      <c r="E2231" s="339" t="s">
        <v>1373</v>
      </c>
      <c r="F2231" s="14">
        <v>450000</v>
      </c>
      <c r="G2231" s="15" t="s">
        <v>3</v>
      </c>
      <c r="H2231" s="58"/>
      <c r="I2231" s="15" t="s">
        <v>159</v>
      </c>
      <c r="J2231" s="15" t="s">
        <v>3</v>
      </c>
      <c r="K2231" s="16">
        <v>12</v>
      </c>
      <c r="L2231" s="15" t="s">
        <v>17</v>
      </c>
      <c r="M2231" s="15" t="s">
        <v>5</v>
      </c>
      <c r="N2231" s="17">
        <f>ROUNDUP(IF(H2231&lt;=0,0,IF(K2231&lt;=0,0,F2231*H2231*K2231)),-3)</f>
        <v>0</v>
      </c>
      <c r="O2231" s="17">
        <v>0</v>
      </c>
      <c r="P2231" s="17">
        <f>N2231-O2231</f>
        <v>0</v>
      </c>
      <c r="Q2231" s="69"/>
      <c r="R2231" s="755"/>
      <c r="S2231" s="755"/>
      <c r="T2231" s="47"/>
      <c r="U2231" s="47"/>
      <c r="AZ2231" s="10"/>
      <c r="BA2231" s="10"/>
    </row>
    <row r="2232" spans="1:53" hidden="1">
      <c r="A2232" s="67"/>
      <c r="B2232" s="28"/>
      <c r="C2232" s="275"/>
      <c r="D2232" s="1011"/>
      <c r="E2232" s="13"/>
      <c r="H2232" s="58"/>
      <c r="N2232" s="17"/>
      <c r="O2232" s="17"/>
      <c r="P2232" s="17"/>
      <c r="Q2232" s="69"/>
      <c r="R2232" s="755"/>
      <c r="S2232" s="755"/>
      <c r="T2232" s="47"/>
      <c r="U2232" s="47"/>
      <c r="AZ2232" s="10"/>
      <c r="BA2232" s="10"/>
    </row>
    <row r="2233" spans="1:53" hidden="1">
      <c r="A2233" s="67"/>
      <c r="B2233" s="68"/>
      <c r="C2233" s="347" t="s">
        <v>1386</v>
      </c>
      <c r="D2233" s="1028"/>
      <c r="E2233" s="348"/>
      <c r="F2233" s="118"/>
      <c r="G2233" s="119"/>
      <c r="H2233" s="351"/>
      <c r="I2233" s="119"/>
      <c r="J2233" s="119"/>
      <c r="K2233" s="120"/>
      <c r="L2233" s="119"/>
      <c r="M2233" s="119"/>
      <c r="N2233" s="121">
        <f>SUBTOTAL(9,N2234:N2273)</f>
        <v>23025000</v>
      </c>
      <c r="O2233" s="121">
        <f>SUBTOTAL(9,O2234:O2273)</f>
        <v>31496000</v>
      </c>
      <c r="P2233" s="121">
        <f>SUBTOTAL(9,P2234:P2273)</f>
        <v>-8471000</v>
      </c>
      <c r="Q2233" s="122">
        <f>(N2233/O2233)*100-100</f>
        <v>-26.895478790957583</v>
      </c>
      <c r="R2233" s="755"/>
      <c r="S2233" s="755"/>
      <c r="T2233" s="47"/>
      <c r="U2233" s="47"/>
      <c r="AZ2233" s="10"/>
      <c r="BA2233" s="10"/>
    </row>
    <row r="2234" spans="1:53" hidden="1">
      <c r="A2234" s="67"/>
      <c r="B2234" s="28"/>
      <c r="C2234" s="28"/>
      <c r="D2234" s="1011" t="s">
        <v>405</v>
      </c>
      <c r="E2234" s="13"/>
      <c r="H2234" s="58"/>
      <c r="N2234" s="18">
        <f>SUBTOTAL(9,N2235)</f>
        <v>6048000</v>
      </c>
      <c r="O2234" s="18">
        <f>SUBTOTAL(9,O2235)</f>
        <v>7560000</v>
      </c>
      <c r="P2234" s="18">
        <f>SUBTOTAL(9,P2235)</f>
        <v>-1512000</v>
      </c>
      <c r="Q2234" s="163"/>
      <c r="R2234" s="755"/>
      <c r="S2234" s="755"/>
      <c r="T2234" s="47"/>
      <c r="U2234" s="47"/>
      <c r="AZ2234" s="10"/>
      <c r="BA2234" s="10"/>
    </row>
    <row r="2235" spans="1:53" hidden="1">
      <c r="A2235" s="67"/>
      <c r="B2235" s="28"/>
      <c r="C2235" s="28"/>
      <c r="D2235" s="1011"/>
      <c r="E2235" s="339" t="s">
        <v>1341</v>
      </c>
      <c r="F2235" s="14">
        <v>56000</v>
      </c>
      <c r="G2235" s="15" t="s">
        <v>3</v>
      </c>
      <c r="H2235" s="58">
        <v>9</v>
      </c>
      <c r="I2235" s="15" t="s">
        <v>9</v>
      </c>
      <c r="J2235" s="15" t="s">
        <v>3</v>
      </c>
      <c r="K2235" s="16">
        <v>12</v>
      </c>
      <c r="L2235" s="15" t="s">
        <v>17</v>
      </c>
      <c r="M2235" s="15" t="s">
        <v>5</v>
      </c>
      <c r="N2235" s="17">
        <f>ROUNDUP(IF(H2235&lt;=0,0,IF(K2235&lt;=0,0,F2235*H2235*K2235)),-3)</f>
        <v>6048000</v>
      </c>
      <c r="O2235" s="17">
        <v>7560000</v>
      </c>
      <c r="P2235" s="17">
        <f>N2235-O2235</f>
        <v>-1512000</v>
      </c>
      <c r="Q2235" s="69"/>
      <c r="R2235" s="755"/>
      <c r="S2235" s="755"/>
      <c r="T2235" s="47"/>
      <c r="U2235" s="47"/>
    </row>
    <row r="2236" spans="1:53" s="47" customFormat="1" hidden="1">
      <c r="A2236" s="67"/>
      <c r="B2236" s="28"/>
      <c r="C2236" s="28"/>
      <c r="D2236" s="1011"/>
      <c r="E2236" s="339"/>
      <c r="F2236" s="14"/>
      <c r="G2236" s="15"/>
      <c r="H2236" s="58"/>
      <c r="I2236" s="15"/>
      <c r="J2236" s="15"/>
      <c r="K2236" s="16"/>
      <c r="L2236" s="15"/>
      <c r="M2236" s="15"/>
      <c r="N2236" s="17"/>
      <c r="O2236" s="17"/>
      <c r="P2236" s="17"/>
      <c r="Q2236" s="69"/>
      <c r="R2236" s="755"/>
      <c r="S2236" s="755"/>
      <c r="AZ2236" s="283"/>
      <c r="BA2236" s="284"/>
    </row>
    <row r="2237" spans="1:53" hidden="1">
      <c r="A2237" s="67"/>
      <c r="B2237" s="28"/>
      <c r="C2237" s="28"/>
      <c r="D2237" s="1011" t="s">
        <v>122</v>
      </c>
      <c r="E2237" s="339"/>
      <c r="H2237" s="58"/>
      <c r="N2237" s="18">
        <f>SUBTOTAL(9,N2238:N2240)</f>
        <v>4680000</v>
      </c>
      <c r="O2237" s="18">
        <f>SUBTOTAL(9,O2238:O2240)</f>
        <v>6620000</v>
      </c>
      <c r="P2237" s="18">
        <f>SUBTOTAL(9,P2238:P2240)</f>
        <v>-1940000</v>
      </c>
      <c r="Q2237" s="163"/>
      <c r="R2237" s="755"/>
      <c r="S2237" s="755"/>
      <c r="T2237" s="47"/>
      <c r="U2237" s="47"/>
    </row>
    <row r="2238" spans="1:53" hidden="1">
      <c r="A2238" s="67"/>
      <c r="B2238" s="28"/>
      <c r="C2238" s="28"/>
      <c r="D2238" s="1011"/>
      <c r="E2238" s="339" t="s">
        <v>1342</v>
      </c>
      <c r="F2238" s="14">
        <v>30000</v>
      </c>
      <c r="G2238" s="15" t="s">
        <v>3</v>
      </c>
      <c r="H2238" s="58">
        <v>9</v>
      </c>
      <c r="I2238" s="15" t="s">
        <v>119</v>
      </c>
      <c r="J2238" s="15" t="s">
        <v>3</v>
      </c>
      <c r="K2238" s="16">
        <v>12</v>
      </c>
      <c r="L2238" s="15" t="s">
        <v>17</v>
      </c>
      <c r="M2238" s="15" t="s">
        <v>5</v>
      </c>
      <c r="N2238" s="17">
        <f>ROUNDUP(IF(H2238&lt;=0,0,IF(K2238&lt;=0,0,F2238*H2238*K2238)),-3)</f>
        <v>3240000</v>
      </c>
      <c r="O2238" s="17">
        <v>4320000</v>
      </c>
      <c r="P2238" s="17">
        <f>N2238-O2238</f>
        <v>-1080000</v>
      </c>
      <c r="Q2238" s="69"/>
      <c r="R2238" s="755"/>
      <c r="S2238" s="755"/>
      <c r="T2238" s="47"/>
      <c r="U2238" s="47"/>
    </row>
    <row r="2239" spans="1:53" hidden="1">
      <c r="A2239" s="67"/>
      <c r="B2239" s="28"/>
      <c r="C2239" s="28"/>
      <c r="D2239" s="1011"/>
      <c r="E2239" s="339" t="s">
        <v>1343</v>
      </c>
      <c r="F2239" s="14">
        <v>80000</v>
      </c>
      <c r="G2239" s="15" t="s">
        <v>3</v>
      </c>
      <c r="H2239" s="58">
        <v>9</v>
      </c>
      <c r="I2239" s="15" t="s">
        <v>119</v>
      </c>
      <c r="J2239" s="15" t="s">
        <v>3</v>
      </c>
      <c r="K2239" s="16">
        <v>2</v>
      </c>
      <c r="L2239" s="15" t="s">
        <v>155</v>
      </c>
      <c r="M2239" s="15" t="s">
        <v>5</v>
      </c>
      <c r="N2239" s="17">
        <f>ROUNDUP(IF(H2239&lt;=0,0,IF(K2239&lt;=0,0,F2239*H2239*K2239)),-3)</f>
        <v>1440000</v>
      </c>
      <c r="O2239" s="17">
        <v>1800000</v>
      </c>
      <c r="P2239" s="17">
        <f>N2239-O2239</f>
        <v>-360000</v>
      </c>
      <c r="Q2239" s="69"/>
      <c r="R2239" s="755"/>
      <c r="S2239" s="755"/>
      <c r="T2239" s="47"/>
      <c r="U2239" s="47"/>
    </row>
    <row r="2240" spans="1:53" hidden="1">
      <c r="A2240" s="67"/>
      <c r="B2240" s="28"/>
      <c r="C2240" s="28"/>
      <c r="D2240" s="1011"/>
      <c r="E2240" s="339" t="s">
        <v>1344</v>
      </c>
      <c r="F2240" s="14">
        <v>0</v>
      </c>
      <c r="G2240" s="15" t="s">
        <v>3</v>
      </c>
      <c r="H2240" s="58"/>
      <c r="I2240" s="15" t="s">
        <v>119</v>
      </c>
      <c r="J2240" s="15" t="s">
        <v>3</v>
      </c>
      <c r="L2240" s="15" t="s">
        <v>4</v>
      </c>
      <c r="M2240" s="15" t="s">
        <v>5</v>
      </c>
      <c r="N2240" s="17">
        <f>ROUNDUP(IF(H2240&lt;=0,0,IF(K2240&lt;=0,0,F2240*H2240*K2240)),-3)</f>
        <v>0</v>
      </c>
      <c r="O2240" s="17">
        <v>500000</v>
      </c>
      <c r="P2240" s="17">
        <f>N2240-O2240</f>
        <v>-500000</v>
      </c>
      <c r="Q2240" s="69"/>
      <c r="R2240" s="755"/>
      <c r="S2240" s="755"/>
      <c r="T2240" s="47"/>
      <c r="U2240" s="47"/>
    </row>
    <row r="2241" spans="1:53" hidden="1">
      <c r="A2241" s="67"/>
      <c r="B2241" s="28"/>
      <c r="C2241" s="28"/>
      <c r="D2241" s="1011"/>
      <c r="E2241" s="339"/>
      <c r="H2241" s="58"/>
      <c r="N2241" s="17"/>
      <c r="O2241" s="17"/>
      <c r="P2241" s="17"/>
      <c r="Q2241" s="69"/>
      <c r="R2241" s="755"/>
      <c r="S2241" s="755"/>
      <c r="T2241" s="47"/>
      <c r="U2241" s="47"/>
    </row>
    <row r="2242" spans="1:53" hidden="1">
      <c r="A2242" s="67"/>
      <c r="B2242" s="28"/>
      <c r="C2242" s="68"/>
      <c r="D2242" s="1011" t="s">
        <v>397</v>
      </c>
      <c r="E2242" s="14"/>
      <c r="H2242" s="58"/>
      <c r="N2242" s="18">
        <f>SUBTOTAL(9,N2243:N2246)</f>
        <v>1656000</v>
      </c>
      <c r="O2242" s="18">
        <f>SUBTOTAL(9,O2243:O2246)</f>
        <v>1776000</v>
      </c>
      <c r="P2242" s="18">
        <f>SUBTOTAL(9,P2243:P2246)</f>
        <v>-120000</v>
      </c>
      <c r="Q2242" s="163"/>
      <c r="R2242" s="755"/>
      <c r="S2242" s="755"/>
      <c r="T2242" s="47"/>
      <c r="U2242" s="47"/>
    </row>
    <row r="2243" spans="1:53" hidden="1">
      <c r="A2243" s="67"/>
      <c r="B2243" s="28"/>
      <c r="C2243" s="68"/>
      <c r="D2243" s="1011"/>
      <c r="E2243" s="339" t="s">
        <v>1347</v>
      </c>
      <c r="F2243" s="342">
        <v>55000</v>
      </c>
      <c r="G2243" s="343" t="s">
        <v>3</v>
      </c>
      <c r="H2243" s="344">
        <v>1</v>
      </c>
      <c r="I2243" s="343" t="s">
        <v>1348</v>
      </c>
      <c r="J2243" s="343" t="s">
        <v>3</v>
      </c>
      <c r="K2243" s="345">
        <v>12</v>
      </c>
      <c r="L2243" s="343" t="s">
        <v>120</v>
      </c>
      <c r="M2243" s="343" t="s">
        <v>5</v>
      </c>
      <c r="N2243" s="17">
        <f>ROUNDUP(IF(H2243&lt;=0,0,IF(K2243&lt;=0,0,F2243*H2243*K2243)),-3)</f>
        <v>660000</v>
      </c>
      <c r="O2243" s="17">
        <v>660000</v>
      </c>
      <c r="P2243" s="17">
        <f>N2243-O2243</f>
        <v>0</v>
      </c>
      <c r="Q2243" s="69"/>
      <c r="R2243" s="755"/>
      <c r="S2243" s="755"/>
      <c r="T2243" s="47"/>
      <c r="U2243" s="47"/>
    </row>
    <row r="2244" spans="1:53" hidden="1">
      <c r="A2244" s="67"/>
      <c r="B2244" s="28"/>
      <c r="C2244" s="68"/>
      <c r="D2244" s="1011"/>
      <c r="E2244" s="339" t="s">
        <v>1349</v>
      </c>
      <c r="F2244" s="342">
        <v>12000</v>
      </c>
      <c r="G2244" s="343" t="s">
        <v>3</v>
      </c>
      <c r="H2244" s="344">
        <v>4</v>
      </c>
      <c r="I2244" s="343" t="s">
        <v>1348</v>
      </c>
      <c r="J2244" s="343" t="s">
        <v>3</v>
      </c>
      <c r="K2244" s="344">
        <v>12</v>
      </c>
      <c r="L2244" s="343" t="s">
        <v>120</v>
      </c>
      <c r="M2244" s="343" t="s">
        <v>5</v>
      </c>
      <c r="N2244" s="17">
        <f>ROUNDUP(IF(H2244&lt;=0,0,IF(K2244&lt;=0,0,F2244*H2244*K2244)),-3)</f>
        <v>576000</v>
      </c>
      <c r="O2244" s="17">
        <v>576000</v>
      </c>
      <c r="P2244" s="17">
        <f>N2244-O2244</f>
        <v>0</v>
      </c>
      <c r="Q2244" s="69"/>
      <c r="R2244" s="755"/>
      <c r="S2244" s="755"/>
      <c r="T2244" s="47"/>
      <c r="U2244" s="47"/>
    </row>
    <row r="2245" spans="1:53" hidden="1">
      <c r="A2245" s="67"/>
      <c r="B2245" s="28"/>
      <c r="C2245" s="68"/>
      <c r="D2245" s="1011"/>
      <c r="E2245" s="339" t="s">
        <v>1350</v>
      </c>
      <c r="F2245" s="342">
        <v>5000</v>
      </c>
      <c r="G2245" s="343" t="s">
        <v>3</v>
      </c>
      <c r="H2245" s="344">
        <v>1</v>
      </c>
      <c r="I2245" s="343" t="s">
        <v>135</v>
      </c>
      <c r="J2245" s="343" t="s">
        <v>3</v>
      </c>
      <c r="K2245" s="344">
        <v>12</v>
      </c>
      <c r="L2245" s="343" t="s">
        <v>120</v>
      </c>
      <c r="M2245" s="343" t="s">
        <v>5</v>
      </c>
      <c r="N2245" s="17">
        <f>ROUNDUP(IF(H2245&lt;=0,0,IF(K2245&lt;=0,0,F2245*H2245*K2245)),-3)</f>
        <v>60000</v>
      </c>
      <c r="O2245" s="17">
        <v>180000</v>
      </c>
      <c r="P2245" s="17">
        <f>N2245-O2245</f>
        <v>-120000</v>
      </c>
      <c r="Q2245" s="69"/>
      <c r="R2245" s="755"/>
      <c r="S2245" s="755"/>
      <c r="T2245" s="47"/>
      <c r="U2245" s="47"/>
    </row>
    <row r="2246" spans="1:53" hidden="1">
      <c r="A2246" s="67"/>
      <c r="B2246" s="28"/>
      <c r="C2246" s="68"/>
      <c r="D2246" s="1011"/>
      <c r="E2246" s="339" t="s">
        <v>1359</v>
      </c>
      <c r="F2246" s="14">
        <v>20000</v>
      </c>
      <c r="G2246" s="15" t="s">
        <v>3</v>
      </c>
      <c r="H2246" s="58">
        <v>9</v>
      </c>
      <c r="I2246" s="15" t="s">
        <v>119</v>
      </c>
      <c r="J2246" s="15" t="s">
        <v>3</v>
      </c>
      <c r="K2246" s="16">
        <v>2</v>
      </c>
      <c r="L2246" s="15" t="s">
        <v>18</v>
      </c>
      <c r="M2246" s="15" t="s">
        <v>5</v>
      </c>
      <c r="N2246" s="17">
        <f>ROUNDUP(IF(H2246&lt;=0,0,IF(K2246&lt;=0,0,F2246*H2246*K2246)),-3)</f>
        <v>360000</v>
      </c>
      <c r="O2246" s="17">
        <v>360000</v>
      </c>
      <c r="P2246" s="17">
        <f>N2246-O2246</f>
        <v>0</v>
      </c>
      <c r="Q2246" s="69"/>
      <c r="R2246" s="755"/>
      <c r="S2246" s="755"/>
      <c r="T2246" s="47"/>
      <c r="U2246" s="47"/>
    </row>
    <row r="2247" spans="1:53" hidden="1">
      <c r="A2247" s="67"/>
      <c r="B2247" s="28"/>
      <c r="C2247" s="68"/>
      <c r="D2247" s="1011"/>
      <c r="E2247" s="339"/>
      <c r="H2247" s="58"/>
      <c r="N2247" s="17"/>
      <c r="O2247" s="17"/>
      <c r="P2247" s="17"/>
      <c r="Q2247" s="69"/>
      <c r="R2247" s="755"/>
      <c r="S2247" s="755"/>
      <c r="T2247" s="47"/>
      <c r="U2247" s="47"/>
    </row>
    <row r="2248" spans="1:53" hidden="1">
      <c r="A2248" s="67"/>
      <c r="B2248" s="28"/>
      <c r="C2248" s="68"/>
      <c r="D2248" s="1011" t="s">
        <v>416</v>
      </c>
      <c r="E2248" s="339"/>
      <c r="H2248" s="58"/>
      <c r="N2248" s="18">
        <f>SUBTOTAL(9,N2249:N2249)</f>
        <v>240000</v>
      </c>
      <c r="O2248" s="18">
        <f>SUBTOTAL(9,O2249:O2249)</f>
        <v>360000</v>
      </c>
      <c r="P2248" s="18">
        <f>SUBTOTAL(9,P2249:P2249)</f>
        <v>-120000</v>
      </c>
      <c r="Q2248" s="163"/>
      <c r="R2248" s="755"/>
      <c r="S2248" s="755"/>
      <c r="T2248" s="47"/>
      <c r="U2248" s="47"/>
    </row>
    <row r="2249" spans="1:53" hidden="1">
      <c r="A2249" s="67"/>
      <c r="B2249" s="28"/>
      <c r="C2249" s="68"/>
      <c r="D2249" s="1011"/>
      <c r="E2249" s="339" t="s">
        <v>1354</v>
      </c>
      <c r="F2249" s="14">
        <v>20000</v>
      </c>
      <c r="G2249" s="15" t="s">
        <v>3</v>
      </c>
      <c r="H2249" s="58">
        <v>1</v>
      </c>
      <c r="I2249" s="15" t="s">
        <v>159</v>
      </c>
      <c r="J2249" s="15" t="s">
        <v>3</v>
      </c>
      <c r="K2249" s="16">
        <v>12</v>
      </c>
      <c r="L2249" s="15" t="s">
        <v>17</v>
      </c>
      <c r="M2249" s="15" t="s">
        <v>5</v>
      </c>
      <c r="N2249" s="17">
        <f>ROUNDUP(IF(H2249&lt;=0,0,IF(K2249&lt;=0,0,F2249*H2249*K2249)),-3)</f>
        <v>240000</v>
      </c>
      <c r="O2249" s="17">
        <v>360000</v>
      </c>
      <c r="P2249" s="17">
        <f>N2249-O2249</f>
        <v>-120000</v>
      </c>
      <c r="Q2249" s="69"/>
      <c r="R2249" s="755"/>
      <c r="S2249" s="755"/>
      <c r="T2249" s="47"/>
      <c r="U2249" s="47"/>
    </row>
    <row r="2250" spans="1:53" hidden="1">
      <c r="A2250" s="67"/>
      <c r="B2250" s="28"/>
      <c r="C2250" s="68"/>
      <c r="D2250" s="1011"/>
      <c r="E2250" s="339"/>
      <c r="H2250" s="58"/>
      <c r="N2250" s="17"/>
      <c r="O2250" s="17"/>
      <c r="P2250" s="17"/>
      <c r="Q2250" s="69"/>
      <c r="R2250" s="755"/>
      <c r="S2250" s="755"/>
      <c r="T2250" s="47"/>
      <c r="U2250" s="47"/>
    </row>
    <row r="2251" spans="1:53" hidden="1">
      <c r="A2251" s="67"/>
      <c r="B2251" s="28"/>
      <c r="C2251" s="68"/>
      <c r="D2251" s="1011" t="s">
        <v>445</v>
      </c>
      <c r="E2251" s="13"/>
      <c r="H2251" s="58"/>
      <c r="N2251" s="18">
        <f>SUBTOTAL(9,N2252:N2252)</f>
        <v>720000</v>
      </c>
      <c r="O2251" s="18">
        <f>SUBTOTAL(9,O2252:O2252)</f>
        <v>900000</v>
      </c>
      <c r="P2251" s="18">
        <f>SUBTOTAL(9,P2252:P2252)</f>
        <v>-180000</v>
      </c>
      <c r="Q2251" s="163"/>
      <c r="R2251" s="755"/>
      <c r="S2251" s="755"/>
      <c r="T2251" s="47"/>
      <c r="U2251" s="47"/>
      <c r="AZ2251" s="10"/>
      <c r="BA2251" s="10"/>
    </row>
    <row r="2252" spans="1:53" hidden="1">
      <c r="A2252" s="67"/>
      <c r="B2252" s="28"/>
      <c r="C2252" s="68"/>
      <c r="D2252" s="1011"/>
      <c r="E2252" s="339" t="s">
        <v>1362</v>
      </c>
      <c r="F2252" s="14">
        <v>80000</v>
      </c>
      <c r="G2252" s="15" t="s">
        <v>3</v>
      </c>
      <c r="H2252" s="58">
        <v>9</v>
      </c>
      <c r="I2252" s="15" t="s">
        <v>119</v>
      </c>
      <c r="J2252" s="15" t="s">
        <v>3</v>
      </c>
      <c r="K2252" s="16">
        <v>1</v>
      </c>
      <c r="L2252" s="15" t="s">
        <v>4</v>
      </c>
      <c r="M2252" s="15" t="s">
        <v>5</v>
      </c>
      <c r="N2252" s="17">
        <f>ROUNDUP(IF(H2252&lt;=0,0,IF(K2252&lt;=0,0,F2252*H2252*K2252)),-3)</f>
        <v>720000</v>
      </c>
      <c r="O2252" s="17">
        <v>900000</v>
      </c>
      <c r="P2252" s="17">
        <f>N2252-O2252</f>
        <v>-180000</v>
      </c>
      <c r="Q2252" s="69"/>
      <c r="R2252" s="755"/>
      <c r="S2252" s="755"/>
      <c r="T2252" s="47"/>
      <c r="U2252" s="47"/>
      <c r="AZ2252" s="10"/>
      <c r="BA2252" s="10"/>
    </row>
    <row r="2253" spans="1:53" hidden="1">
      <c r="A2253" s="67"/>
      <c r="B2253" s="28"/>
      <c r="C2253" s="68"/>
      <c r="D2253" s="1011"/>
      <c r="E2253" s="339"/>
      <c r="H2253" s="58"/>
      <c r="N2253" s="17"/>
      <c r="O2253" s="17"/>
      <c r="P2253" s="17"/>
      <c r="Q2253" s="69"/>
      <c r="R2253" s="755"/>
      <c r="S2253" s="755"/>
      <c r="T2253" s="47"/>
      <c r="U2253" s="47"/>
      <c r="AZ2253" s="10"/>
      <c r="BA2253" s="10"/>
    </row>
    <row r="2254" spans="1:53" hidden="1">
      <c r="A2254" s="67"/>
      <c r="B2254" s="28"/>
      <c r="C2254" s="68"/>
      <c r="D2254" s="1011" t="s">
        <v>398</v>
      </c>
      <c r="E2254" s="339"/>
      <c r="H2254" s="58"/>
      <c r="N2254" s="18">
        <f>SUBTOTAL(9,N2255:N2259)</f>
        <v>480000</v>
      </c>
      <c r="O2254" s="18">
        <f>SUBTOTAL(9,O2255:O2259)</f>
        <v>2280000</v>
      </c>
      <c r="P2254" s="18">
        <f>SUBTOTAL(9,P2255:P2259)</f>
        <v>-1800000</v>
      </c>
      <c r="Q2254" s="163"/>
      <c r="R2254" s="755"/>
      <c r="S2254" s="755"/>
      <c r="T2254" s="47"/>
      <c r="U2254" s="47"/>
      <c r="AZ2254" s="10"/>
      <c r="BA2254" s="10"/>
    </row>
    <row r="2255" spans="1:53" hidden="1">
      <c r="A2255" s="67"/>
      <c r="B2255" s="28"/>
      <c r="C2255" s="68"/>
      <c r="D2255" s="1011"/>
      <c r="E2255" s="339" t="s">
        <v>1377</v>
      </c>
      <c r="F2255" s="14">
        <v>21000</v>
      </c>
      <c r="G2255" s="15" t="s">
        <v>3</v>
      </c>
      <c r="H2255" s="58">
        <v>9</v>
      </c>
      <c r="I2255" s="15" t="s">
        <v>119</v>
      </c>
      <c r="J2255" s="15" t="s">
        <v>3</v>
      </c>
      <c r="K2255" s="360">
        <v>0.9</v>
      </c>
      <c r="M2255" s="15" t="s">
        <v>5</v>
      </c>
      <c r="N2255" s="17">
        <f>ROUNDUP(IF(H2255&lt;=0,0,IF(K2255&lt;=0,0,F2255*H2255*K2255)),-3)</f>
        <v>171000</v>
      </c>
      <c r="O2255" s="17">
        <v>360000</v>
      </c>
      <c r="P2255" s="17">
        <f>N2255-O2255</f>
        <v>-189000</v>
      </c>
      <c r="Q2255" s="69"/>
      <c r="R2255" s="755"/>
      <c r="S2255" s="755"/>
      <c r="T2255" s="47"/>
      <c r="U2255" s="47"/>
      <c r="AZ2255" s="10"/>
      <c r="BA2255" s="10"/>
    </row>
    <row r="2256" spans="1:53" hidden="1">
      <c r="A2256" s="67"/>
      <c r="B2256" s="28"/>
      <c r="C2256" s="68"/>
      <c r="D2256" s="1011"/>
      <c r="E2256" s="339" t="s">
        <v>3264</v>
      </c>
      <c r="F2256" s="14">
        <v>50000</v>
      </c>
      <c r="G2256" s="15" t="s">
        <v>3</v>
      </c>
      <c r="H2256" s="58">
        <v>1</v>
      </c>
      <c r="I2256" s="15" t="s">
        <v>3265</v>
      </c>
      <c r="J2256" s="15" t="s">
        <v>3</v>
      </c>
      <c r="K2256" s="16">
        <v>1</v>
      </c>
      <c r="L2256" s="15" t="s">
        <v>4</v>
      </c>
      <c r="M2256" s="15" t="s">
        <v>5</v>
      </c>
      <c r="N2256" s="17">
        <f>ROUNDUP(IF(H2256&lt;=0,0,IF(K2256&lt;=0,0,F2256*H2256*K2256)),-3)</f>
        <v>50000</v>
      </c>
      <c r="O2256" s="17">
        <v>600000</v>
      </c>
      <c r="P2256" s="17">
        <f>N2256-O2256</f>
        <v>-550000</v>
      </c>
      <c r="Q2256" s="69"/>
      <c r="R2256" s="755"/>
      <c r="S2256" s="755"/>
      <c r="T2256" s="47"/>
      <c r="U2256" s="47"/>
      <c r="AZ2256" s="10"/>
      <c r="BA2256" s="10"/>
    </row>
    <row r="2257" spans="1:53" hidden="1">
      <c r="A2257" s="67"/>
      <c r="B2257" s="28"/>
      <c r="C2257" s="68"/>
      <c r="D2257" s="1011"/>
      <c r="E2257" s="339" t="s">
        <v>3266</v>
      </c>
      <c r="F2257" s="14">
        <v>259000</v>
      </c>
      <c r="G2257" s="15" t="s">
        <v>3</v>
      </c>
      <c r="H2257" s="58">
        <v>1</v>
      </c>
      <c r="I2257" s="15" t="s">
        <v>3265</v>
      </c>
      <c r="J2257" s="15" t="s">
        <v>3</v>
      </c>
      <c r="K2257" s="16">
        <v>1</v>
      </c>
      <c r="L2257" s="15" t="s">
        <v>4</v>
      </c>
      <c r="M2257" s="15" t="s">
        <v>5</v>
      </c>
      <c r="N2257" s="17">
        <f>ROUNDUP(IF(H2257&lt;=0,0,IF(K2257&lt;=0,0,F2257*H2257*K2257)),-3)</f>
        <v>259000</v>
      </c>
      <c r="O2257" s="17">
        <v>0</v>
      </c>
      <c r="P2257" s="17">
        <f>N2257-O2257</f>
        <v>259000</v>
      </c>
      <c r="Q2257" s="69"/>
      <c r="R2257" s="755"/>
      <c r="S2257" s="755"/>
      <c r="T2257" s="47"/>
      <c r="U2257" s="47"/>
      <c r="AZ2257" s="10"/>
      <c r="BA2257" s="10"/>
    </row>
    <row r="2258" spans="1:53" hidden="1">
      <c r="A2258" s="67"/>
      <c r="B2258" s="28"/>
      <c r="C2258" s="68"/>
      <c r="D2258" s="1011"/>
      <c r="E2258" s="339" t="s">
        <v>1378</v>
      </c>
      <c r="F2258" s="14">
        <v>0</v>
      </c>
      <c r="G2258" s="15" t="s">
        <v>3</v>
      </c>
      <c r="H2258" s="58"/>
      <c r="I2258" s="15" t="s">
        <v>1379</v>
      </c>
      <c r="J2258" s="15" t="s">
        <v>3</v>
      </c>
      <c r="L2258" s="15" t="s">
        <v>17</v>
      </c>
      <c r="M2258" s="15" t="s">
        <v>5</v>
      </c>
      <c r="N2258" s="17">
        <f>ROUNDUP(IF(H2258&lt;=0,0,IF(K2258&lt;=0,0,F2258*H2258*K2258)),-3)</f>
        <v>0</v>
      </c>
      <c r="O2258" s="17">
        <v>600000</v>
      </c>
      <c r="P2258" s="17">
        <f>N2258-O2258</f>
        <v>-600000</v>
      </c>
      <c r="Q2258" s="69"/>
      <c r="R2258" s="755"/>
      <c r="S2258" s="755"/>
      <c r="T2258" s="47"/>
      <c r="U2258" s="47"/>
      <c r="AZ2258" s="10"/>
      <c r="BA2258" s="10"/>
    </row>
    <row r="2259" spans="1:53" hidden="1">
      <c r="A2259" s="67"/>
      <c r="B2259" s="28"/>
      <c r="C2259" s="68"/>
      <c r="D2259" s="1011"/>
      <c r="E2259" s="339" t="s">
        <v>1380</v>
      </c>
      <c r="F2259" s="14">
        <v>0</v>
      </c>
      <c r="G2259" s="15" t="s">
        <v>3</v>
      </c>
      <c r="H2259" s="58"/>
      <c r="I2259" s="15" t="s">
        <v>1379</v>
      </c>
      <c r="J2259" s="15" t="s">
        <v>3</v>
      </c>
      <c r="L2259" s="15" t="s">
        <v>17</v>
      </c>
      <c r="M2259" s="15" t="s">
        <v>5</v>
      </c>
      <c r="N2259" s="17">
        <f>ROUNDUP(IF(H2259&lt;=0,0,IF(K2259&lt;=0,0,F2259*H2259*K2259)),-3)</f>
        <v>0</v>
      </c>
      <c r="O2259" s="17">
        <v>720000</v>
      </c>
      <c r="P2259" s="17">
        <f>N2259-O2259</f>
        <v>-720000</v>
      </c>
      <c r="Q2259" s="69"/>
      <c r="R2259" s="755"/>
      <c r="S2259" s="755"/>
      <c r="T2259" s="47"/>
      <c r="U2259" s="47"/>
      <c r="AZ2259" s="10"/>
      <c r="BA2259" s="10"/>
    </row>
    <row r="2260" spans="1:53" hidden="1">
      <c r="A2260" s="67"/>
      <c r="B2260" s="28"/>
      <c r="C2260" s="68"/>
      <c r="D2260" s="1011"/>
      <c r="E2260" s="13"/>
      <c r="H2260" s="58"/>
      <c r="N2260" s="17"/>
      <c r="O2260" s="17"/>
      <c r="P2260" s="17"/>
      <c r="Q2260" s="69"/>
      <c r="R2260" s="755"/>
      <c r="S2260" s="755"/>
      <c r="T2260" s="47"/>
      <c r="U2260" s="47"/>
      <c r="AZ2260" s="10"/>
      <c r="BA2260" s="10"/>
    </row>
    <row r="2261" spans="1:53" hidden="1">
      <c r="A2261" s="67"/>
      <c r="B2261" s="28"/>
      <c r="C2261" s="68"/>
      <c r="D2261" s="1011" t="s">
        <v>417</v>
      </c>
      <c r="E2261" s="339"/>
      <c r="H2261" s="58"/>
      <c r="N2261" s="18">
        <f>SUBTOTAL(9,N2262:N2263)</f>
        <v>801000</v>
      </c>
      <c r="O2261" s="18">
        <f>SUBTOTAL(9,O2262:O2263)</f>
        <v>2400000</v>
      </c>
      <c r="P2261" s="18">
        <f>SUBTOTAL(9,P2262:P2263)</f>
        <v>-1599000</v>
      </c>
      <c r="Q2261" s="163"/>
      <c r="R2261" s="755"/>
      <c r="S2261" s="755"/>
      <c r="T2261" s="47"/>
      <c r="U2261" s="47"/>
      <c r="AZ2261" s="10"/>
      <c r="BA2261" s="10"/>
    </row>
    <row r="2262" spans="1:53" hidden="1">
      <c r="A2262" s="67"/>
      <c r="B2262" s="28"/>
      <c r="C2262" s="68"/>
      <c r="D2262" s="1011"/>
      <c r="E2262" s="339" t="s">
        <v>3260</v>
      </c>
      <c r="F2262" s="14">
        <v>280000</v>
      </c>
      <c r="G2262" s="15" t="s">
        <v>3</v>
      </c>
      <c r="H2262" s="58">
        <v>3</v>
      </c>
      <c r="I2262" s="15" t="s">
        <v>3261</v>
      </c>
      <c r="J2262" s="15" t="s">
        <v>3</v>
      </c>
      <c r="K2262" s="360">
        <v>0.9</v>
      </c>
      <c r="M2262" s="15" t="s">
        <v>5</v>
      </c>
      <c r="N2262" s="17">
        <f>ROUNDUP(IF(H2262&lt;=0,0,IF(K2262&lt;=0,0,F2262*H2262*K2262)),-3)</f>
        <v>756000</v>
      </c>
      <c r="O2262" s="17">
        <v>1200000</v>
      </c>
      <c r="P2262" s="17">
        <f>N2262-O2262</f>
        <v>-444000</v>
      </c>
      <c r="Q2262" s="69"/>
      <c r="R2262" s="755"/>
      <c r="S2262" s="755"/>
      <c r="T2262" s="47"/>
      <c r="U2262" s="47"/>
      <c r="AZ2262" s="10"/>
      <c r="BA2262" s="10"/>
    </row>
    <row r="2263" spans="1:53" hidden="1">
      <c r="A2263" s="67"/>
      <c r="B2263" s="28"/>
      <c r="C2263" s="68"/>
      <c r="D2263" s="1011"/>
      <c r="E2263" s="339" t="s">
        <v>3262</v>
      </c>
      <c r="F2263" s="14">
        <v>5000</v>
      </c>
      <c r="G2263" s="15" t="s">
        <v>3</v>
      </c>
      <c r="H2263" s="58">
        <v>9</v>
      </c>
      <c r="I2263" s="15" t="s">
        <v>3263</v>
      </c>
      <c r="J2263" s="15" t="s">
        <v>3</v>
      </c>
      <c r="K2263" s="16">
        <v>1</v>
      </c>
      <c r="L2263" s="15" t="s">
        <v>4</v>
      </c>
      <c r="M2263" s="15" t="s">
        <v>5</v>
      </c>
      <c r="N2263" s="17">
        <f>ROUNDUP(IF(H2263&lt;=0,0,IF(K2263&lt;=0,0,F2263*H2263*K2263)),-3)</f>
        <v>45000</v>
      </c>
      <c r="O2263" s="17">
        <v>1200000</v>
      </c>
      <c r="P2263" s="17">
        <f>N2263-O2263</f>
        <v>-1155000</v>
      </c>
      <c r="Q2263" s="69"/>
      <c r="R2263" s="755"/>
      <c r="S2263" s="755"/>
      <c r="T2263" s="47"/>
      <c r="U2263" s="47"/>
      <c r="AZ2263" s="10"/>
      <c r="BA2263" s="10"/>
    </row>
    <row r="2264" spans="1:53" hidden="1">
      <c r="A2264" s="67"/>
      <c r="B2264" s="28"/>
      <c r="C2264" s="68"/>
      <c r="D2264" s="1011"/>
      <c r="E2264" s="339"/>
      <c r="H2264" s="58"/>
      <c r="N2264" s="17"/>
      <c r="O2264" s="17"/>
      <c r="P2264" s="17"/>
      <c r="Q2264" s="69"/>
      <c r="R2264" s="755"/>
      <c r="S2264" s="755"/>
      <c r="T2264" s="47"/>
      <c r="U2264" s="47"/>
      <c r="AZ2264" s="10"/>
      <c r="BA2264" s="10"/>
    </row>
    <row r="2265" spans="1:53" hidden="1">
      <c r="A2265" s="67"/>
      <c r="B2265" s="28"/>
      <c r="C2265" s="28"/>
      <c r="D2265" s="1011" t="s">
        <v>411</v>
      </c>
      <c r="E2265" s="339"/>
      <c r="H2265" s="58"/>
      <c r="N2265" s="18">
        <f>SUBTOTAL(9,N2266:N2266)</f>
        <v>6600000</v>
      </c>
      <c r="O2265" s="18">
        <f>SUBTOTAL(9,O2266:O2266)</f>
        <v>6600000</v>
      </c>
      <c r="P2265" s="18">
        <f>SUBTOTAL(9,P2266:P2266)</f>
        <v>0</v>
      </c>
      <c r="Q2265" s="163"/>
      <c r="R2265" s="755"/>
      <c r="S2265" s="755"/>
      <c r="T2265" s="47"/>
      <c r="U2265" s="47"/>
      <c r="AZ2265" s="10"/>
      <c r="BA2265" s="10"/>
    </row>
    <row r="2266" spans="1:53" hidden="1">
      <c r="A2266" s="67"/>
      <c r="B2266" s="28"/>
      <c r="C2266" s="28"/>
      <c r="D2266" s="1011"/>
      <c r="E2266" s="339" t="s">
        <v>1387</v>
      </c>
      <c r="F2266" s="14">
        <v>550000</v>
      </c>
      <c r="G2266" s="15" t="s">
        <v>3</v>
      </c>
      <c r="H2266" s="58">
        <v>1</v>
      </c>
      <c r="I2266" s="15" t="s">
        <v>1379</v>
      </c>
      <c r="J2266" s="15" t="s">
        <v>3</v>
      </c>
      <c r="K2266" s="16">
        <v>12</v>
      </c>
      <c r="L2266" s="15" t="s">
        <v>17</v>
      </c>
      <c r="M2266" s="15" t="s">
        <v>5</v>
      </c>
      <c r="N2266" s="17">
        <f>ROUNDUP(IF(H2266&lt;=0,0,IF(K2266&lt;=0,0,F2266*H2266*K2266)),-3)</f>
        <v>6600000</v>
      </c>
      <c r="O2266" s="17">
        <v>6600000</v>
      </c>
      <c r="P2266" s="17">
        <f>N2266-O2266</f>
        <v>0</v>
      </c>
      <c r="Q2266" s="69"/>
      <c r="R2266" s="755"/>
      <c r="S2266" s="755"/>
      <c r="T2266" s="47"/>
      <c r="U2266" s="47"/>
      <c r="AZ2266" s="10"/>
      <c r="BA2266" s="10"/>
    </row>
    <row r="2267" spans="1:53" hidden="1">
      <c r="A2267" s="67"/>
      <c r="B2267" s="28"/>
      <c r="C2267" s="28"/>
      <c r="D2267" s="1011"/>
      <c r="E2267" s="339"/>
      <c r="H2267" s="58"/>
      <c r="N2267" s="17"/>
      <c r="O2267" s="17"/>
      <c r="P2267" s="17"/>
      <c r="Q2267" s="69"/>
      <c r="R2267" s="755"/>
      <c r="S2267" s="755"/>
      <c r="T2267" s="47"/>
      <c r="U2267" s="47"/>
      <c r="AZ2267" s="10"/>
      <c r="BA2267" s="10"/>
    </row>
    <row r="2268" spans="1:53" hidden="1">
      <c r="A2268" s="67"/>
      <c r="B2268" s="28"/>
      <c r="C2268" s="28"/>
      <c r="D2268" s="1011" t="s">
        <v>408</v>
      </c>
      <c r="E2268" s="339"/>
      <c r="H2268" s="58"/>
      <c r="N2268" s="18">
        <f>SUBTOTAL(9,N2269:N2272)</f>
        <v>1800000</v>
      </c>
      <c r="O2268" s="18">
        <f>SUBTOTAL(9,O2269:O2272)</f>
        <v>3000000</v>
      </c>
      <c r="P2268" s="18">
        <f>SUBTOTAL(9,P2269:P2272)</f>
        <v>-1200000</v>
      </c>
      <c r="Q2268" s="163"/>
      <c r="R2268" s="755"/>
      <c r="S2268" s="755"/>
      <c r="T2268" s="47"/>
      <c r="U2268" s="47"/>
      <c r="AZ2268" s="10"/>
      <c r="BA2268" s="10"/>
    </row>
    <row r="2269" spans="1:53" hidden="1">
      <c r="A2269" s="67"/>
      <c r="B2269" s="28"/>
      <c r="C2269" s="28"/>
      <c r="D2269" s="1011"/>
      <c r="E2269" s="339" t="s">
        <v>1370</v>
      </c>
      <c r="F2269" s="14">
        <v>100000</v>
      </c>
      <c r="G2269" s="15" t="s">
        <v>3</v>
      </c>
      <c r="H2269" s="58"/>
      <c r="I2269" s="15" t="s">
        <v>159</v>
      </c>
      <c r="J2269" s="15" t="s">
        <v>3</v>
      </c>
      <c r="K2269" s="16">
        <v>12</v>
      </c>
      <c r="L2269" s="15" t="s">
        <v>17</v>
      </c>
      <c r="M2269" s="15" t="s">
        <v>5</v>
      </c>
      <c r="N2269" s="17">
        <f>ROUNDUP(IF(H2269&lt;=0,0,IF(K2269&lt;=0,0,F2269*H2269*K2269)),-3)</f>
        <v>0</v>
      </c>
      <c r="O2269" s="17">
        <v>0</v>
      </c>
      <c r="P2269" s="17">
        <f>N2269-O2269</f>
        <v>0</v>
      </c>
      <c r="Q2269" s="69"/>
      <c r="R2269" s="755"/>
      <c r="S2269" s="755"/>
      <c r="T2269" s="47"/>
      <c r="U2269" s="47"/>
    </row>
    <row r="2270" spans="1:53" hidden="1">
      <c r="A2270" s="67"/>
      <c r="B2270" s="28"/>
      <c r="C2270" s="28"/>
      <c r="D2270" s="1011"/>
      <c r="E2270" s="339" t="s">
        <v>1371</v>
      </c>
      <c r="F2270" s="14">
        <v>150000</v>
      </c>
      <c r="G2270" s="15" t="s">
        <v>3</v>
      </c>
      <c r="H2270" s="58">
        <v>1</v>
      </c>
      <c r="I2270" s="15" t="s">
        <v>159</v>
      </c>
      <c r="J2270" s="15" t="s">
        <v>3</v>
      </c>
      <c r="K2270" s="16">
        <v>12</v>
      </c>
      <c r="L2270" s="15" t="s">
        <v>17</v>
      </c>
      <c r="M2270" s="15" t="s">
        <v>5</v>
      </c>
      <c r="N2270" s="17">
        <f>ROUNDUP(IF(H2270&lt;=0,0,IF(K2270&lt;=0,0,F2270*H2270*K2270)),-3)</f>
        <v>1800000</v>
      </c>
      <c r="O2270" s="17">
        <v>3000000</v>
      </c>
      <c r="P2270" s="17">
        <f>N2270-O2270</f>
        <v>-1200000</v>
      </c>
      <c r="Q2270" s="69"/>
      <c r="R2270" s="755"/>
      <c r="S2270" s="755"/>
      <c r="T2270" s="47"/>
      <c r="U2270" s="47"/>
    </row>
    <row r="2271" spans="1:53" hidden="1">
      <c r="A2271" s="67"/>
      <c r="B2271" s="28"/>
      <c r="C2271" s="28"/>
      <c r="D2271" s="1011"/>
      <c r="E2271" s="339" t="s">
        <v>1372</v>
      </c>
      <c r="F2271" s="14">
        <v>350000</v>
      </c>
      <c r="G2271" s="15" t="s">
        <v>3</v>
      </c>
      <c r="H2271" s="58"/>
      <c r="I2271" s="15" t="s">
        <v>159</v>
      </c>
      <c r="J2271" s="15" t="s">
        <v>3</v>
      </c>
      <c r="K2271" s="16">
        <v>12</v>
      </c>
      <c r="L2271" s="15" t="s">
        <v>17</v>
      </c>
      <c r="M2271" s="15" t="s">
        <v>5</v>
      </c>
      <c r="N2271" s="17">
        <f>ROUNDUP(IF(H2271&lt;=0,0,IF(K2271&lt;=0,0,F2271*H2271*K2271)),-3)</f>
        <v>0</v>
      </c>
      <c r="O2271" s="17">
        <v>0</v>
      </c>
      <c r="P2271" s="17">
        <f>N2271-O2271</f>
        <v>0</v>
      </c>
      <c r="Q2271" s="69"/>
      <c r="R2271" s="755"/>
      <c r="S2271" s="755"/>
      <c r="T2271" s="47"/>
      <c r="U2271" s="47"/>
    </row>
    <row r="2272" spans="1:53" hidden="1">
      <c r="A2272" s="67"/>
      <c r="B2272" s="28"/>
      <c r="C2272" s="28"/>
      <c r="D2272" s="1011"/>
      <c r="E2272" s="339" t="s">
        <v>1373</v>
      </c>
      <c r="F2272" s="14">
        <v>450000</v>
      </c>
      <c r="G2272" s="15" t="s">
        <v>3</v>
      </c>
      <c r="H2272" s="58"/>
      <c r="I2272" s="15" t="s">
        <v>159</v>
      </c>
      <c r="J2272" s="15" t="s">
        <v>3</v>
      </c>
      <c r="K2272" s="16">
        <v>12</v>
      </c>
      <c r="L2272" s="15" t="s">
        <v>17</v>
      </c>
      <c r="M2272" s="15" t="s">
        <v>5</v>
      </c>
      <c r="N2272" s="17">
        <f>ROUNDUP(IF(H2272&lt;=0,0,IF(K2272&lt;=0,0,F2272*H2272*K2272)),-3)</f>
        <v>0</v>
      </c>
      <c r="O2272" s="17">
        <v>0</v>
      </c>
      <c r="P2272" s="17">
        <f>N2272-O2272</f>
        <v>0</v>
      </c>
      <c r="Q2272" s="69"/>
      <c r="R2272" s="755"/>
      <c r="S2272" s="755"/>
      <c r="T2272" s="47"/>
      <c r="U2272" s="47"/>
    </row>
    <row r="2273" spans="1:53" hidden="1">
      <c r="A2273" s="67"/>
      <c r="B2273" s="28"/>
      <c r="C2273" s="275"/>
      <c r="D2273" s="1011"/>
      <c r="E2273" s="13"/>
      <c r="H2273" s="58"/>
      <c r="N2273" s="17"/>
      <c r="O2273" s="17"/>
      <c r="P2273" s="17"/>
      <c r="Q2273" s="69"/>
      <c r="R2273" s="755"/>
      <c r="S2273" s="755"/>
      <c r="T2273" s="47"/>
      <c r="U2273" s="47"/>
    </row>
    <row r="2274" spans="1:53" hidden="1">
      <c r="A2274" s="67"/>
      <c r="B2274" s="68"/>
      <c r="C2274" s="347" t="s">
        <v>1388</v>
      </c>
      <c r="D2274" s="1028"/>
      <c r="E2274" s="348"/>
      <c r="F2274" s="118"/>
      <c r="G2274" s="119"/>
      <c r="H2274" s="351"/>
      <c r="I2274" s="119"/>
      <c r="J2274" s="119"/>
      <c r="K2274" s="120"/>
      <c r="L2274" s="119"/>
      <c r="M2274" s="119"/>
      <c r="N2274" s="121">
        <f>SUBTOTAL(9,N2275:N2314)</f>
        <v>55569000</v>
      </c>
      <c r="O2274" s="121">
        <f>SUBTOTAL(9,O2275:O2314)</f>
        <v>73776000</v>
      </c>
      <c r="P2274" s="121">
        <f>SUBTOTAL(9,P2275:P2314)</f>
        <v>-18207000</v>
      </c>
      <c r="Q2274" s="122">
        <f>(N2274/O2274)*100-100</f>
        <v>-24.678757319453482</v>
      </c>
      <c r="R2274" s="755"/>
      <c r="S2274" s="755"/>
      <c r="T2274" s="47"/>
      <c r="U2274" s="47"/>
    </row>
    <row r="2275" spans="1:53" hidden="1">
      <c r="A2275" s="67"/>
      <c r="B2275" s="28"/>
      <c r="C2275" s="28"/>
      <c r="D2275" s="1011" t="s">
        <v>405</v>
      </c>
      <c r="E2275" s="13"/>
      <c r="H2275" s="58"/>
      <c r="N2275" s="18">
        <f>SUBTOTAL(9,N2276)</f>
        <v>19488000</v>
      </c>
      <c r="O2275" s="18">
        <f>SUBTOTAL(9,O2276)</f>
        <v>24360000</v>
      </c>
      <c r="P2275" s="18">
        <f>SUBTOTAL(9,P2276)</f>
        <v>-4872000</v>
      </c>
      <c r="Q2275" s="163"/>
      <c r="R2275" s="755"/>
      <c r="S2275" s="755"/>
      <c r="T2275" s="47"/>
      <c r="U2275" s="47"/>
    </row>
    <row r="2276" spans="1:53" hidden="1">
      <c r="A2276" s="67"/>
      <c r="B2276" s="28"/>
      <c r="C2276" s="28"/>
      <c r="D2276" s="1011"/>
      <c r="E2276" s="339" t="s">
        <v>1341</v>
      </c>
      <c r="F2276" s="14">
        <v>56000</v>
      </c>
      <c r="G2276" s="15" t="s">
        <v>3</v>
      </c>
      <c r="H2276" s="58">
        <v>29</v>
      </c>
      <c r="I2276" s="15" t="s">
        <v>9</v>
      </c>
      <c r="J2276" s="15" t="s">
        <v>3</v>
      </c>
      <c r="K2276" s="16">
        <v>12</v>
      </c>
      <c r="L2276" s="15" t="s">
        <v>17</v>
      </c>
      <c r="M2276" s="15" t="s">
        <v>5</v>
      </c>
      <c r="N2276" s="17">
        <f>ROUNDUP(IF(H2276&lt;=0,0,IF(K2276&lt;=0,0,F2276*H2276*K2276)),-3)</f>
        <v>19488000</v>
      </c>
      <c r="O2276" s="17">
        <v>24360000</v>
      </c>
      <c r="P2276" s="17">
        <f>N2276-O2276</f>
        <v>-4872000</v>
      </c>
      <c r="Q2276" s="69"/>
      <c r="R2276" s="755"/>
      <c r="S2276" s="755"/>
      <c r="T2276" s="47"/>
      <c r="U2276" s="47"/>
    </row>
    <row r="2277" spans="1:53" s="47" customFormat="1" hidden="1">
      <c r="A2277" s="67"/>
      <c r="B2277" s="28"/>
      <c r="C2277" s="28"/>
      <c r="D2277" s="1011"/>
      <c r="E2277" s="339"/>
      <c r="F2277" s="14"/>
      <c r="G2277" s="15"/>
      <c r="H2277" s="58"/>
      <c r="I2277" s="15"/>
      <c r="J2277" s="15"/>
      <c r="K2277" s="16"/>
      <c r="L2277" s="15"/>
      <c r="M2277" s="15"/>
      <c r="N2277" s="17"/>
      <c r="O2277" s="17"/>
      <c r="P2277" s="17"/>
      <c r="Q2277" s="69"/>
      <c r="R2277" s="755"/>
      <c r="S2277" s="755"/>
      <c r="AZ2277" s="283"/>
      <c r="BA2277" s="284"/>
    </row>
    <row r="2278" spans="1:53" hidden="1">
      <c r="A2278" s="67"/>
      <c r="B2278" s="28"/>
      <c r="C2278" s="28"/>
      <c r="D2278" s="1011" t="s">
        <v>122</v>
      </c>
      <c r="E2278" s="339"/>
      <c r="H2278" s="58"/>
      <c r="N2278" s="18">
        <f>SUBTOTAL(9,N2279:N2281)</f>
        <v>15080000</v>
      </c>
      <c r="O2278" s="18">
        <f>SUBTOTAL(9,O2279:O2281)</f>
        <v>20220000</v>
      </c>
      <c r="P2278" s="18">
        <f>SUBTOTAL(9,P2279:P2281)</f>
        <v>-5140000</v>
      </c>
      <c r="Q2278" s="163"/>
      <c r="R2278" s="755"/>
      <c r="S2278" s="755"/>
      <c r="T2278" s="47"/>
      <c r="U2278" s="47"/>
    </row>
    <row r="2279" spans="1:53" hidden="1">
      <c r="A2279" s="67"/>
      <c r="B2279" s="28"/>
      <c r="C2279" s="28"/>
      <c r="D2279" s="1011"/>
      <c r="E2279" s="339" t="s">
        <v>1342</v>
      </c>
      <c r="F2279" s="14">
        <v>30000</v>
      </c>
      <c r="G2279" s="15" t="s">
        <v>3</v>
      </c>
      <c r="H2279" s="58">
        <v>29</v>
      </c>
      <c r="I2279" s="15" t="s">
        <v>119</v>
      </c>
      <c r="J2279" s="15" t="s">
        <v>3</v>
      </c>
      <c r="K2279" s="16">
        <v>12</v>
      </c>
      <c r="L2279" s="15" t="s">
        <v>17</v>
      </c>
      <c r="M2279" s="15" t="s">
        <v>5</v>
      </c>
      <c r="N2279" s="17">
        <f>ROUNDUP(IF(H2279&lt;=0,0,IF(K2279&lt;=0,0,F2279*H2279*K2279)),-3)</f>
        <v>10440000</v>
      </c>
      <c r="O2279" s="17">
        <v>13920000</v>
      </c>
      <c r="P2279" s="17">
        <f>N2279-O2279</f>
        <v>-3480000</v>
      </c>
      <c r="Q2279" s="69"/>
      <c r="R2279" s="755"/>
      <c r="S2279" s="755"/>
      <c r="T2279" s="47"/>
      <c r="U2279" s="47"/>
    </row>
    <row r="2280" spans="1:53" hidden="1">
      <c r="A2280" s="67"/>
      <c r="B2280" s="28"/>
      <c r="C2280" s="28"/>
      <c r="D2280" s="1011"/>
      <c r="E2280" s="339" t="s">
        <v>1343</v>
      </c>
      <c r="F2280" s="14">
        <v>80000</v>
      </c>
      <c r="G2280" s="15" t="s">
        <v>3</v>
      </c>
      <c r="H2280" s="58">
        <v>29</v>
      </c>
      <c r="I2280" s="15" t="s">
        <v>119</v>
      </c>
      <c r="J2280" s="15" t="s">
        <v>3</v>
      </c>
      <c r="K2280" s="16">
        <v>2</v>
      </c>
      <c r="L2280" s="15" t="s">
        <v>155</v>
      </c>
      <c r="M2280" s="15" t="s">
        <v>5</v>
      </c>
      <c r="N2280" s="17">
        <f>ROUNDUP(IF(H2280&lt;=0,0,IF(K2280&lt;=0,0,F2280*H2280*K2280)),-3)</f>
        <v>4640000</v>
      </c>
      <c r="O2280" s="17">
        <v>5800000</v>
      </c>
      <c r="P2280" s="17">
        <f>N2280-O2280</f>
        <v>-1160000</v>
      </c>
      <c r="Q2280" s="69"/>
      <c r="R2280" s="755"/>
      <c r="S2280" s="755"/>
      <c r="T2280" s="47"/>
      <c r="U2280" s="47"/>
    </row>
    <row r="2281" spans="1:53" hidden="1">
      <c r="A2281" s="67"/>
      <c r="B2281" s="28"/>
      <c r="C2281" s="28"/>
      <c r="D2281" s="1011"/>
      <c r="E2281" s="339" t="s">
        <v>1344</v>
      </c>
      <c r="F2281" s="14">
        <v>0</v>
      </c>
      <c r="G2281" s="15" t="s">
        <v>3</v>
      </c>
      <c r="H2281" s="58"/>
      <c r="I2281" s="15" t="s">
        <v>119</v>
      </c>
      <c r="J2281" s="15" t="s">
        <v>3</v>
      </c>
      <c r="L2281" s="15" t="s">
        <v>4</v>
      </c>
      <c r="M2281" s="15" t="s">
        <v>5</v>
      </c>
      <c r="N2281" s="17">
        <f>ROUNDUP(IF(H2281&lt;=0,0,IF(K2281&lt;=0,0,F2281*H2281*K2281)),-3)</f>
        <v>0</v>
      </c>
      <c r="O2281" s="17">
        <v>500000</v>
      </c>
      <c r="P2281" s="17">
        <f>N2281-O2281</f>
        <v>-500000</v>
      </c>
      <c r="Q2281" s="69"/>
      <c r="R2281" s="755"/>
      <c r="S2281" s="755"/>
      <c r="T2281" s="47"/>
      <c r="U2281" s="47"/>
    </row>
    <row r="2282" spans="1:53" hidden="1">
      <c r="A2282" s="67"/>
      <c r="B2282" s="28"/>
      <c r="C2282" s="28"/>
      <c r="D2282" s="1011"/>
      <c r="E2282" s="339"/>
      <c r="H2282" s="58"/>
      <c r="N2282" s="17"/>
      <c r="O2282" s="17"/>
      <c r="P2282" s="17"/>
      <c r="Q2282" s="69"/>
      <c r="R2282" s="755"/>
      <c r="S2282" s="755"/>
      <c r="T2282" s="47"/>
      <c r="U2282" s="47"/>
    </row>
    <row r="2283" spans="1:53" hidden="1">
      <c r="A2283" s="67"/>
      <c r="B2283" s="28"/>
      <c r="C2283" s="68"/>
      <c r="D2283" s="1011" t="s">
        <v>397</v>
      </c>
      <c r="E2283" s="14"/>
      <c r="H2283" s="58"/>
      <c r="N2283" s="18">
        <f>SUBTOTAL(9,N2284:N2287)</f>
        <v>2576000</v>
      </c>
      <c r="O2283" s="18">
        <f>SUBTOTAL(9,O2284:O2287)</f>
        <v>2936000</v>
      </c>
      <c r="P2283" s="18">
        <f>SUBTOTAL(9,P2284:P2287)</f>
        <v>-360000</v>
      </c>
      <c r="Q2283" s="163"/>
      <c r="R2283" s="755"/>
      <c r="S2283" s="755"/>
      <c r="T2283" s="47"/>
      <c r="U2283" s="47"/>
    </row>
    <row r="2284" spans="1:53" hidden="1">
      <c r="A2284" s="67"/>
      <c r="B2284" s="28"/>
      <c r="C2284" s="68"/>
      <c r="D2284" s="1011"/>
      <c r="E2284" s="339" t="s">
        <v>1347</v>
      </c>
      <c r="F2284" s="342">
        <v>55000</v>
      </c>
      <c r="G2284" s="343" t="s">
        <v>3</v>
      </c>
      <c r="H2284" s="344">
        <v>1</v>
      </c>
      <c r="I2284" s="343" t="s">
        <v>1348</v>
      </c>
      <c r="J2284" s="343" t="s">
        <v>3</v>
      </c>
      <c r="K2284" s="345">
        <v>12</v>
      </c>
      <c r="L2284" s="343" t="s">
        <v>120</v>
      </c>
      <c r="M2284" s="343" t="s">
        <v>5</v>
      </c>
      <c r="N2284" s="17">
        <f>ROUNDUP(IF(H2284&lt;=0,0,IF(K2284&lt;=0,0,F2284*H2284*K2284)),-3)</f>
        <v>660000</v>
      </c>
      <c r="O2284" s="17">
        <v>660000</v>
      </c>
      <c r="P2284" s="17">
        <f>N2284-O2284</f>
        <v>0</v>
      </c>
      <c r="Q2284" s="69"/>
      <c r="R2284" s="755"/>
      <c r="S2284" s="755"/>
      <c r="T2284" s="47"/>
      <c r="U2284" s="47"/>
    </row>
    <row r="2285" spans="1:53" hidden="1">
      <c r="A2285" s="67"/>
      <c r="B2285" s="28"/>
      <c r="C2285" s="68"/>
      <c r="D2285" s="1011"/>
      <c r="E2285" s="339" t="s">
        <v>1349</v>
      </c>
      <c r="F2285" s="342">
        <v>12000</v>
      </c>
      <c r="G2285" s="343" t="s">
        <v>3</v>
      </c>
      <c r="H2285" s="344">
        <v>4</v>
      </c>
      <c r="I2285" s="343" t="s">
        <v>1348</v>
      </c>
      <c r="J2285" s="343" t="s">
        <v>3</v>
      </c>
      <c r="K2285" s="344">
        <v>12</v>
      </c>
      <c r="L2285" s="343" t="s">
        <v>120</v>
      </c>
      <c r="M2285" s="343" t="s">
        <v>5</v>
      </c>
      <c r="N2285" s="17">
        <f>ROUNDUP(IF(H2285&lt;=0,0,IF(K2285&lt;=0,0,F2285*H2285*K2285)),-3)</f>
        <v>576000</v>
      </c>
      <c r="O2285" s="17">
        <v>576000</v>
      </c>
      <c r="P2285" s="17">
        <f>N2285-O2285</f>
        <v>0</v>
      </c>
      <c r="Q2285" s="69"/>
      <c r="R2285" s="755"/>
      <c r="S2285" s="755"/>
      <c r="T2285" s="47"/>
      <c r="U2285" s="47"/>
      <c r="AZ2285" s="10"/>
      <c r="BA2285" s="10"/>
    </row>
    <row r="2286" spans="1:53" hidden="1">
      <c r="A2286" s="67"/>
      <c r="B2286" s="28"/>
      <c r="C2286" s="68"/>
      <c r="D2286" s="1011"/>
      <c r="E2286" s="339" t="s">
        <v>1350</v>
      </c>
      <c r="F2286" s="342">
        <v>5000</v>
      </c>
      <c r="G2286" s="343" t="s">
        <v>3</v>
      </c>
      <c r="H2286" s="344">
        <v>3</v>
      </c>
      <c r="I2286" s="343" t="s">
        <v>135</v>
      </c>
      <c r="J2286" s="343" t="s">
        <v>3</v>
      </c>
      <c r="K2286" s="344">
        <v>12</v>
      </c>
      <c r="L2286" s="343" t="s">
        <v>120</v>
      </c>
      <c r="M2286" s="343" t="s">
        <v>5</v>
      </c>
      <c r="N2286" s="17">
        <f>ROUNDUP(IF(H2286&lt;=0,0,IF(K2286&lt;=0,0,F2286*H2286*K2286)),-3)</f>
        <v>180000</v>
      </c>
      <c r="O2286" s="17">
        <v>540000</v>
      </c>
      <c r="P2286" s="17">
        <f>N2286-O2286</f>
        <v>-360000</v>
      </c>
      <c r="Q2286" s="69"/>
      <c r="R2286" s="755"/>
      <c r="S2286" s="755"/>
      <c r="T2286" s="47"/>
      <c r="U2286" s="47"/>
      <c r="AZ2286" s="10"/>
      <c r="BA2286" s="10"/>
    </row>
    <row r="2287" spans="1:53" hidden="1">
      <c r="A2287" s="67"/>
      <c r="B2287" s="28"/>
      <c r="C2287" s="68"/>
      <c r="D2287" s="1011"/>
      <c r="E2287" s="339" t="s">
        <v>1359</v>
      </c>
      <c r="F2287" s="14">
        <v>20000</v>
      </c>
      <c r="G2287" s="15" t="s">
        <v>3</v>
      </c>
      <c r="H2287" s="58">
        <v>29</v>
      </c>
      <c r="I2287" s="15" t="s">
        <v>119</v>
      </c>
      <c r="J2287" s="15" t="s">
        <v>3</v>
      </c>
      <c r="K2287" s="16">
        <v>2</v>
      </c>
      <c r="L2287" s="15" t="s">
        <v>18</v>
      </c>
      <c r="M2287" s="15" t="s">
        <v>5</v>
      </c>
      <c r="N2287" s="17">
        <f>ROUNDUP(IF(H2287&lt;=0,0,IF(K2287&lt;=0,0,F2287*H2287*K2287)),-3)</f>
        <v>1160000</v>
      </c>
      <c r="O2287" s="17">
        <v>1160000</v>
      </c>
      <c r="P2287" s="17">
        <f>N2287-O2287</f>
        <v>0</v>
      </c>
      <c r="Q2287" s="69"/>
      <c r="R2287" s="755"/>
      <c r="S2287" s="755"/>
      <c r="T2287" s="47"/>
      <c r="U2287" s="47"/>
      <c r="AZ2287" s="10"/>
      <c r="BA2287" s="10"/>
    </row>
    <row r="2288" spans="1:53" hidden="1">
      <c r="A2288" s="67"/>
      <c r="B2288" s="28"/>
      <c r="C2288" s="68"/>
      <c r="D2288" s="1011"/>
      <c r="E2288" s="339"/>
      <c r="H2288" s="58"/>
      <c r="N2288" s="17"/>
      <c r="O2288" s="17"/>
      <c r="P2288" s="17"/>
      <c r="Q2288" s="69"/>
      <c r="R2288" s="755"/>
      <c r="S2288" s="755"/>
      <c r="T2288" s="47"/>
      <c r="U2288" s="47"/>
      <c r="AZ2288" s="10"/>
      <c r="BA2288" s="10"/>
    </row>
    <row r="2289" spans="1:53" hidden="1">
      <c r="A2289" s="67"/>
      <c r="B2289" s="28"/>
      <c r="C2289" s="68"/>
      <c r="D2289" s="1011" t="s">
        <v>416</v>
      </c>
      <c r="E2289" s="339"/>
      <c r="H2289" s="58"/>
      <c r="N2289" s="18">
        <f>SUBTOTAL(9,N2290:N2290)</f>
        <v>720000</v>
      </c>
      <c r="O2289" s="18">
        <f>SUBTOTAL(9,O2290:O2290)</f>
        <v>1080000</v>
      </c>
      <c r="P2289" s="18">
        <f>SUBTOTAL(9,P2290:P2290)</f>
        <v>-360000</v>
      </c>
      <c r="Q2289" s="163"/>
      <c r="R2289" s="755"/>
      <c r="S2289" s="755"/>
      <c r="T2289" s="47"/>
      <c r="U2289" s="47"/>
      <c r="AZ2289" s="10"/>
      <c r="BA2289" s="10"/>
    </row>
    <row r="2290" spans="1:53" hidden="1">
      <c r="A2290" s="67"/>
      <c r="B2290" s="28"/>
      <c r="C2290" s="68"/>
      <c r="D2290" s="1011"/>
      <c r="E2290" s="339" t="s">
        <v>1354</v>
      </c>
      <c r="F2290" s="14">
        <v>20000</v>
      </c>
      <c r="G2290" s="15" t="s">
        <v>3</v>
      </c>
      <c r="H2290" s="58">
        <v>3</v>
      </c>
      <c r="I2290" s="15" t="s">
        <v>159</v>
      </c>
      <c r="J2290" s="15" t="s">
        <v>3</v>
      </c>
      <c r="K2290" s="16">
        <v>12</v>
      </c>
      <c r="L2290" s="15" t="s">
        <v>17</v>
      </c>
      <c r="M2290" s="15" t="s">
        <v>5</v>
      </c>
      <c r="N2290" s="17">
        <f>ROUNDUP(IF(H2290&lt;=0,0,IF(K2290&lt;=0,0,F2290*H2290*K2290)),-3)</f>
        <v>720000</v>
      </c>
      <c r="O2290" s="17">
        <v>1080000</v>
      </c>
      <c r="P2290" s="17">
        <f>N2290-O2290</f>
        <v>-360000</v>
      </c>
      <c r="Q2290" s="69"/>
      <c r="R2290" s="755"/>
      <c r="S2290" s="755"/>
      <c r="T2290" s="47"/>
      <c r="U2290" s="47"/>
      <c r="AZ2290" s="10"/>
      <c r="BA2290" s="10"/>
    </row>
    <row r="2291" spans="1:53" hidden="1">
      <c r="A2291" s="67"/>
      <c r="B2291" s="28"/>
      <c r="C2291" s="68"/>
      <c r="D2291" s="1011"/>
      <c r="E2291" s="339"/>
      <c r="H2291" s="58"/>
      <c r="N2291" s="17"/>
      <c r="O2291" s="17"/>
      <c r="P2291" s="17"/>
      <c r="Q2291" s="69"/>
      <c r="R2291" s="755"/>
      <c r="S2291" s="755"/>
      <c r="T2291" s="47"/>
      <c r="U2291" s="47"/>
      <c r="AZ2291" s="10"/>
      <c r="BA2291" s="10"/>
    </row>
    <row r="2292" spans="1:53" hidden="1">
      <c r="A2292" s="67"/>
      <c r="B2292" s="28"/>
      <c r="C2292" s="68"/>
      <c r="D2292" s="1011" t="s">
        <v>445</v>
      </c>
      <c r="E2292" s="13"/>
      <c r="H2292" s="58"/>
      <c r="N2292" s="18">
        <f>SUBTOTAL(9,N2293:N2293)</f>
        <v>2320000</v>
      </c>
      <c r="O2292" s="18">
        <f>SUBTOTAL(9,O2293:O2293)</f>
        <v>2900000</v>
      </c>
      <c r="P2292" s="18">
        <f>SUBTOTAL(9,P2293:P2293)</f>
        <v>-580000</v>
      </c>
      <c r="Q2292" s="163"/>
      <c r="R2292" s="755"/>
      <c r="S2292" s="755"/>
      <c r="T2292" s="47"/>
      <c r="U2292" s="47"/>
      <c r="AZ2292" s="10"/>
      <c r="BA2292" s="10"/>
    </row>
    <row r="2293" spans="1:53" hidden="1">
      <c r="A2293" s="67"/>
      <c r="B2293" s="28"/>
      <c r="C2293" s="68"/>
      <c r="D2293" s="1011"/>
      <c r="E2293" s="339" t="s">
        <v>1362</v>
      </c>
      <c r="F2293" s="14">
        <v>80000</v>
      </c>
      <c r="G2293" s="15" t="s">
        <v>3</v>
      </c>
      <c r="H2293" s="58">
        <v>29</v>
      </c>
      <c r="I2293" s="15" t="s">
        <v>119</v>
      </c>
      <c r="J2293" s="15" t="s">
        <v>3</v>
      </c>
      <c r="K2293" s="16">
        <v>1</v>
      </c>
      <c r="L2293" s="15" t="s">
        <v>4</v>
      </c>
      <c r="M2293" s="15" t="s">
        <v>5</v>
      </c>
      <c r="N2293" s="17">
        <f>ROUNDUP(IF(H2293&lt;=0,0,IF(K2293&lt;=0,0,F2293*H2293*K2293)),-3)</f>
        <v>2320000</v>
      </c>
      <c r="O2293" s="17">
        <v>2900000</v>
      </c>
      <c r="P2293" s="17">
        <f>N2293-O2293</f>
        <v>-580000</v>
      </c>
      <c r="Q2293" s="69"/>
      <c r="R2293" s="755"/>
      <c r="S2293" s="755"/>
      <c r="T2293" s="47"/>
      <c r="U2293" s="47"/>
      <c r="AZ2293" s="10"/>
      <c r="BA2293" s="10"/>
    </row>
    <row r="2294" spans="1:53" hidden="1">
      <c r="A2294" s="67"/>
      <c r="B2294" s="28"/>
      <c r="C2294" s="68"/>
      <c r="D2294" s="1011"/>
      <c r="E2294" s="339"/>
      <c r="H2294" s="58"/>
      <c r="N2294" s="17"/>
      <c r="O2294" s="17"/>
      <c r="P2294" s="17"/>
      <c r="Q2294" s="69"/>
      <c r="R2294" s="755"/>
      <c r="S2294" s="755"/>
      <c r="T2294" s="47"/>
      <c r="U2294" s="47"/>
      <c r="AZ2294" s="10"/>
      <c r="BA2294" s="10"/>
    </row>
    <row r="2295" spans="1:53" hidden="1">
      <c r="A2295" s="67"/>
      <c r="B2295" s="28"/>
      <c r="C2295" s="68"/>
      <c r="D2295" s="1011" t="s">
        <v>398</v>
      </c>
      <c r="E2295" s="339"/>
      <c r="H2295" s="58"/>
      <c r="N2295" s="18">
        <f>SUBTOTAL(9,N2296:N2300)</f>
        <v>1476000</v>
      </c>
      <c r="O2295" s="18">
        <f>SUBTOTAL(9,O2296:O2300)</f>
        <v>4280000</v>
      </c>
      <c r="P2295" s="18">
        <f>SUBTOTAL(9,P2296:P2300)</f>
        <v>-2804000</v>
      </c>
      <c r="Q2295" s="163"/>
      <c r="R2295" s="755"/>
      <c r="S2295" s="755"/>
      <c r="T2295" s="47"/>
      <c r="U2295" s="47"/>
      <c r="AZ2295" s="10"/>
      <c r="BA2295" s="10"/>
    </row>
    <row r="2296" spans="1:53" hidden="1">
      <c r="A2296" s="67"/>
      <c r="B2296" s="28"/>
      <c r="C2296" s="68"/>
      <c r="D2296" s="1011"/>
      <c r="E2296" s="339" t="s">
        <v>1377</v>
      </c>
      <c r="F2296" s="14">
        <v>21000</v>
      </c>
      <c r="G2296" s="15" t="s">
        <v>3</v>
      </c>
      <c r="H2296" s="58">
        <v>29</v>
      </c>
      <c r="I2296" s="15" t="s">
        <v>119</v>
      </c>
      <c r="J2296" s="15" t="s">
        <v>3</v>
      </c>
      <c r="K2296" s="360">
        <v>0.9</v>
      </c>
      <c r="M2296" s="15" t="s">
        <v>5</v>
      </c>
      <c r="N2296" s="17">
        <f>ROUNDUP(IF(H2296&lt;=0,0,IF(K2296&lt;=0,0,F2296*H2296*K2296)),-3)</f>
        <v>549000</v>
      </c>
      <c r="O2296" s="17">
        <v>1160000</v>
      </c>
      <c r="P2296" s="17">
        <f>N2296-O2296</f>
        <v>-611000</v>
      </c>
      <c r="Q2296" s="69"/>
      <c r="R2296" s="755"/>
      <c r="S2296" s="755"/>
      <c r="T2296" s="47"/>
      <c r="U2296" s="47"/>
      <c r="AZ2296" s="10"/>
      <c r="BA2296" s="10"/>
    </row>
    <row r="2297" spans="1:53" hidden="1">
      <c r="A2297" s="67"/>
      <c r="B2297" s="28"/>
      <c r="C2297" s="68"/>
      <c r="D2297" s="1011"/>
      <c r="E2297" s="339" t="s">
        <v>3264</v>
      </c>
      <c r="F2297" s="14">
        <v>50000</v>
      </c>
      <c r="G2297" s="15" t="s">
        <v>3</v>
      </c>
      <c r="H2297" s="58">
        <v>3</v>
      </c>
      <c r="I2297" s="15" t="s">
        <v>3265</v>
      </c>
      <c r="J2297" s="15" t="s">
        <v>3</v>
      </c>
      <c r="K2297" s="16">
        <v>1</v>
      </c>
      <c r="L2297" s="15" t="s">
        <v>4</v>
      </c>
      <c r="M2297" s="15" t="s">
        <v>5</v>
      </c>
      <c r="N2297" s="17">
        <f>ROUNDUP(IF(H2297&lt;=0,0,IF(K2297&lt;=0,0,F2297*H2297*K2297)),-3)</f>
        <v>150000</v>
      </c>
      <c r="O2297" s="17">
        <v>1800000</v>
      </c>
      <c r="P2297" s="17">
        <f>N2297-O2297</f>
        <v>-1650000</v>
      </c>
      <c r="Q2297" s="69"/>
      <c r="R2297" s="755"/>
      <c r="S2297" s="755"/>
      <c r="T2297" s="47"/>
      <c r="U2297" s="47"/>
      <c r="AZ2297" s="10"/>
      <c r="BA2297" s="10"/>
    </row>
    <row r="2298" spans="1:53" hidden="1">
      <c r="A2298" s="67"/>
      <c r="B2298" s="28"/>
      <c r="C2298" s="68"/>
      <c r="D2298" s="1011"/>
      <c r="E2298" s="339" t="s">
        <v>3266</v>
      </c>
      <c r="F2298" s="14">
        <v>259000</v>
      </c>
      <c r="G2298" s="15" t="s">
        <v>3</v>
      </c>
      <c r="H2298" s="58">
        <v>3</v>
      </c>
      <c r="I2298" s="15" t="s">
        <v>3265</v>
      </c>
      <c r="J2298" s="15" t="s">
        <v>3</v>
      </c>
      <c r="K2298" s="16">
        <v>1</v>
      </c>
      <c r="L2298" s="15" t="s">
        <v>4</v>
      </c>
      <c r="M2298" s="15" t="s">
        <v>5</v>
      </c>
      <c r="N2298" s="17">
        <f>ROUNDUP(IF(H2298&lt;=0,0,IF(K2298&lt;=0,0,F2298*H2298*K2298)),-3)</f>
        <v>777000</v>
      </c>
      <c r="O2298" s="17">
        <v>0</v>
      </c>
      <c r="P2298" s="17">
        <f>N2298-O2298</f>
        <v>777000</v>
      </c>
      <c r="Q2298" s="69"/>
      <c r="R2298" s="755"/>
      <c r="S2298" s="755"/>
      <c r="T2298" s="47"/>
      <c r="U2298" s="47"/>
      <c r="AZ2298" s="10"/>
      <c r="BA2298" s="10"/>
    </row>
    <row r="2299" spans="1:53" hidden="1">
      <c r="A2299" s="67"/>
      <c r="B2299" s="28"/>
      <c r="C2299" s="68"/>
      <c r="D2299" s="1011"/>
      <c r="E2299" s="339" t="s">
        <v>1378</v>
      </c>
      <c r="F2299" s="14">
        <v>0</v>
      </c>
      <c r="G2299" s="15" t="s">
        <v>3</v>
      </c>
      <c r="H2299" s="58"/>
      <c r="I2299" s="15" t="s">
        <v>1379</v>
      </c>
      <c r="J2299" s="15" t="s">
        <v>3</v>
      </c>
      <c r="L2299" s="15" t="s">
        <v>17</v>
      </c>
      <c r="M2299" s="15" t="s">
        <v>5</v>
      </c>
      <c r="N2299" s="17">
        <f>ROUNDUP(IF(H2299&lt;=0,0,IF(K2299&lt;=0,0,F2299*H2299*K2299)),-3)</f>
        <v>0</v>
      </c>
      <c r="O2299" s="17">
        <v>600000</v>
      </c>
      <c r="P2299" s="17">
        <f>N2299-O2299</f>
        <v>-600000</v>
      </c>
      <c r="Q2299" s="69"/>
      <c r="R2299" s="755"/>
      <c r="S2299" s="755"/>
      <c r="T2299" s="47"/>
      <c r="U2299" s="47"/>
      <c r="AZ2299" s="10"/>
      <c r="BA2299" s="10"/>
    </row>
    <row r="2300" spans="1:53" hidden="1">
      <c r="A2300" s="67"/>
      <c r="B2300" s="28"/>
      <c r="C2300" s="68"/>
      <c r="D2300" s="1011"/>
      <c r="E2300" s="339" t="s">
        <v>1380</v>
      </c>
      <c r="F2300" s="14">
        <v>0</v>
      </c>
      <c r="G2300" s="15" t="s">
        <v>3</v>
      </c>
      <c r="H2300" s="58"/>
      <c r="I2300" s="15" t="s">
        <v>1379</v>
      </c>
      <c r="J2300" s="15" t="s">
        <v>3</v>
      </c>
      <c r="L2300" s="15" t="s">
        <v>17</v>
      </c>
      <c r="M2300" s="15" t="s">
        <v>5</v>
      </c>
      <c r="N2300" s="17">
        <f>ROUNDUP(IF(H2300&lt;=0,0,IF(K2300&lt;=0,0,F2300*H2300*K2300)),-3)</f>
        <v>0</v>
      </c>
      <c r="O2300" s="17">
        <v>720000</v>
      </c>
      <c r="P2300" s="17">
        <f>N2300-O2300</f>
        <v>-720000</v>
      </c>
      <c r="Q2300" s="69"/>
      <c r="R2300" s="755"/>
      <c r="S2300" s="755"/>
      <c r="T2300" s="47"/>
      <c r="U2300" s="47"/>
      <c r="AZ2300" s="10"/>
      <c r="BA2300" s="10"/>
    </row>
    <row r="2301" spans="1:53" hidden="1">
      <c r="A2301" s="67"/>
      <c r="B2301" s="28"/>
      <c r="C2301" s="68"/>
      <c r="D2301" s="1011"/>
      <c r="E2301" s="13"/>
      <c r="H2301" s="58"/>
      <c r="N2301" s="17"/>
      <c r="O2301" s="17"/>
      <c r="P2301" s="17"/>
      <c r="Q2301" s="69"/>
      <c r="R2301" s="755"/>
      <c r="S2301" s="755"/>
      <c r="T2301" s="47"/>
      <c r="U2301" s="47"/>
      <c r="AZ2301" s="10"/>
      <c r="BA2301" s="10"/>
    </row>
    <row r="2302" spans="1:53" hidden="1">
      <c r="A2302" s="67"/>
      <c r="B2302" s="28"/>
      <c r="C2302" s="68"/>
      <c r="D2302" s="1011" t="s">
        <v>417</v>
      </c>
      <c r="E2302" s="339"/>
      <c r="H2302" s="58"/>
      <c r="N2302" s="18">
        <f>SUBTOTAL(9,N2303:N2304)</f>
        <v>1909000</v>
      </c>
      <c r="O2302" s="18">
        <f>SUBTOTAL(9,O2303:O2304)</f>
        <v>2400000</v>
      </c>
      <c r="P2302" s="18">
        <f>SUBTOTAL(9,P2303:P2304)</f>
        <v>-491000</v>
      </c>
      <c r="Q2302" s="163"/>
      <c r="R2302" s="755"/>
      <c r="S2302" s="755"/>
      <c r="T2302" s="47"/>
      <c r="U2302" s="47"/>
    </row>
    <row r="2303" spans="1:53" hidden="1">
      <c r="A2303" s="67"/>
      <c r="B2303" s="28"/>
      <c r="C2303" s="68"/>
      <c r="D2303" s="1011"/>
      <c r="E2303" s="339" t="s">
        <v>3260</v>
      </c>
      <c r="F2303" s="14">
        <v>280000</v>
      </c>
      <c r="G2303" s="15" t="s">
        <v>3</v>
      </c>
      <c r="H2303" s="58">
        <v>7</v>
      </c>
      <c r="I2303" s="15" t="s">
        <v>3261</v>
      </c>
      <c r="J2303" s="15" t="s">
        <v>3</v>
      </c>
      <c r="K2303" s="360">
        <v>0.9</v>
      </c>
      <c r="M2303" s="15" t="s">
        <v>5</v>
      </c>
      <c r="N2303" s="17">
        <f>ROUNDUP(IF(H2303&lt;=0,0,IF(K2303&lt;=0,0,F2303*H2303*K2303)),-3)</f>
        <v>1764000</v>
      </c>
      <c r="O2303" s="17">
        <v>1200000</v>
      </c>
      <c r="P2303" s="17">
        <f>N2303-O2303</f>
        <v>564000</v>
      </c>
      <c r="Q2303" s="69"/>
      <c r="R2303" s="755"/>
      <c r="S2303" s="755"/>
      <c r="T2303" s="47"/>
      <c r="U2303" s="47"/>
      <c r="AZ2303" s="10"/>
      <c r="BA2303" s="10"/>
    </row>
    <row r="2304" spans="1:53" hidden="1">
      <c r="A2304" s="67"/>
      <c r="B2304" s="28"/>
      <c r="C2304" s="68"/>
      <c r="D2304" s="1011"/>
      <c r="E2304" s="339" t="s">
        <v>3262</v>
      </c>
      <c r="F2304" s="14">
        <v>5000</v>
      </c>
      <c r="G2304" s="15" t="s">
        <v>3</v>
      </c>
      <c r="H2304" s="58">
        <v>29</v>
      </c>
      <c r="I2304" s="15" t="s">
        <v>3263</v>
      </c>
      <c r="J2304" s="15" t="s">
        <v>3</v>
      </c>
      <c r="K2304" s="16">
        <v>1</v>
      </c>
      <c r="L2304" s="15" t="s">
        <v>4</v>
      </c>
      <c r="M2304" s="15" t="s">
        <v>5</v>
      </c>
      <c r="N2304" s="17">
        <f>ROUNDUP(IF(H2304&lt;=0,0,IF(K2304&lt;=0,0,F2304*H2304*K2304)),-3)</f>
        <v>145000</v>
      </c>
      <c r="O2304" s="17">
        <v>1200000</v>
      </c>
      <c r="P2304" s="17">
        <f>N2304-O2304</f>
        <v>-1055000</v>
      </c>
      <c r="Q2304" s="69"/>
      <c r="R2304" s="755"/>
      <c r="S2304" s="755"/>
      <c r="T2304" s="47"/>
      <c r="U2304" s="47"/>
      <c r="AZ2304" s="10"/>
      <c r="BA2304" s="10"/>
    </row>
    <row r="2305" spans="1:53" hidden="1">
      <c r="A2305" s="67"/>
      <c r="B2305" s="28"/>
      <c r="C2305" s="68"/>
      <c r="D2305" s="1011"/>
      <c r="E2305" s="339"/>
      <c r="H2305" s="58"/>
      <c r="N2305" s="17"/>
      <c r="O2305" s="17"/>
      <c r="P2305" s="17"/>
      <c r="Q2305" s="69"/>
      <c r="R2305" s="755"/>
      <c r="S2305" s="755"/>
      <c r="T2305" s="47"/>
      <c r="U2305" s="47"/>
    </row>
    <row r="2306" spans="1:53" hidden="1">
      <c r="A2306" s="67"/>
      <c r="B2306" s="28"/>
      <c r="C2306" s="28"/>
      <c r="D2306" s="1011" t="s">
        <v>411</v>
      </c>
      <c r="E2306" s="339"/>
      <c r="H2306" s="58"/>
      <c r="N2306" s="18">
        <f>SUBTOTAL(9,N2307:N2307)</f>
        <v>6600000</v>
      </c>
      <c r="O2306" s="18">
        <f>SUBTOTAL(9,O2307:O2307)</f>
        <v>6600000</v>
      </c>
      <c r="P2306" s="18">
        <f>SUBTOTAL(9,P2307:P2307)</f>
        <v>0</v>
      </c>
      <c r="Q2306" s="163"/>
      <c r="R2306" s="755"/>
      <c r="S2306" s="755"/>
      <c r="T2306" s="47"/>
      <c r="U2306" s="47"/>
    </row>
    <row r="2307" spans="1:53" hidden="1">
      <c r="A2307" s="67"/>
      <c r="B2307" s="28"/>
      <c r="C2307" s="28"/>
      <c r="D2307" s="1011"/>
      <c r="E2307" s="339" t="s">
        <v>1389</v>
      </c>
      <c r="F2307" s="14">
        <v>550000</v>
      </c>
      <c r="G2307" s="15" t="s">
        <v>3</v>
      </c>
      <c r="H2307" s="58">
        <v>1</v>
      </c>
      <c r="I2307" s="15" t="s">
        <v>1379</v>
      </c>
      <c r="J2307" s="15" t="s">
        <v>3</v>
      </c>
      <c r="K2307" s="16">
        <v>12</v>
      </c>
      <c r="L2307" s="15" t="s">
        <v>17</v>
      </c>
      <c r="M2307" s="15" t="s">
        <v>5</v>
      </c>
      <c r="N2307" s="17">
        <f>ROUNDUP(IF(H2307&lt;=0,0,IF(K2307&lt;=0,0,F2307*H2307*K2307)),-3)</f>
        <v>6600000</v>
      </c>
      <c r="O2307" s="17">
        <v>6600000</v>
      </c>
      <c r="P2307" s="17">
        <f>N2307-O2307</f>
        <v>0</v>
      </c>
      <c r="Q2307" s="69"/>
      <c r="R2307" s="755"/>
      <c r="S2307" s="755"/>
      <c r="T2307" s="47"/>
      <c r="U2307" s="47"/>
    </row>
    <row r="2308" spans="1:53" hidden="1">
      <c r="A2308" s="67"/>
      <c r="B2308" s="28"/>
      <c r="C2308" s="28"/>
      <c r="D2308" s="1011"/>
      <c r="E2308" s="339"/>
      <c r="H2308" s="58"/>
      <c r="N2308" s="17"/>
      <c r="O2308" s="17"/>
      <c r="P2308" s="17"/>
      <c r="Q2308" s="69"/>
      <c r="R2308" s="755"/>
      <c r="S2308" s="755"/>
      <c r="T2308" s="47"/>
      <c r="U2308" s="47"/>
    </row>
    <row r="2309" spans="1:53" hidden="1">
      <c r="A2309" s="67"/>
      <c r="B2309" s="28"/>
      <c r="C2309" s="28"/>
      <c r="D2309" s="1011" t="s">
        <v>408</v>
      </c>
      <c r="E2309" s="339"/>
      <c r="H2309" s="58"/>
      <c r="N2309" s="18">
        <f>SUBTOTAL(9,N2310:N2313)</f>
        <v>5400000</v>
      </c>
      <c r="O2309" s="18">
        <f>SUBTOTAL(9,O2310:O2313)</f>
        <v>9000000</v>
      </c>
      <c r="P2309" s="18">
        <f>SUBTOTAL(9,P2310:P2313)</f>
        <v>-3600000</v>
      </c>
      <c r="Q2309" s="163"/>
      <c r="R2309" s="755"/>
      <c r="S2309" s="755"/>
      <c r="T2309" s="47"/>
      <c r="U2309" s="47"/>
    </row>
    <row r="2310" spans="1:53" hidden="1">
      <c r="A2310" s="67"/>
      <c r="B2310" s="28"/>
      <c r="C2310" s="28"/>
      <c r="D2310" s="1011"/>
      <c r="E2310" s="339" t="s">
        <v>1370</v>
      </c>
      <c r="F2310" s="14">
        <v>100000</v>
      </c>
      <c r="G2310" s="15" t="s">
        <v>3</v>
      </c>
      <c r="H2310" s="58"/>
      <c r="I2310" s="15" t="s">
        <v>159</v>
      </c>
      <c r="J2310" s="15" t="s">
        <v>3</v>
      </c>
      <c r="K2310" s="16">
        <v>12</v>
      </c>
      <c r="L2310" s="15" t="s">
        <v>17</v>
      </c>
      <c r="M2310" s="15" t="s">
        <v>5</v>
      </c>
      <c r="N2310" s="17">
        <f>ROUNDUP(IF(H2310&lt;=0,0,IF(K2310&lt;=0,0,F2310*H2310*K2310)),-3)</f>
        <v>0</v>
      </c>
      <c r="O2310" s="17">
        <v>0</v>
      </c>
      <c r="P2310" s="17">
        <f>N2310-O2310</f>
        <v>0</v>
      </c>
      <c r="Q2310" s="69"/>
      <c r="R2310" s="755"/>
      <c r="S2310" s="755"/>
      <c r="T2310" s="47"/>
      <c r="U2310" s="47"/>
    </row>
    <row r="2311" spans="1:53" hidden="1">
      <c r="A2311" s="67"/>
      <c r="B2311" s="28"/>
      <c r="C2311" s="28"/>
      <c r="D2311" s="1011"/>
      <c r="E2311" s="339" t="s">
        <v>1371</v>
      </c>
      <c r="F2311" s="14">
        <v>150000</v>
      </c>
      <c r="G2311" s="15" t="s">
        <v>3</v>
      </c>
      <c r="H2311" s="58">
        <v>3</v>
      </c>
      <c r="I2311" s="15" t="s">
        <v>159</v>
      </c>
      <c r="J2311" s="15" t="s">
        <v>3</v>
      </c>
      <c r="K2311" s="16">
        <v>12</v>
      </c>
      <c r="L2311" s="15" t="s">
        <v>17</v>
      </c>
      <c r="M2311" s="15" t="s">
        <v>5</v>
      </c>
      <c r="N2311" s="17">
        <f>ROUNDUP(IF(H2311&lt;=0,0,IF(K2311&lt;=0,0,F2311*H2311*K2311)),-3)</f>
        <v>5400000</v>
      </c>
      <c r="O2311" s="17">
        <v>9000000</v>
      </c>
      <c r="P2311" s="17">
        <f>N2311-O2311</f>
        <v>-3600000</v>
      </c>
      <c r="Q2311" s="69"/>
      <c r="R2311" s="755"/>
      <c r="S2311" s="755"/>
      <c r="T2311" s="47"/>
      <c r="U2311" s="47"/>
    </row>
    <row r="2312" spans="1:53" hidden="1">
      <c r="A2312" s="67"/>
      <c r="B2312" s="28"/>
      <c r="C2312" s="28"/>
      <c r="D2312" s="1011"/>
      <c r="E2312" s="339" t="s">
        <v>1372</v>
      </c>
      <c r="F2312" s="14">
        <v>350000</v>
      </c>
      <c r="G2312" s="15" t="s">
        <v>3</v>
      </c>
      <c r="H2312" s="58"/>
      <c r="I2312" s="15" t="s">
        <v>159</v>
      </c>
      <c r="J2312" s="15" t="s">
        <v>3</v>
      </c>
      <c r="K2312" s="16">
        <v>12</v>
      </c>
      <c r="L2312" s="15" t="s">
        <v>17</v>
      </c>
      <c r="M2312" s="15" t="s">
        <v>5</v>
      </c>
      <c r="N2312" s="17">
        <f>ROUNDUP(IF(H2312&lt;=0,0,IF(K2312&lt;=0,0,F2312*H2312*K2312)),-3)</f>
        <v>0</v>
      </c>
      <c r="O2312" s="17">
        <v>0</v>
      </c>
      <c r="P2312" s="17">
        <f>N2312-O2312</f>
        <v>0</v>
      </c>
      <c r="Q2312" s="69"/>
      <c r="R2312" s="755"/>
      <c r="S2312" s="755"/>
      <c r="T2312" s="47"/>
      <c r="U2312" s="47"/>
    </row>
    <row r="2313" spans="1:53" hidden="1">
      <c r="A2313" s="67"/>
      <c r="B2313" s="28"/>
      <c r="C2313" s="28"/>
      <c r="D2313" s="1011"/>
      <c r="E2313" s="339" t="s">
        <v>1373</v>
      </c>
      <c r="F2313" s="14">
        <v>450000</v>
      </c>
      <c r="G2313" s="15" t="s">
        <v>3</v>
      </c>
      <c r="H2313" s="58"/>
      <c r="I2313" s="15" t="s">
        <v>159</v>
      </c>
      <c r="J2313" s="15" t="s">
        <v>3</v>
      </c>
      <c r="K2313" s="16">
        <v>12</v>
      </c>
      <c r="L2313" s="15" t="s">
        <v>17</v>
      </c>
      <c r="M2313" s="15" t="s">
        <v>5</v>
      </c>
      <c r="N2313" s="17">
        <f>ROUNDUP(IF(H2313&lt;=0,0,IF(K2313&lt;=0,0,F2313*H2313*K2313)),-3)</f>
        <v>0</v>
      </c>
      <c r="O2313" s="17">
        <v>0</v>
      </c>
      <c r="P2313" s="17">
        <f>N2313-O2313</f>
        <v>0</v>
      </c>
      <c r="Q2313" s="69"/>
      <c r="R2313" s="755"/>
      <c r="S2313" s="755"/>
      <c r="T2313" s="47"/>
      <c r="U2313" s="47"/>
    </row>
    <row r="2314" spans="1:53" hidden="1">
      <c r="A2314" s="67"/>
      <c r="B2314" s="28"/>
      <c r="C2314" s="275"/>
      <c r="D2314" s="1011"/>
      <c r="E2314" s="13"/>
      <c r="H2314" s="58"/>
      <c r="N2314" s="17"/>
      <c r="O2314" s="17"/>
      <c r="P2314" s="17"/>
      <c r="Q2314" s="69"/>
      <c r="R2314" s="755"/>
      <c r="S2314" s="755"/>
      <c r="T2314" s="47"/>
      <c r="U2314" s="47"/>
    </row>
    <row r="2315" spans="1:53" hidden="1">
      <c r="A2315" s="67"/>
      <c r="B2315" s="68"/>
      <c r="C2315" s="347" t="s">
        <v>1390</v>
      </c>
      <c r="D2315" s="1028"/>
      <c r="E2315" s="348"/>
      <c r="F2315" s="118"/>
      <c r="G2315" s="119"/>
      <c r="H2315" s="351"/>
      <c r="I2315" s="119"/>
      <c r="J2315" s="119"/>
      <c r="K2315" s="120"/>
      <c r="L2315" s="119"/>
      <c r="M2315" s="119"/>
      <c r="N2315" s="121">
        <f>SUBTOTAL(9,N2316:N2357)</f>
        <v>41824000</v>
      </c>
      <c r="O2315" s="121">
        <f>SUBTOTAL(9,O2316:O2357)</f>
        <v>55892000</v>
      </c>
      <c r="P2315" s="121">
        <f>SUBTOTAL(9,P2316:P2357)</f>
        <v>-14068000</v>
      </c>
      <c r="Q2315" s="122">
        <f>(N2315/O2315)*100-100</f>
        <v>-25.169970657696979</v>
      </c>
      <c r="R2315" s="755"/>
      <c r="S2315" s="755"/>
      <c r="T2315" s="47"/>
      <c r="U2315" s="47"/>
    </row>
    <row r="2316" spans="1:53" hidden="1">
      <c r="A2316" s="67"/>
      <c r="B2316" s="28"/>
      <c r="C2316" s="28"/>
      <c r="D2316" s="1011" t="s">
        <v>405</v>
      </c>
      <c r="E2316" s="13"/>
      <c r="H2316" s="58"/>
      <c r="N2316" s="18">
        <f>SUBTOTAL(9,N2317)</f>
        <v>14112000</v>
      </c>
      <c r="O2316" s="18">
        <f>SUBTOTAL(9,O2317)</f>
        <v>17640000</v>
      </c>
      <c r="P2316" s="18">
        <f>SUBTOTAL(9,P2317)</f>
        <v>-3528000</v>
      </c>
      <c r="Q2316" s="163"/>
      <c r="R2316" s="755"/>
      <c r="S2316" s="755"/>
      <c r="T2316" s="47"/>
      <c r="U2316" s="47"/>
    </row>
    <row r="2317" spans="1:53" hidden="1">
      <c r="A2317" s="67"/>
      <c r="B2317" s="28"/>
      <c r="C2317" s="28"/>
      <c r="D2317" s="1011"/>
      <c r="E2317" s="339" t="s">
        <v>1341</v>
      </c>
      <c r="F2317" s="14">
        <v>56000</v>
      </c>
      <c r="G2317" s="15" t="s">
        <v>3</v>
      </c>
      <c r="H2317" s="58">
        <v>21</v>
      </c>
      <c r="I2317" s="15" t="s">
        <v>9</v>
      </c>
      <c r="J2317" s="15" t="s">
        <v>3</v>
      </c>
      <c r="K2317" s="16">
        <v>12</v>
      </c>
      <c r="L2317" s="15" t="s">
        <v>17</v>
      </c>
      <c r="M2317" s="15" t="s">
        <v>5</v>
      </c>
      <c r="N2317" s="17">
        <f>ROUNDUP(IF(H2317&lt;=0,0,IF(K2317&lt;=0,0,F2317*H2317*K2317)),-3)</f>
        <v>14112000</v>
      </c>
      <c r="O2317" s="17">
        <v>17640000</v>
      </c>
      <c r="P2317" s="17">
        <f>N2317-O2317</f>
        <v>-3528000</v>
      </c>
      <c r="Q2317" s="69"/>
      <c r="R2317" s="755"/>
      <c r="S2317" s="755"/>
      <c r="T2317" s="47"/>
      <c r="U2317" s="47"/>
    </row>
    <row r="2318" spans="1:53" s="47" customFormat="1" hidden="1">
      <c r="A2318" s="67"/>
      <c r="B2318" s="28"/>
      <c r="C2318" s="28"/>
      <c r="D2318" s="1011"/>
      <c r="E2318" s="339"/>
      <c r="F2318" s="14"/>
      <c r="G2318" s="15"/>
      <c r="H2318" s="58"/>
      <c r="I2318" s="15"/>
      <c r="J2318" s="15"/>
      <c r="K2318" s="16"/>
      <c r="L2318" s="15"/>
      <c r="M2318" s="15"/>
      <c r="N2318" s="17"/>
      <c r="O2318" s="17"/>
      <c r="P2318" s="17"/>
      <c r="Q2318" s="69"/>
      <c r="R2318" s="755"/>
      <c r="S2318" s="755"/>
      <c r="AZ2318" s="283"/>
      <c r="BA2318" s="284"/>
    </row>
    <row r="2319" spans="1:53" hidden="1">
      <c r="A2319" s="67"/>
      <c r="B2319" s="28"/>
      <c r="C2319" s="28"/>
      <c r="D2319" s="1011" t="s">
        <v>122</v>
      </c>
      <c r="E2319" s="339"/>
      <c r="H2319" s="58"/>
      <c r="N2319" s="18">
        <f>SUBTOTAL(9,N2320:N2322)</f>
        <v>10920000</v>
      </c>
      <c r="O2319" s="18">
        <f>SUBTOTAL(9,O2320:O2322)</f>
        <v>14780000</v>
      </c>
      <c r="P2319" s="18">
        <f>SUBTOTAL(9,P2320:P2322)</f>
        <v>-3860000</v>
      </c>
      <c r="Q2319" s="163"/>
      <c r="R2319" s="755"/>
      <c r="S2319" s="755"/>
      <c r="T2319" s="47"/>
      <c r="U2319" s="47"/>
      <c r="AZ2319" s="10"/>
      <c r="BA2319" s="10"/>
    </row>
    <row r="2320" spans="1:53" hidden="1">
      <c r="A2320" s="67"/>
      <c r="B2320" s="28"/>
      <c r="C2320" s="28"/>
      <c r="D2320" s="1011"/>
      <c r="E2320" s="339" t="s">
        <v>1342</v>
      </c>
      <c r="F2320" s="14">
        <v>30000</v>
      </c>
      <c r="G2320" s="15" t="s">
        <v>3</v>
      </c>
      <c r="H2320" s="58">
        <v>21</v>
      </c>
      <c r="I2320" s="15" t="s">
        <v>119</v>
      </c>
      <c r="J2320" s="15" t="s">
        <v>3</v>
      </c>
      <c r="K2320" s="16">
        <v>12</v>
      </c>
      <c r="L2320" s="15" t="s">
        <v>17</v>
      </c>
      <c r="M2320" s="15" t="s">
        <v>5</v>
      </c>
      <c r="N2320" s="17">
        <f>ROUNDUP(IF(H2320&lt;=0,0,IF(K2320&lt;=0,0,F2320*H2320*K2320)),-3)</f>
        <v>7560000</v>
      </c>
      <c r="O2320" s="17">
        <v>10080000</v>
      </c>
      <c r="P2320" s="17">
        <f>N2320-O2320</f>
        <v>-2520000</v>
      </c>
      <c r="Q2320" s="69"/>
      <c r="R2320" s="755"/>
      <c r="S2320" s="755"/>
      <c r="T2320" s="47"/>
      <c r="U2320" s="47"/>
      <c r="AZ2320" s="10"/>
      <c r="BA2320" s="10"/>
    </row>
    <row r="2321" spans="1:21" s="10" customFormat="1" hidden="1">
      <c r="A2321" s="67"/>
      <c r="B2321" s="28"/>
      <c r="C2321" s="28"/>
      <c r="D2321" s="1011"/>
      <c r="E2321" s="339" t="s">
        <v>1343</v>
      </c>
      <c r="F2321" s="14">
        <v>80000</v>
      </c>
      <c r="G2321" s="15" t="s">
        <v>3</v>
      </c>
      <c r="H2321" s="58">
        <v>21</v>
      </c>
      <c r="I2321" s="15" t="s">
        <v>119</v>
      </c>
      <c r="J2321" s="15" t="s">
        <v>3</v>
      </c>
      <c r="K2321" s="16">
        <v>2</v>
      </c>
      <c r="L2321" s="15" t="s">
        <v>155</v>
      </c>
      <c r="M2321" s="15" t="s">
        <v>5</v>
      </c>
      <c r="N2321" s="17">
        <f>ROUNDUP(IF(H2321&lt;=0,0,IF(K2321&lt;=0,0,F2321*H2321*K2321)),-3)</f>
        <v>3360000</v>
      </c>
      <c r="O2321" s="17">
        <v>4200000</v>
      </c>
      <c r="P2321" s="17">
        <f>N2321-O2321</f>
        <v>-840000</v>
      </c>
      <c r="Q2321" s="69"/>
      <c r="R2321" s="755"/>
      <c r="S2321" s="755"/>
      <c r="T2321" s="47"/>
      <c r="U2321" s="47"/>
    </row>
    <row r="2322" spans="1:21" s="10" customFormat="1" hidden="1">
      <c r="A2322" s="67"/>
      <c r="B2322" s="28"/>
      <c r="C2322" s="28"/>
      <c r="D2322" s="1011"/>
      <c r="E2322" s="339" t="s">
        <v>1344</v>
      </c>
      <c r="F2322" s="14">
        <v>0</v>
      </c>
      <c r="G2322" s="15" t="s">
        <v>3</v>
      </c>
      <c r="H2322" s="58"/>
      <c r="I2322" s="15" t="s">
        <v>119</v>
      </c>
      <c r="J2322" s="15" t="s">
        <v>3</v>
      </c>
      <c r="K2322" s="16"/>
      <c r="L2322" s="15" t="s">
        <v>4</v>
      </c>
      <c r="M2322" s="15" t="s">
        <v>5</v>
      </c>
      <c r="N2322" s="17">
        <f>ROUNDUP(IF(H2322&lt;=0,0,IF(K2322&lt;=0,0,F2322*H2322*K2322)),-3)</f>
        <v>0</v>
      </c>
      <c r="O2322" s="17">
        <v>500000</v>
      </c>
      <c r="P2322" s="17">
        <f>N2322-O2322</f>
        <v>-500000</v>
      </c>
      <c r="Q2322" s="69"/>
      <c r="R2322" s="755"/>
      <c r="S2322" s="755"/>
      <c r="T2322" s="47"/>
      <c r="U2322" s="47"/>
    </row>
    <row r="2323" spans="1:21" s="10" customFormat="1" hidden="1">
      <c r="A2323" s="67"/>
      <c r="B2323" s="28"/>
      <c r="C2323" s="28"/>
      <c r="D2323" s="1011"/>
      <c r="E2323" s="339"/>
      <c r="F2323" s="14"/>
      <c r="G2323" s="15"/>
      <c r="H2323" s="58"/>
      <c r="I2323" s="15"/>
      <c r="J2323" s="15"/>
      <c r="K2323" s="16"/>
      <c r="L2323" s="15"/>
      <c r="M2323" s="15"/>
      <c r="N2323" s="17"/>
      <c r="O2323" s="17"/>
      <c r="P2323" s="17"/>
      <c r="Q2323" s="69"/>
      <c r="R2323" s="755"/>
      <c r="S2323" s="755"/>
      <c r="T2323" s="47"/>
      <c r="U2323" s="47"/>
    </row>
    <row r="2324" spans="1:21" s="10" customFormat="1" hidden="1">
      <c r="A2324" s="67"/>
      <c r="B2324" s="28"/>
      <c r="C2324" s="68"/>
      <c r="D2324" s="1011" t="s">
        <v>397</v>
      </c>
      <c r="E2324" s="14"/>
      <c r="F2324" s="14"/>
      <c r="G2324" s="15"/>
      <c r="H2324" s="58"/>
      <c r="I2324" s="15"/>
      <c r="J2324" s="15"/>
      <c r="K2324" s="16"/>
      <c r="L2324" s="15"/>
      <c r="M2324" s="15"/>
      <c r="N2324" s="18">
        <f>SUBTOTAL(9,N2325:N2327)</f>
        <v>1212000</v>
      </c>
      <c r="O2324" s="18">
        <f>SUBTOTAL(9,O2325:O2327)</f>
        <v>1452000</v>
      </c>
      <c r="P2324" s="18">
        <f>SUBTOTAL(9,P2325:P2327)</f>
        <v>-240000</v>
      </c>
      <c r="Q2324" s="163"/>
      <c r="R2324" s="755"/>
      <c r="S2324" s="755"/>
      <c r="T2324" s="47"/>
      <c r="U2324" s="47"/>
    </row>
    <row r="2325" spans="1:21" s="10" customFormat="1" hidden="1">
      <c r="A2325" s="67"/>
      <c r="B2325" s="28"/>
      <c r="C2325" s="68"/>
      <c r="D2325" s="1011"/>
      <c r="E2325" s="339" t="s">
        <v>1347</v>
      </c>
      <c r="F2325" s="342">
        <v>55000</v>
      </c>
      <c r="G2325" s="343" t="s">
        <v>3</v>
      </c>
      <c r="H2325" s="344">
        <v>1</v>
      </c>
      <c r="I2325" s="343" t="s">
        <v>1348</v>
      </c>
      <c r="J2325" s="343" t="s">
        <v>3</v>
      </c>
      <c r="K2325" s="345">
        <v>12</v>
      </c>
      <c r="L2325" s="343" t="s">
        <v>120</v>
      </c>
      <c r="M2325" s="343" t="s">
        <v>5</v>
      </c>
      <c r="N2325" s="17">
        <f>ROUNDUP(IF(H2325&lt;=0,0,IF(K2325&lt;=0,0,F2325*H2325*K2325)),-3)</f>
        <v>660000</v>
      </c>
      <c r="O2325" s="17">
        <v>660000</v>
      </c>
      <c r="P2325" s="17">
        <f>N2325-O2325</f>
        <v>0</v>
      </c>
      <c r="Q2325" s="69"/>
      <c r="R2325" s="755"/>
      <c r="S2325" s="755"/>
      <c r="T2325" s="47"/>
      <c r="U2325" s="47"/>
    </row>
    <row r="2326" spans="1:21" s="10" customFormat="1" hidden="1">
      <c r="A2326" s="67"/>
      <c r="B2326" s="28"/>
      <c r="C2326" s="68"/>
      <c r="D2326" s="1011"/>
      <c r="E2326" s="339" t="s">
        <v>1349</v>
      </c>
      <c r="F2326" s="342">
        <v>12000</v>
      </c>
      <c r="G2326" s="343" t="s">
        <v>3</v>
      </c>
      <c r="H2326" s="344">
        <v>3</v>
      </c>
      <c r="I2326" s="343" t="s">
        <v>1348</v>
      </c>
      <c r="J2326" s="343" t="s">
        <v>3</v>
      </c>
      <c r="K2326" s="344">
        <v>12</v>
      </c>
      <c r="L2326" s="343" t="s">
        <v>120</v>
      </c>
      <c r="M2326" s="343" t="s">
        <v>5</v>
      </c>
      <c r="N2326" s="17">
        <f>ROUNDUP(IF(H2326&lt;=0,0,IF(K2326&lt;=0,0,F2326*H2326*K2326)),-3)</f>
        <v>432000</v>
      </c>
      <c r="O2326" s="17">
        <v>432000</v>
      </c>
      <c r="P2326" s="17">
        <f>N2326-O2326</f>
        <v>0</v>
      </c>
      <c r="Q2326" s="69"/>
      <c r="R2326" s="755"/>
      <c r="S2326" s="755"/>
      <c r="T2326" s="47"/>
      <c r="U2326" s="47"/>
    </row>
    <row r="2327" spans="1:21" s="10" customFormat="1" hidden="1">
      <c r="A2327" s="67"/>
      <c r="B2327" s="28"/>
      <c r="C2327" s="68"/>
      <c r="D2327" s="1011"/>
      <c r="E2327" s="339" t="s">
        <v>1350</v>
      </c>
      <c r="F2327" s="342">
        <v>5000</v>
      </c>
      <c r="G2327" s="343" t="s">
        <v>3</v>
      </c>
      <c r="H2327" s="344">
        <v>2</v>
      </c>
      <c r="I2327" s="343" t="s">
        <v>135</v>
      </c>
      <c r="J2327" s="343" t="s">
        <v>3</v>
      </c>
      <c r="K2327" s="344">
        <v>12</v>
      </c>
      <c r="L2327" s="343" t="s">
        <v>120</v>
      </c>
      <c r="M2327" s="343" t="s">
        <v>5</v>
      </c>
      <c r="N2327" s="17">
        <f>ROUNDUP(IF(H2327&lt;=0,0,IF(K2327&lt;=0,0,F2327*H2327*K2327)),-3)</f>
        <v>120000</v>
      </c>
      <c r="O2327" s="17">
        <v>360000</v>
      </c>
      <c r="P2327" s="17">
        <f>N2327-O2327</f>
        <v>-240000</v>
      </c>
      <c r="Q2327" s="69"/>
      <c r="R2327" s="755"/>
      <c r="S2327" s="755"/>
      <c r="T2327" s="47"/>
      <c r="U2327" s="47"/>
    </row>
    <row r="2328" spans="1:21" s="10" customFormat="1" hidden="1">
      <c r="A2328" s="67"/>
      <c r="B2328" s="28"/>
      <c r="C2328" s="68"/>
      <c r="D2328" s="1011"/>
      <c r="E2328" s="339"/>
      <c r="F2328" s="342"/>
      <c r="G2328" s="343"/>
      <c r="H2328" s="344"/>
      <c r="I2328" s="343"/>
      <c r="J2328" s="343"/>
      <c r="K2328" s="344"/>
      <c r="L2328" s="343"/>
      <c r="M2328" s="343"/>
      <c r="N2328" s="17"/>
      <c r="O2328" s="17"/>
      <c r="P2328" s="17"/>
      <c r="Q2328" s="69"/>
      <c r="R2328" s="755"/>
      <c r="S2328" s="755"/>
      <c r="T2328" s="47"/>
      <c r="U2328" s="47"/>
    </row>
    <row r="2329" spans="1:21" s="10" customFormat="1" hidden="1">
      <c r="A2329" s="67"/>
      <c r="B2329" s="28"/>
      <c r="C2329" s="68"/>
      <c r="D2329" s="1011" t="s">
        <v>416</v>
      </c>
      <c r="E2329" s="339"/>
      <c r="F2329" s="14"/>
      <c r="G2329" s="15"/>
      <c r="H2329" s="58"/>
      <c r="I2329" s="15"/>
      <c r="J2329" s="15"/>
      <c r="K2329" s="16"/>
      <c r="L2329" s="15"/>
      <c r="M2329" s="15"/>
      <c r="N2329" s="18">
        <f>SUBTOTAL(9,N2330:N2330)</f>
        <v>480000</v>
      </c>
      <c r="O2329" s="18">
        <f>SUBTOTAL(9,O2330:O2330)</f>
        <v>720000</v>
      </c>
      <c r="P2329" s="18">
        <f>SUBTOTAL(9,P2330:P2330)</f>
        <v>-240000</v>
      </c>
      <c r="Q2329" s="163"/>
      <c r="R2329" s="755"/>
      <c r="S2329" s="755"/>
      <c r="T2329" s="47"/>
      <c r="U2329" s="47"/>
    </row>
    <row r="2330" spans="1:21" s="10" customFormat="1" hidden="1">
      <c r="A2330" s="67"/>
      <c r="B2330" s="28"/>
      <c r="C2330" s="68"/>
      <c r="D2330" s="1011"/>
      <c r="E2330" s="339" t="s">
        <v>1354</v>
      </c>
      <c r="F2330" s="14">
        <v>20000</v>
      </c>
      <c r="G2330" s="15" t="s">
        <v>3</v>
      </c>
      <c r="H2330" s="58">
        <v>2</v>
      </c>
      <c r="I2330" s="15" t="s">
        <v>159</v>
      </c>
      <c r="J2330" s="15" t="s">
        <v>3</v>
      </c>
      <c r="K2330" s="16">
        <v>12</v>
      </c>
      <c r="L2330" s="15" t="s">
        <v>17</v>
      </c>
      <c r="M2330" s="15" t="s">
        <v>5</v>
      </c>
      <c r="N2330" s="17">
        <f>ROUNDUP(IF(H2330&lt;=0,0,IF(K2330&lt;=0,0,F2330*H2330*K2330)),-3)</f>
        <v>480000</v>
      </c>
      <c r="O2330" s="17">
        <v>720000</v>
      </c>
      <c r="P2330" s="17">
        <f>N2330-O2330</f>
        <v>-240000</v>
      </c>
      <c r="Q2330" s="69"/>
      <c r="R2330" s="755"/>
      <c r="S2330" s="755"/>
      <c r="T2330" s="47"/>
      <c r="U2330" s="47"/>
    </row>
    <row r="2331" spans="1:21" s="10" customFormat="1" hidden="1">
      <c r="A2331" s="67"/>
      <c r="B2331" s="28"/>
      <c r="C2331" s="68"/>
      <c r="D2331" s="1011"/>
      <c r="E2331" s="339"/>
      <c r="F2331" s="14"/>
      <c r="G2331" s="15"/>
      <c r="H2331" s="58"/>
      <c r="I2331" s="15"/>
      <c r="J2331" s="15"/>
      <c r="K2331" s="16"/>
      <c r="L2331" s="15"/>
      <c r="M2331" s="15"/>
      <c r="N2331" s="17"/>
      <c r="O2331" s="17"/>
      <c r="P2331" s="17"/>
      <c r="Q2331" s="69"/>
      <c r="R2331" s="755"/>
      <c r="S2331" s="755"/>
      <c r="T2331" s="47"/>
      <c r="U2331" s="47"/>
    </row>
    <row r="2332" spans="1:21" s="10" customFormat="1" hidden="1">
      <c r="A2332" s="67"/>
      <c r="B2332" s="28"/>
      <c r="C2332" s="68"/>
      <c r="D2332" s="1011" t="s">
        <v>436</v>
      </c>
      <c r="E2332" s="339"/>
      <c r="F2332" s="342"/>
      <c r="G2332" s="343"/>
      <c r="H2332" s="344"/>
      <c r="I2332" s="343"/>
      <c r="J2332" s="343"/>
      <c r="K2332" s="344"/>
      <c r="L2332" s="343"/>
      <c r="M2332" s="343"/>
      <c r="N2332" s="18">
        <f>SUBTOTAL(9,N2333:N2333)</f>
        <v>840000</v>
      </c>
      <c r="O2332" s="18">
        <f>SUBTOTAL(9,O2333:O2333)</f>
        <v>840000</v>
      </c>
      <c r="P2332" s="18">
        <f>SUBTOTAL(9,P2333:P2333)</f>
        <v>0</v>
      </c>
      <c r="Q2332" s="163"/>
      <c r="R2332" s="755"/>
      <c r="S2332" s="755"/>
      <c r="T2332" s="47"/>
      <c r="U2332" s="47"/>
    </row>
    <row r="2333" spans="1:21" s="10" customFormat="1" hidden="1">
      <c r="A2333" s="67"/>
      <c r="B2333" s="28"/>
      <c r="C2333" s="68"/>
      <c r="D2333" s="1011"/>
      <c r="E2333" s="339" t="s">
        <v>1359</v>
      </c>
      <c r="F2333" s="14">
        <v>20000</v>
      </c>
      <c r="G2333" s="15" t="s">
        <v>3</v>
      </c>
      <c r="H2333" s="58">
        <v>21</v>
      </c>
      <c r="I2333" s="15" t="s">
        <v>119</v>
      </c>
      <c r="J2333" s="15" t="s">
        <v>3</v>
      </c>
      <c r="K2333" s="16">
        <v>2</v>
      </c>
      <c r="L2333" s="15" t="s">
        <v>18</v>
      </c>
      <c r="M2333" s="15" t="s">
        <v>5</v>
      </c>
      <c r="N2333" s="17">
        <f>ROUNDUP(IF(H2333&lt;=0,0,IF(K2333&lt;=0,0,F2333*H2333*K2333)),-3)</f>
        <v>840000</v>
      </c>
      <c r="O2333" s="17">
        <v>840000</v>
      </c>
      <c r="P2333" s="17">
        <f>N2333-O2333</f>
        <v>0</v>
      </c>
      <c r="Q2333" s="69"/>
      <c r="R2333" s="755"/>
      <c r="S2333" s="755"/>
      <c r="T2333" s="47"/>
      <c r="U2333" s="47"/>
    </row>
    <row r="2334" spans="1:21" s="10" customFormat="1" hidden="1">
      <c r="A2334" s="67"/>
      <c r="B2334" s="28"/>
      <c r="C2334" s="68"/>
      <c r="D2334" s="1011"/>
      <c r="E2334" s="13"/>
      <c r="F2334" s="14"/>
      <c r="G2334" s="15"/>
      <c r="H2334" s="58"/>
      <c r="I2334" s="15"/>
      <c r="J2334" s="15"/>
      <c r="K2334" s="16"/>
      <c r="L2334" s="15"/>
      <c r="M2334" s="15"/>
      <c r="N2334" s="17"/>
      <c r="O2334" s="17"/>
      <c r="P2334" s="17"/>
      <c r="Q2334" s="69"/>
      <c r="R2334" s="755"/>
      <c r="S2334" s="755"/>
      <c r="T2334" s="47"/>
      <c r="U2334" s="47"/>
    </row>
    <row r="2335" spans="1:21" s="10" customFormat="1" hidden="1">
      <c r="A2335" s="67"/>
      <c r="B2335" s="28"/>
      <c r="C2335" s="68"/>
      <c r="D2335" s="1011" t="s">
        <v>445</v>
      </c>
      <c r="E2335" s="13"/>
      <c r="F2335" s="14"/>
      <c r="G2335" s="15"/>
      <c r="H2335" s="58"/>
      <c r="I2335" s="15"/>
      <c r="J2335" s="15"/>
      <c r="K2335" s="16"/>
      <c r="L2335" s="15"/>
      <c r="M2335" s="15"/>
      <c r="N2335" s="18">
        <f>SUBTOTAL(9,N2336:N2336)</f>
        <v>1680000</v>
      </c>
      <c r="O2335" s="18">
        <f>SUBTOTAL(9,O2336:O2336)</f>
        <v>2100000</v>
      </c>
      <c r="P2335" s="18">
        <f>SUBTOTAL(9,P2336:P2336)</f>
        <v>-420000</v>
      </c>
      <c r="Q2335" s="163"/>
      <c r="R2335" s="755"/>
      <c r="S2335" s="755"/>
      <c r="T2335" s="47"/>
      <c r="U2335" s="47"/>
    </row>
    <row r="2336" spans="1:21" s="10" customFormat="1" hidden="1">
      <c r="A2336" s="67"/>
      <c r="B2336" s="28"/>
      <c r="C2336" s="68"/>
      <c r="D2336" s="1011"/>
      <c r="E2336" s="339" t="s">
        <v>1362</v>
      </c>
      <c r="F2336" s="14">
        <v>80000</v>
      </c>
      <c r="G2336" s="15" t="s">
        <v>3</v>
      </c>
      <c r="H2336" s="58">
        <v>21</v>
      </c>
      <c r="I2336" s="15" t="s">
        <v>119</v>
      </c>
      <c r="J2336" s="15" t="s">
        <v>3</v>
      </c>
      <c r="K2336" s="16">
        <v>1</v>
      </c>
      <c r="L2336" s="15" t="s">
        <v>4</v>
      </c>
      <c r="M2336" s="15" t="s">
        <v>5</v>
      </c>
      <c r="N2336" s="17">
        <f>ROUNDUP(IF(H2336&lt;=0,0,IF(K2336&lt;=0,0,F2336*H2336*K2336)),-3)</f>
        <v>1680000</v>
      </c>
      <c r="O2336" s="17">
        <v>2100000</v>
      </c>
      <c r="P2336" s="17">
        <f>N2336-O2336</f>
        <v>-420000</v>
      </c>
      <c r="Q2336" s="69"/>
      <c r="R2336" s="755"/>
      <c r="S2336" s="755"/>
      <c r="T2336" s="47"/>
      <c r="U2336" s="47"/>
    </row>
    <row r="2337" spans="1:21" s="10" customFormat="1" hidden="1">
      <c r="A2337" s="67"/>
      <c r="B2337" s="28"/>
      <c r="C2337" s="68"/>
      <c r="D2337" s="1011"/>
      <c r="E2337" s="339"/>
      <c r="F2337" s="14"/>
      <c r="G2337" s="15"/>
      <c r="H2337" s="58"/>
      <c r="I2337" s="15"/>
      <c r="J2337" s="15"/>
      <c r="K2337" s="16"/>
      <c r="L2337" s="15"/>
      <c r="M2337" s="15"/>
      <c r="N2337" s="17"/>
      <c r="O2337" s="17"/>
      <c r="P2337" s="17"/>
      <c r="Q2337" s="69"/>
      <c r="R2337" s="755"/>
      <c r="S2337" s="755"/>
      <c r="T2337" s="47"/>
      <c r="U2337" s="47"/>
    </row>
    <row r="2338" spans="1:21" s="10" customFormat="1" hidden="1">
      <c r="A2338" s="67"/>
      <c r="B2338" s="28"/>
      <c r="C2338" s="68"/>
      <c r="D2338" s="1011" t="s">
        <v>398</v>
      </c>
      <c r="E2338" s="339"/>
      <c r="F2338" s="14"/>
      <c r="G2338" s="15"/>
      <c r="H2338" s="58"/>
      <c r="I2338" s="15"/>
      <c r="J2338" s="15"/>
      <c r="K2338" s="16"/>
      <c r="L2338" s="15"/>
      <c r="M2338" s="15"/>
      <c r="N2338" s="18">
        <f>SUBTOTAL(9,N2339:N2343)</f>
        <v>1015000</v>
      </c>
      <c r="O2338" s="18">
        <f>SUBTOTAL(9,O2339:O2343)</f>
        <v>3360000</v>
      </c>
      <c r="P2338" s="18">
        <f>SUBTOTAL(9,P2339:P2343)</f>
        <v>-2345000</v>
      </c>
      <c r="Q2338" s="163"/>
      <c r="R2338" s="755"/>
      <c r="S2338" s="755"/>
      <c r="T2338" s="47"/>
      <c r="U2338" s="47"/>
    </row>
    <row r="2339" spans="1:21" s="10" customFormat="1" hidden="1">
      <c r="A2339" s="67"/>
      <c r="B2339" s="28"/>
      <c r="C2339" s="68"/>
      <c r="D2339" s="1011"/>
      <c r="E2339" s="339" t="s">
        <v>1377</v>
      </c>
      <c r="F2339" s="14">
        <v>21000</v>
      </c>
      <c r="G2339" s="15" t="s">
        <v>3</v>
      </c>
      <c r="H2339" s="58">
        <v>21</v>
      </c>
      <c r="I2339" s="15" t="s">
        <v>119</v>
      </c>
      <c r="J2339" s="15" t="s">
        <v>3</v>
      </c>
      <c r="K2339" s="360">
        <v>0.9</v>
      </c>
      <c r="L2339" s="15"/>
      <c r="M2339" s="15" t="s">
        <v>5</v>
      </c>
      <c r="N2339" s="17">
        <f>ROUNDUP(IF(H2339&lt;=0,0,IF(K2339&lt;=0,0,F2339*H2339*K2339)),-3)</f>
        <v>397000</v>
      </c>
      <c r="O2339" s="17">
        <v>840000</v>
      </c>
      <c r="P2339" s="17">
        <f>N2339-O2339</f>
        <v>-443000</v>
      </c>
      <c r="Q2339" s="69"/>
      <c r="R2339" s="755"/>
      <c r="S2339" s="755"/>
      <c r="T2339" s="47"/>
      <c r="U2339" s="47"/>
    </row>
    <row r="2340" spans="1:21" s="10" customFormat="1" hidden="1">
      <c r="A2340" s="67"/>
      <c r="B2340" s="28"/>
      <c r="C2340" s="68"/>
      <c r="D2340" s="1011"/>
      <c r="E2340" s="339" t="s">
        <v>3264</v>
      </c>
      <c r="F2340" s="14">
        <v>50000</v>
      </c>
      <c r="G2340" s="15" t="s">
        <v>3</v>
      </c>
      <c r="H2340" s="58">
        <v>2</v>
      </c>
      <c r="I2340" s="15" t="s">
        <v>3265</v>
      </c>
      <c r="J2340" s="15" t="s">
        <v>3</v>
      </c>
      <c r="K2340" s="16">
        <v>1</v>
      </c>
      <c r="L2340" s="15" t="s">
        <v>4</v>
      </c>
      <c r="M2340" s="15" t="s">
        <v>5</v>
      </c>
      <c r="N2340" s="17">
        <f>ROUNDUP(IF(H2340&lt;=0,0,IF(K2340&lt;=0,0,F2340*H2340*K2340)),-3)</f>
        <v>100000</v>
      </c>
      <c r="O2340" s="17">
        <v>1200000</v>
      </c>
      <c r="P2340" s="17">
        <f>N2340-O2340</f>
        <v>-1100000</v>
      </c>
      <c r="Q2340" s="69"/>
      <c r="R2340" s="755"/>
      <c r="S2340" s="755"/>
      <c r="T2340" s="47"/>
      <c r="U2340" s="47"/>
    </row>
    <row r="2341" spans="1:21" s="10" customFormat="1" hidden="1">
      <c r="A2341" s="67"/>
      <c r="B2341" s="28"/>
      <c r="C2341" s="68"/>
      <c r="D2341" s="1011"/>
      <c r="E2341" s="339" t="s">
        <v>3266</v>
      </c>
      <c r="F2341" s="14">
        <v>259000</v>
      </c>
      <c r="G2341" s="15" t="s">
        <v>3</v>
      </c>
      <c r="H2341" s="58">
        <v>2</v>
      </c>
      <c r="I2341" s="15" t="s">
        <v>3265</v>
      </c>
      <c r="J2341" s="15" t="s">
        <v>3</v>
      </c>
      <c r="K2341" s="16">
        <v>1</v>
      </c>
      <c r="L2341" s="15" t="s">
        <v>4</v>
      </c>
      <c r="M2341" s="15" t="s">
        <v>5</v>
      </c>
      <c r="N2341" s="17">
        <f>ROUNDUP(IF(H2341&lt;=0,0,IF(K2341&lt;=0,0,F2341*H2341*K2341)),-3)</f>
        <v>518000</v>
      </c>
      <c r="O2341" s="17">
        <v>0</v>
      </c>
      <c r="P2341" s="17">
        <f>N2341-O2341</f>
        <v>518000</v>
      </c>
      <c r="Q2341" s="69"/>
      <c r="R2341" s="755"/>
      <c r="S2341" s="755"/>
      <c r="T2341" s="47"/>
      <c r="U2341" s="47"/>
    </row>
    <row r="2342" spans="1:21" s="10" customFormat="1" hidden="1">
      <c r="A2342" s="67"/>
      <c r="B2342" s="28"/>
      <c r="C2342" s="68"/>
      <c r="D2342" s="1011"/>
      <c r="E2342" s="339" t="s">
        <v>1378</v>
      </c>
      <c r="F2342" s="14">
        <v>0</v>
      </c>
      <c r="G2342" s="15" t="s">
        <v>3</v>
      </c>
      <c r="H2342" s="58"/>
      <c r="I2342" s="15" t="s">
        <v>1379</v>
      </c>
      <c r="J2342" s="15" t="s">
        <v>3</v>
      </c>
      <c r="K2342" s="16"/>
      <c r="L2342" s="15" t="s">
        <v>17</v>
      </c>
      <c r="M2342" s="15" t="s">
        <v>5</v>
      </c>
      <c r="N2342" s="17">
        <f>ROUNDUP(IF(H2342&lt;=0,0,IF(K2342&lt;=0,0,F2342*H2342*K2342)),-3)</f>
        <v>0</v>
      </c>
      <c r="O2342" s="17">
        <v>600000</v>
      </c>
      <c r="P2342" s="17">
        <f>N2342-O2342</f>
        <v>-600000</v>
      </c>
      <c r="Q2342" s="69"/>
      <c r="R2342" s="755"/>
      <c r="S2342" s="755"/>
      <c r="T2342" s="47"/>
      <c r="U2342" s="47"/>
    </row>
    <row r="2343" spans="1:21" s="10" customFormat="1" hidden="1">
      <c r="A2343" s="67"/>
      <c r="B2343" s="28"/>
      <c r="C2343" s="68"/>
      <c r="D2343" s="1011"/>
      <c r="E2343" s="339" t="s">
        <v>1380</v>
      </c>
      <c r="F2343" s="14">
        <v>0</v>
      </c>
      <c r="G2343" s="15" t="s">
        <v>3</v>
      </c>
      <c r="H2343" s="58"/>
      <c r="I2343" s="15" t="s">
        <v>1379</v>
      </c>
      <c r="J2343" s="15" t="s">
        <v>3</v>
      </c>
      <c r="K2343" s="16"/>
      <c r="L2343" s="15" t="s">
        <v>17</v>
      </c>
      <c r="M2343" s="15" t="s">
        <v>5</v>
      </c>
      <c r="N2343" s="17">
        <f>ROUNDUP(IF(H2343&lt;=0,0,IF(K2343&lt;=0,0,F2343*H2343*K2343)),-3)</f>
        <v>0</v>
      </c>
      <c r="O2343" s="17">
        <v>720000</v>
      </c>
      <c r="P2343" s="17">
        <f>N2343-O2343</f>
        <v>-720000</v>
      </c>
      <c r="Q2343" s="69"/>
      <c r="R2343" s="755"/>
      <c r="S2343" s="755"/>
      <c r="T2343" s="47"/>
      <c r="U2343" s="47"/>
    </row>
    <row r="2344" spans="1:21" s="10" customFormat="1" hidden="1">
      <c r="A2344" s="67"/>
      <c r="B2344" s="28"/>
      <c r="C2344" s="68"/>
      <c r="D2344" s="1011"/>
      <c r="E2344" s="13"/>
      <c r="F2344" s="14"/>
      <c r="G2344" s="15"/>
      <c r="H2344" s="58"/>
      <c r="I2344" s="15"/>
      <c r="J2344" s="15"/>
      <c r="K2344" s="16"/>
      <c r="L2344" s="15"/>
      <c r="M2344" s="15"/>
      <c r="N2344" s="17"/>
      <c r="O2344" s="17"/>
      <c r="P2344" s="17"/>
      <c r="Q2344" s="69"/>
      <c r="R2344" s="755"/>
      <c r="S2344" s="755"/>
      <c r="T2344" s="47"/>
      <c r="U2344" s="47"/>
    </row>
    <row r="2345" spans="1:21" s="10" customFormat="1" hidden="1">
      <c r="A2345" s="67"/>
      <c r="B2345" s="28"/>
      <c r="C2345" s="68"/>
      <c r="D2345" s="1011" t="s">
        <v>417</v>
      </c>
      <c r="E2345" s="339"/>
      <c r="F2345" s="14"/>
      <c r="G2345" s="15"/>
      <c r="H2345" s="58"/>
      <c r="I2345" s="15"/>
      <c r="J2345" s="15"/>
      <c r="K2345" s="16"/>
      <c r="L2345" s="15"/>
      <c r="M2345" s="15"/>
      <c r="N2345" s="18">
        <f>SUBTOTAL(9,N2346:N2347)</f>
        <v>1365000</v>
      </c>
      <c r="O2345" s="18">
        <f>SUBTOTAL(9,O2346:O2347)</f>
        <v>2400000</v>
      </c>
      <c r="P2345" s="18">
        <f>SUBTOTAL(9,P2346:P2347)</f>
        <v>-1035000</v>
      </c>
      <c r="Q2345" s="163"/>
      <c r="R2345" s="755"/>
      <c r="S2345" s="755"/>
      <c r="T2345" s="47"/>
      <c r="U2345" s="47"/>
    </row>
    <row r="2346" spans="1:21" s="10" customFormat="1" hidden="1">
      <c r="A2346" s="67"/>
      <c r="B2346" s="28"/>
      <c r="C2346" s="68"/>
      <c r="D2346" s="1011"/>
      <c r="E2346" s="339" t="s">
        <v>3260</v>
      </c>
      <c r="F2346" s="14">
        <v>280000</v>
      </c>
      <c r="G2346" s="15" t="s">
        <v>3</v>
      </c>
      <c r="H2346" s="58">
        <v>5</v>
      </c>
      <c r="I2346" s="15" t="s">
        <v>3261</v>
      </c>
      <c r="J2346" s="15" t="s">
        <v>3</v>
      </c>
      <c r="K2346" s="360">
        <v>0.9</v>
      </c>
      <c r="L2346" s="15"/>
      <c r="M2346" s="15" t="s">
        <v>5</v>
      </c>
      <c r="N2346" s="17">
        <f>ROUNDUP(IF(H2346&lt;=0,0,IF(K2346&lt;=0,0,F2346*H2346*K2346)),-3)</f>
        <v>1260000</v>
      </c>
      <c r="O2346" s="17">
        <v>1200000</v>
      </c>
      <c r="P2346" s="17">
        <f>N2346-O2346</f>
        <v>60000</v>
      </c>
      <c r="Q2346" s="69"/>
      <c r="R2346" s="755"/>
      <c r="S2346" s="755"/>
      <c r="T2346" s="47"/>
      <c r="U2346" s="47"/>
    </row>
    <row r="2347" spans="1:21" s="10" customFormat="1" hidden="1">
      <c r="A2347" s="67"/>
      <c r="B2347" s="28"/>
      <c r="C2347" s="68"/>
      <c r="D2347" s="1011"/>
      <c r="E2347" s="339" t="s">
        <v>3262</v>
      </c>
      <c r="F2347" s="14">
        <v>5000</v>
      </c>
      <c r="G2347" s="15" t="s">
        <v>3</v>
      </c>
      <c r="H2347" s="58">
        <v>21</v>
      </c>
      <c r="I2347" s="15" t="s">
        <v>3263</v>
      </c>
      <c r="J2347" s="15" t="s">
        <v>3</v>
      </c>
      <c r="K2347" s="16">
        <v>1</v>
      </c>
      <c r="L2347" s="15" t="s">
        <v>4</v>
      </c>
      <c r="M2347" s="15" t="s">
        <v>5</v>
      </c>
      <c r="N2347" s="17">
        <f>ROUNDUP(IF(H2347&lt;=0,0,IF(K2347&lt;=0,0,F2347*H2347*K2347)),-3)</f>
        <v>105000</v>
      </c>
      <c r="O2347" s="17">
        <v>1200000</v>
      </c>
      <c r="P2347" s="17">
        <f>N2347-O2347</f>
        <v>-1095000</v>
      </c>
      <c r="Q2347" s="69"/>
      <c r="R2347" s="755"/>
      <c r="S2347" s="755"/>
      <c r="T2347" s="47"/>
      <c r="U2347" s="47"/>
    </row>
    <row r="2348" spans="1:21" s="10" customFormat="1" hidden="1">
      <c r="A2348" s="67"/>
      <c r="B2348" s="28"/>
      <c r="C2348" s="68"/>
      <c r="D2348" s="1011"/>
      <c r="E2348" s="339"/>
      <c r="F2348" s="14"/>
      <c r="G2348" s="15"/>
      <c r="H2348" s="58"/>
      <c r="I2348" s="15"/>
      <c r="J2348" s="15"/>
      <c r="K2348" s="16"/>
      <c r="L2348" s="15"/>
      <c r="M2348" s="15"/>
      <c r="N2348" s="17"/>
      <c r="O2348" s="17"/>
      <c r="P2348" s="17"/>
      <c r="Q2348" s="69"/>
      <c r="R2348" s="755"/>
      <c r="S2348" s="755"/>
      <c r="T2348" s="47"/>
      <c r="U2348" s="47"/>
    </row>
    <row r="2349" spans="1:21" s="10" customFormat="1" hidden="1">
      <c r="A2349" s="67"/>
      <c r="B2349" s="28"/>
      <c r="C2349" s="28"/>
      <c r="D2349" s="1011" t="s">
        <v>411</v>
      </c>
      <c r="E2349" s="339"/>
      <c r="F2349" s="14"/>
      <c r="G2349" s="15"/>
      <c r="H2349" s="58"/>
      <c r="I2349" s="15"/>
      <c r="J2349" s="15"/>
      <c r="K2349" s="16"/>
      <c r="L2349" s="15"/>
      <c r="M2349" s="15"/>
      <c r="N2349" s="18">
        <f>SUBTOTAL(9,N2350:N2350)</f>
        <v>6600000</v>
      </c>
      <c r="O2349" s="18">
        <f>SUBTOTAL(9,O2350:O2350)</f>
        <v>6600000</v>
      </c>
      <c r="P2349" s="18">
        <f>SUBTOTAL(9,P2350:P2350)</f>
        <v>0</v>
      </c>
      <c r="Q2349" s="163"/>
      <c r="R2349" s="755"/>
      <c r="S2349" s="755"/>
      <c r="T2349" s="47"/>
      <c r="U2349" s="47"/>
    </row>
    <row r="2350" spans="1:21" s="10" customFormat="1" hidden="1">
      <c r="A2350" s="67"/>
      <c r="B2350" s="28"/>
      <c r="C2350" s="28"/>
      <c r="D2350" s="1011"/>
      <c r="E2350" s="339" t="s">
        <v>1391</v>
      </c>
      <c r="F2350" s="14">
        <v>550000</v>
      </c>
      <c r="G2350" s="15" t="s">
        <v>3</v>
      </c>
      <c r="H2350" s="58">
        <v>1</v>
      </c>
      <c r="I2350" s="15" t="s">
        <v>1379</v>
      </c>
      <c r="J2350" s="15" t="s">
        <v>3</v>
      </c>
      <c r="K2350" s="16">
        <v>12</v>
      </c>
      <c r="L2350" s="15" t="s">
        <v>17</v>
      </c>
      <c r="M2350" s="15" t="s">
        <v>5</v>
      </c>
      <c r="N2350" s="17">
        <f>ROUNDUP(IF(H2350&lt;=0,0,IF(K2350&lt;=0,0,F2350*H2350*K2350)),-3)</f>
        <v>6600000</v>
      </c>
      <c r="O2350" s="17">
        <v>6600000</v>
      </c>
      <c r="P2350" s="17">
        <f>N2350-O2350</f>
        <v>0</v>
      </c>
      <c r="Q2350" s="69"/>
      <c r="R2350" s="755"/>
      <c r="S2350" s="755"/>
      <c r="T2350" s="47"/>
      <c r="U2350" s="47"/>
    </row>
    <row r="2351" spans="1:21" s="10" customFormat="1" hidden="1">
      <c r="A2351" s="67"/>
      <c r="B2351" s="28"/>
      <c r="C2351" s="28"/>
      <c r="D2351" s="1011"/>
      <c r="E2351" s="339"/>
      <c r="F2351" s="14"/>
      <c r="G2351" s="15"/>
      <c r="H2351" s="58"/>
      <c r="I2351" s="15"/>
      <c r="J2351" s="15"/>
      <c r="K2351" s="16"/>
      <c r="L2351" s="15"/>
      <c r="M2351" s="15"/>
      <c r="N2351" s="17"/>
      <c r="O2351" s="17"/>
      <c r="P2351" s="17"/>
      <c r="Q2351" s="69"/>
      <c r="R2351" s="755"/>
      <c r="S2351" s="755"/>
      <c r="T2351" s="47"/>
      <c r="U2351" s="47"/>
    </row>
    <row r="2352" spans="1:21" s="10" customFormat="1" hidden="1">
      <c r="A2352" s="67"/>
      <c r="B2352" s="28"/>
      <c r="C2352" s="28"/>
      <c r="D2352" s="1011" t="s">
        <v>408</v>
      </c>
      <c r="E2352" s="339"/>
      <c r="F2352" s="14"/>
      <c r="G2352" s="15"/>
      <c r="H2352" s="58"/>
      <c r="I2352" s="15"/>
      <c r="J2352" s="15"/>
      <c r="K2352" s="16"/>
      <c r="L2352" s="15"/>
      <c r="M2352" s="15"/>
      <c r="N2352" s="18">
        <f>SUBTOTAL(9,N2353:N2356)</f>
        <v>3600000</v>
      </c>
      <c r="O2352" s="18">
        <f>SUBTOTAL(9,O2353:O2356)</f>
        <v>6000000</v>
      </c>
      <c r="P2352" s="18">
        <f>SUBTOTAL(9,P2353:P2356)</f>
        <v>-2400000</v>
      </c>
      <c r="Q2352" s="163"/>
      <c r="R2352" s="755"/>
      <c r="S2352" s="755"/>
      <c r="T2352" s="47"/>
      <c r="U2352" s="47"/>
    </row>
    <row r="2353" spans="1:21" s="10" customFormat="1" hidden="1">
      <c r="A2353" s="67"/>
      <c r="B2353" s="28"/>
      <c r="C2353" s="28"/>
      <c r="D2353" s="1011"/>
      <c r="E2353" s="339" t="s">
        <v>1370</v>
      </c>
      <c r="F2353" s="14">
        <v>100000</v>
      </c>
      <c r="G2353" s="15" t="s">
        <v>3</v>
      </c>
      <c r="H2353" s="58"/>
      <c r="I2353" s="15" t="s">
        <v>159</v>
      </c>
      <c r="J2353" s="15" t="s">
        <v>3</v>
      </c>
      <c r="K2353" s="16">
        <v>12</v>
      </c>
      <c r="L2353" s="15" t="s">
        <v>17</v>
      </c>
      <c r="M2353" s="15" t="s">
        <v>5</v>
      </c>
      <c r="N2353" s="17">
        <f>ROUNDUP(IF(H2353&lt;=0,0,IF(K2353&lt;=0,0,F2353*H2353*K2353)),-3)</f>
        <v>0</v>
      </c>
      <c r="O2353" s="17"/>
      <c r="P2353" s="17">
        <f>N2353-O2353</f>
        <v>0</v>
      </c>
      <c r="Q2353" s="69"/>
      <c r="R2353" s="755"/>
      <c r="S2353" s="755"/>
      <c r="T2353" s="47"/>
      <c r="U2353" s="47"/>
    </row>
    <row r="2354" spans="1:21" s="10" customFormat="1" hidden="1">
      <c r="A2354" s="67"/>
      <c r="B2354" s="28"/>
      <c r="C2354" s="28"/>
      <c r="D2354" s="1011"/>
      <c r="E2354" s="339" t="s">
        <v>1371</v>
      </c>
      <c r="F2354" s="14">
        <v>150000</v>
      </c>
      <c r="G2354" s="15" t="s">
        <v>3</v>
      </c>
      <c r="H2354" s="58">
        <v>2</v>
      </c>
      <c r="I2354" s="15" t="s">
        <v>159</v>
      </c>
      <c r="J2354" s="15" t="s">
        <v>3</v>
      </c>
      <c r="K2354" s="16">
        <v>12</v>
      </c>
      <c r="L2354" s="15" t="s">
        <v>17</v>
      </c>
      <c r="M2354" s="15" t="s">
        <v>5</v>
      </c>
      <c r="N2354" s="17">
        <f>ROUNDUP(IF(H2354&lt;=0,0,IF(K2354&lt;=0,0,F2354*H2354*K2354)),-3)</f>
        <v>3600000</v>
      </c>
      <c r="O2354" s="17">
        <v>6000000</v>
      </c>
      <c r="P2354" s="17">
        <f>N2354-O2354</f>
        <v>-2400000</v>
      </c>
      <c r="Q2354" s="69"/>
      <c r="R2354" s="755"/>
      <c r="S2354" s="755"/>
      <c r="T2354" s="47"/>
      <c r="U2354" s="47"/>
    </row>
    <row r="2355" spans="1:21" s="10" customFormat="1" hidden="1">
      <c r="A2355" s="67"/>
      <c r="B2355" s="28"/>
      <c r="C2355" s="28"/>
      <c r="D2355" s="1011"/>
      <c r="E2355" s="339" t="s">
        <v>1372</v>
      </c>
      <c r="F2355" s="14">
        <v>350000</v>
      </c>
      <c r="G2355" s="15" t="s">
        <v>3</v>
      </c>
      <c r="H2355" s="58"/>
      <c r="I2355" s="15" t="s">
        <v>159</v>
      </c>
      <c r="J2355" s="15" t="s">
        <v>3</v>
      </c>
      <c r="K2355" s="16">
        <v>12</v>
      </c>
      <c r="L2355" s="15" t="s">
        <v>17</v>
      </c>
      <c r="M2355" s="15" t="s">
        <v>5</v>
      </c>
      <c r="N2355" s="17">
        <f>ROUNDUP(IF(H2355&lt;=0,0,IF(K2355&lt;=0,0,F2355*H2355*K2355)),-3)</f>
        <v>0</v>
      </c>
      <c r="O2355" s="17"/>
      <c r="P2355" s="17">
        <f>N2355-O2355</f>
        <v>0</v>
      </c>
      <c r="Q2355" s="69"/>
      <c r="R2355" s="755"/>
      <c r="S2355" s="755"/>
      <c r="T2355" s="47"/>
      <c r="U2355" s="47"/>
    </row>
    <row r="2356" spans="1:21" s="10" customFormat="1" hidden="1">
      <c r="A2356" s="67"/>
      <c r="B2356" s="28"/>
      <c r="C2356" s="28"/>
      <c r="D2356" s="1011"/>
      <c r="E2356" s="339" t="s">
        <v>1373</v>
      </c>
      <c r="F2356" s="14">
        <v>450000</v>
      </c>
      <c r="G2356" s="15" t="s">
        <v>3</v>
      </c>
      <c r="H2356" s="58"/>
      <c r="I2356" s="15" t="s">
        <v>159</v>
      </c>
      <c r="J2356" s="15" t="s">
        <v>3</v>
      </c>
      <c r="K2356" s="16">
        <v>12</v>
      </c>
      <c r="L2356" s="15" t="s">
        <v>17</v>
      </c>
      <c r="M2356" s="15" t="s">
        <v>5</v>
      </c>
      <c r="N2356" s="17">
        <f>ROUNDUP(IF(H2356&lt;=0,0,IF(K2356&lt;=0,0,F2356*H2356*K2356)),-3)</f>
        <v>0</v>
      </c>
      <c r="O2356" s="17"/>
      <c r="P2356" s="17">
        <f>N2356-O2356</f>
        <v>0</v>
      </c>
      <c r="Q2356" s="69"/>
      <c r="R2356" s="755"/>
      <c r="S2356" s="755"/>
      <c r="T2356" s="47"/>
      <c r="U2356" s="47"/>
    </row>
    <row r="2357" spans="1:21" s="10" customFormat="1" hidden="1">
      <c r="A2357" s="67"/>
      <c r="B2357" s="28"/>
      <c r="C2357" s="28"/>
      <c r="D2357" s="1011"/>
      <c r="E2357" s="339"/>
      <c r="F2357" s="14"/>
      <c r="G2357" s="15"/>
      <c r="H2357" s="58"/>
      <c r="I2357" s="15"/>
      <c r="J2357" s="15"/>
      <c r="K2357" s="16"/>
      <c r="L2357" s="15"/>
      <c r="M2357" s="15"/>
      <c r="N2357" s="18"/>
      <c r="O2357" s="18"/>
      <c r="P2357" s="18"/>
      <c r="Q2357" s="163"/>
      <c r="R2357" s="755"/>
      <c r="S2357" s="755"/>
      <c r="T2357" s="47"/>
      <c r="U2357" s="47"/>
    </row>
    <row r="2358" spans="1:21" s="10" customFormat="1" hidden="1">
      <c r="A2358" s="361" t="s">
        <v>136</v>
      </c>
      <c r="B2358" s="347"/>
      <c r="C2358" s="116"/>
      <c r="D2358" s="1028"/>
      <c r="E2358" s="348"/>
      <c r="F2358" s="118"/>
      <c r="G2358" s="119"/>
      <c r="H2358" s="120"/>
      <c r="I2358" s="119"/>
      <c r="J2358" s="119"/>
      <c r="K2358" s="120"/>
      <c r="L2358" s="119"/>
      <c r="M2358" s="119"/>
      <c r="N2358" s="121">
        <f>SUBTOTAL(9,N2359:N2363)</f>
        <v>533000000</v>
      </c>
      <c r="O2358" s="121">
        <f>SUBTOTAL(9,O2359:O2363)</f>
        <v>1060793998</v>
      </c>
      <c r="P2358" s="121">
        <f>SUBTOTAL(9,P2359:P2363)</f>
        <v>-527793998</v>
      </c>
      <c r="Q2358" s="122">
        <f>(N2358/O2358)*100-100</f>
        <v>-49.75461767271424</v>
      </c>
      <c r="R2358" s="755"/>
      <c r="S2358" s="755"/>
      <c r="T2358" s="47"/>
      <c r="U2358" s="47"/>
    </row>
    <row r="2359" spans="1:21" s="10" customFormat="1" hidden="1">
      <c r="A2359" s="67"/>
      <c r="B2359" s="182" t="s">
        <v>202</v>
      </c>
      <c r="C2359" s="182"/>
      <c r="D2359" s="1031"/>
      <c r="E2359" s="362"/>
      <c r="F2359" s="129"/>
      <c r="G2359" s="130"/>
      <c r="H2359" s="363"/>
      <c r="I2359" s="130"/>
      <c r="J2359" s="130"/>
      <c r="K2359" s="131"/>
      <c r="L2359" s="130"/>
      <c r="M2359" s="130"/>
      <c r="N2359" s="132">
        <f>SUBTOTAL(9,N2360:N2363)</f>
        <v>533000000</v>
      </c>
      <c r="O2359" s="132">
        <f>SUBTOTAL(9,O2360:O2363)</f>
        <v>1060793998</v>
      </c>
      <c r="P2359" s="132">
        <f>SUBTOTAL(9,P2360:P2363)</f>
        <v>-527793998</v>
      </c>
      <c r="Q2359" s="133">
        <f>(N2359/O2359)*100-100</f>
        <v>-49.75461767271424</v>
      </c>
      <c r="R2359" s="755"/>
      <c r="S2359" s="755"/>
      <c r="T2359" s="47"/>
      <c r="U2359" s="47"/>
    </row>
    <row r="2360" spans="1:21" s="10" customFormat="1" hidden="1">
      <c r="A2360" s="67"/>
      <c r="B2360" s="28"/>
      <c r="C2360" s="142"/>
      <c r="D2360" s="1005" t="s">
        <v>126</v>
      </c>
      <c r="E2360" s="124"/>
      <c r="F2360" s="14"/>
      <c r="G2360" s="15"/>
      <c r="H2360" s="16"/>
      <c r="I2360" s="15"/>
      <c r="J2360" s="15"/>
      <c r="K2360" s="16"/>
      <c r="L2360" s="15"/>
      <c r="M2360" s="15"/>
      <c r="N2360" s="18">
        <f>SUBTOTAL(9,N2361:N2361)</f>
        <v>533000000</v>
      </c>
      <c r="O2360" s="18">
        <f>SUBTOTAL(9,O2361:O2361)</f>
        <v>887741000</v>
      </c>
      <c r="P2360" s="18">
        <f>SUBTOTAL(9,P2361:P2361)</f>
        <v>-354741000</v>
      </c>
      <c r="Q2360" s="163"/>
      <c r="R2360" s="755"/>
      <c r="S2360" s="755"/>
      <c r="T2360" s="47"/>
      <c r="U2360" s="47"/>
    </row>
    <row r="2361" spans="1:21" s="10" customFormat="1" hidden="1">
      <c r="A2361" s="67"/>
      <c r="B2361" s="28"/>
      <c r="C2361" s="142"/>
      <c r="D2361" s="1005"/>
      <c r="E2361" s="124" t="s">
        <v>335</v>
      </c>
      <c r="F2361" s="14">
        <v>533000000</v>
      </c>
      <c r="G2361" s="15" t="s">
        <v>3</v>
      </c>
      <c r="H2361" s="16">
        <v>1</v>
      </c>
      <c r="I2361" s="15" t="s">
        <v>16</v>
      </c>
      <c r="J2361" s="15" t="s">
        <v>3</v>
      </c>
      <c r="K2361" s="16">
        <v>1</v>
      </c>
      <c r="L2361" s="15" t="s">
        <v>336</v>
      </c>
      <c r="M2361" s="15" t="s">
        <v>5</v>
      </c>
      <c r="N2361" s="17">
        <f>ROUNDUP(IF(H2361&lt;=0,0,IF(K2361&lt;=0,0,F2361*H2361*K2361)),-3)</f>
        <v>533000000</v>
      </c>
      <c r="O2361" s="17">
        <v>887741000</v>
      </c>
      <c r="P2361" s="17">
        <f>N2361-O2361</f>
        <v>-354741000</v>
      </c>
      <c r="Q2361" s="69"/>
      <c r="R2361" s="755"/>
      <c r="S2361" s="755"/>
      <c r="T2361" s="47"/>
      <c r="U2361" s="47"/>
    </row>
    <row r="2362" spans="1:21" s="10" customFormat="1" hidden="1">
      <c r="A2362" s="67"/>
      <c r="B2362" s="28"/>
      <c r="C2362" s="142"/>
      <c r="D2362" s="1005"/>
      <c r="E2362" s="124" t="s">
        <v>3258</v>
      </c>
      <c r="F2362" s="14"/>
      <c r="G2362" s="15" t="s">
        <v>3</v>
      </c>
      <c r="H2362" s="16">
        <v>1</v>
      </c>
      <c r="I2362" s="15" t="s">
        <v>16</v>
      </c>
      <c r="J2362" s="15" t="s">
        <v>3</v>
      </c>
      <c r="K2362" s="16">
        <v>1</v>
      </c>
      <c r="L2362" s="15" t="s">
        <v>118</v>
      </c>
      <c r="M2362" s="15" t="s">
        <v>5</v>
      </c>
      <c r="N2362" s="17">
        <f>ROUNDUP(IF(H2362&lt;=0,0,IF(K2362&lt;=0,0,F2362*H2362*K2362)),-3)</f>
        <v>0</v>
      </c>
      <c r="O2362" s="17">
        <v>173052998</v>
      </c>
      <c r="P2362" s="17">
        <f>N2362-O2362</f>
        <v>-173052998</v>
      </c>
      <c r="Q2362" s="69"/>
      <c r="R2362" s="755"/>
      <c r="S2362" s="755"/>
      <c r="T2362" s="47"/>
      <c r="U2362" s="47"/>
    </row>
    <row r="2363" spans="1:21" s="10" customFormat="1" hidden="1">
      <c r="A2363" s="67"/>
      <c r="B2363" s="28"/>
      <c r="C2363" s="142"/>
      <c r="D2363" s="1005"/>
      <c r="E2363" s="124"/>
      <c r="F2363" s="14"/>
      <c r="G2363" s="15"/>
      <c r="H2363" s="16"/>
      <c r="I2363" s="15"/>
      <c r="J2363" s="15"/>
      <c r="K2363" s="16"/>
      <c r="L2363" s="15"/>
      <c r="M2363" s="15"/>
      <c r="N2363" s="17"/>
      <c r="O2363" s="17"/>
      <c r="P2363" s="17"/>
      <c r="Q2363" s="69"/>
      <c r="R2363" s="755"/>
      <c r="S2363" s="755"/>
      <c r="T2363" s="47"/>
      <c r="U2363" s="47"/>
    </row>
    <row r="2364" spans="1:21" s="10" customFormat="1" hidden="1">
      <c r="A2364" s="361" t="s">
        <v>137</v>
      </c>
      <c r="B2364" s="347"/>
      <c r="C2364" s="116"/>
      <c r="D2364" s="1064"/>
      <c r="E2364" s="358"/>
      <c r="F2364" s="118"/>
      <c r="G2364" s="119"/>
      <c r="H2364" s="120"/>
      <c r="I2364" s="119"/>
      <c r="J2364" s="119"/>
      <c r="K2364" s="120"/>
      <c r="L2364" s="119"/>
      <c r="M2364" s="119"/>
      <c r="N2364" s="121">
        <f>SUBTOTAL(9,N2365:N2366)</f>
        <v>100000000</v>
      </c>
      <c r="O2364" s="121">
        <f>SUBTOTAL(9,O2365:O2366)</f>
        <v>230799538</v>
      </c>
      <c r="P2364" s="121">
        <f>SUBTOTAL(9,P2365:P2366)</f>
        <v>-130799538</v>
      </c>
      <c r="Q2364" s="122">
        <f>(N2364/O2364)*100-100</f>
        <v>-56.672356943799429</v>
      </c>
      <c r="R2364" s="755"/>
      <c r="S2364" s="755"/>
      <c r="T2364" s="47"/>
      <c r="U2364" s="47"/>
    </row>
    <row r="2365" spans="1:21" s="10" customFormat="1" hidden="1">
      <c r="A2365" s="67"/>
      <c r="B2365" s="28"/>
      <c r="C2365" s="28"/>
      <c r="D2365" s="1063" t="s">
        <v>415</v>
      </c>
      <c r="E2365" s="358"/>
      <c r="F2365" s="14"/>
      <c r="G2365" s="15"/>
      <c r="H2365" s="58"/>
      <c r="I2365" s="15"/>
      <c r="J2365" s="15"/>
      <c r="K2365" s="16"/>
      <c r="L2365" s="15"/>
      <c r="M2365" s="15"/>
      <c r="N2365" s="18">
        <f>SUBTOTAL(9,N2366:N2366)</f>
        <v>100000000</v>
      </c>
      <c r="O2365" s="18">
        <f>SUBTOTAL(9,O2366:O2366)</f>
        <v>230799538</v>
      </c>
      <c r="P2365" s="18">
        <f>SUBTOTAL(9,P2366:P2366)</f>
        <v>-130799538</v>
      </c>
      <c r="Q2365" s="163"/>
      <c r="R2365" s="755"/>
      <c r="S2365" s="755"/>
      <c r="T2365" s="47"/>
      <c r="U2365" s="47"/>
    </row>
    <row r="2366" spans="1:21" s="10" customFormat="1" ht="12.75" hidden="1" thickBot="1">
      <c r="A2366" s="364"/>
      <c r="B2366" s="365"/>
      <c r="C2366" s="366"/>
      <c r="D2366" s="1065"/>
      <c r="E2366" s="367" t="s">
        <v>138</v>
      </c>
      <c r="F2366" s="368">
        <v>100000000</v>
      </c>
      <c r="G2366" s="369" t="s">
        <v>3</v>
      </c>
      <c r="H2366" s="370">
        <v>1</v>
      </c>
      <c r="I2366" s="370" t="s">
        <v>203</v>
      </c>
      <c r="J2366" s="370" t="s">
        <v>3</v>
      </c>
      <c r="K2366" s="370">
        <v>1</v>
      </c>
      <c r="L2366" s="371" t="s">
        <v>203</v>
      </c>
      <c r="M2366" s="370" t="s">
        <v>5</v>
      </c>
      <c r="N2366" s="372">
        <f>ROUNDUP(IF(H2366&lt;=0,0,IF(K2366&lt;=0,0,F2366*H2366*K2366)),-3)</f>
        <v>100000000</v>
      </c>
      <c r="O2366" s="372">
        <v>230799538</v>
      </c>
      <c r="P2366" s="372">
        <f>N2366-O2366</f>
        <v>-130799538</v>
      </c>
      <c r="Q2366" s="373"/>
      <c r="R2366" s="755"/>
      <c r="S2366" s="755"/>
      <c r="T2366" s="47"/>
      <c r="U2366" s="47"/>
    </row>
    <row r="2367" spans="1:21" s="10" customFormat="1" ht="12.75" hidden="1" thickBot="1">
      <c r="A2367" s="374"/>
      <c r="B2367" s="60"/>
      <c r="C2367" s="60"/>
      <c r="D2367" s="1005"/>
      <c r="E2367" s="319"/>
      <c r="F2367" s="14"/>
      <c r="G2367" s="15"/>
      <c r="H2367" s="16"/>
      <c r="I2367" s="15"/>
      <c r="J2367" s="375"/>
      <c r="K2367" s="375"/>
      <c r="L2367" s="376"/>
      <c r="M2367" s="377"/>
      <c r="N2367" s="378"/>
      <c r="O2367" s="378"/>
      <c r="P2367" s="378"/>
      <c r="Q2367" s="379"/>
      <c r="R2367" s="755"/>
      <c r="S2367" s="755"/>
      <c r="T2367" s="47"/>
      <c r="U2367" s="47"/>
    </row>
    <row r="2368" spans="1:21" s="10" customFormat="1" ht="24" hidden="1">
      <c r="A2368" s="380" t="s">
        <v>139</v>
      </c>
      <c r="B2368" s="381" t="s">
        <v>140</v>
      </c>
      <c r="C2368" s="382" t="s">
        <v>141</v>
      </c>
      <c r="D2368" s="1066" t="s">
        <v>142</v>
      </c>
      <c r="E2368" s="383" t="s">
        <v>143</v>
      </c>
      <c r="F2368" s="384"/>
      <c r="G2368" s="385"/>
      <c r="H2368" s="385"/>
      <c r="I2368" s="385"/>
      <c r="J2368" s="385"/>
      <c r="K2368" s="385"/>
      <c r="L2368" s="386"/>
      <c r="M2368" s="385"/>
      <c r="N2368" s="387" t="s">
        <v>198</v>
      </c>
      <c r="O2368" s="387" t="s">
        <v>904</v>
      </c>
      <c r="P2368" s="387" t="s">
        <v>144</v>
      </c>
      <c r="Q2368" s="388" t="s">
        <v>145</v>
      </c>
      <c r="R2368" s="755"/>
      <c r="S2368" s="755"/>
      <c r="T2368" s="47"/>
      <c r="U2368" s="47"/>
    </row>
    <row r="2369" spans="1:56" hidden="1">
      <c r="A2369" s="1145" t="s">
        <v>146</v>
      </c>
      <c r="B2369" s="1146"/>
      <c r="C2369" s="1146"/>
      <c r="D2369" s="1039"/>
      <c r="E2369" s="128"/>
      <c r="F2369" s="129"/>
      <c r="G2369" s="130"/>
      <c r="H2369" s="131"/>
      <c r="I2369" s="130"/>
      <c r="J2369" s="130"/>
      <c r="K2369" s="131"/>
      <c r="L2369" s="130"/>
      <c r="M2369" s="130"/>
      <c r="N2369" s="132">
        <f>SUBTOTAL(9,N2370:N4646)</f>
        <v>69957262000</v>
      </c>
      <c r="O2369" s="132">
        <f>SUBTOTAL(9,O2370:O4646)</f>
        <v>74017247360</v>
      </c>
      <c r="P2369" s="132">
        <f>SUBTOTAL(9,P2370:P4646)</f>
        <v>-4397948360</v>
      </c>
      <c r="Q2369" s="133">
        <f>(N2369/O2369)*100-100</f>
        <v>-5.4851882565334051</v>
      </c>
      <c r="R2369" s="755"/>
      <c r="S2369" s="755"/>
      <c r="T2369" s="47"/>
      <c r="U2369" s="47"/>
      <c r="AZ2369" s="10"/>
      <c r="BA2369" s="10"/>
    </row>
    <row r="2370" spans="1:56" hidden="1">
      <c r="A2370" s="389" t="s">
        <v>423</v>
      </c>
      <c r="B2370" s="15"/>
      <c r="C2370" s="15"/>
      <c r="E2370" s="181"/>
      <c r="F2370" s="137"/>
      <c r="G2370" s="138"/>
      <c r="H2370" s="139"/>
      <c r="I2370" s="138"/>
      <c r="J2370" s="138"/>
      <c r="K2370" s="139"/>
      <c r="L2370" s="138"/>
      <c r="M2370" s="138"/>
      <c r="N2370" s="132">
        <f>SUBTOTAL(9,N2371:N2944)</f>
        <v>9455956000</v>
      </c>
      <c r="O2370" s="132">
        <f>SUBTOTAL(9,O2371:O2944)</f>
        <v>8990563860</v>
      </c>
      <c r="P2370" s="132">
        <f>SUBTOTAL(9,P2371:P2944)</f>
        <v>465392140</v>
      </c>
      <c r="Q2370" s="133">
        <f>(N2370/O2370)*100-100</f>
        <v>5.1764510796767667</v>
      </c>
      <c r="R2370" s="755"/>
      <c r="S2370" s="755"/>
      <c r="T2370" s="47"/>
      <c r="U2370" s="47"/>
      <c r="AZ2370" s="10"/>
      <c r="BA2370" s="10"/>
    </row>
    <row r="2371" spans="1:56" hidden="1">
      <c r="A2371" s="67"/>
      <c r="B2371" s="224" t="s">
        <v>2833</v>
      </c>
      <c r="C2371" s="325"/>
      <c r="D2371" s="1051"/>
      <c r="E2371" s="181"/>
      <c r="F2371" s="137"/>
      <c r="G2371" s="138"/>
      <c r="H2371" s="139"/>
      <c r="I2371" s="138"/>
      <c r="J2371" s="138"/>
      <c r="K2371" s="139"/>
      <c r="L2371" s="138"/>
      <c r="M2371" s="138"/>
      <c r="N2371" s="184">
        <f>SUBTOTAL(9,N2373:N2535)</f>
        <v>1073472000</v>
      </c>
      <c r="O2371" s="184">
        <f>SUBTOTAL(9,O2373:O2535)</f>
        <v>1011659000</v>
      </c>
      <c r="P2371" s="184">
        <f>SUBTOTAL(9,P2373:P2535)</f>
        <v>61813000</v>
      </c>
      <c r="Q2371" s="391">
        <f>(N2371/O2371)*100-100</f>
        <v>6.1100627780704713</v>
      </c>
      <c r="R2371" s="755"/>
      <c r="S2371" s="755"/>
      <c r="T2371" s="47"/>
      <c r="U2371" s="47"/>
      <c r="AZ2371" s="10"/>
      <c r="BA2371" s="10"/>
      <c r="BC2371" s="11"/>
      <c r="BD2371" s="12"/>
    </row>
    <row r="2372" spans="1:56" hidden="1">
      <c r="A2372" s="67"/>
      <c r="B2372" s="329"/>
      <c r="C2372" s="165" t="s">
        <v>2832</v>
      </c>
      <c r="D2372" s="1067"/>
      <c r="E2372" s="117"/>
      <c r="F2372" s="118"/>
      <c r="G2372" s="119"/>
      <c r="H2372" s="120"/>
      <c r="I2372" s="119"/>
      <c r="J2372" s="119"/>
      <c r="K2372" s="120"/>
      <c r="L2372" s="119"/>
      <c r="M2372" s="119"/>
      <c r="N2372" s="121">
        <f>SUBTOTAL(9,N2373:N2462)</f>
        <v>750222000</v>
      </c>
      <c r="O2372" s="121">
        <f>SUBTOTAL(9,O2373:O2462)</f>
        <v>736144000</v>
      </c>
      <c r="P2372" s="121">
        <f>SUBTOTAL(9,P2373:P2462)</f>
        <v>14078000</v>
      </c>
      <c r="Q2372" s="122">
        <f>(N2372/O2372)*100-100</f>
        <v>1.9123975743876116</v>
      </c>
      <c r="R2372" s="755"/>
      <c r="S2372" s="755"/>
      <c r="T2372" s="47"/>
      <c r="U2372" s="47"/>
      <c r="AZ2372" s="10"/>
      <c r="BA2372" s="10"/>
      <c r="BC2372" s="11"/>
      <c r="BD2372" s="12"/>
    </row>
    <row r="2373" spans="1:56" hidden="1">
      <c r="A2373" s="67"/>
      <c r="B2373" s="28"/>
      <c r="C2373" s="28"/>
      <c r="D2373" s="1011" t="s">
        <v>199</v>
      </c>
      <c r="E2373" s="13"/>
      <c r="H2373" s="16">
        <v>1.3</v>
      </c>
      <c r="I2373" s="15" t="s">
        <v>2765</v>
      </c>
      <c r="N2373" s="18">
        <f>SUBTOTAL(9,N2374:N2384)</f>
        <v>80369000</v>
      </c>
      <c r="O2373" s="18">
        <f>SUBTOTAL(9,O2374:O2384)</f>
        <v>76944000</v>
      </c>
      <c r="P2373" s="18">
        <f>SUBTOTAL(9,P2374:P2384)</f>
        <v>3425000</v>
      </c>
      <c r="Q2373" s="163"/>
      <c r="R2373" s="755"/>
      <c r="S2373" s="755"/>
      <c r="T2373" s="47"/>
      <c r="U2373" s="47"/>
      <c r="AZ2373" s="10"/>
      <c r="BA2373" s="10"/>
      <c r="BC2373" s="11"/>
      <c r="BD2373" s="12"/>
    </row>
    <row r="2374" spans="1:56" hidden="1">
      <c r="A2374" s="67"/>
      <c r="B2374" s="28"/>
      <c r="C2374" s="28"/>
      <c r="D2374" s="1011"/>
      <c r="E2374" s="13"/>
      <c r="N2374" s="17">
        <f>SUBTOTAL(9,N2375:N2377)</f>
        <v>61286000</v>
      </c>
      <c r="O2374" s="17">
        <f>SUBTOTAL(9,O2375:O2377)</f>
        <v>58539000</v>
      </c>
      <c r="P2374" s="17">
        <f>SUBTOTAL(9,P2375:P2377)</f>
        <v>2747000</v>
      </c>
      <c r="Q2374" s="69"/>
      <c r="R2374" s="755"/>
      <c r="S2374" s="755"/>
      <c r="T2374" s="47"/>
      <c r="U2374" s="47"/>
      <c r="AZ2374" s="10"/>
      <c r="BA2374" s="10"/>
      <c r="BC2374" s="11"/>
      <c r="BD2374" s="12"/>
    </row>
    <row r="2375" spans="1:56" hidden="1">
      <c r="A2375" s="67"/>
      <c r="B2375" s="28"/>
      <c r="C2375" s="28"/>
      <c r="D2375" s="1011"/>
      <c r="E2375" s="13" t="s">
        <v>2766</v>
      </c>
      <c r="F2375" s="34">
        <v>4391250</v>
      </c>
      <c r="G2375" s="15" t="s">
        <v>3</v>
      </c>
      <c r="H2375" s="16">
        <v>1</v>
      </c>
      <c r="I2375" s="15" t="s">
        <v>26</v>
      </c>
      <c r="J2375" s="15" t="s">
        <v>3</v>
      </c>
      <c r="K2375" s="16">
        <v>12</v>
      </c>
      <c r="L2375" s="15" t="s">
        <v>12</v>
      </c>
      <c r="M2375" s="15" t="s">
        <v>5</v>
      </c>
      <c r="N2375" s="17">
        <f t="shared" ref="N2375:N2384" si="127">ROUNDUP(IF(H2375&lt;=0,0,IF(K2375&lt;=0,0,F2375*H2375*K2375)),-3)</f>
        <v>52695000</v>
      </c>
      <c r="O2375" s="17">
        <v>50375000</v>
      </c>
      <c r="P2375" s="17">
        <f>N2375-O2375</f>
        <v>2320000</v>
      </c>
      <c r="Q2375" s="69"/>
      <c r="R2375" s="755"/>
      <c r="S2375" s="755"/>
      <c r="T2375" s="47"/>
      <c r="U2375" s="47"/>
      <c r="AZ2375" s="10"/>
      <c r="BA2375" s="10"/>
      <c r="BC2375" s="11"/>
      <c r="BD2375" s="12"/>
    </row>
    <row r="2376" spans="1:56" hidden="1">
      <c r="A2376" s="67"/>
      <c r="B2376" s="28"/>
      <c r="C2376" s="28"/>
      <c r="D2376" s="1011"/>
      <c r="E2376" s="13" t="s">
        <v>2767</v>
      </c>
      <c r="F2376" s="34">
        <v>2799910</v>
      </c>
      <c r="G2376" s="15" t="s">
        <v>3</v>
      </c>
      <c r="I2376" s="15" t="s">
        <v>26</v>
      </c>
      <c r="J2376" s="15" t="s">
        <v>3</v>
      </c>
      <c r="K2376" s="16">
        <v>12</v>
      </c>
      <c r="L2376" s="15" t="s">
        <v>12</v>
      </c>
      <c r="M2376" s="15" t="s">
        <v>5</v>
      </c>
      <c r="N2376" s="17">
        <f t="shared" si="127"/>
        <v>0</v>
      </c>
      <c r="O2376" s="17">
        <v>0</v>
      </c>
      <c r="P2376" s="17">
        <f>N2376-O2376</f>
        <v>0</v>
      </c>
      <c r="Q2376" s="69"/>
      <c r="R2376" s="755"/>
      <c r="S2376" s="755"/>
      <c r="T2376" s="47"/>
      <c r="U2376" s="47"/>
      <c r="AZ2376" s="10"/>
      <c r="BA2376" s="10"/>
      <c r="BC2376" s="11"/>
      <c r="BD2376" s="12"/>
    </row>
    <row r="2377" spans="1:56" hidden="1">
      <c r="A2377" s="67"/>
      <c r="B2377" s="28"/>
      <c r="C2377" s="28"/>
      <c r="D2377" s="1011"/>
      <c r="E2377" s="13" t="s">
        <v>2768</v>
      </c>
      <c r="F2377" s="34">
        <v>2386310</v>
      </c>
      <c r="G2377" s="15" t="s">
        <v>3</v>
      </c>
      <c r="H2377" s="16">
        <v>0.3</v>
      </c>
      <c r="I2377" s="15" t="s">
        <v>26</v>
      </c>
      <c r="J2377" s="15" t="s">
        <v>3</v>
      </c>
      <c r="K2377" s="16">
        <v>12</v>
      </c>
      <c r="L2377" s="15" t="s">
        <v>12</v>
      </c>
      <c r="M2377" s="15" t="s">
        <v>5</v>
      </c>
      <c r="N2377" s="17">
        <f t="shared" si="127"/>
        <v>8591000</v>
      </c>
      <c r="O2377" s="17">
        <v>8164000</v>
      </c>
      <c r="P2377" s="17">
        <f>N2377-O2377</f>
        <v>427000</v>
      </c>
      <c r="Q2377" s="69"/>
      <c r="R2377" s="755"/>
      <c r="S2377" s="755"/>
      <c r="T2377" s="47"/>
      <c r="U2377" s="47"/>
      <c r="AZ2377" s="10"/>
      <c r="BA2377" s="10"/>
      <c r="BC2377" s="11"/>
      <c r="BD2377" s="12"/>
    </row>
    <row r="2378" spans="1:56" hidden="1">
      <c r="A2378" s="67"/>
      <c r="B2378" s="28"/>
      <c r="C2378" s="28"/>
      <c r="D2378" s="1011"/>
      <c r="E2378" s="13" t="s">
        <v>49</v>
      </c>
      <c r="N2378" s="17">
        <f>SUBTOTAL(9,N2379:N2384)</f>
        <v>19083000</v>
      </c>
      <c r="O2378" s="17">
        <f>SUBTOTAL(9,O2379:O2384)</f>
        <v>18405000</v>
      </c>
      <c r="P2378" s="17">
        <f>SUBTOTAL(9,P2379:P2384)</f>
        <v>678000</v>
      </c>
      <c r="Q2378" s="69"/>
      <c r="R2378" s="755"/>
      <c r="S2378" s="755"/>
      <c r="T2378" s="47"/>
      <c r="U2378" s="47"/>
      <c r="AZ2378" s="10"/>
      <c r="BA2378" s="10"/>
      <c r="BC2378" s="11"/>
      <c r="BD2378" s="12"/>
    </row>
    <row r="2379" spans="1:56" hidden="1">
      <c r="A2379" s="67"/>
      <c r="B2379" s="28"/>
      <c r="C2379" s="28"/>
      <c r="D2379" s="1011"/>
      <c r="E2379" s="13" t="s">
        <v>2769</v>
      </c>
      <c r="F2379" s="14">
        <f>N2374</f>
        <v>61286000</v>
      </c>
      <c r="G2379" s="15" t="s">
        <v>3</v>
      </c>
      <c r="H2379" s="21">
        <f>1.5/209</f>
        <v>7.1770334928229667E-3</v>
      </c>
      <c r="I2379" s="15" t="s">
        <v>2770</v>
      </c>
      <c r="J2379" s="15" t="s">
        <v>3</v>
      </c>
      <c r="K2379" s="16">
        <v>30</v>
      </c>
      <c r="L2379" s="15" t="s">
        <v>50</v>
      </c>
      <c r="M2379" s="15" t="s">
        <v>5</v>
      </c>
      <c r="N2379" s="17">
        <f t="shared" si="127"/>
        <v>13196000</v>
      </c>
      <c r="O2379" s="17">
        <v>12605000</v>
      </c>
      <c r="P2379" s="17">
        <f t="shared" ref="P2379:P2384" si="128">N2379-O2379</f>
        <v>591000</v>
      </c>
      <c r="Q2379" s="69"/>
      <c r="R2379" s="755"/>
      <c r="S2379" s="755"/>
      <c r="T2379" s="47"/>
      <c r="U2379" s="47"/>
      <c r="AZ2379" s="10"/>
      <c r="BA2379" s="10"/>
      <c r="BC2379" s="11"/>
      <c r="BD2379" s="12"/>
    </row>
    <row r="2380" spans="1:56" hidden="1">
      <c r="A2380" s="67"/>
      <c r="B2380" s="28"/>
      <c r="C2380" s="28"/>
      <c r="D2380" s="1011"/>
      <c r="E2380" s="13" t="s">
        <v>2771</v>
      </c>
      <c r="F2380" s="14">
        <f>N2374/12</f>
        <v>5107166.666666667</v>
      </c>
      <c r="G2380" s="15" t="s">
        <v>3</v>
      </c>
      <c r="H2380" s="21">
        <f>1/209*8</f>
        <v>3.8277511961722487E-2</v>
      </c>
      <c r="I2380" s="15" t="s">
        <v>2770</v>
      </c>
      <c r="J2380" s="15" t="s">
        <v>3</v>
      </c>
      <c r="K2380" s="16">
        <v>10</v>
      </c>
      <c r="L2380" s="15" t="s">
        <v>51</v>
      </c>
      <c r="M2380" s="15" t="s">
        <v>5</v>
      </c>
      <c r="N2380" s="17">
        <f t="shared" si="127"/>
        <v>1955000</v>
      </c>
      <c r="O2380" s="17">
        <v>1868000</v>
      </c>
      <c r="P2380" s="17">
        <f t="shared" si="128"/>
        <v>87000</v>
      </c>
      <c r="Q2380" s="69"/>
      <c r="R2380" s="755"/>
      <c r="S2380" s="755"/>
      <c r="T2380" s="47"/>
      <c r="U2380" s="47"/>
      <c r="AZ2380" s="10"/>
      <c r="BA2380" s="10"/>
      <c r="BC2380" s="11"/>
      <c r="BD2380" s="12"/>
    </row>
    <row r="2381" spans="1:56" hidden="1">
      <c r="A2381" s="67"/>
      <c r="B2381" s="28"/>
      <c r="C2381" s="28"/>
      <c r="D2381" s="1011"/>
      <c r="E2381" s="13" t="s">
        <v>2772</v>
      </c>
      <c r="F2381" s="14">
        <v>50000</v>
      </c>
      <c r="G2381" s="15" t="s">
        <v>3</v>
      </c>
      <c r="H2381" s="16">
        <f>H2373</f>
        <v>1.3</v>
      </c>
      <c r="I2381" s="15" t="s">
        <v>2765</v>
      </c>
      <c r="J2381" s="15" t="s">
        <v>3</v>
      </c>
      <c r="K2381" s="16">
        <v>12</v>
      </c>
      <c r="L2381" s="15" t="s">
        <v>2773</v>
      </c>
      <c r="M2381" s="15" t="s">
        <v>5</v>
      </c>
      <c r="N2381" s="17">
        <f>ROUNDUP(IF(H2381&lt;=0,0,IF(K2381&lt;=0,0,F2381*H2381*K2381)),-3)</f>
        <v>780000</v>
      </c>
      <c r="O2381" s="17">
        <v>780000</v>
      </c>
      <c r="P2381" s="17">
        <f t="shared" si="128"/>
        <v>0</v>
      </c>
      <c r="Q2381" s="69"/>
      <c r="R2381" s="755"/>
      <c r="S2381" s="755"/>
      <c r="T2381" s="47"/>
      <c r="U2381" s="47"/>
      <c r="AZ2381" s="10"/>
      <c r="BA2381" s="10"/>
      <c r="BC2381" s="11"/>
      <c r="BD2381" s="12"/>
    </row>
    <row r="2382" spans="1:56" hidden="1">
      <c r="A2382" s="67"/>
      <c r="B2382" s="28"/>
      <c r="C2382" s="28"/>
      <c r="D2382" s="1011"/>
      <c r="E2382" s="13" t="s">
        <v>54</v>
      </c>
      <c r="F2382" s="14">
        <v>130000</v>
      </c>
      <c r="G2382" s="15" t="s">
        <v>3</v>
      </c>
      <c r="H2382" s="16">
        <f>H2373</f>
        <v>1.3</v>
      </c>
      <c r="I2382" s="15" t="s">
        <v>26</v>
      </c>
      <c r="J2382" s="15" t="s">
        <v>3</v>
      </c>
      <c r="K2382" s="16">
        <v>12</v>
      </c>
      <c r="L2382" s="15" t="s">
        <v>12</v>
      </c>
      <c r="M2382" s="15" t="s">
        <v>5</v>
      </c>
      <c r="N2382" s="17">
        <f t="shared" si="127"/>
        <v>2028000</v>
      </c>
      <c r="O2382" s="17">
        <v>2028000</v>
      </c>
      <c r="P2382" s="17">
        <f t="shared" si="128"/>
        <v>0</v>
      </c>
      <c r="Q2382" s="69"/>
      <c r="R2382" s="755"/>
      <c r="S2382" s="755"/>
      <c r="T2382" s="47"/>
      <c r="U2382" s="47"/>
      <c r="AZ2382" s="10"/>
      <c r="BA2382" s="10"/>
      <c r="BC2382" s="11"/>
      <c r="BD2382" s="12"/>
    </row>
    <row r="2383" spans="1:56" hidden="1">
      <c r="A2383" s="67"/>
      <c r="B2383" s="28"/>
      <c r="C2383" s="28"/>
      <c r="D2383" s="1011"/>
      <c r="E2383" s="13" t="s">
        <v>2774</v>
      </c>
      <c r="F2383" s="14">
        <v>40000</v>
      </c>
      <c r="G2383" s="15" t="s">
        <v>3</v>
      </c>
      <c r="H2383" s="16">
        <f>H2373*0.8</f>
        <v>1.04</v>
      </c>
      <c r="I2383" s="15" t="s">
        <v>26</v>
      </c>
      <c r="J2383" s="15" t="s">
        <v>3</v>
      </c>
      <c r="K2383" s="16">
        <v>12</v>
      </c>
      <c r="L2383" s="15" t="s">
        <v>12</v>
      </c>
      <c r="M2383" s="15" t="s">
        <v>5</v>
      </c>
      <c r="N2383" s="17">
        <f t="shared" si="127"/>
        <v>500000</v>
      </c>
      <c r="O2383" s="17">
        <v>500000</v>
      </c>
      <c r="P2383" s="17">
        <f t="shared" si="128"/>
        <v>0</v>
      </c>
      <c r="Q2383" s="69"/>
      <c r="R2383" s="755"/>
      <c r="S2383" s="755"/>
      <c r="T2383" s="47"/>
      <c r="U2383" s="47"/>
      <c r="AZ2383" s="10"/>
      <c r="BA2383" s="10"/>
      <c r="BC2383" s="11"/>
      <c r="BD2383" s="12"/>
    </row>
    <row r="2384" spans="1:56" hidden="1">
      <c r="A2384" s="67"/>
      <c r="B2384" s="28"/>
      <c r="C2384" s="28"/>
      <c r="D2384" s="1011"/>
      <c r="E2384" s="13" t="s">
        <v>2775</v>
      </c>
      <c r="F2384" s="14">
        <v>20000</v>
      </c>
      <c r="G2384" s="15" t="s">
        <v>3</v>
      </c>
      <c r="H2384" s="16">
        <f>H2373*2</f>
        <v>2.6</v>
      </c>
      <c r="I2384" s="15" t="s">
        <v>26</v>
      </c>
      <c r="J2384" s="15" t="s">
        <v>3</v>
      </c>
      <c r="K2384" s="16">
        <v>12</v>
      </c>
      <c r="L2384" s="15" t="s">
        <v>12</v>
      </c>
      <c r="M2384" s="15" t="s">
        <v>5</v>
      </c>
      <c r="N2384" s="17">
        <f t="shared" si="127"/>
        <v>624000</v>
      </c>
      <c r="O2384" s="17">
        <v>624000</v>
      </c>
      <c r="P2384" s="17">
        <f t="shared" si="128"/>
        <v>0</v>
      </c>
      <c r="Q2384" s="69"/>
      <c r="R2384" s="755"/>
      <c r="S2384" s="755"/>
      <c r="T2384" s="47"/>
      <c r="U2384" s="47"/>
      <c r="AZ2384" s="10"/>
      <c r="BA2384" s="10"/>
      <c r="BC2384" s="11"/>
      <c r="BD2384" s="12"/>
    </row>
    <row r="2385" spans="1:56" hidden="1">
      <c r="A2385" s="67"/>
      <c r="B2385" s="28"/>
      <c r="C2385" s="28"/>
      <c r="D2385" s="1011"/>
      <c r="E2385" s="13"/>
      <c r="N2385" s="17"/>
      <c r="O2385" s="17"/>
      <c r="P2385" s="17"/>
      <c r="Q2385" s="69"/>
      <c r="R2385" s="755"/>
      <c r="S2385" s="755"/>
      <c r="T2385" s="47"/>
      <c r="U2385" s="47"/>
      <c r="AZ2385" s="10"/>
      <c r="BA2385" s="10"/>
      <c r="BC2385" s="11"/>
      <c r="BD2385" s="12"/>
    </row>
    <row r="2386" spans="1:56" hidden="1">
      <c r="A2386" s="67"/>
      <c r="B2386" s="28"/>
      <c r="C2386" s="28"/>
      <c r="D2386" s="1011" t="s">
        <v>507</v>
      </c>
      <c r="E2386" s="13"/>
      <c r="I2386" s="15" t="s">
        <v>26</v>
      </c>
      <c r="N2386" s="18">
        <f>SUBTOTAL(9,N2387:N2395)</f>
        <v>0</v>
      </c>
      <c r="O2386" s="18">
        <v>0</v>
      </c>
      <c r="P2386" s="18">
        <v>0</v>
      </c>
      <c r="Q2386" s="163"/>
      <c r="R2386" s="755"/>
      <c r="S2386" s="755"/>
      <c r="T2386" s="47"/>
      <c r="U2386" s="47"/>
      <c r="AZ2386" s="10"/>
      <c r="BA2386" s="10"/>
      <c r="BC2386" s="11"/>
      <c r="BD2386" s="12"/>
    </row>
    <row r="2387" spans="1:56" hidden="1">
      <c r="A2387" s="67"/>
      <c r="B2387" s="28"/>
      <c r="C2387" s="28"/>
      <c r="D2387" s="1011"/>
      <c r="E2387" s="13" t="s">
        <v>2776</v>
      </c>
      <c r="N2387" s="17">
        <f>SUBTOTAL(9,N2388:N2389)</f>
        <v>0</v>
      </c>
      <c r="O2387" s="17">
        <v>0</v>
      </c>
      <c r="P2387" s="17">
        <f t="shared" ref="P2387:P2395" si="129">N2387-O2387</f>
        <v>0</v>
      </c>
      <c r="Q2387" s="69"/>
      <c r="R2387" s="755"/>
      <c r="S2387" s="755"/>
      <c r="T2387" s="47"/>
      <c r="U2387" s="47"/>
      <c r="AZ2387" s="10"/>
      <c r="BA2387" s="10"/>
      <c r="BC2387" s="11"/>
      <c r="BD2387" s="12"/>
    </row>
    <row r="2388" spans="1:56" hidden="1">
      <c r="A2388" s="67"/>
      <c r="B2388" s="28"/>
      <c r="C2388" s="28"/>
      <c r="D2388" s="1011"/>
      <c r="E2388" s="13" t="s">
        <v>2767</v>
      </c>
      <c r="F2388" s="34"/>
      <c r="G2388" s="15" t="s">
        <v>3</v>
      </c>
      <c r="I2388" s="15" t="s">
        <v>26</v>
      </c>
      <c r="J2388" s="15" t="s">
        <v>3</v>
      </c>
      <c r="L2388" s="15" t="s">
        <v>12</v>
      </c>
      <c r="M2388" s="15" t="s">
        <v>5</v>
      </c>
      <c r="N2388" s="17">
        <f t="shared" ref="N2388:N2395" si="130">ROUNDUP(IF(H2388&lt;=0,0,IF(K2388&lt;=0,0,F2388*H2388*K2388)),-3)</f>
        <v>0</v>
      </c>
      <c r="O2388" s="17">
        <v>0</v>
      </c>
      <c r="P2388" s="17">
        <f t="shared" si="129"/>
        <v>0</v>
      </c>
      <c r="Q2388" s="69"/>
      <c r="R2388" s="755"/>
      <c r="S2388" s="755"/>
      <c r="T2388" s="47"/>
      <c r="U2388" s="47"/>
      <c r="AZ2388" s="10"/>
      <c r="BA2388" s="10"/>
      <c r="BC2388" s="11"/>
      <c r="BD2388" s="12"/>
    </row>
    <row r="2389" spans="1:56" hidden="1">
      <c r="A2389" s="67"/>
      <c r="B2389" s="28"/>
      <c r="C2389" s="28"/>
      <c r="D2389" s="1011"/>
      <c r="E2389" s="13" t="s">
        <v>2768</v>
      </c>
      <c r="F2389" s="34"/>
      <c r="G2389" s="15" t="s">
        <v>3</v>
      </c>
      <c r="I2389" s="15" t="s">
        <v>26</v>
      </c>
      <c r="J2389" s="15" t="s">
        <v>3</v>
      </c>
      <c r="L2389" s="15" t="s">
        <v>12</v>
      </c>
      <c r="M2389" s="15" t="s">
        <v>5</v>
      </c>
      <c r="N2389" s="17">
        <f>ROUNDUP(IF(H2389&lt;=0,0,IF(K2389&lt;=0,0,F2389*H2389*K2389)),-3)</f>
        <v>0</v>
      </c>
      <c r="O2389" s="17">
        <v>0</v>
      </c>
      <c r="P2389" s="17">
        <f t="shared" si="129"/>
        <v>0</v>
      </c>
      <c r="Q2389" s="69"/>
      <c r="R2389" s="755"/>
      <c r="S2389" s="755"/>
      <c r="T2389" s="47"/>
      <c r="U2389" s="47"/>
      <c r="AZ2389" s="10"/>
      <c r="BA2389" s="10"/>
      <c r="BC2389" s="11"/>
      <c r="BD2389" s="12"/>
    </row>
    <row r="2390" spans="1:56" hidden="1">
      <c r="A2390" s="67"/>
      <c r="B2390" s="28"/>
      <c r="C2390" s="28"/>
      <c r="D2390" s="1011"/>
      <c r="E2390" s="13" t="s">
        <v>49</v>
      </c>
      <c r="N2390" s="17">
        <f>SUBTOTAL(9,N2391:N2395)</f>
        <v>0</v>
      </c>
      <c r="O2390" s="17">
        <v>0</v>
      </c>
      <c r="P2390" s="17">
        <f t="shared" si="129"/>
        <v>0</v>
      </c>
      <c r="Q2390" s="69"/>
      <c r="R2390" s="755"/>
      <c r="S2390" s="755"/>
      <c r="T2390" s="47"/>
      <c r="U2390" s="47"/>
      <c r="AZ2390" s="10"/>
      <c r="BA2390" s="10"/>
      <c r="BC2390" s="11"/>
      <c r="BD2390" s="12"/>
    </row>
    <row r="2391" spans="1:56" hidden="1">
      <c r="A2391" s="67"/>
      <c r="B2391" s="28"/>
      <c r="C2391" s="28"/>
      <c r="D2391" s="1011"/>
      <c r="E2391" s="13" t="s">
        <v>2769</v>
      </c>
      <c r="G2391" s="15" t="s">
        <v>3</v>
      </c>
      <c r="H2391" s="21"/>
      <c r="I2391" s="15" t="s">
        <v>2770</v>
      </c>
      <c r="J2391" s="15" t="s">
        <v>3</v>
      </c>
      <c r="L2391" s="15" t="s">
        <v>50</v>
      </c>
      <c r="M2391" s="15" t="s">
        <v>5</v>
      </c>
      <c r="N2391" s="17">
        <f t="shared" si="130"/>
        <v>0</v>
      </c>
      <c r="O2391" s="17">
        <v>0</v>
      </c>
      <c r="P2391" s="17">
        <f t="shared" si="129"/>
        <v>0</v>
      </c>
      <c r="Q2391" s="69"/>
      <c r="R2391" s="755"/>
      <c r="S2391" s="755"/>
      <c r="T2391" s="47"/>
      <c r="U2391" s="47"/>
      <c r="AZ2391" s="10"/>
      <c r="BA2391" s="10"/>
      <c r="BC2391" s="11"/>
      <c r="BD2391" s="12"/>
    </row>
    <row r="2392" spans="1:56" hidden="1">
      <c r="A2392" s="67"/>
      <c r="B2392" s="28"/>
      <c r="C2392" s="28"/>
      <c r="D2392" s="1011"/>
      <c r="E2392" s="13" t="s">
        <v>2771</v>
      </c>
      <c r="G2392" s="15" t="s">
        <v>3</v>
      </c>
      <c r="H2392" s="21"/>
      <c r="I2392" s="15" t="s">
        <v>2770</v>
      </c>
      <c r="J2392" s="15" t="s">
        <v>3</v>
      </c>
      <c r="L2392" s="15" t="s">
        <v>51</v>
      </c>
      <c r="M2392" s="15" t="s">
        <v>5</v>
      </c>
      <c r="N2392" s="17">
        <f t="shared" si="130"/>
        <v>0</v>
      </c>
      <c r="O2392" s="17">
        <v>0</v>
      </c>
      <c r="P2392" s="17">
        <f t="shared" si="129"/>
        <v>0</v>
      </c>
      <c r="Q2392" s="69"/>
      <c r="R2392" s="755"/>
      <c r="S2392" s="755"/>
      <c r="T2392" s="47"/>
      <c r="U2392" s="47"/>
      <c r="AZ2392" s="10"/>
      <c r="BA2392" s="10"/>
      <c r="BC2392" s="11"/>
      <c r="BD2392" s="12"/>
    </row>
    <row r="2393" spans="1:56" hidden="1">
      <c r="A2393" s="67"/>
      <c r="B2393" s="28"/>
      <c r="C2393" s="28"/>
      <c r="D2393" s="1011"/>
      <c r="E2393" s="13" t="s">
        <v>54</v>
      </c>
      <c r="G2393" s="15" t="s">
        <v>3</v>
      </c>
      <c r="I2393" s="15" t="s">
        <v>26</v>
      </c>
      <c r="J2393" s="15" t="s">
        <v>3</v>
      </c>
      <c r="L2393" s="15" t="s">
        <v>12</v>
      </c>
      <c r="M2393" s="15" t="s">
        <v>5</v>
      </c>
      <c r="N2393" s="17">
        <f t="shared" si="130"/>
        <v>0</v>
      </c>
      <c r="O2393" s="17">
        <v>0</v>
      </c>
      <c r="P2393" s="17">
        <f t="shared" si="129"/>
        <v>0</v>
      </c>
      <c r="Q2393" s="69"/>
      <c r="R2393" s="755"/>
      <c r="S2393" s="755"/>
      <c r="T2393" s="47"/>
      <c r="U2393" s="47"/>
      <c r="AZ2393" s="10"/>
      <c r="BA2393" s="10"/>
      <c r="BC2393" s="11"/>
      <c r="BD2393" s="12"/>
    </row>
    <row r="2394" spans="1:56" hidden="1">
      <c r="A2394" s="67"/>
      <c r="B2394" s="28"/>
      <c r="C2394" s="28"/>
      <c r="D2394" s="1011"/>
      <c r="E2394" s="13" t="s">
        <v>2774</v>
      </c>
      <c r="G2394" s="15" t="s">
        <v>3</v>
      </c>
      <c r="I2394" s="15" t="s">
        <v>26</v>
      </c>
      <c r="J2394" s="15" t="s">
        <v>3</v>
      </c>
      <c r="L2394" s="15" t="s">
        <v>12</v>
      </c>
      <c r="M2394" s="15" t="s">
        <v>5</v>
      </c>
      <c r="N2394" s="17">
        <f t="shared" si="130"/>
        <v>0</v>
      </c>
      <c r="O2394" s="17">
        <v>0</v>
      </c>
      <c r="P2394" s="17">
        <f t="shared" si="129"/>
        <v>0</v>
      </c>
      <c r="Q2394" s="69"/>
      <c r="R2394" s="755"/>
      <c r="S2394" s="755"/>
      <c r="T2394" s="47"/>
      <c r="U2394" s="47"/>
      <c r="AZ2394" s="10"/>
      <c r="BA2394" s="10"/>
      <c r="BC2394" s="11"/>
      <c r="BD2394" s="12"/>
    </row>
    <row r="2395" spans="1:56" hidden="1">
      <c r="A2395" s="67"/>
      <c r="B2395" s="28"/>
      <c r="C2395" s="28"/>
      <c r="D2395" s="1011"/>
      <c r="E2395" s="13" t="s">
        <v>2775</v>
      </c>
      <c r="G2395" s="15" t="s">
        <v>3</v>
      </c>
      <c r="I2395" s="15" t="s">
        <v>26</v>
      </c>
      <c r="J2395" s="15" t="s">
        <v>3</v>
      </c>
      <c r="L2395" s="15" t="s">
        <v>12</v>
      </c>
      <c r="M2395" s="15" t="s">
        <v>5</v>
      </c>
      <c r="N2395" s="17">
        <f t="shared" si="130"/>
        <v>0</v>
      </c>
      <c r="O2395" s="17">
        <v>0</v>
      </c>
      <c r="P2395" s="17">
        <f t="shared" si="129"/>
        <v>0</v>
      </c>
      <c r="Q2395" s="69"/>
      <c r="R2395" s="755"/>
      <c r="S2395" s="755"/>
      <c r="T2395" s="47"/>
      <c r="U2395" s="47"/>
      <c r="AZ2395" s="10"/>
      <c r="BA2395" s="10"/>
      <c r="BC2395" s="11"/>
      <c r="BD2395" s="12"/>
    </row>
    <row r="2396" spans="1:56" hidden="1">
      <c r="A2396" s="67"/>
      <c r="B2396" s="28"/>
      <c r="C2396" s="28"/>
      <c r="D2396" s="1011"/>
      <c r="E2396" s="13"/>
      <c r="N2396" s="17"/>
      <c r="O2396" s="17"/>
      <c r="P2396" s="17"/>
      <c r="Q2396" s="69"/>
      <c r="R2396" s="755"/>
      <c r="S2396" s="755"/>
      <c r="T2396" s="47"/>
      <c r="U2396" s="47"/>
      <c r="AZ2396" s="10"/>
      <c r="BA2396" s="10"/>
      <c r="BC2396" s="11"/>
      <c r="BD2396" s="12"/>
    </row>
    <row r="2397" spans="1:56" hidden="1">
      <c r="A2397" s="67"/>
      <c r="B2397" s="28"/>
      <c r="C2397" s="28"/>
      <c r="D2397" s="1011" t="s">
        <v>404</v>
      </c>
      <c r="E2397" s="13"/>
      <c r="N2397" s="18">
        <f>SUBTOTAL(9,N2398:N2398)</f>
        <v>7014000</v>
      </c>
      <c r="O2397" s="18">
        <f>SUBTOTAL(9,O2398:O2398)</f>
        <v>7582000</v>
      </c>
      <c r="P2397" s="18">
        <f>SUBTOTAL(9,P2398:P2398)</f>
        <v>-568000</v>
      </c>
      <c r="Q2397" s="163"/>
      <c r="R2397" s="755"/>
      <c r="S2397" s="755"/>
      <c r="T2397" s="47"/>
      <c r="U2397" s="47"/>
      <c r="AZ2397" s="10"/>
      <c r="BA2397" s="10"/>
      <c r="BC2397" s="11"/>
      <c r="BD2397" s="12"/>
    </row>
    <row r="2398" spans="1:56" hidden="1">
      <c r="A2398" s="67"/>
      <c r="B2398" s="28"/>
      <c r="C2398" s="28"/>
      <c r="D2398" s="1011"/>
      <c r="E2398" s="13" t="s">
        <v>598</v>
      </c>
      <c r="F2398" s="14">
        <f>N2373-N2383-N2384</f>
        <v>79245000</v>
      </c>
      <c r="G2398" s="25" t="s">
        <v>3</v>
      </c>
      <c r="H2398" s="21">
        <v>8.8499999999999995E-2</v>
      </c>
      <c r="I2398" s="25" t="s">
        <v>2777</v>
      </c>
      <c r="J2398" s="25" t="s">
        <v>3</v>
      </c>
      <c r="K2398" s="390">
        <v>1</v>
      </c>
      <c r="L2398" s="25" t="s">
        <v>2770</v>
      </c>
      <c r="M2398" s="25" t="s">
        <v>5</v>
      </c>
      <c r="N2398" s="17">
        <f>ROUNDUP(IF(H2398&lt;=0,0,IF(K2398&lt;=0,0,F2398*H2398*K2398)),-3)</f>
        <v>7014000</v>
      </c>
      <c r="O2398" s="17">
        <v>7582000</v>
      </c>
      <c r="P2398" s="17">
        <f>N2398-O2398</f>
        <v>-568000</v>
      </c>
      <c r="Q2398" s="69"/>
      <c r="R2398" s="755"/>
      <c r="S2398" s="755"/>
      <c r="T2398" s="47"/>
      <c r="U2398" s="47"/>
      <c r="AZ2398" s="10"/>
      <c r="BA2398" s="10"/>
      <c r="BC2398" s="11"/>
      <c r="BD2398" s="12"/>
    </row>
    <row r="2399" spans="1:56" hidden="1">
      <c r="A2399" s="67"/>
      <c r="B2399" s="28"/>
      <c r="C2399" s="28"/>
      <c r="D2399" s="1011"/>
      <c r="E2399" s="13"/>
      <c r="N2399" s="17"/>
      <c r="O2399" s="17"/>
      <c r="P2399" s="17"/>
      <c r="Q2399" s="69"/>
      <c r="R2399" s="755"/>
      <c r="S2399" s="755"/>
      <c r="T2399" s="47"/>
      <c r="U2399" s="47"/>
      <c r="AZ2399" s="10"/>
      <c r="BA2399" s="10"/>
      <c r="BC2399" s="11"/>
      <c r="BD2399" s="12"/>
    </row>
    <row r="2400" spans="1:56" hidden="1">
      <c r="A2400" s="67"/>
      <c r="B2400" s="28"/>
      <c r="C2400" s="28"/>
      <c r="D2400" s="1011" t="s">
        <v>509</v>
      </c>
      <c r="E2400" s="13"/>
      <c r="N2400" s="18">
        <f>SUBTOTAL(9,N2401:N2405)</f>
        <v>7808000</v>
      </c>
      <c r="O2400" s="18">
        <f>SUBTOTAL(9,O2401:O2405)</f>
        <v>7466372</v>
      </c>
      <c r="P2400" s="18">
        <f>SUBTOTAL(9,P2401:P2405)</f>
        <v>341628</v>
      </c>
      <c r="Q2400" s="163"/>
      <c r="R2400" s="755"/>
      <c r="S2400" s="755"/>
      <c r="T2400" s="47"/>
      <c r="U2400" s="47"/>
      <c r="AZ2400" s="10"/>
      <c r="BA2400" s="10"/>
      <c r="BC2400" s="11"/>
      <c r="BD2400" s="12"/>
    </row>
    <row r="2401" spans="1:56" hidden="1">
      <c r="A2401" s="67"/>
      <c r="B2401" s="28"/>
      <c r="C2401" s="28"/>
      <c r="D2401" s="1011"/>
      <c r="E2401" s="13" t="s">
        <v>599</v>
      </c>
      <c r="F2401" s="14">
        <f>N2373-1200000*H2373</f>
        <v>78809000</v>
      </c>
      <c r="G2401" s="15" t="s">
        <v>3</v>
      </c>
      <c r="H2401" s="392">
        <v>1.2999999999999999E-2</v>
      </c>
      <c r="I2401" s="15" t="s">
        <v>108</v>
      </c>
      <c r="J2401" s="15" t="s">
        <v>3</v>
      </c>
      <c r="K2401" s="16">
        <v>1</v>
      </c>
      <c r="L2401" s="15" t="s">
        <v>16</v>
      </c>
      <c r="M2401" s="15" t="s">
        <v>5</v>
      </c>
      <c r="N2401" s="17">
        <f>ROUNDUP(IF(H2401&lt;=0,0,IF(K2401&lt;=0,0,F2401*H2401*K2401)),-3)</f>
        <v>1025000</v>
      </c>
      <c r="O2401" s="17">
        <v>980000</v>
      </c>
      <c r="P2401" s="17">
        <f>N2401-O2401</f>
        <v>45000</v>
      </c>
      <c r="Q2401" s="69"/>
      <c r="R2401" s="755"/>
      <c r="S2401" s="755"/>
      <c r="T2401" s="47"/>
      <c r="U2401" s="47"/>
      <c r="AZ2401" s="10"/>
      <c r="BA2401" s="10"/>
      <c r="BC2401" s="11"/>
      <c r="BD2401" s="12"/>
    </row>
    <row r="2402" spans="1:56" hidden="1">
      <c r="A2402" s="67"/>
      <c r="B2402" s="28"/>
      <c r="C2402" s="28"/>
      <c r="D2402" s="1011"/>
      <c r="E2402" s="13" t="s">
        <v>600</v>
      </c>
      <c r="F2402" s="14">
        <f>+F2401</f>
        <v>78809000</v>
      </c>
      <c r="G2402" s="15" t="s">
        <v>3</v>
      </c>
      <c r="H2402" s="392">
        <v>4.4999999999999998E-2</v>
      </c>
      <c r="I2402" s="15" t="s">
        <v>108</v>
      </c>
      <c r="J2402" s="15" t="s">
        <v>3</v>
      </c>
      <c r="K2402" s="16">
        <v>1</v>
      </c>
      <c r="L2402" s="15" t="s">
        <v>16</v>
      </c>
      <c r="M2402" s="15" t="s">
        <v>5</v>
      </c>
      <c r="N2402" s="17">
        <f>ROUNDUP(IF(H2402&lt;=0,0,IF(K2402&lt;=0,0,F2402*H2402*K2402)),-3)</f>
        <v>3547000</v>
      </c>
      <c r="O2402" s="17">
        <v>3390372</v>
      </c>
      <c r="P2402" s="17">
        <f>N2402-O2402</f>
        <v>156628</v>
      </c>
      <c r="Q2402" s="69"/>
      <c r="R2402" s="755"/>
      <c r="S2402" s="755"/>
      <c r="T2402" s="47"/>
      <c r="U2402" s="47"/>
      <c r="AZ2402" s="10"/>
      <c r="BA2402" s="10"/>
      <c r="BC2402" s="11"/>
      <c r="BD2402" s="12"/>
    </row>
    <row r="2403" spans="1:56" hidden="1">
      <c r="A2403" s="67"/>
      <c r="B2403" s="28"/>
      <c r="C2403" s="28"/>
      <c r="D2403" s="1011"/>
      <c r="E2403" s="13" t="s">
        <v>601</v>
      </c>
      <c r="F2403" s="14">
        <f>+F2402</f>
        <v>78809000</v>
      </c>
      <c r="G2403" s="15" t="s">
        <v>3</v>
      </c>
      <c r="H2403" s="392">
        <v>8.4399999999999996E-3</v>
      </c>
      <c r="I2403" s="15" t="s">
        <v>108</v>
      </c>
      <c r="J2403" s="15" t="s">
        <v>3</v>
      </c>
      <c r="K2403" s="16">
        <v>1</v>
      </c>
      <c r="L2403" s="15" t="s">
        <v>16</v>
      </c>
      <c r="M2403" s="15" t="s">
        <v>5</v>
      </c>
      <c r="N2403" s="17">
        <f>ROUNDUP(IF(H2403&lt;=0,0,IF(K2403&lt;=0,0,F2403*H2403*K2403)),-3)</f>
        <v>666000</v>
      </c>
      <c r="O2403" s="17">
        <v>637000</v>
      </c>
      <c r="P2403" s="17">
        <f>N2403-O2403</f>
        <v>29000</v>
      </c>
      <c r="Q2403" s="69"/>
      <c r="R2403" s="755"/>
      <c r="S2403" s="755"/>
      <c r="T2403" s="47"/>
      <c r="U2403" s="47"/>
      <c r="AZ2403" s="10"/>
      <c r="BA2403" s="10"/>
      <c r="BC2403" s="11"/>
      <c r="BD2403" s="12"/>
    </row>
    <row r="2404" spans="1:56" hidden="1">
      <c r="A2404" s="67"/>
      <c r="B2404" s="28"/>
      <c r="C2404" s="28"/>
      <c r="D2404" s="1011"/>
      <c r="E2404" s="13" t="s">
        <v>602</v>
      </c>
      <c r="F2404" s="14">
        <f>+F2403</f>
        <v>78809000</v>
      </c>
      <c r="G2404" s="15" t="s">
        <v>3</v>
      </c>
      <c r="H2404" s="393">
        <v>3.0599999999999999E-2</v>
      </c>
      <c r="I2404" s="15" t="s">
        <v>108</v>
      </c>
      <c r="J2404" s="15" t="s">
        <v>3</v>
      </c>
      <c r="K2404" s="16">
        <v>1</v>
      </c>
      <c r="L2404" s="15" t="s">
        <v>16</v>
      </c>
      <c r="M2404" s="15" t="s">
        <v>5</v>
      </c>
      <c r="N2404" s="17">
        <f>ROUNDUP(IF(H2404&lt;=0,0,IF(K2404&lt;=0,0,F2404*H2404*K2404)),-3)</f>
        <v>2412000</v>
      </c>
      <c r="O2404" s="17">
        <v>2307000</v>
      </c>
      <c r="P2404" s="17">
        <f>N2404-O2404</f>
        <v>105000</v>
      </c>
      <c r="Q2404" s="69"/>
      <c r="R2404" s="755"/>
      <c r="S2404" s="755"/>
      <c r="T2404" s="47"/>
      <c r="U2404" s="47"/>
      <c r="AZ2404" s="10"/>
      <c r="BA2404" s="10"/>
      <c r="BC2404" s="11"/>
      <c r="BD2404" s="12"/>
    </row>
    <row r="2405" spans="1:56" hidden="1">
      <c r="A2405" s="67"/>
      <c r="B2405" s="28"/>
      <c r="C2405" s="28"/>
      <c r="D2405" s="1011"/>
      <c r="E2405" s="13" t="s">
        <v>603</v>
      </c>
      <c r="F2405" s="14">
        <f>N2404</f>
        <v>2412000</v>
      </c>
      <c r="G2405" s="15" t="s">
        <v>3</v>
      </c>
      <c r="H2405" s="393">
        <v>6.5500000000000003E-2</v>
      </c>
      <c r="I2405" s="15" t="s">
        <v>108</v>
      </c>
      <c r="J2405" s="15" t="s">
        <v>3</v>
      </c>
      <c r="K2405" s="16">
        <v>1</v>
      </c>
      <c r="L2405" s="15" t="s">
        <v>16</v>
      </c>
      <c r="M2405" s="15" t="s">
        <v>5</v>
      </c>
      <c r="N2405" s="17">
        <f>ROUNDUP(IF(H2405&lt;=0,0,IF(K2405&lt;=0,0,F2405*H2405*K2405)),-3)</f>
        <v>158000</v>
      </c>
      <c r="O2405" s="17">
        <v>152000</v>
      </c>
      <c r="P2405" s="17">
        <f>N2405-O2405</f>
        <v>6000</v>
      </c>
      <c r="Q2405" s="69"/>
      <c r="R2405" s="755"/>
      <c r="S2405" s="755"/>
      <c r="T2405" s="47"/>
      <c r="U2405" s="47"/>
      <c r="AZ2405" s="10"/>
      <c r="BA2405" s="10"/>
      <c r="BC2405" s="11"/>
      <c r="BD2405" s="12"/>
    </row>
    <row r="2406" spans="1:56" hidden="1">
      <c r="A2406" s="67"/>
      <c r="B2406" s="28"/>
      <c r="C2406" s="28"/>
      <c r="D2406" s="1011"/>
      <c r="E2406" s="13"/>
      <c r="N2406" s="17"/>
      <c r="O2406" s="17"/>
      <c r="P2406" s="17"/>
      <c r="Q2406" s="69"/>
      <c r="R2406" s="755"/>
      <c r="S2406" s="755"/>
      <c r="T2406" s="47"/>
      <c r="U2406" s="47"/>
      <c r="AZ2406" s="10"/>
      <c r="BA2406" s="10"/>
      <c r="BC2406" s="11"/>
      <c r="BD2406" s="12"/>
    </row>
    <row r="2407" spans="1:56" hidden="1">
      <c r="A2407" s="67"/>
      <c r="B2407" s="28"/>
      <c r="C2407" s="28"/>
      <c r="D2407" s="1011" t="s">
        <v>405</v>
      </c>
      <c r="E2407" s="13"/>
      <c r="N2407" s="18">
        <f>SUBTOTAL(9,N2408)</f>
        <v>1092000</v>
      </c>
      <c r="O2407" s="18">
        <f>SUBTOTAL(9,O2408)</f>
        <v>1092000</v>
      </c>
      <c r="P2407" s="18">
        <f>SUBTOTAL(9,P2408)</f>
        <v>0</v>
      </c>
      <c r="Q2407" s="163"/>
      <c r="R2407" s="755"/>
      <c r="S2407" s="755"/>
      <c r="T2407" s="47"/>
      <c r="U2407" s="47"/>
      <c r="AZ2407" s="10"/>
      <c r="BA2407" s="10"/>
      <c r="BC2407" s="11"/>
      <c r="BD2407" s="12"/>
    </row>
    <row r="2408" spans="1:56" hidden="1">
      <c r="A2408" s="67"/>
      <c r="B2408" s="28"/>
      <c r="C2408" s="28"/>
      <c r="D2408" s="1011"/>
      <c r="E2408" s="13" t="s">
        <v>2778</v>
      </c>
      <c r="F2408" s="14">
        <v>70000</v>
      </c>
      <c r="G2408" s="15" t="s">
        <v>3</v>
      </c>
      <c r="H2408" s="16">
        <f>H2373</f>
        <v>1.3</v>
      </c>
      <c r="I2408" s="15" t="s">
        <v>2779</v>
      </c>
      <c r="J2408" s="15" t="s">
        <v>3</v>
      </c>
      <c r="K2408" s="16">
        <v>12</v>
      </c>
      <c r="L2408" s="15" t="s">
        <v>2780</v>
      </c>
      <c r="M2408" s="15" t="s">
        <v>5</v>
      </c>
      <c r="N2408" s="17">
        <f>ROUNDUP(IF(H2408&lt;=0,0,IF(K2408&lt;=0,0,F2408*H2408*K2408)),-3)</f>
        <v>1092000</v>
      </c>
      <c r="O2408" s="17">
        <v>1092000</v>
      </c>
      <c r="P2408" s="17">
        <f>N2408-O2408</f>
        <v>0</v>
      </c>
      <c r="Q2408" s="69"/>
      <c r="R2408" s="755"/>
      <c r="S2408" s="755"/>
      <c r="T2408" s="47"/>
      <c r="U2408" s="47"/>
      <c r="AZ2408" s="10"/>
      <c r="BA2408" s="10"/>
      <c r="BC2408" s="11"/>
      <c r="BD2408" s="12"/>
    </row>
    <row r="2409" spans="1:56" hidden="1">
      <c r="A2409" s="67"/>
      <c r="B2409" s="28"/>
      <c r="C2409" s="28"/>
      <c r="D2409" s="1011"/>
      <c r="E2409" s="13"/>
      <c r="N2409" s="17"/>
      <c r="O2409" s="17"/>
      <c r="P2409" s="17"/>
      <c r="Q2409" s="69"/>
      <c r="R2409" s="755"/>
      <c r="S2409" s="755"/>
      <c r="T2409" s="47"/>
      <c r="U2409" s="47"/>
      <c r="AZ2409" s="10"/>
      <c r="BA2409" s="10"/>
      <c r="BC2409" s="11"/>
      <c r="BD2409" s="12"/>
    </row>
    <row r="2410" spans="1:56" hidden="1">
      <c r="A2410" s="67"/>
      <c r="B2410" s="28"/>
      <c r="C2410" s="28"/>
      <c r="D2410" s="1011" t="s">
        <v>406</v>
      </c>
      <c r="E2410" s="13"/>
      <c r="N2410" s="18">
        <f>SUBTOTAL(9,N2411)</f>
        <v>1157000</v>
      </c>
      <c r="O2410" s="18">
        <f>SUBTOTAL(9,O2411)</f>
        <v>1090700</v>
      </c>
      <c r="P2410" s="18">
        <f>SUBTOTAL(9,P2411)</f>
        <v>66300</v>
      </c>
      <c r="Q2410" s="163"/>
      <c r="R2410" s="755"/>
      <c r="S2410" s="755"/>
      <c r="T2410" s="47"/>
      <c r="U2410" s="47"/>
      <c r="AZ2410" s="10"/>
      <c r="BA2410" s="10"/>
      <c r="BC2410" s="11"/>
      <c r="BD2410" s="12"/>
    </row>
    <row r="2411" spans="1:56" hidden="1">
      <c r="A2411" s="67"/>
      <c r="B2411" s="28"/>
      <c r="C2411" s="28"/>
      <c r="D2411" s="1011"/>
      <c r="E2411" s="13" t="s">
        <v>2781</v>
      </c>
      <c r="F2411" s="14">
        <v>890000</v>
      </c>
      <c r="G2411" s="15" t="s">
        <v>3</v>
      </c>
      <c r="H2411" s="16">
        <f>H2373</f>
        <v>1.3</v>
      </c>
      <c r="I2411" s="15" t="s">
        <v>2779</v>
      </c>
      <c r="J2411" s="15" t="s">
        <v>3</v>
      </c>
      <c r="K2411" s="16">
        <v>1</v>
      </c>
      <c r="L2411" s="15" t="s">
        <v>2782</v>
      </c>
      <c r="M2411" s="15" t="s">
        <v>5</v>
      </c>
      <c r="N2411" s="17">
        <f>ROUNDUP(IF(H2411&lt;=0,0,IF(K2411&lt;=0,0,F2411*H2411*K2411)),-3)</f>
        <v>1157000</v>
      </c>
      <c r="O2411" s="17">
        <v>1090700</v>
      </c>
      <c r="P2411" s="17">
        <f>N2411-O2411</f>
        <v>66300</v>
      </c>
      <c r="Q2411" s="69"/>
      <c r="R2411" s="755"/>
      <c r="S2411" s="755"/>
      <c r="T2411" s="47"/>
      <c r="U2411" s="47"/>
      <c r="AZ2411" s="10"/>
      <c r="BA2411" s="10"/>
      <c r="BC2411" s="11"/>
      <c r="BD2411" s="12"/>
    </row>
    <row r="2412" spans="1:56" hidden="1">
      <c r="A2412" s="67"/>
      <c r="B2412" s="28"/>
      <c r="C2412" s="28"/>
      <c r="D2412" s="1011"/>
      <c r="E2412" s="13"/>
      <c r="N2412" s="17"/>
      <c r="O2412" s="17"/>
      <c r="P2412" s="17"/>
      <c r="Q2412" s="69"/>
      <c r="R2412" s="755"/>
      <c r="S2412" s="755"/>
      <c r="T2412" s="47"/>
      <c r="U2412" s="47"/>
      <c r="AZ2412" s="10"/>
      <c r="BA2412" s="10"/>
      <c r="BC2412" s="11"/>
      <c r="BD2412" s="12"/>
    </row>
    <row r="2413" spans="1:56" hidden="1">
      <c r="A2413" s="67"/>
      <c r="B2413" s="28"/>
      <c r="C2413" s="28"/>
      <c r="D2413" s="1011" t="s">
        <v>122</v>
      </c>
      <c r="E2413" s="13"/>
      <c r="N2413" s="18">
        <f>SUBTOTAL(9,N2414:N2415)</f>
        <v>883000</v>
      </c>
      <c r="O2413" s="18">
        <f>SUBTOTAL(9,O2414:O2415)</f>
        <v>624000</v>
      </c>
      <c r="P2413" s="18">
        <f>SUBTOTAL(9,P2414:P2415)</f>
        <v>259000</v>
      </c>
      <c r="Q2413" s="163"/>
      <c r="R2413" s="755"/>
      <c r="S2413" s="755"/>
      <c r="T2413" s="47"/>
      <c r="U2413" s="47"/>
      <c r="AZ2413" s="10"/>
      <c r="BA2413" s="10"/>
      <c r="BC2413" s="11"/>
      <c r="BD2413" s="12"/>
    </row>
    <row r="2414" spans="1:56" hidden="1">
      <c r="A2414" s="67"/>
      <c r="B2414" s="28"/>
      <c r="C2414" s="68"/>
      <c r="D2414" s="1011"/>
      <c r="E2414" s="13" t="s">
        <v>2783</v>
      </c>
      <c r="F2414" s="14">
        <v>40000</v>
      </c>
      <c r="G2414" s="25" t="s">
        <v>3</v>
      </c>
      <c r="H2414" s="16">
        <f>H2373</f>
        <v>1.3</v>
      </c>
      <c r="I2414" s="15" t="s">
        <v>2779</v>
      </c>
      <c r="J2414" s="25" t="s">
        <v>3</v>
      </c>
      <c r="K2414" s="16">
        <v>12</v>
      </c>
      <c r="L2414" s="15" t="s">
        <v>2780</v>
      </c>
      <c r="M2414" s="25" t="s">
        <v>5</v>
      </c>
      <c r="N2414" s="17">
        <v>623000</v>
      </c>
      <c r="O2414" s="17">
        <v>364000</v>
      </c>
      <c r="P2414" s="17">
        <f>N2414-O2414</f>
        <v>259000</v>
      </c>
      <c r="Q2414" s="69"/>
      <c r="R2414" s="755"/>
      <c r="S2414" s="755"/>
      <c r="T2414" s="47"/>
      <c r="U2414" s="47"/>
      <c r="AZ2414" s="10"/>
      <c r="BA2414" s="10"/>
      <c r="BC2414" s="11"/>
      <c r="BD2414" s="12"/>
    </row>
    <row r="2415" spans="1:56" hidden="1">
      <c r="A2415" s="67"/>
      <c r="B2415" s="28"/>
      <c r="C2415" s="68"/>
      <c r="D2415" s="1011"/>
      <c r="E2415" s="13" t="s">
        <v>2784</v>
      </c>
      <c r="F2415" s="14">
        <v>100000</v>
      </c>
      <c r="G2415" s="25" t="s">
        <v>3</v>
      </c>
      <c r="H2415" s="16">
        <f>H2373</f>
        <v>1.3</v>
      </c>
      <c r="I2415" s="15" t="s">
        <v>2779</v>
      </c>
      <c r="J2415" s="25" t="s">
        <v>3</v>
      </c>
      <c r="K2415" s="16">
        <v>2</v>
      </c>
      <c r="L2415" s="15" t="s">
        <v>2785</v>
      </c>
      <c r="M2415" s="25" t="s">
        <v>5</v>
      </c>
      <c r="N2415" s="17">
        <f>ROUNDUP(IF(H2415&lt;=0,0,IF(K2415&lt;=0,0,F2415*H2415*K2415)),-3)</f>
        <v>260000</v>
      </c>
      <c r="O2415" s="17">
        <v>260000</v>
      </c>
      <c r="P2415" s="17">
        <f>N2415-O2415</f>
        <v>0</v>
      </c>
      <c r="Q2415" s="69"/>
      <c r="R2415" s="755"/>
      <c r="S2415" s="755"/>
      <c r="T2415" s="47"/>
      <c r="U2415" s="47"/>
      <c r="AZ2415" s="10"/>
      <c r="BA2415" s="10"/>
      <c r="BC2415" s="11"/>
      <c r="BD2415" s="12"/>
    </row>
    <row r="2416" spans="1:56" hidden="1">
      <c r="A2416" s="67"/>
      <c r="B2416" s="28"/>
      <c r="C2416" s="28"/>
      <c r="D2416" s="1011"/>
      <c r="E2416" s="13"/>
      <c r="N2416" s="17"/>
      <c r="O2416" s="17"/>
      <c r="P2416" s="17"/>
      <c r="Q2416" s="69"/>
      <c r="R2416" s="755"/>
      <c r="S2416" s="755"/>
      <c r="T2416" s="47"/>
      <c r="U2416" s="47"/>
      <c r="AZ2416" s="10"/>
      <c r="BA2416" s="10"/>
      <c r="BC2416" s="11"/>
      <c r="BD2416" s="12"/>
    </row>
    <row r="2417" spans="1:56" hidden="1">
      <c r="A2417" s="67"/>
      <c r="B2417" s="28"/>
      <c r="C2417" s="28"/>
      <c r="D2417" s="1011" t="s">
        <v>436</v>
      </c>
      <c r="E2417" s="13"/>
      <c r="H2417" s="58"/>
      <c r="N2417" s="18">
        <f>SUBTOTAL(9,N2418:N2424)</f>
        <v>107000000</v>
      </c>
      <c r="O2417" s="18">
        <f>SUBTOTAL(9,O2418:O2424)</f>
        <v>149861408</v>
      </c>
      <c r="P2417" s="18">
        <f>SUBTOTAL(9,P2418:P2424)</f>
        <v>-42861408</v>
      </c>
      <c r="Q2417" s="163"/>
      <c r="R2417" s="755"/>
      <c r="S2417" s="755"/>
      <c r="T2417" s="47"/>
      <c r="U2417" s="47"/>
      <c r="AZ2417" s="10"/>
      <c r="BA2417" s="10"/>
      <c r="BC2417" s="11"/>
      <c r="BD2417" s="12"/>
    </row>
    <row r="2418" spans="1:56" hidden="1">
      <c r="A2418" s="67"/>
      <c r="B2418" s="28"/>
      <c r="C2418" s="28"/>
      <c r="D2418" s="1011"/>
      <c r="E2418" s="13" t="s">
        <v>2786</v>
      </c>
      <c r="F2418" s="14">
        <v>15000000</v>
      </c>
      <c r="G2418" s="15" t="s">
        <v>3</v>
      </c>
      <c r="H2418" s="58">
        <v>1</v>
      </c>
      <c r="I2418" s="15" t="s">
        <v>2770</v>
      </c>
      <c r="J2418" s="15" t="s">
        <v>3</v>
      </c>
      <c r="K2418" s="16">
        <v>1</v>
      </c>
      <c r="L2418" s="15" t="s">
        <v>2787</v>
      </c>
      <c r="M2418" s="15" t="s">
        <v>5</v>
      </c>
      <c r="N2418" s="17">
        <f t="shared" ref="N2418:N2434" si="131">ROUNDUP(IF(H2418&lt;=0,0,IF(K2418&lt;=0,0,F2418*H2418*K2418)),-3)</f>
        <v>15000000</v>
      </c>
      <c r="O2418" s="17">
        <v>15000000</v>
      </c>
      <c r="P2418" s="17">
        <f t="shared" ref="P2418:P2424" si="132">N2418-O2418</f>
        <v>0</v>
      </c>
      <c r="Q2418" s="69"/>
      <c r="R2418" s="755"/>
      <c r="S2418" s="755"/>
      <c r="T2418" s="47"/>
      <c r="U2418" s="47"/>
      <c r="AZ2418" s="10"/>
      <c r="BA2418" s="10"/>
      <c r="BC2418" s="11"/>
      <c r="BD2418" s="12"/>
    </row>
    <row r="2419" spans="1:56" hidden="1">
      <c r="A2419" s="67"/>
      <c r="B2419" s="28"/>
      <c r="C2419" s="28"/>
      <c r="D2419" s="1011"/>
      <c r="E2419" s="13" t="s">
        <v>2788</v>
      </c>
      <c r="F2419" s="14">
        <v>3800000</v>
      </c>
      <c r="G2419" s="15" t="s">
        <v>3</v>
      </c>
      <c r="H2419" s="58">
        <v>1</v>
      </c>
      <c r="I2419" s="15" t="s">
        <v>2770</v>
      </c>
      <c r="J2419" s="15" t="s">
        <v>3</v>
      </c>
      <c r="K2419" s="16">
        <v>10</v>
      </c>
      <c r="L2419" s="15" t="s">
        <v>2789</v>
      </c>
      <c r="M2419" s="15" t="s">
        <v>5</v>
      </c>
      <c r="N2419" s="17">
        <f t="shared" si="131"/>
        <v>38000000</v>
      </c>
      <c r="O2419" s="17">
        <v>66549408</v>
      </c>
      <c r="P2419" s="17">
        <f t="shared" si="132"/>
        <v>-28549408</v>
      </c>
      <c r="Q2419" s="69"/>
      <c r="R2419" s="755"/>
      <c r="S2419" s="755"/>
      <c r="T2419" s="47"/>
      <c r="U2419" s="47"/>
      <c r="AZ2419" s="10"/>
      <c r="BA2419" s="10"/>
      <c r="BC2419" s="11"/>
      <c r="BD2419" s="12"/>
    </row>
    <row r="2420" spans="1:56" hidden="1">
      <c r="A2420" s="67"/>
      <c r="B2420" s="28"/>
      <c r="C2420" s="28"/>
      <c r="D2420" s="1011"/>
      <c r="E2420" s="13" t="s">
        <v>2790</v>
      </c>
      <c r="F2420" s="14">
        <v>15000000</v>
      </c>
      <c r="G2420" s="15" t="s">
        <v>3</v>
      </c>
      <c r="H2420" s="58">
        <v>1</v>
      </c>
      <c r="I2420" s="15" t="s">
        <v>2770</v>
      </c>
      <c r="J2420" s="15" t="s">
        <v>3</v>
      </c>
      <c r="K2420" s="16">
        <v>1</v>
      </c>
      <c r="L2420" s="15" t="s">
        <v>2791</v>
      </c>
      <c r="M2420" s="15" t="s">
        <v>5</v>
      </c>
      <c r="N2420" s="17">
        <f t="shared" si="131"/>
        <v>15000000</v>
      </c>
      <c r="O2420" s="17">
        <v>30000000</v>
      </c>
      <c r="P2420" s="17">
        <f t="shared" si="132"/>
        <v>-15000000</v>
      </c>
      <c r="Q2420" s="69"/>
      <c r="R2420" s="755"/>
      <c r="S2420" s="755"/>
      <c r="T2420" s="47"/>
      <c r="U2420" s="47"/>
      <c r="AZ2420" s="10"/>
      <c r="BA2420" s="10"/>
      <c r="BC2420" s="11"/>
      <c r="BD2420" s="12"/>
    </row>
    <row r="2421" spans="1:56" hidden="1">
      <c r="A2421" s="67"/>
      <c r="B2421" s="28"/>
      <c r="C2421" s="28"/>
      <c r="D2421" s="1011"/>
      <c r="E2421" s="13" t="s">
        <v>2792</v>
      </c>
      <c r="F2421" s="14">
        <v>11000000</v>
      </c>
      <c r="G2421" s="15" t="s">
        <v>3</v>
      </c>
      <c r="H2421" s="58">
        <v>1</v>
      </c>
      <c r="I2421" s="15" t="s">
        <v>2770</v>
      </c>
      <c r="J2421" s="15" t="s">
        <v>3</v>
      </c>
      <c r="K2421" s="16">
        <v>2</v>
      </c>
      <c r="L2421" s="15" t="s">
        <v>2791</v>
      </c>
      <c r="M2421" s="15" t="s">
        <v>5</v>
      </c>
      <c r="N2421" s="17">
        <f t="shared" si="131"/>
        <v>22000000</v>
      </c>
      <c r="O2421" s="17">
        <v>20000000</v>
      </c>
      <c r="P2421" s="17">
        <f t="shared" si="132"/>
        <v>2000000</v>
      </c>
      <c r="Q2421" s="69"/>
      <c r="R2421" s="755"/>
      <c r="S2421" s="755"/>
      <c r="T2421" s="47"/>
      <c r="U2421" s="47"/>
      <c r="AZ2421" s="10"/>
      <c r="BA2421" s="10"/>
      <c r="BC2421" s="11"/>
      <c r="BD2421" s="12"/>
    </row>
    <row r="2422" spans="1:56" hidden="1">
      <c r="A2422" s="67"/>
      <c r="B2422" s="28"/>
      <c r="C2422" s="28"/>
      <c r="D2422" s="1011"/>
      <c r="E2422" s="394" t="s">
        <v>2793</v>
      </c>
      <c r="F2422" s="14">
        <v>10000000</v>
      </c>
      <c r="G2422" s="15" t="s">
        <v>3</v>
      </c>
      <c r="H2422" s="58">
        <v>1</v>
      </c>
      <c r="I2422" s="15" t="s">
        <v>2770</v>
      </c>
      <c r="J2422" s="15" t="s">
        <v>3</v>
      </c>
      <c r="K2422" s="58">
        <v>1</v>
      </c>
      <c r="L2422" s="15" t="s">
        <v>2787</v>
      </c>
      <c r="M2422" s="15" t="s">
        <v>5</v>
      </c>
      <c r="N2422" s="17">
        <f t="shared" si="131"/>
        <v>10000000</v>
      </c>
      <c r="O2422" s="17">
        <v>10000000</v>
      </c>
      <c r="P2422" s="17">
        <f t="shared" si="132"/>
        <v>0</v>
      </c>
      <c r="Q2422" s="69"/>
      <c r="R2422" s="755"/>
      <c r="S2422" s="755"/>
      <c r="T2422" s="47"/>
      <c r="U2422" s="47"/>
      <c r="AZ2422" s="10"/>
      <c r="BA2422" s="10"/>
      <c r="BC2422" s="11"/>
      <c r="BD2422" s="12"/>
    </row>
    <row r="2423" spans="1:56" hidden="1">
      <c r="A2423" s="67"/>
      <c r="B2423" s="28"/>
      <c r="C2423" s="28"/>
      <c r="D2423" s="1011"/>
      <c r="E2423" s="394" t="s">
        <v>2794</v>
      </c>
      <c r="F2423" s="14">
        <v>7000000</v>
      </c>
      <c r="G2423" s="15" t="s">
        <v>3</v>
      </c>
      <c r="H2423" s="58">
        <v>1</v>
      </c>
      <c r="I2423" s="15" t="s">
        <v>2770</v>
      </c>
      <c r="J2423" s="15" t="s">
        <v>3</v>
      </c>
      <c r="K2423" s="58">
        <v>1</v>
      </c>
      <c r="L2423" s="15" t="s">
        <v>2787</v>
      </c>
      <c r="M2423" s="15" t="s">
        <v>5</v>
      </c>
      <c r="N2423" s="17">
        <f t="shared" si="131"/>
        <v>7000000</v>
      </c>
      <c r="O2423" s="17">
        <v>8000000</v>
      </c>
      <c r="P2423" s="17">
        <f t="shared" si="132"/>
        <v>-1000000</v>
      </c>
      <c r="Q2423" s="69"/>
      <c r="R2423" s="755"/>
      <c r="S2423" s="755"/>
      <c r="T2423" s="47"/>
      <c r="U2423" s="47"/>
      <c r="AZ2423" s="10"/>
      <c r="BA2423" s="10"/>
      <c r="BC2423" s="11"/>
      <c r="BD2423" s="12"/>
    </row>
    <row r="2424" spans="1:56" hidden="1">
      <c r="A2424" s="67"/>
      <c r="B2424" s="28"/>
      <c r="C2424" s="28"/>
      <c r="D2424" s="1011"/>
      <c r="E2424" s="394" t="s">
        <v>2795</v>
      </c>
      <c r="G2424" s="15" t="s">
        <v>3</v>
      </c>
      <c r="H2424" s="58">
        <v>1</v>
      </c>
      <c r="I2424" s="15" t="s">
        <v>2770</v>
      </c>
      <c r="J2424" s="15" t="s">
        <v>3</v>
      </c>
      <c r="K2424" s="58">
        <v>1</v>
      </c>
      <c r="L2424" s="15" t="s">
        <v>2787</v>
      </c>
      <c r="M2424" s="15" t="s">
        <v>5</v>
      </c>
      <c r="N2424" s="17">
        <f t="shared" si="131"/>
        <v>0</v>
      </c>
      <c r="O2424" s="17">
        <v>312000</v>
      </c>
      <c r="P2424" s="17">
        <f t="shared" si="132"/>
        <v>-312000</v>
      </c>
      <c r="Q2424" s="69"/>
      <c r="R2424" s="755"/>
      <c r="S2424" s="755"/>
      <c r="T2424" s="47"/>
      <c r="U2424" s="47"/>
      <c r="AZ2424" s="10"/>
      <c r="BA2424" s="10"/>
      <c r="BC2424" s="11"/>
      <c r="BD2424" s="12"/>
    </row>
    <row r="2425" spans="1:56" hidden="1">
      <c r="A2425" s="67"/>
      <c r="B2425" s="28"/>
      <c r="C2425" s="28"/>
      <c r="D2425" s="1011"/>
      <c r="E2425" s="394"/>
      <c r="H2425" s="58"/>
      <c r="K2425" s="58"/>
      <c r="N2425" s="17"/>
      <c r="O2425" s="17"/>
      <c r="P2425" s="17"/>
      <c r="Q2425" s="69"/>
      <c r="R2425" s="755"/>
      <c r="S2425" s="755"/>
      <c r="T2425" s="47"/>
      <c r="U2425" s="47"/>
      <c r="AZ2425" s="10"/>
      <c r="BA2425" s="10"/>
      <c r="BC2425" s="11"/>
      <c r="BD2425" s="12"/>
    </row>
    <row r="2426" spans="1:56" hidden="1">
      <c r="A2426" s="67"/>
      <c r="B2426" s="28"/>
      <c r="C2426" s="28"/>
      <c r="D2426" s="1011" t="s">
        <v>416</v>
      </c>
      <c r="E2426" s="394"/>
      <c r="H2426" s="58"/>
      <c r="K2426" s="58"/>
      <c r="N2426" s="18">
        <f>SUBTOTAL(9,N2427)</f>
        <v>0</v>
      </c>
      <c r="O2426" s="18">
        <f>SUBTOTAL(9,O2427)</f>
        <v>198000</v>
      </c>
      <c r="P2426" s="18">
        <f>SUBTOTAL(9,P2427)</f>
        <v>-198000</v>
      </c>
      <c r="Q2426" s="163"/>
      <c r="R2426" s="755"/>
      <c r="S2426" s="755"/>
      <c r="T2426" s="47"/>
      <c r="U2426" s="47"/>
      <c r="AZ2426" s="10"/>
      <c r="BA2426" s="10"/>
      <c r="BC2426" s="11"/>
      <c r="BD2426" s="12"/>
    </row>
    <row r="2427" spans="1:56" hidden="1">
      <c r="A2427" s="67"/>
      <c r="B2427" s="28"/>
      <c r="C2427" s="28"/>
      <c r="D2427" s="1011"/>
      <c r="E2427" s="394" t="s">
        <v>2796</v>
      </c>
      <c r="G2427" s="15" t="s">
        <v>3</v>
      </c>
      <c r="H2427" s="58">
        <v>1</v>
      </c>
      <c r="I2427" s="15" t="s">
        <v>2770</v>
      </c>
      <c r="J2427" s="15" t="s">
        <v>3</v>
      </c>
      <c r="K2427" s="16">
        <v>12</v>
      </c>
      <c r="L2427" s="15" t="s">
        <v>2780</v>
      </c>
      <c r="M2427" s="15" t="s">
        <v>5</v>
      </c>
      <c r="N2427" s="17">
        <f t="shared" si="131"/>
        <v>0</v>
      </c>
      <c r="O2427" s="17">
        <v>198000</v>
      </c>
      <c r="P2427" s="17">
        <f>N2427-O2427</f>
        <v>-198000</v>
      </c>
      <c r="Q2427" s="69"/>
      <c r="R2427" s="755"/>
      <c r="S2427" s="755"/>
      <c r="T2427" s="47"/>
      <c r="U2427" s="47"/>
      <c r="AZ2427" s="10"/>
      <c r="BA2427" s="10"/>
      <c r="BC2427" s="11"/>
      <c r="BD2427" s="12"/>
    </row>
    <row r="2428" spans="1:56" hidden="1">
      <c r="A2428" s="67"/>
      <c r="B2428" s="28"/>
      <c r="C2428" s="28"/>
      <c r="D2428" s="1011"/>
      <c r="E2428" s="394"/>
      <c r="H2428" s="58"/>
      <c r="N2428" s="17"/>
      <c r="O2428" s="17"/>
      <c r="P2428" s="17"/>
      <c r="Q2428" s="69"/>
      <c r="R2428" s="755"/>
      <c r="S2428" s="755"/>
      <c r="T2428" s="47"/>
      <c r="U2428" s="47"/>
      <c r="AZ2428" s="10"/>
      <c r="BA2428" s="10"/>
      <c r="BC2428" s="11"/>
      <c r="BD2428" s="12"/>
    </row>
    <row r="2429" spans="1:56" hidden="1">
      <c r="A2429" s="67"/>
      <c r="B2429" s="28"/>
      <c r="C2429" s="28"/>
      <c r="D2429" s="1011" t="s">
        <v>399</v>
      </c>
      <c r="E2429" s="394"/>
      <c r="H2429" s="58"/>
      <c r="N2429" s="18">
        <f>SUBTOTAL(9,N2430)</f>
        <v>0</v>
      </c>
      <c r="O2429" s="18">
        <f>SUBTOTAL(9,O2430)</f>
        <v>2131800</v>
      </c>
      <c r="P2429" s="18">
        <f>SUBTOTAL(9,P2430)</f>
        <v>-2131800</v>
      </c>
      <c r="Q2429" s="163"/>
      <c r="R2429" s="755"/>
      <c r="S2429" s="755"/>
      <c r="T2429" s="47"/>
      <c r="U2429" s="47"/>
      <c r="AZ2429" s="10"/>
      <c r="BA2429" s="10"/>
      <c r="BC2429" s="11"/>
      <c r="BD2429" s="12"/>
    </row>
    <row r="2430" spans="1:56" hidden="1">
      <c r="A2430" s="67"/>
      <c r="B2430" s="28"/>
      <c r="C2430" s="28"/>
      <c r="D2430" s="1011"/>
      <c r="E2430" s="394" t="s">
        <v>2797</v>
      </c>
      <c r="G2430" s="15" t="s">
        <v>3</v>
      </c>
      <c r="H2430" s="58">
        <v>1</v>
      </c>
      <c r="I2430" s="15" t="s">
        <v>2770</v>
      </c>
      <c r="J2430" s="15" t="s">
        <v>3</v>
      </c>
      <c r="K2430" s="58">
        <v>12</v>
      </c>
      <c r="L2430" s="15" t="s">
        <v>2780</v>
      </c>
      <c r="M2430" s="15" t="s">
        <v>5</v>
      </c>
      <c r="N2430" s="17">
        <f>ROUNDUP(IF(H2430&lt;=0,0,IF(K2430&lt;=0,0,F2430*H2430*K2430)),-3)</f>
        <v>0</v>
      </c>
      <c r="O2430" s="17">
        <v>2131800</v>
      </c>
      <c r="P2430" s="17">
        <f>N2430-O2430</f>
        <v>-2131800</v>
      </c>
      <c r="Q2430" s="69"/>
      <c r="R2430" s="755"/>
      <c r="S2430" s="755"/>
      <c r="T2430" s="47"/>
      <c r="U2430" s="47"/>
      <c r="AZ2430" s="10"/>
      <c r="BA2430" s="10"/>
      <c r="BC2430" s="11"/>
      <c r="BD2430" s="12"/>
    </row>
    <row r="2431" spans="1:56" hidden="1">
      <c r="A2431" s="67"/>
      <c r="B2431" s="28"/>
      <c r="C2431" s="28"/>
      <c r="D2431" s="1011"/>
      <c r="E2431" s="394"/>
      <c r="H2431" s="58"/>
      <c r="N2431" s="17"/>
      <c r="O2431" s="17"/>
      <c r="P2431" s="17"/>
      <c r="Q2431" s="69"/>
      <c r="R2431" s="755"/>
      <c r="S2431" s="755"/>
      <c r="T2431" s="47"/>
      <c r="U2431" s="47"/>
      <c r="AZ2431" s="10"/>
      <c r="BA2431" s="10"/>
      <c r="BC2431" s="11"/>
      <c r="BD2431" s="12"/>
    </row>
    <row r="2432" spans="1:56" hidden="1">
      <c r="A2432" s="67"/>
      <c r="B2432" s="28"/>
      <c r="C2432" s="28"/>
      <c r="D2432" s="1011" t="s">
        <v>445</v>
      </c>
      <c r="E2432" s="394"/>
      <c r="H2432" s="58"/>
      <c r="N2432" s="18">
        <f>SUBTOTAL(9,N2433:N2434)</f>
        <v>0</v>
      </c>
      <c r="O2432" s="18">
        <f>SUBTOTAL(9,O2433:O2434)</f>
        <v>1300800</v>
      </c>
      <c r="P2432" s="18">
        <f>SUBTOTAL(9,P2433:P2434)</f>
        <v>-1300800</v>
      </c>
      <c r="Q2432" s="163"/>
      <c r="R2432" s="755"/>
      <c r="S2432" s="755"/>
      <c r="T2432" s="47"/>
      <c r="U2432" s="47"/>
      <c r="AZ2432" s="10"/>
      <c r="BA2432" s="10"/>
      <c r="BC2432" s="11"/>
      <c r="BD2432" s="12"/>
    </row>
    <row r="2433" spans="1:56" hidden="1">
      <c r="A2433" s="67"/>
      <c r="B2433" s="28"/>
      <c r="C2433" s="28"/>
      <c r="D2433" s="1011"/>
      <c r="E2433" s="394" t="s">
        <v>2798</v>
      </c>
      <c r="G2433" s="15" t="s">
        <v>3</v>
      </c>
      <c r="H2433" s="58"/>
      <c r="I2433" s="15" t="s">
        <v>2791</v>
      </c>
      <c r="J2433" s="15" t="s">
        <v>3</v>
      </c>
      <c r="K2433" s="16">
        <v>1</v>
      </c>
      <c r="L2433" s="15" t="s">
        <v>2770</v>
      </c>
      <c r="M2433" s="15" t="s">
        <v>5</v>
      </c>
      <c r="N2433" s="17">
        <f t="shared" si="131"/>
        <v>0</v>
      </c>
      <c r="O2433" s="17">
        <v>504000</v>
      </c>
      <c r="P2433" s="17">
        <f>N2433-O2433</f>
        <v>-504000</v>
      </c>
      <c r="Q2433" s="69"/>
      <c r="R2433" s="755"/>
      <c r="S2433" s="755"/>
      <c r="T2433" s="47"/>
      <c r="U2433" s="47"/>
      <c r="AZ2433" s="10"/>
      <c r="BA2433" s="10"/>
      <c r="BC2433" s="11"/>
      <c r="BD2433" s="12"/>
    </row>
    <row r="2434" spans="1:56" hidden="1">
      <c r="A2434" s="67"/>
      <c r="B2434" s="28"/>
      <c r="C2434" s="28"/>
      <c r="D2434" s="1011"/>
      <c r="E2434" s="394" t="s">
        <v>2799</v>
      </c>
      <c r="G2434" s="15" t="s">
        <v>3</v>
      </c>
      <c r="H2434" s="58"/>
      <c r="I2434" s="15" t="s">
        <v>2800</v>
      </c>
      <c r="J2434" s="15" t="s">
        <v>3</v>
      </c>
      <c r="K2434" s="58">
        <v>12</v>
      </c>
      <c r="L2434" s="15" t="s">
        <v>2780</v>
      </c>
      <c r="M2434" s="15" t="s">
        <v>5</v>
      </c>
      <c r="N2434" s="17">
        <f t="shared" si="131"/>
        <v>0</v>
      </c>
      <c r="O2434" s="17">
        <v>796800</v>
      </c>
      <c r="P2434" s="17">
        <f>N2434-O2434</f>
        <v>-796800</v>
      </c>
      <c r="Q2434" s="69"/>
      <c r="R2434" s="755"/>
      <c r="S2434" s="755"/>
      <c r="T2434" s="47"/>
      <c r="U2434" s="47"/>
      <c r="AZ2434" s="10"/>
      <c r="BA2434" s="10"/>
      <c r="BC2434" s="11"/>
      <c r="BD2434" s="12"/>
    </row>
    <row r="2435" spans="1:56" hidden="1">
      <c r="A2435" s="67"/>
      <c r="B2435" s="28"/>
      <c r="C2435" s="28"/>
      <c r="D2435" s="1011"/>
      <c r="E2435" s="13"/>
      <c r="H2435" s="58"/>
      <c r="N2435" s="17"/>
      <c r="O2435" s="17"/>
      <c r="P2435" s="17"/>
      <c r="Q2435" s="69"/>
      <c r="R2435" s="755"/>
      <c r="S2435" s="755"/>
      <c r="T2435" s="47"/>
      <c r="U2435" s="47"/>
      <c r="AZ2435" s="10"/>
      <c r="BA2435" s="10"/>
      <c r="BC2435" s="11"/>
      <c r="BD2435" s="12"/>
    </row>
    <row r="2436" spans="1:56" hidden="1">
      <c r="A2436" s="67"/>
      <c r="B2436" s="28"/>
      <c r="C2436" s="28"/>
      <c r="D2436" s="1011" t="s">
        <v>412</v>
      </c>
      <c r="E2436" s="13"/>
      <c r="H2436" s="58"/>
      <c r="N2436" s="18">
        <f>SUBTOTAL(9,N2437:N2441)</f>
        <v>30000000</v>
      </c>
      <c r="O2436" s="18">
        <f>SUBTOTAL(9,O2437:O2441)</f>
        <v>24650620</v>
      </c>
      <c r="P2436" s="18">
        <f>SUBTOTAL(9,P2437:P2441)</f>
        <v>5349380</v>
      </c>
      <c r="Q2436" s="163"/>
      <c r="R2436" s="755"/>
      <c r="S2436" s="755"/>
      <c r="T2436" s="47"/>
      <c r="U2436" s="47"/>
      <c r="AZ2436" s="10"/>
      <c r="BA2436" s="10"/>
      <c r="BC2436" s="11"/>
      <c r="BD2436" s="12"/>
    </row>
    <row r="2437" spans="1:56" hidden="1">
      <c r="A2437" s="67"/>
      <c r="B2437" s="28"/>
      <c r="C2437" s="28"/>
      <c r="D2437" s="1011"/>
      <c r="E2437" s="394" t="s">
        <v>2801</v>
      </c>
      <c r="G2437" s="15" t="s">
        <v>3</v>
      </c>
      <c r="H2437" s="58"/>
      <c r="I2437" s="15" t="s">
        <v>2765</v>
      </c>
      <c r="J2437" s="15" t="s">
        <v>3</v>
      </c>
      <c r="K2437" s="58"/>
      <c r="L2437" s="15" t="s">
        <v>2787</v>
      </c>
      <c r="M2437" s="15" t="s">
        <v>5</v>
      </c>
      <c r="N2437" s="17">
        <f>ROUNDUP(IF(H2437&lt;=0,0,IF(K2437&lt;=0,0,F2437*H2437*K2437)),-3)</f>
        <v>0</v>
      </c>
      <c r="O2437" s="17">
        <v>2800000</v>
      </c>
      <c r="P2437" s="17">
        <f>N2437-O2437</f>
        <v>-2800000</v>
      </c>
      <c r="Q2437" s="69"/>
      <c r="R2437" s="755"/>
      <c r="S2437" s="755"/>
      <c r="T2437" s="47"/>
      <c r="U2437" s="47"/>
      <c r="AZ2437" s="10"/>
      <c r="BA2437" s="10"/>
      <c r="BC2437" s="11"/>
      <c r="BD2437" s="12"/>
    </row>
    <row r="2438" spans="1:56" hidden="1">
      <c r="A2438" s="67"/>
      <c r="B2438" s="28"/>
      <c r="C2438" s="28"/>
      <c r="D2438" s="1011"/>
      <c r="E2438" s="394" t="s">
        <v>2802</v>
      </c>
      <c r="F2438" s="14">
        <v>500000</v>
      </c>
      <c r="G2438" s="15" t="s">
        <v>3</v>
      </c>
      <c r="H2438" s="58">
        <v>1</v>
      </c>
      <c r="I2438" s="15" t="s">
        <v>2770</v>
      </c>
      <c r="J2438" s="15" t="s">
        <v>3</v>
      </c>
      <c r="K2438" s="58">
        <v>10</v>
      </c>
      <c r="L2438" s="15" t="s">
        <v>2787</v>
      </c>
      <c r="M2438" s="15" t="s">
        <v>5</v>
      </c>
      <c r="N2438" s="17">
        <f>ROUNDUP(IF(H2438&lt;=0,0,IF(K2438&lt;=0,0,F2438*H2438*K2438)),-3)</f>
        <v>5000000</v>
      </c>
      <c r="O2438" s="17">
        <v>3000000</v>
      </c>
      <c r="P2438" s="17">
        <f>N2438-O2438</f>
        <v>2000000</v>
      </c>
      <c r="Q2438" s="69"/>
      <c r="R2438" s="755"/>
      <c r="S2438" s="755"/>
      <c r="T2438" s="47"/>
      <c r="U2438" s="47"/>
      <c r="AZ2438" s="10"/>
      <c r="BA2438" s="10"/>
      <c r="BC2438" s="11"/>
      <c r="BD2438" s="12"/>
    </row>
    <row r="2439" spans="1:56" hidden="1">
      <c r="A2439" s="67"/>
      <c r="B2439" s="28"/>
      <c r="C2439" s="68"/>
      <c r="D2439" s="1011"/>
      <c r="E2439" s="394" t="s">
        <v>2803</v>
      </c>
      <c r="F2439" s="14">
        <v>10000000</v>
      </c>
      <c r="G2439" s="15" t="s">
        <v>3</v>
      </c>
      <c r="H2439" s="58">
        <v>1</v>
      </c>
      <c r="I2439" s="15" t="s">
        <v>2791</v>
      </c>
      <c r="J2439" s="15" t="s">
        <v>3</v>
      </c>
      <c r="K2439" s="58">
        <v>1</v>
      </c>
      <c r="L2439" s="15" t="s">
        <v>2782</v>
      </c>
      <c r="M2439" s="15" t="s">
        <v>5</v>
      </c>
      <c r="N2439" s="17">
        <f>ROUNDUP(IF(H2439&lt;=0,0,IF(K2439&lt;=0,0,F2439*H2439*K2439)),-3)</f>
        <v>10000000</v>
      </c>
      <c r="O2439" s="17">
        <v>0</v>
      </c>
      <c r="P2439" s="17">
        <f>N2439-O2439</f>
        <v>10000000</v>
      </c>
      <c r="Q2439" s="69"/>
      <c r="R2439" s="755"/>
      <c r="S2439" s="755"/>
      <c r="T2439" s="47"/>
      <c r="U2439" s="47"/>
      <c r="AZ2439" s="10"/>
      <c r="BA2439" s="10"/>
      <c r="BC2439" s="11"/>
      <c r="BD2439" s="12"/>
    </row>
    <row r="2440" spans="1:56" hidden="1">
      <c r="A2440" s="67"/>
      <c r="B2440" s="28"/>
      <c r="C2440" s="68"/>
      <c r="D2440" s="1011"/>
      <c r="E2440" s="394" t="s">
        <v>2804</v>
      </c>
      <c r="G2440" s="15" t="s">
        <v>3</v>
      </c>
      <c r="H2440" s="58"/>
      <c r="I2440" s="15" t="s">
        <v>2770</v>
      </c>
      <c r="J2440" s="15" t="s">
        <v>3</v>
      </c>
      <c r="K2440" s="58"/>
      <c r="L2440" s="15" t="s">
        <v>2787</v>
      </c>
      <c r="M2440" s="15" t="s">
        <v>5</v>
      </c>
      <c r="N2440" s="17">
        <f>ROUNDUP(IF(H2440&lt;=0,0,IF(K2440&lt;=0,0,F2440*H2440*K2440)),-3)</f>
        <v>0</v>
      </c>
      <c r="O2440" s="17">
        <v>4250620</v>
      </c>
      <c r="P2440" s="17">
        <f>N2440-O2440</f>
        <v>-4250620</v>
      </c>
      <c r="Q2440" s="69"/>
      <c r="R2440" s="755"/>
      <c r="S2440" s="755"/>
      <c r="T2440" s="47"/>
      <c r="U2440" s="47"/>
      <c r="AZ2440" s="10"/>
      <c r="BA2440" s="10"/>
      <c r="BC2440" s="11"/>
      <c r="BD2440" s="12"/>
    </row>
    <row r="2441" spans="1:56" hidden="1">
      <c r="A2441" s="67"/>
      <c r="B2441" s="28"/>
      <c r="C2441" s="68"/>
      <c r="D2441" s="1011"/>
      <c r="E2441" s="394" t="s">
        <v>2805</v>
      </c>
      <c r="F2441" s="14">
        <v>750000000</v>
      </c>
      <c r="G2441" s="15" t="s">
        <v>3</v>
      </c>
      <c r="H2441" s="341">
        <v>0.02</v>
      </c>
      <c r="I2441" s="15" t="s">
        <v>2770</v>
      </c>
      <c r="J2441" s="15" t="s">
        <v>3</v>
      </c>
      <c r="K2441" s="58">
        <v>1</v>
      </c>
      <c r="L2441" s="15" t="s">
        <v>2787</v>
      </c>
      <c r="M2441" s="15" t="s">
        <v>5</v>
      </c>
      <c r="N2441" s="17">
        <f>ROUNDUP(IF(H2441&lt;=0,0,IF(K2441&lt;=0,0,F2441*H2441*K2441)),-3)</f>
        <v>15000000</v>
      </c>
      <c r="O2441" s="17">
        <v>14600000</v>
      </c>
      <c r="P2441" s="17">
        <f>N2441-O2441</f>
        <v>400000</v>
      </c>
      <c r="Q2441" s="69"/>
      <c r="R2441" s="755"/>
      <c r="S2441" s="755"/>
      <c r="T2441" s="47"/>
      <c r="U2441" s="47"/>
      <c r="AZ2441" s="10"/>
      <c r="BA2441" s="10"/>
      <c r="BC2441" s="11"/>
      <c r="BD2441" s="12"/>
    </row>
    <row r="2442" spans="1:56" hidden="1">
      <c r="A2442" s="67"/>
      <c r="B2442" s="28"/>
      <c r="C2442" s="68"/>
      <c r="D2442" s="1011"/>
      <c r="E2442" s="13"/>
      <c r="H2442" s="58"/>
      <c r="K2442" s="58"/>
      <c r="N2442" s="17"/>
      <c r="O2442" s="17"/>
      <c r="P2442" s="17"/>
      <c r="Q2442" s="69"/>
      <c r="R2442" s="755"/>
      <c r="S2442" s="755"/>
      <c r="T2442" s="47"/>
      <c r="U2442" s="47"/>
      <c r="AZ2442" s="10"/>
      <c r="BA2442" s="10"/>
      <c r="BC2442" s="11"/>
      <c r="BD2442" s="12"/>
    </row>
    <row r="2443" spans="1:56" hidden="1">
      <c r="A2443" s="67"/>
      <c r="B2443" s="28"/>
      <c r="C2443" s="28"/>
      <c r="D2443" s="1011" t="s">
        <v>434</v>
      </c>
      <c r="E2443" s="13"/>
      <c r="H2443" s="58"/>
      <c r="N2443" s="18">
        <f>SUBTOTAL(9,N2444:N2446)</f>
        <v>10000000</v>
      </c>
      <c r="O2443" s="18">
        <f>SUBTOTAL(9,O2444:O2446)</f>
        <v>31670300</v>
      </c>
      <c r="P2443" s="18">
        <f>SUBTOTAL(9,P2444:P2446)</f>
        <v>-21670300</v>
      </c>
      <c r="Q2443" s="163"/>
      <c r="R2443" s="755"/>
      <c r="S2443" s="755"/>
      <c r="T2443" s="47"/>
      <c r="U2443" s="47"/>
      <c r="AZ2443" s="10"/>
      <c r="BA2443" s="10"/>
      <c r="BC2443" s="11"/>
      <c r="BD2443" s="12"/>
    </row>
    <row r="2444" spans="1:56" hidden="1">
      <c r="A2444" s="67"/>
      <c r="B2444" s="28"/>
      <c r="C2444" s="28"/>
      <c r="D2444" s="1011"/>
      <c r="E2444" s="395" t="s">
        <v>2806</v>
      </c>
      <c r="G2444" s="15" t="s">
        <v>3</v>
      </c>
      <c r="H2444" s="58"/>
      <c r="I2444" s="15" t="s">
        <v>2770</v>
      </c>
      <c r="J2444" s="15" t="s">
        <v>3</v>
      </c>
      <c r="K2444" s="58"/>
      <c r="L2444" s="15" t="s">
        <v>2787</v>
      </c>
      <c r="M2444" s="15" t="s">
        <v>5</v>
      </c>
      <c r="N2444" s="17">
        <f>ROUNDUP(IF(H2444&lt;=0,0,IF(K2444&lt;=0,0,F2444*H2444*K2444)),-3)</f>
        <v>0</v>
      </c>
      <c r="O2444" s="17">
        <v>12670300</v>
      </c>
      <c r="P2444" s="17">
        <f>N2444-O2444</f>
        <v>-12670300</v>
      </c>
      <c r="Q2444" s="69"/>
      <c r="R2444" s="755"/>
      <c r="S2444" s="755"/>
      <c r="T2444" s="47"/>
      <c r="U2444" s="47"/>
      <c r="AZ2444" s="10"/>
      <c r="BA2444" s="10"/>
      <c r="BC2444" s="11"/>
      <c r="BD2444" s="12"/>
    </row>
    <row r="2445" spans="1:56" hidden="1">
      <c r="A2445" s="67"/>
      <c r="B2445" s="28"/>
      <c r="C2445" s="28"/>
      <c r="D2445" s="1011"/>
      <c r="E2445" s="395" t="s">
        <v>2807</v>
      </c>
      <c r="F2445" s="14">
        <v>1000000</v>
      </c>
      <c r="G2445" s="15" t="s">
        <v>3</v>
      </c>
      <c r="H2445" s="58">
        <v>1</v>
      </c>
      <c r="I2445" s="15" t="s">
        <v>2770</v>
      </c>
      <c r="J2445" s="15" t="s">
        <v>3</v>
      </c>
      <c r="K2445" s="58">
        <v>1</v>
      </c>
      <c r="L2445" s="15" t="s">
        <v>2787</v>
      </c>
      <c r="M2445" s="15" t="s">
        <v>5</v>
      </c>
      <c r="N2445" s="17">
        <f>ROUNDUP(IF(H2445&lt;=0,0,IF(K2445&lt;=0,0,F2445*H2445*K2445)),-3)</f>
        <v>1000000</v>
      </c>
      <c r="O2445" s="17">
        <v>8000000</v>
      </c>
      <c r="P2445" s="17">
        <f>N2445-O2445</f>
        <v>-7000000</v>
      </c>
      <c r="Q2445" s="69"/>
      <c r="R2445" s="755"/>
      <c r="S2445" s="755"/>
      <c r="T2445" s="47"/>
      <c r="U2445" s="47"/>
      <c r="AZ2445" s="10"/>
      <c r="BA2445" s="10"/>
      <c r="BC2445" s="11"/>
      <c r="BD2445" s="12"/>
    </row>
    <row r="2446" spans="1:56" hidden="1">
      <c r="A2446" s="67"/>
      <c r="B2446" s="28"/>
      <c r="C2446" s="28"/>
      <c r="D2446" s="1011"/>
      <c r="E2446" s="395" t="s">
        <v>2808</v>
      </c>
      <c r="F2446" s="14">
        <v>9000000</v>
      </c>
      <c r="G2446" s="15" t="s">
        <v>3</v>
      </c>
      <c r="H2446" s="58">
        <v>1</v>
      </c>
      <c r="I2446" s="15" t="s">
        <v>2770</v>
      </c>
      <c r="J2446" s="15" t="s">
        <v>3</v>
      </c>
      <c r="K2446" s="58">
        <v>1</v>
      </c>
      <c r="L2446" s="15" t="s">
        <v>2787</v>
      </c>
      <c r="M2446" s="15" t="s">
        <v>5</v>
      </c>
      <c r="N2446" s="17">
        <f>ROUNDUP(IF(H2446&lt;=0,0,IF(K2446&lt;=0,0,F2446*H2446*K2446)),-3)</f>
        <v>9000000</v>
      </c>
      <c r="O2446" s="17">
        <v>11000000</v>
      </c>
      <c r="P2446" s="17">
        <f>N2446-O2446</f>
        <v>-2000000</v>
      </c>
      <c r="Q2446" s="69"/>
      <c r="R2446" s="755"/>
      <c r="S2446" s="755"/>
      <c r="T2446" s="47"/>
      <c r="U2446" s="47"/>
      <c r="AZ2446" s="10"/>
      <c r="BA2446" s="10"/>
      <c r="BC2446" s="11"/>
      <c r="BD2446" s="12"/>
    </row>
    <row r="2447" spans="1:56" hidden="1">
      <c r="A2447" s="67"/>
      <c r="B2447" s="28"/>
      <c r="C2447" s="28"/>
      <c r="D2447" s="1011"/>
      <c r="E2447" s="13"/>
      <c r="H2447" s="58"/>
      <c r="K2447" s="58"/>
      <c r="N2447" s="17"/>
      <c r="O2447" s="17"/>
      <c r="P2447" s="17"/>
      <c r="Q2447" s="69"/>
      <c r="R2447" s="755"/>
      <c r="S2447" s="755"/>
      <c r="T2447" s="47"/>
      <c r="U2447" s="47"/>
      <c r="AZ2447" s="10"/>
      <c r="BA2447" s="10"/>
      <c r="BC2447" s="11"/>
      <c r="BD2447" s="12"/>
    </row>
    <row r="2448" spans="1:56" hidden="1">
      <c r="A2448" s="67"/>
      <c r="B2448" s="28"/>
      <c r="C2448" s="28"/>
      <c r="D2448" s="1011" t="s">
        <v>407</v>
      </c>
      <c r="E2448" s="13"/>
      <c r="N2448" s="18">
        <f>SUBTOTAL(9,N2449)</f>
        <v>780000</v>
      </c>
      <c r="O2448" s="18">
        <f>SUBTOTAL(9,O2449)</f>
        <v>780000</v>
      </c>
      <c r="P2448" s="18">
        <f>SUBTOTAL(9,P2449)</f>
        <v>0</v>
      </c>
      <c r="Q2448" s="163"/>
      <c r="R2448" s="755"/>
      <c r="S2448" s="755"/>
      <c r="T2448" s="47"/>
      <c r="U2448" s="47"/>
      <c r="AZ2448" s="10"/>
      <c r="BA2448" s="10"/>
      <c r="BC2448" s="11"/>
      <c r="BD2448" s="12"/>
    </row>
    <row r="2449" spans="1:56" hidden="1">
      <c r="A2449" s="67"/>
      <c r="B2449" s="28"/>
      <c r="C2449" s="28"/>
      <c r="D2449" s="1011"/>
      <c r="E2449" s="13" t="s">
        <v>2809</v>
      </c>
      <c r="F2449" s="14">
        <v>600000</v>
      </c>
      <c r="G2449" s="15" t="s">
        <v>3</v>
      </c>
      <c r="H2449" s="16">
        <f>H2373</f>
        <v>1.3</v>
      </c>
      <c r="I2449" s="15" t="s">
        <v>2779</v>
      </c>
      <c r="J2449" s="15" t="s">
        <v>3</v>
      </c>
      <c r="K2449" s="16">
        <v>1</v>
      </c>
      <c r="L2449" s="15" t="s">
        <v>2782</v>
      </c>
      <c r="M2449" s="15" t="s">
        <v>5</v>
      </c>
      <c r="N2449" s="17">
        <f>ROUNDUP(IF(H2449&lt;=0,0,IF(K2449&lt;=0,0,F2449*H2449*K2449)),-3)</f>
        <v>780000</v>
      </c>
      <c r="O2449" s="17">
        <v>780000</v>
      </c>
      <c r="P2449" s="17">
        <f>N2449-O2449</f>
        <v>0</v>
      </c>
      <c r="Q2449" s="69"/>
      <c r="R2449" s="755"/>
      <c r="S2449" s="755"/>
      <c r="T2449" s="47"/>
      <c r="U2449" s="47"/>
      <c r="AZ2449" s="10"/>
      <c r="BA2449" s="10"/>
      <c r="BC2449" s="11"/>
      <c r="BD2449" s="12"/>
    </row>
    <row r="2450" spans="1:56" hidden="1">
      <c r="A2450" s="67"/>
      <c r="B2450" s="28"/>
      <c r="C2450" s="28"/>
      <c r="D2450" s="1011"/>
      <c r="E2450" s="13"/>
      <c r="N2450" s="17"/>
      <c r="O2450" s="17"/>
      <c r="P2450" s="17"/>
      <c r="Q2450" s="69"/>
      <c r="R2450" s="755"/>
      <c r="S2450" s="755"/>
      <c r="T2450" s="47"/>
      <c r="U2450" s="47"/>
      <c r="AZ2450" s="10"/>
      <c r="BA2450" s="10"/>
      <c r="BC2450" s="11"/>
      <c r="BD2450" s="12"/>
    </row>
    <row r="2451" spans="1:56" hidden="1">
      <c r="A2451" s="67"/>
      <c r="B2451" s="28"/>
      <c r="C2451" s="68"/>
      <c r="D2451" s="1011" t="s">
        <v>402</v>
      </c>
      <c r="E2451" s="13"/>
      <c r="H2451" s="58"/>
      <c r="K2451" s="58"/>
      <c r="N2451" s="18">
        <f>SUBTOTAL(9,N2452)</f>
        <v>1820000</v>
      </c>
      <c r="O2451" s="18">
        <f>SUBTOTAL(9,O2452)</f>
        <v>4000000</v>
      </c>
      <c r="P2451" s="18">
        <f>SUBTOTAL(9,P2452)</f>
        <v>-2180000</v>
      </c>
      <c r="Q2451" s="163"/>
      <c r="R2451" s="755"/>
      <c r="S2451" s="755"/>
      <c r="T2451" s="47"/>
      <c r="U2451" s="47"/>
      <c r="AZ2451" s="10"/>
      <c r="BA2451" s="10"/>
      <c r="BC2451" s="11"/>
      <c r="BD2451" s="12"/>
    </row>
    <row r="2452" spans="1:56" hidden="1">
      <c r="A2452" s="67"/>
      <c r="B2452" s="28"/>
      <c r="C2452" s="68"/>
      <c r="D2452" s="1011"/>
      <c r="E2452" s="394" t="s">
        <v>2810</v>
      </c>
      <c r="F2452" s="14">
        <v>130000</v>
      </c>
      <c r="G2452" s="15" t="s">
        <v>3</v>
      </c>
      <c r="H2452" s="58">
        <v>7</v>
      </c>
      <c r="I2452" s="15" t="s">
        <v>2765</v>
      </c>
      <c r="J2452" s="15" t="s">
        <v>3</v>
      </c>
      <c r="K2452" s="58">
        <v>2</v>
      </c>
      <c r="L2452" s="15" t="s">
        <v>2787</v>
      </c>
      <c r="M2452" s="15" t="s">
        <v>5</v>
      </c>
      <c r="N2452" s="17">
        <f>ROUNDUP(IF(H2452&lt;=0,0,IF(K2452&lt;=0,0,F2452*H2452*K2452)),-3)</f>
        <v>1820000</v>
      </c>
      <c r="O2452" s="17">
        <v>4000000</v>
      </c>
      <c r="P2452" s="17">
        <f>N2452-O2452</f>
        <v>-2180000</v>
      </c>
      <c r="Q2452" s="69"/>
      <c r="R2452" s="755"/>
      <c r="S2452" s="755"/>
      <c r="T2452" s="47"/>
      <c r="U2452" s="47"/>
      <c r="AZ2452" s="10"/>
      <c r="BA2452" s="10"/>
      <c r="BC2452" s="11"/>
      <c r="BD2452" s="12"/>
    </row>
    <row r="2453" spans="1:56" hidden="1">
      <c r="A2453" s="67"/>
      <c r="B2453" s="28"/>
      <c r="C2453" s="68"/>
      <c r="D2453" s="1011"/>
      <c r="E2453" s="13"/>
      <c r="H2453" s="58"/>
      <c r="K2453" s="58"/>
      <c r="N2453" s="17"/>
      <c r="O2453" s="17"/>
      <c r="P2453" s="17"/>
      <c r="Q2453" s="69"/>
      <c r="R2453" s="755"/>
      <c r="S2453" s="755"/>
      <c r="T2453" s="47"/>
      <c r="U2453" s="47"/>
      <c r="AZ2453" s="10"/>
      <c r="BA2453" s="10"/>
      <c r="BC2453" s="11"/>
      <c r="BD2453" s="12"/>
    </row>
    <row r="2454" spans="1:56" hidden="1">
      <c r="A2454" s="67"/>
      <c r="B2454" s="28"/>
      <c r="C2454" s="68"/>
      <c r="D2454" s="1011" t="s">
        <v>403</v>
      </c>
      <c r="E2454" s="13"/>
      <c r="H2454" s="58"/>
      <c r="N2454" s="18">
        <f>SUBTOTAL(9,N2455:N2457)</f>
        <v>2299000</v>
      </c>
      <c r="O2454" s="18">
        <f>SUBTOTAL(9,O2455:O2457)</f>
        <v>1752000</v>
      </c>
      <c r="P2454" s="18">
        <f>SUBTOTAL(9,P2455:P2457)</f>
        <v>547000</v>
      </c>
      <c r="Q2454" s="163"/>
      <c r="R2454" s="755"/>
      <c r="S2454" s="755"/>
      <c r="T2454" s="47"/>
      <c r="U2454" s="47"/>
      <c r="AZ2454" s="10"/>
      <c r="BA2454" s="10"/>
      <c r="BC2454" s="11"/>
      <c r="BD2454" s="12"/>
    </row>
    <row r="2455" spans="1:56" hidden="1">
      <c r="A2455" s="67"/>
      <c r="B2455" s="28"/>
      <c r="C2455" s="68"/>
      <c r="D2455" s="1011"/>
      <c r="E2455" s="395" t="s">
        <v>2811</v>
      </c>
      <c r="F2455" s="14">
        <v>11000</v>
      </c>
      <c r="G2455" s="15" t="s">
        <v>3</v>
      </c>
      <c r="H2455" s="58">
        <v>51</v>
      </c>
      <c r="I2455" s="15" t="s">
        <v>2779</v>
      </c>
      <c r="J2455" s="15" t="s">
        <v>3</v>
      </c>
      <c r="K2455" s="16">
        <v>3</v>
      </c>
      <c r="L2455" s="15" t="s">
        <v>2787</v>
      </c>
      <c r="M2455" s="15" t="s">
        <v>5</v>
      </c>
      <c r="N2455" s="17">
        <f>ROUNDUP(IF(H2455&lt;=0,0,IF(K2455&lt;=0,0,F2455*H2455*K2455)),-3)</f>
        <v>1683000</v>
      </c>
      <c r="O2455" s="17">
        <v>1063000</v>
      </c>
      <c r="P2455" s="17">
        <f>N2455-O2455</f>
        <v>620000</v>
      </c>
      <c r="Q2455" s="69"/>
      <c r="R2455" s="755"/>
      <c r="S2455" s="755"/>
      <c r="T2455" s="47"/>
      <c r="U2455" s="47"/>
      <c r="AZ2455" s="10"/>
      <c r="BA2455" s="10"/>
      <c r="BC2455" s="11"/>
      <c r="BD2455" s="12"/>
    </row>
    <row r="2456" spans="1:56" hidden="1">
      <c r="A2456" s="67"/>
      <c r="B2456" s="28"/>
      <c r="C2456" s="68"/>
      <c r="D2456" s="1011"/>
      <c r="E2456" s="394" t="s">
        <v>2812</v>
      </c>
      <c r="F2456" s="14">
        <v>11000</v>
      </c>
      <c r="G2456" s="15" t="s">
        <v>3</v>
      </c>
      <c r="H2456" s="58">
        <v>7</v>
      </c>
      <c r="I2456" s="15" t="s">
        <v>2765</v>
      </c>
      <c r="J2456" s="15" t="s">
        <v>3</v>
      </c>
      <c r="K2456" s="58">
        <v>4</v>
      </c>
      <c r="L2456" s="15" t="s">
        <v>2787</v>
      </c>
      <c r="M2456" s="15" t="s">
        <v>5</v>
      </c>
      <c r="N2456" s="17">
        <f>ROUNDUP(IF(H2456&lt;=0,0,IF(K2456&lt;=0,0,F2456*H2456*K2456)),-3)</f>
        <v>308000</v>
      </c>
      <c r="O2456" s="17">
        <v>350000</v>
      </c>
      <c r="P2456" s="17">
        <f>N2456-O2456</f>
        <v>-42000</v>
      </c>
      <c r="Q2456" s="69"/>
      <c r="R2456" s="755"/>
      <c r="S2456" s="755"/>
      <c r="T2456" s="47"/>
      <c r="U2456" s="47"/>
      <c r="AZ2456" s="10"/>
      <c r="BA2456" s="10"/>
      <c r="BC2456" s="11"/>
      <c r="BD2456" s="12"/>
    </row>
    <row r="2457" spans="1:56" hidden="1">
      <c r="A2457" s="67"/>
      <c r="B2457" s="28"/>
      <c r="C2457" s="68"/>
      <c r="D2457" s="1011"/>
      <c r="E2457" s="394" t="s">
        <v>2813</v>
      </c>
      <c r="F2457" s="14">
        <v>11000</v>
      </c>
      <c r="G2457" s="15" t="s">
        <v>3</v>
      </c>
      <c r="H2457" s="58">
        <v>7</v>
      </c>
      <c r="I2457" s="15" t="s">
        <v>2765</v>
      </c>
      <c r="J2457" s="15" t="s">
        <v>3</v>
      </c>
      <c r="K2457" s="58">
        <v>4</v>
      </c>
      <c r="L2457" s="15" t="s">
        <v>2787</v>
      </c>
      <c r="M2457" s="15" t="s">
        <v>5</v>
      </c>
      <c r="N2457" s="17">
        <f>ROUNDUP(IF(H2457&lt;=0,0,IF(K2457&lt;=0,0,F2457*H2457*K2457)),-3)</f>
        <v>308000</v>
      </c>
      <c r="O2457" s="17">
        <v>339000</v>
      </c>
      <c r="P2457" s="17">
        <f>N2457-O2457</f>
        <v>-31000</v>
      </c>
      <c r="Q2457" s="69"/>
      <c r="R2457" s="755"/>
      <c r="S2457" s="755"/>
      <c r="T2457" s="47"/>
      <c r="U2457" s="47"/>
      <c r="AZ2457" s="10"/>
      <c r="BA2457" s="10"/>
      <c r="BC2457" s="11"/>
      <c r="BD2457" s="12"/>
    </row>
    <row r="2458" spans="1:56" hidden="1">
      <c r="A2458" s="67"/>
      <c r="B2458" s="28"/>
      <c r="C2458" s="68"/>
      <c r="D2458" s="1011"/>
      <c r="E2458" s="394"/>
      <c r="H2458" s="58"/>
      <c r="K2458" s="58"/>
      <c r="N2458" s="17"/>
      <c r="O2458" s="17"/>
      <c r="P2458" s="17"/>
      <c r="Q2458" s="69"/>
      <c r="R2458" s="755"/>
      <c r="S2458" s="755"/>
      <c r="T2458" s="47"/>
      <c r="U2458" s="47"/>
      <c r="AZ2458" s="10"/>
      <c r="BA2458" s="10"/>
      <c r="BC2458" s="11"/>
      <c r="BD2458" s="12"/>
    </row>
    <row r="2459" spans="1:56" hidden="1">
      <c r="A2459" s="67"/>
      <c r="B2459" s="28"/>
      <c r="C2459" s="68"/>
      <c r="D2459" s="1011" t="s">
        <v>413</v>
      </c>
      <c r="E2459" s="394"/>
      <c r="H2459" s="58"/>
      <c r="K2459" s="58"/>
      <c r="N2459" s="18">
        <f>SUBTOTAL(9,N2460:N2461)</f>
        <v>500000000</v>
      </c>
      <c r="O2459" s="18">
        <f>SUBTOTAL(9,O2460:O2461)</f>
        <v>425000000</v>
      </c>
      <c r="P2459" s="18">
        <f>SUBTOTAL(9,P2460:P2461)</f>
        <v>75000000</v>
      </c>
      <c r="Q2459" s="163"/>
      <c r="R2459" s="755"/>
      <c r="S2459" s="755"/>
      <c r="T2459" s="47"/>
      <c r="U2459" s="47"/>
      <c r="AZ2459" s="10"/>
      <c r="BA2459" s="10"/>
      <c r="BC2459" s="11"/>
      <c r="BD2459" s="12"/>
    </row>
    <row r="2460" spans="1:56" hidden="1">
      <c r="A2460" s="67"/>
      <c r="B2460" s="28"/>
      <c r="C2460" s="68"/>
      <c r="D2460" s="1011"/>
      <c r="E2460" s="394" t="s">
        <v>2814</v>
      </c>
      <c r="F2460" s="14">
        <v>15000000</v>
      </c>
      <c r="G2460" s="15" t="s">
        <v>3</v>
      </c>
      <c r="H2460" s="58">
        <v>1</v>
      </c>
      <c r="I2460" s="15" t="s">
        <v>2770</v>
      </c>
      <c r="J2460" s="15" t="s">
        <v>3</v>
      </c>
      <c r="K2460" s="58">
        <v>32</v>
      </c>
      <c r="L2460" s="15" t="s">
        <v>2763</v>
      </c>
      <c r="M2460" s="15" t="s">
        <v>5</v>
      </c>
      <c r="N2460" s="17">
        <f>ROUNDUP(IF(H2460&lt;=0,0,IF(K2460&lt;=0,0,F2460*H2460*K2460)),-3)</f>
        <v>480000000</v>
      </c>
      <c r="O2460" s="17">
        <v>410000000</v>
      </c>
      <c r="P2460" s="17">
        <f>N2460-O2460</f>
        <v>70000000</v>
      </c>
      <c r="Q2460" s="69"/>
      <c r="R2460" s="755"/>
      <c r="S2460" s="755"/>
      <c r="T2460" s="47"/>
      <c r="U2460" s="47"/>
      <c r="AZ2460" s="10"/>
      <c r="BA2460" s="10"/>
      <c r="BC2460" s="11"/>
      <c r="BD2460" s="12"/>
    </row>
    <row r="2461" spans="1:56" hidden="1">
      <c r="A2461" s="67"/>
      <c r="B2461" s="28"/>
      <c r="C2461" s="68"/>
      <c r="D2461" s="1011"/>
      <c r="E2461" s="394" t="s">
        <v>2815</v>
      </c>
      <c r="F2461" s="14">
        <v>10000000</v>
      </c>
      <c r="G2461" s="15" t="s">
        <v>3</v>
      </c>
      <c r="H2461" s="58">
        <v>1</v>
      </c>
      <c r="I2461" s="15" t="s">
        <v>2770</v>
      </c>
      <c r="J2461" s="15" t="s">
        <v>3</v>
      </c>
      <c r="K2461" s="58">
        <v>2</v>
      </c>
      <c r="L2461" s="15" t="s">
        <v>2763</v>
      </c>
      <c r="M2461" s="15" t="s">
        <v>5</v>
      </c>
      <c r="N2461" s="17">
        <f>ROUNDUP(IF(H2461&lt;=0,0,IF(K2461&lt;=0,0,F2461*H2461*K2461)),-3)</f>
        <v>20000000</v>
      </c>
      <c r="O2461" s="17">
        <v>15000000</v>
      </c>
      <c r="P2461" s="17">
        <f>N2461-O2461</f>
        <v>5000000</v>
      </c>
      <c r="Q2461" s="69"/>
      <c r="R2461" s="755"/>
      <c r="S2461" s="755"/>
      <c r="T2461" s="47"/>
      <c r="U2461" s="47"/>
      <c r="AZ2461" s="10"/>
      <c r="BA2461" s="10"/>
      <c r="BC2461" s="11"/>
      <c r="BD2461" s="12"/>
    </row>
    <row r="2462" spans="1:56" hidden="1">
      <c r="A2462" s="67"/>
      <c r="B2462" s="327"/>
      <c r="C2462" s="396"/>
      <c r="D2462" s="1061"/>
      <c r="E2462" s="154"/>
      <c r="F2462" s="155"/>
      <c r="G2462" s="156"/>
      <c r="H2462" s="157"/>
      <c r="I2462" s="156"/>
      <c r="J2462" s="156"/>
      <c r="K2462" s="158"/>
      <c r="L2462" s="156"/>
      <c r="M2462" s="156"/>
      <c r="N2462" s="160"/>
      <c r="O2462" s="160"/>
      <c r="P2462" s="160"/>
      <c r="Q2462" s="161"/>
      <c r="R2462" s="755"/>
      <c r="S2462" s="755"/>
      <c r="T2462" s="47"/>
      <c r="U2462" s="47"/>
      <c r="AZ2462" s="10"/>
      <c r="BA2462" s="10"/>
      <c r="BC2462" s="11"/>
      <c r="BD2462" s="12"/>
    </row>
    <row r="2463" spans="1:56" hidden="1">
      <c r="A2463" s="67"/>
      <c r="B2463" s="397" t="s">
        <v>2834</v>
      </c>
      <c r="C2463" s="398"/>
      <c r="D2463" s="1067"/>
      <c r="E2463" s="348"/>
      <c r="F2463" s="118"/>
      <c r="G2463" s="119"/>
      <c r="H2463" s="351"/>
      <c r="I2463" s="119"/>
      <c r="J2463" s="119"/>
      <c r="K2463" s="120"/>
      <c r="L2463" s="119"/>
      <c r="M2463" s="119"/>
      <c r="N2463" s="132">
        <f>SUBTOTAL(9,N2464:N2535)</f>
        <v>323250000</v>
      </c>
      <c r="O2463" s="132">
        <f>SUBTOTAL(9,O2464:O2535)</f>
        <v>275515000</v>
      </c>
      <c r="P2463" s="132">
        <f>SUBTOTAL(9,P2464:P2535)</f>
        <v>47735000</v>
      </c>
      <c r="Q2463" s="122">
        <f>(N2463/O2463)*100-100</f>
        <v>17.325735440901596</v>
      </c>
      <c r="R2463" s="755"/>
      <c r="S2463" s="755"/>
      <c r="T2463" s="47"/>
      <c r="U2463" s="47"/>
      <c r="AZ2463" s="10"/>
      <c r="BA2463" s="10"/>
      <c r="BC2463" s="11"/>
      <c r="BD2463" s="12"/>
    </row>
    <row r="2464" spans="1:56" hidden="1">
      <c r="A2464" s="67"/>
      <c r="B2464" s="350"/>
      <c r="C2464" s="400"/>
      <c r="D2464" s="1005" t="s">
        <v>199</v>
      </c>
      <c r="E2464" s="13"/>
      <c r="H2464" s="16">
        <v>0.74</v>
      </c>
      <c r="I2464" s="15" t="s">
        <v>26</v>
      </c>
      <c r="N2464" s="18">
        <f>SUBTOTAL(9,N2465:N2475)</f>
        <v>28670000</v>
      </c>
      <c r="O2464" s="18">
        <f>SUBTOTAL(9,O2465:O2475)</f>
        <v>27747000</v>
      </c>
      <c r="P2464" s="18">
        <f>SUBTOTAL(9,P2465:P2475)</f>
        <v>923000</v>
      </c>
      <c r="Q2464" s="163"/>
      <c r="R2464" s="755"/>
      <c r="S2464" s="755"/>
      <c r="T2464" s="47"/>
      <c r="U2464" s="47"/>
      <c r="AZ2464" s="10"/>
      <c r="BA2464" s="10"/>
      <c r="BC2464" s="11"/>
      <c r="BD2464" s="12"/>
    </row>
    <row r="2465" spans="1:56" hidden="1">
      <c r="A2465" s="67"/>
      <c r="B2465" s="28"/>
      <c r="C2465" s="142"/>
      <c r="E2465" s="13"/>
      <c r="N2465" s="17">
        <f>SUBTOTAL(9,N2466:N2468)</f>
        <v>21191000</v>
      </c>
      <c r="O2465" s="17">
        <f>SUBTOTAL(9,O2466:O2468)</f>
        <v>20762000</v>
      </c>
      <c r="P2465" s="17">
        <f>SUBTOTAL(9,P2466:P2468)</f>
        <v>429000</v>
      </c>
      <c r="Q2465" s="69"/>
      <c r="R2465" s="755"/>
      <c r="S2465" s="755"/>
      <c r="T2465" s="47"/>
      <c r="U2465" s="47"/>
      <c r="AZ2465" s="10"/>
      <c r="BA2465" s="10"/>
      <c r="BC2465" s="11"/>
      <c r="BD2465" s="12"/>
    </row>
    <row r="2466" spans="1:56" hidden="1">
      <c r="A2466" s="67"/>
      <c r="B2466" s="28"/>
      <c r="C2466" s="142"/>
      <c r="E2466" s="13" t="s">
        <v>62</v>
      </c>
      <c r="F2466" s="34"/>
      <c r="G2466" s="15" t="s">
        <v>3</v>
      </c>
      <c r="I2466" s="15" t="s">
        <v>26</v>
      </c>
      <c r="J2466" s="15" t="s">
        <v>3</v>
      </c>
      <c r="L2466" s="15" t="s">
        <v>12</v>
      </c>
      <c r="M2466" s="15" t="s">
        <v>5</v>
      </c>
      <c r="N2466" s="17">
        <f t="shared" ref="N2466:N2475" si="133">ROUNDUP(IF(H2466&lt;=0,0,IF(K2466&lt;=0,0,F2466*H2466*K2466)),-3)</f>
        <v>0</v>
      </c>
      <c r="O2466" s="17">
        <v>0</v>
      </c>
      <c r="P2466" s="17">
        <f>N2466-O2466</f>
        <v>0</v>
      </c>
      <c r="Q2466" s="69"/>
      <c r="R2466" s="755"/>
      <c r="S2466" s="755"/>
      <c r="T2466" s="47"/>
      <c r="U2466" s="47"/>
      <c r="AZ2466" s="10"/>
      <c r="BA2466" s="10"/>
      <c r="BC2466" s="11"/>
      <c r="BD2466" s="12"/>
    </row>
    <row r="2467" spans="1:56" hidden="1">
      <c r="A2467" s="67"/>
      <c r="B2467" s="28"/>
      <c r="C2467" s="142"/>
      <c r="E2467" s="13" t="s">
        <v>64</v>
      </c>
      <c r="F2467" s="34">
        <v>2799910</v>
      </c>
      <c r="G2467" s="15" t="s">
        <v>3</v>
      </c>
      <c r="I2467" s="15" t="s">
        <v>26</v>
      </c>
      <c r="J2467" s="15" t="s">
        <v>3</v>
      </c>
      <c r="K2467" s="16">
        <v>12</v>
      </c>
      <c r="L2467" s="15" t="s">
        <v>12</v>
      </c>
      <c r="M2467" s="15" t="s">
        <v>5</v>
      </c>
      <c r="N2467" s="17">
        <f t="shared" si="133"/>
        <v>0</v>
      </c>
      <c r="O2467" s="17">
        <v>0</v>
      </c>
      <c r="P2467" s="17">
        <f>N2467-O2467</f>
        <v>0</v>
      </c>
      <c r="Q2467" s="69"/>
      <c r="R2467" s="755"/>
      <c r="S2467" s="755"/>
      <c r="T2467" s="47"/>
      <c r="U2467" s="47"/>
      <c r="AZ2467" s="10"/>
      <c r="BA2467" s="10"/>
      <c r="BC2467" s="11"/>
      <c r="BD2467" s="12"/>
    </row>
    <row r="2468" spans="1:56" hidden="1">
      <c r="A2468" s="67"/>
      <c r="B2468" s="28"/>
      <c r="C2468" s="142"/>
      <c r="E2468" s="13" t="s">
        <v>65</v>
      </c>
      <c r="F2468" s="34">
        <v>2386310</v>
      </c>
      <c r="G2468" s="15" t="s">
        <v>3</v>
      </c>
      <c r="H2468" s="16">
        <f>H2464</f>
        <v>0.74</v>
      </c>
      <c r="I2468" s="15" t="s">
        <v>26</v>
      </c>
      <c r="J2468" s="15" t="s">
        <v>3</v>
      </c>
      <c r="K2468" s="16">
        <v>12</v>
      </c>
      <c r="L2468" s="15" t="s">
        <v>12</v>
      </c>
      <c r="M2468" s="15" t="s">
        <v>5</v>
      </c>
      <c r="N2468" s="17">
        <f t="shared" si="133"/>
        <v>21191000</v>
      </c>
      <c r="O2468" s="17">
        <v>20762000</v>
      </c>
      <c r="P2468" s="17">
        <f>N2468-O2468</f>
        <v>429000</v>
      </c>
      <c r="Q2468" s="69"/>
      <c r="R2468" s="755"/>
      <c r="S2468" s="755"/>
      <c r="T2468" s="47"/>
      <c r="U2468" s="47"/>
      <c r="AZ2468" s="10"/>
      <c r="BA2468" s="10"/>
      <c r="BC2468" s="11"/>
      <c r="BD2468" s="12"/>
    </row>
    <row r="2469" spans="1:56" hidden="1">
      <c r="A2469" s="67"/>
      <c r="B2469" s="28"/>
      <c r="C2469" s="142"/>
      <c r="E2469" s="13" t="s">
        <v>49</v>
      </c>
      <c r="N2469" s="17">
        <f>SUBTOTAL(9,N2470:N2475)</f>
        <v>7479000</v>
      </c>
      <c r="O2469" s="17">
        <f>SUBTOTAL(9,O2470:O2475)</f>
        <v>6985000</v>
      </c>
      <c r="P2469" s="17">
        <f>SUBTOTAL(9,P2470:P2475)</f>
        <v>494000</v>
      </c>
      <c r="Q2469" s="69"/>
      <c r="R2469" s="755"/>
      <c r="S2469" s="755"/>
      <c r="T2469" s="47"/>
      <c r="U2469" s="47"/>
      <c r="AZ2469" s="10"/>
      <c r="BA2469" s="10"/>
      <c r="BC2469" s="11"/>
      <c r="BD2469" s="12"/>
    </row>
    <row r="2470" spans="1:56" hidden="1">
      <c r="A2470" s="67"/>
      <c r="B2470" s="28"/>
      <c r="C2470" s="142"/>
      <c r="E2470" s="13" t="s">
        <v>66</v>
      </c>
      <c r="F2470" s="14">
        <f>N2465</f>
        <v>21191000</v>
      </c>
      <c r="G2470" s="15" t="s">
        <v>3</v>
      </c>
      <c r="H2470" s="21">
        <f>1.5/209</f>
        <v>7.1770334928229667E-3</v>
      </c>
      <c r="I2470" s="15" t="s">
        <v>16</v>
      </c>
      <c r="J2470" s="15" t="s">
        <v>3</v>
      </c>
      <c r="K2470" s="16">
        <v>30</v>
      </c>
      <c r="L2470" s="15" t="s">
        <v>50</v>
      </c>
      <c r="M2470" s="15" t="s">
        <v>5</v>
      </c>
      <c r="N2470" s="17">
        <f t="shared" si="133"/>
        <v>4563000</v>
      </c>
      <c r="O2470" s="17">
        <v>4471000</v>
      </c>
      <c r="P2470" s="17">
        <f t="shared" ref="P2470:P2475" si="134">N2470-O2470</f>
        <v>92000</v>
      </c>
      <c r="Q2470" s="69"/>
      <c r="R2470" s="755"/>
      <c r="S2470" s="755"/>
      <c r="T2470" s="47"/>
      <c r="U2470" s="47"/>
      <c r="AZ2470" s="10"/>
      <c r="BA2470" s="10"/>
      <c r="BC2470" s="11"/>
      <c r="BD2470" s="12"/>
    </row>
    <row r="2471" spans="1:56" hidden="1">
      <c r="A2471" s="67"/>
      <c r="B2471" s="28"/>
      <c r="C2471" s="142"/>
      <c r="E2471" s="13" t="s">
        <v>67</v>
      </c>
      <c r="F2471" s="14">
        <f>N2465/12</f>
        <v>1765916.6666666667</v>
      </c>
      <c r="G2471" s="15" t="s">
        <v>3</v>
      </c>
      <c r="H2471" s="21">
        <f>1/209*8</f>
        <v>3.8277511961722487E-2</v>
      </c>
      <c r="I2471" s="15" t="s">
        <v>16</v>
      </c>
      <c r="J2471" s="15" t="s">
        <v>3</v>
      </c>
      <c r="K2471" s="16">
        <v>10</v>
      </c>
      <c r="L2471" s="15" t="s">
        <v>51</v>
      </c>
      <c r="M2471" s="15" t="s">
        <v>5</v>
      </c>
      <c r="N2471" s="17">
        <f t="shared" si="133"/>
        <v>676000</v>
      </c>
      <c r="O2471" s="17">
        <v>663000</v>
      </c>
      <c r="P2471" s="17">
        <f t="shared" si="134"/>
        <v>13000</v>
      </c>
      <c r="Q2471" s="69"/>
      <c r="R2471" s="755"/>
      <c r="S2471" s="755"/>
      <c r="T2471" s="47"/>
      <c r="U2471" s="47"/>
      <c r="AZ2471" s="10"/>
      <c r="BA2471" s="10"/>
      <c r="BC2471" s="11"/>
      <c r="BD2471" s="12"/>
    </row>
    <row r="2472" spans="1:56" hidden="1">
      <c r="A2472" s="67"/>
      <c r="B2472" s="28"/>
      <c r="C2472" s="142"/>
      <c r="E2472" s="13" t="s">
        <v>68</v>
      </c>
      <c r="F2472" s="14">
        <v>50000</v>
      </c>
      <c r="G2472" s="15" t="s">
        <v>3</v>
      </c>
      <c r="H2472" s="16">
        <f>H2464</f>
        <v>0.74</v>
      </c>
      <c r="I2472" s="15" t="s">
        <v>26</v>
      </c>
      <c r="J2472" s="15" t="s">
        <v>3</v>
      </c>
      <c r="K2472" s="16">
        <v>12</v>
      </c>
      <c r="L2472" s="15" t="s">
        <v>12</v>
      </c>
      <c r="M2472" s="15" t="s">
        <v>5</v>
      </c>
      <c r="N2472" s="17">
        <f>ROUNDUP(IF(H2472&lt;=0,0,IF(K2472&lt;=0,0,F2472*H2472*K2472)),-3)</f>
        <v>444000</v>
      </c>
      <c r="O2472" s="17">
        <v>0</v>
      </c>
      <c r="P2472" s="17">
        <f t="shared" si="134"/>
        <v>444000</v>
      </c>
      <c r="Q2472" s="69"/>
      <c r="R2472" s="755"/>
      <c r="S2472" s="755"/>
      <c r="T2472" s="47"/>
      <c r="U2472" s="47"/>
      <c r="AZ2472" s="10"/>
      <c r="BA2472" s="10"/>
      <c r="BC2472" s="11"/>
      <c r="BD2472" s="12"/>
    </row>
    <row r="2473" spans="1:56" hidden="1">
      <c r="A2473" s="67"/>
      <c r="B2473" s="28"/>
      <c r="C2473" s="142"/>
      <c r="E2473" s="13" t="s">
        <v>54</v>
      </c>
      <c r="F2473" s="14">
        <v>130000</v>
      </c>
      <c r="G2473" s="15" t="s">
        <v>3</v>
      </c>
      <c r="H2473" s="16">
        <f>H2464</f>
        <v>0.74</v>
      </c>
      <c r="I2473" s="15" t="s">
        <v>26</v>
      </c>
      <c r="J2473" s="15" t="s">
        <v>3</v>
      </c>
      <c r="K2473" s="16">
        <v>12</v>
      </c>
      <c r="L2473" s="15" t="s">
        <v>12</v>
      </c>
      <c r="M2473" s="15" t="s">
        <v>5</v>
      </c>
      <c r="N2473" s="17">
        <f t="shared" si="133"/>
        <v>1155000</v>
      </c>
      <c r="O2473" s="17">
        <v>1191000</v>
      </c>
      <c r="P2473" s="17">
        <f t="shared" si="134"/>
        <v>-36000</v>
      </c>
      <c r="Q2473" s="69"/>
      <c r="R2473" s="755"/>
      <c r="S2473" s="755"/>
      <c r="T2473" s="47"/>
      <c r="U2473" s="47"/>
      <c r="AZ2473" s="10"/>
      <c r="BA2473" s="10"/>
      <c r="BC2473" s="11"/>
      <c r="BD2473" s="12"/>
    </row>
    <row r="2474" spans="1:56" hidden="1">
      <c r="A2474" s="67"/>
      <c r="B2474" s="28"/>
      <c r="C2474" s="142"/>
      <c r="E2474" s="13" t="s">
        <v>103</v>
      </c>
      <c r="F2474" s="14">
        <v>40000</v>
      </c>
      <c r="G2474" s="15" t="s">
        <v>3</v>
      </c>
      <c r="H2474" s="16">
        <f>H2464*0.8</f>
        <v>0.59199999999999997</v>
      </c>
      <c r="I2474" s="15" t="s">
        <v>26</v>
      </c>
      <c r="J2474" s="15" t="s">
        <v>3</v>
      </c>
      <c r="K2474" s="16">
        <v>12</v>
      </c>
      <c r="L2474" s="15" t="s">
        <v>12</v>
      </c>
      <c r="M2474" s="15" t="s">
        <v>5</v>
      </c>
      <c r="N2474" s="17">
        <f t="shared" si="133"/>
        <v>285000</v>
      </c>
      <c r="O2474" s="17">
        <v>293000</v>
      </c>
      <c r="P2474" s="17">
        <f t="shared" si="134"/>
        <v>-8000</v>
      </c>
      <c r="Q2474" s="69"/>
      <c r="R2474" s="755"/>
      <c r="S2474" s="755"/>
      <c r="T2474" s="47"/>
      <c r="U2474" s="47"/>
      <c r="AZ2474" s="10"/>
      <c r="BA2474" s="10"/>
      <c r="BC2474" s="11"/>
      <c r="BD2474" s="12"/>
    </row>
    <row r="2475" spans="1:56" hidden="1">
      <c r="A2475" s="67"/>
      <c r="B2475" s="28"/>
      <c r="C2475" s="142"/>
      <c r="E2475" s="13" t="s">
        <v>58</v>
      </c>
      <c r="F2475" s="14">
        <v>20000</v>
      </c>
      <c r="G2475" s="15" t="s">
        <v>3</v>
      </c>
      <c r="H2475" s="16">
        <f>H2464*2</f>
        <v>1.48</v>
      </c>
      <c r="I2475" s="15" t="s">
        <v>26</v>
      </c>
      <c r="J2475" s="15" t="s">
        <v>3</v>
      </c>
      <c r="K2475" s="16">
        <v>12</v>
      </c>
      <c r="L2475" s="15" t="s">
        <v>12</v>
      </c>
      <c r="M2475" s="15" t="s">
        <v>5</v>
      </c>
      <c r="N2475" s="17">
        <f t="shared" si="133"/>
        <v>356000</v>
      </c>
      <c r="O2475" s="17">
        <v>367000</v>
      </c>
      <c r="P2475" s="17">
        <f t="shared" si="134"/>
        <v>-11000</v>
      </c>
      <c r="Q2475" s="69"/>
      <c r="R2475" s="755"/>
      <c r="S2475" s="755"/>
      <c r="T2475" s="47"/>
      <c r="U2475" s="47"/>
      <c r="AZ2475" s="10"/>
      <c r="BA2475" s="10"/>
      <c r="BC2475" s="11"/>
      <c r="BD2475" s="12"/>
    </row>
    <row r="2476" spans="1:56" hidden="1">
      <c r="A2476" s="67"/>
      <c r="B2476" s="60"/>
      <c r="C2476" s="142"/>
      <c r="E2476" s="13"/>
      <c r="H2476" s="58"/>
      <c r="N2476" s="17"/>
      <c r="O2476" s="17"/>
      <c r="P2476" s="17"/>
      <c r="Q2476" s="69"/>
      <c r="R2476" s="755"/>
      <c r="S2476" s="755"/>
      <c r="T2476" s="47"/>
      <c r="U2476" s="47"/>
      <c r="AZ2476" s="10"/>
      <c r="BA2476" s="10"/>
      <c r="BC2476" s="11"/>
      <c r="BD2476" s="12"/>
    </row>
    <row r="2477" spans="1:56" hidden="1">
      <c r="A2477" s="67"/>
      <c r="B2477" s="60"/>
      <c r="C2477" s="142"/>
      <c r="D2477" s="1005" t="s">
        <v>404</v>
      </c>
      <c r="E2477" s="13"/>
      <c r="N2477" s="18">
        <f>SUBTOTAL(9,N2478:N2478)</f>
        <v>2481000</v>
      </c>
      <c r="O2477" s="18">
        <f>SUBTOTAL(9,O2478:O2478)</f>
        <v>2398000</v>
      </c>
      <c r="P2477" s="18">
        <f>SUBTOTAL(9,P2478:P2478)</f>
        <v>83000</v>
      </c>
      <c r="Q2477" s="163"/>
      <c r="R2477" s="755"/>
      <c r="S2477" s="755"/>
      <c r="T2477" s="47"/>
      <c r="U2477" s="47"/>
      <c r="AZ2477" s="10"/>
      <c r="BA2477" s="10"/>
      <c r="BC2477" s="11"/>
      <c r="BD2477" s="12"/>
    </row>
    <row r="2478" spans="1:56" hidden="1">
      <c r="A2478" s="67"/>
      <c r="B2478" s="60"/>
      <c r="C2478" s="142"/>
      <c r="E2478" s="13" t="s">
        <v>598</v>
      </c>
      <c r="F2478" s="14">
        <f>N2464-N2474-N2475</f>
        <v>28029000</v>
      </c>
      <c r="G2478" s="25" t="s">
        <v>3</v>
      </c>
      <c r="H2478" s="21">
        <v>8.8499999999999995E-2</v>
      </c>
      <c r="I2478" s="25" t="s">
        <v>108</v>
      </c>
      <c r="J2478" s="25" t="s">
        <v>3</v>
      </c>
      <c r="K2478" s="390">
        <v>1</v>
      </c>
      <c r="L2478" s="25" t="s">
        <v>16</v>
      </c>
      <c r="M2478" s="25" t="s">
        <v>5</v>
      </c>
      <c r="N2478" s="17">
        <f>ROUNDUP(IF(H2478&lt;=0,0,IF(K2478&lt;=0,0,F2478*H2478*K2478)),-3)</f>
        <v>2481000</v>
      </c>
      <c r="O2478" s="17">
        <v>2398000</v>
      </c>
      <c r="P2478" s="17">
        <f>N2478-O2478</f>
        <v>83000</v>
      </c>
      <c r="Q2478" s="69"/>
      <c r="R2478" s="755"/>
      <c r="S2478" s="755"/>
      <c r="T2478" s="47"/>
      <c r="U2478" s="47"/>
      <c r="AZ2478" s="10"/>
      <c r="BA2478" s="10"/>
      <c r="BC2478" s="11"/>
      <c r="BD2478" s="12"/>
    </row>
    <row r="2479" spans="1:56" hidden="1">
      <c r="A2479" s="67"/>
      <c r="B2479" s="60"/>
      <c r="C2479" s="142"/>
      <c r="E2479" s="13"/>
      <c r="H2479" s="58"/>
      <c r="N2479" s="17"/>
      <c r="O2479" s="17"/>
      <c r="P2479" s="17"/>
      <c r="Q2479" s="69"/>
      <c r="R2479" s="755"/>
      <c r="S2479" s="755"/>
      <c r="T2479" s="47"/>
      <c r="U2479" s="47"/>
      <c r="AZ2479" s="10"/>
      <c r="BA2479" s="10"/>
      <c r="BC2479" s="11"/>
      <c r="BD2479" s="12"/>
    </row>
    <row r="2480" spans="1:56" hidden="1">
      <c r="A2480" s="67"/>
      <c r="B2480" s="60"/>
      <c r="C2480" s="142"/>
      <c r="D2480" s="1005" t="s">
        <v>509</v>
      </c>
      <c r="E2480" s="13"/>
      <c r="N2480" s="18">
        <f>SUBTOTAL(9,N2481:N2485)</f>
        <v>2755000</v>
      </c>
      <c r="O2480" s="18">
        <f>SUBTOTAL(9,O2481:O2485)</f>
        <v>2660000</v>
      </c>
      <c r="P2480" s="18">
        <f>SUBTOTAL(9,P2481:P2485)</f>
        <v>95000</v>
      </c>
      <c r="Q2480" s="163"/>
      <c r="R2480" s="755"/>
      <c r="S2480" s="755"/>
      <c r="T2480" s="47"/>
      <c r="U2480" s="47"/>
      <c r="AZ2480" s="10"/>
      <c r="BA2480" s="10"/>
      <c r="BC2480" s="11"/>
      <c r="BD2480" s="12"/>
    </row>
    <row r="2481" spans="1:56" hidden="1">
      <c r="A2481" s="67"/>
      <c r="B2481" s="60"/>
      <c r="C2481" s="142"/>
      <c r="E2481" s="13" t="s">
        <v>599</v>
      </c>
      <c r="F2481" s="14">
        <f>N2464-1200000*H2464</f>
        <v>27782000</v>
      </c>
      <c r="G2481" s="15" t="s">
        <v>3</v>
      </c>
      <c r="H2481" s="392">
        <v>1.2999999999999999E-2</v>
      </c>
      <c r="I2481" s="15" t="s">
        <v>108</v>
      </c>
      <c r="J2481" s="15" t="s">
        <v>3</v>
      </c>
      <c r="K2481" s="16">
        <v>1</v>
      </c>
      <c r="L2481" s="15" t="s">
        <v>16</v>
      </c>
      <c r="M2481" s="15" t="s">
        <v>5</v>
      </c>
      <c r="N2481" s="17">
        <f>ROUNDUP(IF(H2481&lt;=0,0,IF(K2481&lt;=0,0,F2481*H2481*K2481)),-3)</f>
        <v>362000</v>
      </c>
      <c r="O2481" s="17">
        <v>349000</v>
      </c>
      <c r="P2481" s="17">
        <f>N2481-O2481</f>
        <v>13000</v>
      </c>
      <c r="Q2481" s="69"/>
      <c r="R2481" s="755"/>
      <c r="S2481" s="755"/>
      <c r="T2481" s="47"/>
      <c r="U2481" s="47"/>
      <c r="AZ2481" s="10"/>
      <c r="BA2481" s="10"/>
      <c r="BC2481" s="11"/>
      <c r="BD2481" s="12"/>
    </row>
    <row r="2482" spans="1:56" hidden="1">
      <c r="A2482" s="67"/>
      <c r="B2482" s="60"/>
      <c r="C2482" s="142"/>
      <c r="E2482" s="13" t="s">
        <v>600</v>
      </c>
      <c r="F2482" s="14">
        <f>+F2481</f>
        <v>27782000</v>
      </c>
      <c r="G2482" s="15" t="s">
        <v>3</v>
      </c>
      <c r="H2482" s="392">
        <v>4.4999999999999998E-2</v>
      </c>
      <c r="I2482" s="15" t="s">
        <v>108</v>
      </c>
      <c r="J2482" s="15" t="s">
        <v>3</v>
      </c>
      <c r="K2482" s="16">
        <v>1</v>
      </c>
      <c r="L2482" s="15" t="s">
        <v>16</v>
      </c>
      <c r="M2482" s="15" t="s">
        <v>5</v>
      </c>
      <c r="N2482" s="17">
        <f>ROUNDUP(IF(H2482&lt;=0,0,IF(K2482&lt;=0,0,F2482*H2482*K2482)),-3)</f>
        <v>1251000</v>
      </c>
      <c r="O2482" s="17">
        <v>1208000</v>
      </c>
      <c r="P2482" s="17">
        <f>N2482-O2482</f>
        <v>43000</v>
      </c>
      <c r="Q2482" s="69"/>
      <c r="R2482" s="755"/>
      <c r="S2482" s="755"/>
      <c r="T2482" s="47"/>
      <c r="U2482" s="47"/>
      <c r="AZ2482" s="10"/>
      <c r="BA2482" s="10"/>
      <c r="BC2482" s="11"/>
      <c r="BD2482" s="12"/>
    </row>
    <row r="2483" spans="1:56" hidden="1">
      <c r="A2483" s="67"/>
      <c r="B2483" s="60"/>
      <c r="C2483" s="142"/>
      <c r="E2483" s="13" t="s">
        <v>601</v>
      </c>
      <c r="F2483" s="14">
        <f>+F2482</f>
        <v>27782000</v>
      </c>
      <c r="G2483" s="15" t="s">
        <v>3</v>
      </c>
      <c r="H2483" s="392">
        <v>8.4399999999999996E-3</v>
      </c>
      <c r="I2483" s="15" t="s">
        <v>108</v>
      </c>
      <c r="J2483" s="15" t="s">
        <v>3</v>
      </c>
      <c r="K2483" s="16">
        <v>1</v>
      </c>
      <c r="L2483" s="15" t="s">
        <v>16</v>
      </c>
      <c r="M2483" s="15" t="s">
        <v>5</v>
      </c>
      <c r="N2483" s="17">
        <f>ROUNDUP(IF(H2483&lt;=0,0,IF(K2483&lt;=0,0,F2483*H2483*K2483)),-3)</f>
        <v>235000</v>
      </c>
      <c r="O2483" s="17">
        <v>227000</v>
      </c>
      <c r="P2483" s="17">
        <f>N2483-O2483</f>
        <v>8000</v>
      </c>
      <c r="Q2483" s="69"/>
      <c r="R2483" s="755"/>
      <c r="S2483" s="755"/>
      <c r="T2483" s="47"/>
      <c r="U2483" s="47"/>
      <c r="AZ2483" s="10"/>
      <c r="BA2483" s="10"/>
      <c r="BC2483" s="11"/>
      <c r="BD2483" s="12"/>
    </row>
    <row r="2484" spans="1:56" hidden="1">
      <c r="A2484" s="67"/>
      <c r="B2484" s="60"/>
      <c r="C2484" s="142"/>
      <c r="E2484" s="13" t="s">
        <v>602</v>
      </c>
      <c r="F2484" s="14">
        <f>+F2483</f>
        <v>27782000</v>
      </c>
      <c r="G2484" s="15" t="s">
        <v>3</v>
      </c>
      <c r="H2484" s="393">
        <v>3.0599999999999999E-2</v>
      </c>
      <c r="I2484" s="15" t="s">
        <v>108</v>
      </c>
      <c r="J2484" s="15" t="s">
        <v>3</v>
      </c>
      <c r="K2484" s="16">
        <v>1</v>
      </c>
      <c r="L2484" s="15" t="s">
        <v>16</v>
      </c>
      <c r="M2484" s="15" t="s">
        <v>5</v>
      </c>
      <c r="N2484" s="17">
        <f>ROUNDUP(IF(H2484&lt;=0,0,IF(K2484&lt;=0,0,F2484*H2484*K2484)),-3)</f>
        <v>851000</v>
      </c>
      <c r="O2484" s="17">
        <v>822000</v>
      </c>
      <c r="P2484" s="17">
        <f>N2484-O2484</f>
        <v>29000</v>
      </c>
      <c r="Q2484" s="69"/>
      <c r="R2484" s="755"/>
      <c r="S2484" s="755"/>
      <c r="T2484" s="47"/>
      <c r="U2484" s="47"/>
      <c r="AZ2484" s="10"/>
      <c r="BA2484" s="10"/>
      <c r="BC2484" s="11"/>
      <c r="BD2484" s="12"/>
    </row>
    <row r="2485" spans="1:56" hidden="1">
      <c r="A2485" s="67"/>
      <c r="B2485" s="60"/>
      <c r="C2485" s="142"/>
      <c r="E2485" s="13" t="s">
        <v>603</v>
      </c>
      <c r="F2485" s="14">
        <f>+N2484</f>
        <v>851000</v>
      </c>
      <c r="G2485" s="15" t="s">
        <v>3</v>
      </c>
      <c r="H2485" s="393">
        <v>6.5500000000000003E-2</v>
      </c>
      <c r="I2485" s="15" t="s">
        <v>108</v>
      </c>
      <c r="J2485" s="15" t="s">
        <v>3</v>
      </c>
      <c r="K2485" s="16">
        <v>1</v>
      </c>
      <c r="L2485" s="15" t="s">
        <v>16</v>
      </c>
      <c r="M2485" s="15" t="s">
        <v>5</v>
      </c>
      <c r="N2485" s="17">
        <f>ROUNDUP(IF(H2485&lt;=0,0,IF(K2485&lt;=0,0,F2485*H2485*K2485)),-3)</f>
        <v>56000</v>
      </c>
      <c r="O2485" s="17">
        <v>54000</v>
      </c>
      <c r="P2485" s="17">
        <f>N2485-O2485</f>
        <v>2000</v>
      </c>
      <c r="Q2485" s="69"/>
      <c r="R2485" s="755"/>
      <c r="S2485" s="755"/>
      <c r="T2485" s="47"/>
      <c r="U2485" s="47"/>
      <c r="AZ2485" s="10"/>
      <c r="BA2485" s="10"/>
      <c r="BC2485" s="11"/>
      <c r="BD2485" s="12"/>
    </row>
    <row r="2486" spans="1:56" hidden="1">
      <c r="A2486" s="67"/>
      <c r="B2486" s="60"/>
      <c r="C2486" s="142"/>
      <c r="E2486" s="13"/>
      <c r="H2486" s="58"/>
      <c r="N2486" s="17"/>
      <c r="O2486" s="17"/>
      <c r="P2486" s="17"/>
      <c r="Q2486" s="69"/>
      <c r="R2486" s="755"/>
      <c r="S2486" s="755"/>
      <c r="T2486" s="47"/>
      <c r="U2486" s="47"/>
      <c r="AZ2486" s="10"/>
      <c r="BA2486" s="10"/>
      <c r="BC2486" s="11"/>
      <c r="BD2486" s="12"/>
    </row>
    <row r="2487" spans="1:56" hidden="1">
      <c r="A2487" s="67"/>
      <c r="B2487" s="60"/>
      <c r="C2487" s="142"/>
      <c r="D2487" s="1005" t="s">
        <v>405</v>
      </c>
      <c r="E2487" s="13"/>
      <c r="N2487" s="18">
        <f>SUBTOTAL(9,N2488:N2488)</f>
        <v>711000</v>
      </c>
      <c r="O2487" s="18">
        <f>SUBTOTAL(9,O2488:O2488)</f>
        <v>641000</v>
      </c>
      <c r="P2487" s="18">
        <f>SUBTOTAL(9,P2488:P2488)</f>
        <v>70000</v>
      </c>
      <c r="Q2487" s="163"/>
      <c r="R2487" s="755"/>
      <c r="S2487" s="755"/>
      <c r="T2487" s="47"/>
      <c r="U2487" s="47"/>
      <c r="AZ2487" s="10"/>
      <c r="BA2487" s="10"/>
      <c r="BC2487" s="11"/>
      <c r="BD2487" s="12"/>
    </row>
    <row r="2488" spans="1:56" hidden="1">
      <c r="A2488" s="67"/>
      <c r="B2488" s="60"/>
      <c r="C2488" s="142"/>
      <c r="E2488" s="13" t="s">
        <v>183</v>
      </c>
      <c r="F2488" s="14">
        <v>80000</v>
      </c>
      <c r="G2488" s="15" t="s">
        <v>3</v>
      </c>
      <c r="H2488" s="16">
        <f>H2464</f>
        <v>0.74</v>
      </c>
      <c r="I2488" s="15" t="s">
        <v>26</v>
      </c>
      <c r="J2488" s="15" t="s">
        <v>3</v>
      </c>
      <c r="K2488" s="16">
        <v>12</v>
      </c>
      <c r="L2488" s="15" t="s">
        <v>12</v>
      </c>
      <c r="M2488" s="15" t="s">
        <v>5</v>
      </c>
      <c r="N2488" s="17">
        <f>ROUNDUP(IF(H2488&lt;=0,0,IF(K2488&lt;=0,0,F2488*H2488*K2488)),-3)</f>
        <v>711000</v>
      </c>
      <c r="O2488" s="17">
        <v>641000</v>
      </c>
      <c r="P2488" s="17">
        <f>N2488-O2488</f>
        <v>70000</v>
      </c>
      <c r="Q2488" s="69"/>
      <c r="R2488" s="755"/>
      <c r="S2488" s="755"/>
      <c r="T2488" s="47"/>
      <c r="U2488" s="47"/>
      <c r="AZ2488" s="10"/>
      <c r="BA2488" s="10"/>
      <c r="BC2488" s="11"/>
      <c r="BD2488" s="12"/>
    </row>
    <row r="2489" spans="1:56" hidden="1">
      <c r="A2489" s="67"/>
      <c r="B2489" s="60"/>
      <c r="C2489" s="142"/>
      <c r="E2489" s="13"/>
      <c r="N2489" s="17"/>
      <c r="O2489" s="17"/>
      <c r="P2489" s="17"/>
      <c r="Q2489" s="69"/>
      <c r="R2489" s="755"/>
      <c r="S2489" s="755"/>
      <c r="T2489" s="47"/>
      <c r="U2489" s="47"/>
      <c r="AZ2489" s="10"/>
      <c r="BA2489" s="10"/>
      <c r="BC2489" s="11"/>
      <c r="BD2489" s="12"/>
    </row>
    <row r="2490" spans="1:56" hidden="1">
      <c r="A2490" s="67"/>
      <c r="B2490" s="60"/>
      <c r="C2490" s="142"/>
      <c r="D2490" s="1005" t="s">
        <v>406</v>
      </c>
      <c r="E2490" s="13"/>
      <c r="N2490" s="18">
        <f>SUBTOTAL(9,N2491:N2491)</f>
        <v>659000</v>
      </c>
      <c r="O2490" s="18">
        <f>SUBTOTAL(9,O2491:O2491)</f>
        <v>641000</v>
      </c>
      <c r="P2490" s="18">
        <f>SUBTOTAL(9,P2491:P2491)</f>
        <v>18000</v>
      </c>
      <c r="Q2490" s="163"/>
      <c r="R2490" s="755"/>
      <c r="S2490" s="755"/>
      <c r="T2490" s="47"/>
      <c r="U2490" s="47"/>
      <c r="AZ2490" s="10"/>
      <c r="BA2490" s="10"/>
      <c r="BC2490" s="11"/>
      <c r="BD2490" s="12"/>
    </row>
    <row r="2491" spans="1:56" hidden="1">
      <c r="A2491" s="67"/>
      <c r="B2491" s="60"/>
      <c r="C2491" s="142"/>
      <c r="E2491" s="13" t="s">
        <v>604</v>
      </c>
      <c r="F2491" s="14">
        <v>890000</v>
      </c>
      <c r="G2491" s="15" t="s">
        <v>3</v>
      </c>
      <c r="H2491" s="16">
        <f>H2464</f>
        <v>0.74</v>
      </c>
      <c r="I2491" s="15" t="s">
        <v>26</v>
      </c>
      <c r="J2491" s="15" t="s">
        <v>3</v>
      </c>
      <c r="K2491" s="16">
        <v>1</v>
      </c>
      <c r="L2491" s="15" t="s">
        <v>16</v>
      </c>
      <c r="M2491" s="15" t="s">
        <v>5</v>
      </c>
      <c r="N2491" s="17">
        <f>ROUNDUP(IF(H2491&lt;=0,0,IF(K2491&lt;=0,0,F2491*H2491*K2491)),-3)</f>
        <v>659000</v>
      </c>
      <c r="O2491" s="17">
        <v>641000</v>
      </c>
      <c r="P2491" s="17">
        <f>N2491-O2491</f>
        <v>18000</v>
      </c>
      <c r="Q2491" s="69"/>
      <c r="R2491" s="755"/>
      <c r="S2491" s="755"/>
      <c r="T2491" s="47"/>
      <c r="U2491" s="47"/>
      <c r="AZ2491" s="10"/>
      <c r="BA2491" s="10"/>
      <c r="BC2491" s="11"/>
      <c r="BD2491" s="12"/>
    </row>
    <row r="2492" spans="1:56" hidden="1">
      <c r="A2492" s="67"/>
      <c r="B2492" s="60"/>
      <c r="C2492" s="142"/>
      <c r="E2492" s="13"/>
      <c r="H2492" s="58"/>
      <c r="N2492" s="17"/>
      <c r="O2492" s="17"/>
      <c r="P2492" s="17"/>
      <c r="Q2492" s="69"/>
      <c r="R2492" s="755"/>
      <c r="S2492" s="755"/>
      <c r="T2492" s="47"/>
      <c r="U2492" s="47"/>
      <c r="AZ2492" s="10"/>
      <c r="BA2492" s="10"/>
      <c r="BC2492" s="11"/>
      <c r="BD2492" s="12"/>
    </row>
    <row r="2493" spans="1:56" hidden="1">
      <c r="A2493" s="67"/>
      <c r="B2493" s="60"/>
      <c r="C2493" s="142"/>
      <c r="D2493" s="1005" t="s">
        <v>122</v>
      </c>
      <c r="E2493" s="13"/>
      <c r="N2493" s="18">
        <f>SUBTOTAL(9,N2494:N2495)</f>
        <v>504000</v>
      </c>
      <c r="O2493" s="18">
        <f>SUBTOTAL(9,O2494:O2495)</f>
        <v>515000</v>
      </c>
      <c r="P2493" s="18">
        <f>SUBTOTAL(9,P2494:P2495)</f>
        <v>-11000</v>
      </c>
      <c r="Q2493" s="163"/>
      <c r="R2493" s="755"/>
      <c r="S2493" s="755"/>
      <c r="T2493" s="47"/>
      <c r="U2493" s="47"/>
      <c r="AZ2493" s="10"/>
      <c r="BA2493" s="10"/>
      <c r="BC2493" s="11"/>
      <c r="BD2493" s="12"/>
    </row>
    <row r="2494" spans="1:56" hidden="1">
      <c r="A2494" s="67"/>
      <c r="B2494" s="60"/>
      <c r="C2494" s="142"/>
      <c r="E2494" s="13" t="s">
        <v>182</v>
      </c>
      <c r="F2494" s="14">
        <v>40000</v>
      </c>
      <c r="G2494" s="25" t="s">
        <v>3</v>
      </c>
      <c r="H2494" s="16">
        <f>H2464</f>
        <v>0.74</v>
      </c>
      <c r="I2494" s="15" t="s">
        <v>26</v>
      </c>
      <c r="J2494" s="25" t="s">
        <v>3</v>
      </c>
      <c r="K2494" s="16">
        <v>12</v>
      </c>
      <c r="L2494" s="15" t="s">
        <v>12</v>
      </c>
      <c r="M2494" s="25" t="s">
        <v>5</v>
      </c>
      <c r="N2494" s="17">
        <f>ROUNDUP(IF(H2494&lt;=0,0,IF(K2494&lt;=0,0,F2494*H2494*K2494)),-3)</f>
        <v>356000</v>
      </c>
      <c r="O2494" s="17">
        <v>367000</v>
      </c>
      <c r="P2494" s="17">
        <f>N2494-O2494</f>
        <v>-11000</v>
      </c>
      <c r="Q2494" s="69"/>
      <c r="R2494" s="755"/>
      <c r="S2494" s="755"/>
      <c r="T2494" s="47"/>
      <c r="U2494" s="47"/>
      <c r="AZ2494" s="10"/>
      <c r="BA2494" s="10"/>
      <c r="BC2494" s="11"/>
      <c r="BD2494" s="12"/>
    </row>
    <row r="2495" spans="1:56" hidden="1">
      <c r="A2495" s="67"/>
      <c r="B2495" s="60"/>
      <c r="C2495" s="142"/>
      <c r="E2495" s="13" t="s">
        <v>184</v>
      </c>
      <c r="F2495" s="14">
        <v>100000</v>
      </c>
      <c r="G2495" s="25" t="s">
        <v>3</v>
      </c>
      <c r="H2495" s="16">
        <f>H2464</f>
        <v>0.74</v>
      </c>
      <c r="I2495" s="15" t="s">
        <v>26</v>
      </c>
      <c r="J2495" s="25" t="s">
        <v>3</v>
      </c>
      <c r="K2495" s="16">
        <v>2</v>
      </c>
      <c r="L2495" s="15" t="s">
        <v>2816</v>
      </c>
      <c r="M2495" s="25" t="s">
        <v>5</v>
      </c>
      <c r="N2495" s="17">
        <f>ROUNDUP(IF(H2495&lt;=0,0,IF(K2495&lt;=0,0,F2495*H2495*K2495)),-3)</f>
        <v>148000</v>
      </c>
      <c r="O2495" s="17">
        <v>148000</v>
      </c>
      <c r="P2495" s="17">
        <f>N2495-O2495</f>
        <v>0</v>
      </c>
      <c r="Q2495" s="69"/>
      <c r="R2495" s="755"/>
      <c r="S2495" s="755"/>
      <c r="T2495" s="47"/>
      <c r="U2495" s="47"/>
      <c r="AZ2495" s="10"/>
      <c r="BA2495" s="10"/>
      <c r="BC2495" s="11"/>
      <c r="BD2495" s="12"/>
    </row>
    <row r="2496" spans="1:56" hidden="1">
      <c r="A2496" s="67"/>
      <c r="B2496" s="60"/>
      <c r="C2496" s="142"/>
      <c r="E2496" s="13"/>
      <c r="N2496" s="17"/>
      <c r="O2496" s="17"/>
      <c r="P2496" s="17"/>
      <c r="Q2496" s="69"/>
      <c r="R2496" s="755"/>
      <c r="S2496" s="755"/>
      <c r="T2496" s="47"/>
      <c r="U2496" s="47"/>
      <c r="AZ2496" s="10"/>
      <c r="BA2496" s="10"/>
      <c r="BC2496" s="11"/>
      <c r="BD2496" s="12"/>
    </row>
    <row r="2497" spans="1:56" hidden="1">
      <c r="A2497" s="67"/>
      <c r="B2497" s="60"/>
      <c r="C2497" s="142"/>
      <c r="D2497" s="1005" t="s">
        <v>416</v>
      </c>
      <c r="E2497" s="13"/>
      <c r="N2497" s="18">
        <f>SUBTOTAL(9,N2498:N2498)</f>
        <v>240000</v>
      </c>
      <c r="O2497" s="18">
        <f>SUBTOTAL(9,O2498:O2498)</f>
        <v>0</v>
      </c>
      <c r="P2497" s="18">
        <f>SUBTOTAL(9,P2498:P2498)</f>
        <v>240000</v>
      </c>
      <c r="Q2497" s="163"/>
      <c r="R2497" s="755"/>
      <c r="S2497" s="755"/>
      <c r="T2497" s="47"/>
      <c r="U2497" s="47"/>
      <c r="AZ2497" s="10"/>
      <c r="BA2497" s="10"/>
      <c r="BC2497" s="11"/>
      <c r="BD2497" s="12"/>
    </row>
    <row r="2498" spans="1:56" hidden="1">
      <c r="A2498" s="67"/>
      <c r="B2498" s="60"/>
      <c r="C2498" s="142"/>
      <c r="E2498" s="394" t="s">
        <v>2817</v>
      </c>
      <c r="F2498" s="14">
        <v>20000</v>
      </c>
      <c r="G2498" s="25" t="s">
        <v>3</v>
      </c>
      <c r="H2498" s="16">
        <v>1</v>
      </c>
      <c r="I2498" s="15" t="s">
        <v>16</v>
      </c>
      <c r="J2498" s="25" t="s">
        <v>3</v>
      </c>
      <c r="K2498" s="16">
        <v>12</v>
      </c>
      <c r="L2498" s="15" t="s">
        <v>12</v>
      </c>
      <c r="M2498" s="25" t="s">
        <v>5</v>
      </c>
      <c r="N2498" s="17">
        <f>ROUNDUP(IF(H2498&lt;=0,0,IF(K2498&lt;=0,0,F2498*H2498*K2498)),-3)</f>
        <v>240000</v>
      </c>
      <c r="O2498" s="17"/>
      <c r="P2498" s="17">
        <f>N2498-O2498</f>
        <v>240000</v>
      </c>
      <c r="Q2498" s="69"/>
      <c r="R2498" s="755"/>
      <c r="S2498" s="755"/>
      <c r="T2498" s="47"/>
      <c r="U2498" s="47"/>
      <c r="AZ2498" s="10"/>
      <c r="BA2498" s="10"/>
      <c r="BC2498" s="11"/>
      <c r="BD2498" s="12"/>
    </row>
    <row r="2499" spans="1:56" hidden="1">
      <c r="A2499" s="67"/>
      <c r="B2499" s="60"/>
      <c r="C2499" s="142"/>
      <c r="E2499" s="13"/>
      <c r="H2499" s="58"/>
      <c r="N2499" s="17"/>
      <c r="O2499" s="17"/>
      <c r="P2499" s="17"/>
      <c r="Q2499" s="69"/>
      <c r="R2499" s="755"/>
      <c r="S2499" s="755"/>
      <c r="T2499" s="47"/>
      <c r="U2499" s="47"/>
      <c r="AZ2499" s="10"/>
      <c r="BA2499" s="10"/>
      <c r="BC2499" s="11"/>
      <c r="BD2499" s="12"/>
    </row>
    <row r="2500" spans="1:56" hidden="1">
      <c r="A2500" s="67"/>
      <c r="B2500" s="60"/>
      <c r="C2500" s="142"/>
      <c r="D2500" s="1005" t="s">
        <v>436</v>
      </c>
      <c r="E2500" s="13"/>
      <c r="H2500" s="58"/>
      <c r="N2500" s="18">
        <f>SUBTOTAL(9,N2501:N2501)</f>
        <v>0</v>
      </c>
      <c r="O2500" s="18">
        <f>SUBTOTAL(9,O2501:O2501)</f>
        <v>12615000</v>
      </c>
      <c r="P2500" s="18">
        <f>SUBTOTAL(9,P2501:P2501)</f>
        <v>-12615000</v>
      </c>
      <c r="Q2500" s="163"/>
      <c r="R2500" s="755"/>
      <c r="S2500" s="755"/>
      <c r="T2500" s="47"/>
      <c r="U2500" s="47"/>
      <c r="AZ2500" s="10"/>
      <c r="BA2500" s="10"/>
      <c r="BC2500" s="11"/>
      <c r="BD2500" s="12"/>
    </row>
    <row r="2501" spans="1:56" hidden="1">
      <c r="A2501" s="67"/>
      <c r="B2501" s="60"/>
      <c r="C2501" s="142"/>
      <c r="E2501" s="394" t="s">
        <v>2818</v>
      </c>
      <c r="G2501" s="15" t="s">
        <v>3</v>
      </c>
      <c r="H2501" s="58"/>
      <c r="I2501" s="15" t="s">
        <v>16</v>
      </c>
      <c r="J2501" s="15" t="s">
        <v>3</v>
      </c>
      <c r="L2501" s="15" t="s">
        <v>25</v>
      </c>
      <c r="M2501" s="15" t="s">
        <v>5</v>
      </c>
      <c r="N2501" s="17">
        <f>ROUNDUP(IF(H2501&lt;=0,0,IF(K2501&lt;=0,0,F2501*H2501*K2501)),-3)</f>
        <v>0</v>
      </c>
      <c r="O2501" s="17">
        <v>12615000</v>
      </c>
      <c r="P2501" s="17">
        <f>N2501-O2501</f>
        <v>-12615000</v>
      </c>
      <c r="Q2501" s="69"/>
      <c r="R2501" s="755"/>
      <c r="S2501" s="755"/>
      <c r="T2501" s="47"/>
      <c r="U2501" s="47"/>
      <c r="AZ2501" s="10"/>
      <c r="BA2501" s="10"/>
      <c r="BC2501" s="11"/>
      <c r="BD2501" s="12"/>
    </row>
    <row r="2502" spans="1:56" hidden="1">
      <c r="A2502" s="67"/>
      <c r="B2502" s="60"/>
      <c r="C2502" s="142"/>
      <c r="E2502" s="394" t="s">
        <v>2819</v>
      </c>
      <c r="G2502" s="15" t="s">
        <v>3</v>
      </c>
      <c r="H2502" s="58"/>
      <c r="I2502" s="15" t="s">
        <v>16</v>
      </c>
      <c r="J2502" s="15" t="s">
        <v>3</v>
      </c>
      <c r="L2502" s="15" t="s">
        <v>25</v>
      </c>
      <c r="M2502" s="15" t="s">
        <v>5</v>
      </c>
      <c r="N2502" s="17">
        <v>0</v>
      </c>
      <c r="O2502" s="17">
        <v>250000</v>
      </c>
      <c r="P2502" s="17">
        <f>N2502-O2502</f>
        <v>-250000</v>
      </c>
      <c r="Q2502" s="69"/>
      <c r="R2502" s="755"/>
      <c r="S2502" s="755"/>
      <c r="T2502" s="47"/>
      <c r="U2502" s="47"/>
      <c r="AZ2502" s="10"/>
      <c r="BA2502" s="10"/>
      <c r="BC2502" s="11"/>
      <c r="BD2502" s="12"/>
    </row>
    <row r="2503" spans="1:56" hidden="1">
      <c r="A2503" s="67"/>
      <c r="B2503" s="60"/>
      <c r="C2503" s="142"/>
      <c r="E2503" s="394" t="s">
        <v>2820</v>
      </c>
      <c r="G2503" s="15" t="s">
        <v>3</v>
      </c>
      <c r="H2503" s="58"/>
      <c r="I2503" s="15" t="s">
        <v>16</v>
      </c>
      <c r="J2503" s="15" t="s">
        <v>3</v>
      </c>
      <c r="L2503" s="15" t="s">
        <v>25</v>
      </c>
      <c r="M2503" s="15" t="s">
        <v>5</v>
      </c>
      <c r="N2503" s="17">
        <v>0</v>
      </c>
      <c r="O2503" s="17">
        <v>1800000</v>
      </c>
      <c r="P2503" s="17">
        <f>N2503-O2503</f>
        <v>-1800000</v>
      </c>
      <c r="Q2503" s="69"/>
      <c r="R2503" s="755"/>
      <c r="S2503" s="755"/>
      <c r="T2503" s="47"/>
      <c r="U2503" s="47"/>
      <c r="AZ2503" s="10"/>
      <c r="BA2503" s="10"/>
      <c r="BC2503" s="11"/>
      <c r="BD2503" s="12"/>
    </row>
    <row r="2504" spans="1:56" hidden="1">
      <c r="A2504" s="67"/>
      <c r="B2504" s="60"/>
      <c r="C2504" s="142"/>
      <c r="E2504" s="394"/>
      <c r="H2504" s="58"/>
      <c r="N2504" s="17"/>
      <c r="O2504" s="17"/>
      <c r="P2504" s="17"/>
      <c r="Q2504" s="69"/>
      <c r="R2504" s="755"/>
      <c r="S2504" s="755"/>
      <c r="T2504" s="47"/>
      <c r="U2504" s="47"/>
      <c r="AZ2504" s="10"/>
      <c r="BA2504" s="10"/>
      <c r="BC2504" s="11"/>
      <c r="BD2504" s="12"/>
    </row>
    <row r="2505" spans="1:56" hidden="1">
      <c r="A2505" s="67"/>
      <c r="B2505" s="60"/>
      <c r="C2505" s="142"/>
      <c r="D2505" s="1005" t="s">
        <v>445</v>
      </c>
      <c r="E2505" s="394"/>
      <c r="H2505" s="58"/>
      <c r="N2505" s="18">
        <f>SUBTOTAL(9,N2506:N2506)</f>
        <v>500000</v>
      </c>
      <c r="O2505" s="18">
        <f>SUBTOTAL(9,O2506:O2506)</f>
        <v>0</v>
      </c>
      <c r="P2505" s="18">
        <f>SUBTOTAL(9,P2506:P2506)</f>
        <v>500000</v>
      </c>
      <c r="Q2505" s="163"/>
      <c r="R2505" s="755"/>
      <c r="S2505" s="755"/>
      <c r="T2505" s="47"/>
      <c r="U2505" s="47"/>
      <c r="AZ2505" s="10"/>
      <c r="BA2505" s="10"/>
      <c r="BC2505" s="11"/>
      <c r="BD2505" s="12"/>
    </row>
    <row r="2506" spans="1:56" hidden="1">
      <c r="A2506" s="67"/>
      <c r="B2506" s="60"/>
      <c r="C2506" s="142"/>
      <c r="E2506" s="394" t="s">
        <v>2821</v>
      </c>
      <c r="F2506" s="14">
        <v>100000</v>
      </c>
      <c r="G2506" s="15" t="s">
        <v>3</v>
      </c>
      <c r="H2506" s="58">
        <v>1</v>
      </c>
      <c r="I2506" s="15" t="s">
        <v>16</v>
      </c>
      <c r="J2506" s="15" t="s">
        <v>3</v>
      </c>
      <c r="K2506" s="16">
        <v>5</v>
      </c>
      <c r="L2506" s="15" t="s">
        <v>25</v>
      </c>
      <c r="M2506" s="15" t="s">
        <v>5</v>
      </c>
      <c r="N2506" s="17">
        <f>ROUNDUP(IF(H2506&lt;=0,0,IF(K2506&lt;=0,0,F2506*H2506*K2506)),-3)</f>
        <v>500000</v>
      </c>
      <c r="O2506" s="17">
        <v>0</v>
      </c>
      <c r="P2506" s="17">
        <f>N2506-O2506</f>
        <v>500000</v>
      </c>
      <c r="Q2506" s="69"/>
      <c r="R2506" s="755"/>
      <c r="S2506" s="755"/>
      <c r="T2506" s="47"/>
      <c r="U2506" s="47"/>
      <c r="AZ2506" s="10"/>
      <c r="BA2506" s="10"/>
      <c r="BC2506" s="11"/>
      <c r="BD2506" s="12"/>
    </row>
    <row r="2507" spans="1:56" hidden="1">
      <c r="A2507" s="67"/>
      <c r="B2507" s="60"/>
      <c r="C2507" s="142"/>
      <c r="E2507" s="13"/>
      <c r="H2507" s="58"/>
      <c r="N2507" s="17"/>
      <c r="O2507" s="17"/>
      <c r="P2507" s="17"/>
      <c r="Q2507" s="69"/>
      <c r="R2507" s="755"/>
      <c r="S2507" s="755"/>
      <c r="T2507" s="47"/>
      <c r="U2507" s="47"/>
      <c r="AZ2507" s="10"/>
      <c r="BA2507" s="10"/>
      <c r="BC2507" s="11"/>
      <c r="BD2507" s="12"/>
    </row>
    <row r="2508" spans="1:56" hidden="1">
      <c r="A2508" s="67"/>
      <c r="B2508" s="60"/>
      <c r="C2508" s="142"/>
      <c r="D2508" s="1005" t="s">
        <v>398</v>
      </c>
      <c r="E2508" s="394"/>
      <c r="H2508" s="58"/>
      <c r="N2508" s="18">
        <f>SUBTOTAL(9,N2509:N2509)</f>
        <v>21732000</v>
      </c>
      <c r="O2508" s="18">
        <f>SUBTOTAL(9,O2509:O2509)</f>
        <v>0</v>
      </c>
      <c r="P2508" s="18">
        <f>SUBTOTAL(9,P2509:P2509)</f>
        <v>21732000</v>
      </c>
      <c r="Q2508" s="163"/>
      <c r="R2508" s="755"/>
      <c r="S2508" s="755"/>
      <c r="T2508" s="47"/>
      <c r="U2508" s="47"/>
      <c r="AZ2508" s="10"/>
      <c r="BA2508" s="10"/>
      <c r="BC2508" s="11"/>
      <c r="BD2508" s="12"/>
    </row>
    <row r="2509" spans="1:56" hidden="1">
      <c r="A2509" s="67"/>
      <c r="B2509" s="60"/>
      <c r="C2509" s="142"/>
      <c r="E2509" s="394" t="s">
        <v>2822</v>
      </c>
      <c r="F2509" s="14">
        <v>21732000</v>
      </c>
      <c r="G2509" s="15" t="s">
        <v>3</v>
      </c>
      <c r="H2509" s="58">
        <v>1</v>
      </c>
      <c r="I2509" s="15" t="s">
        <v>16</v>
      </c>
      <c r="J2509" s="15" t="s">
        <v>3</v>
      </c>
      <c r="K2509" s="16">
        <v>1</v>
      </c>
      <c r="L2509" s="15" t="s">
        <v>25</v>
      </c>
      <c r="M2509" s="15" t="s">
        <v>5</v>
      </c>
      <c r="N2509" s="17">
        <f>ROUNDUP(IF(H2509&lt;=0,0,IF(K2509&lt;=0,0,F2509*H2509*K2509)),-3)</f>
        <v>21732000</v>
      </c>
      <c r="O2509" s="17">
        <v>0</v>
      </c>
      <c r="P2509" s="17">
        <f>N2509-O2509</f>
        <v>21732000</v>
      </c>
      <c r="Q2509" s="69"/>
      <c r="R2509" s="755"/>
      <c r="S2509" s="755"/>
      <c r="T2509" s="47"/>
      <c r="U2509" s="47"/>
      <c r="AZ2509" s="10"/>
      <c r="BA2509" s="10"/>
      <c r="BC2509" s="11"/>
      <c r="BD2509" s="12"/>
    </row>
    <row r="2510" spans="1:56" hidden="1">
      <c r="A2510" s="67"/>
      <c r="B2510" s="60"/>
      <c r="C2510" s="142"/>
      <c r="E2510" s="13"/>
      <c r="H2510" s="58"/>
      <c r="N2510" s="17"/>
      <c r="O2510" s="17"/>
      <c r="P2510" s="17"/>
      <c r="Q2510" s="69"/>
      <c r="R2510" s="755"/>
      <c r="S2510" s="755"/>
      <c r="T2510" s="47"/>
      <c r="U2510" s="47"/>
      <c r="AZ2510" s="10"/>
      <c r="BA2510" s="10"/>
      <c r="BC2510" s="11"/>
      <c r="BD2510" s="12"/>
    </row>
    <row r="2511" spans="1:56" hidden="1">
      <c r="A2511" s="67"/>
      <c r="B2511" s="60"/>
      <c r="C2511" s="142"/>
      <c r="D2511" s="1005" t="s">
        <v>399</v>
      </c>
      <c r="E2511" s="13"/>
      <c r="H2511" s="58"/>
      <c r="N2511" s="18">
        <f>SUBTOTAL(9,N2512:N2513)</f>
        <v>13800000</v>
      </c>
      <c r="O2511" s="18">
        <f>SUBTOTAL(9,O2512:O2513)</f>
        <v>12000000</v>
      </c>
      <c r="P2511" s="18">
        <f>SUBTOTAL(9,P2512:P2513)</f>
        <v>1800000</v>
      </c>
      <c r="Q2511" s="163"/>
      <c r="R2511" s="755"/>
      <c r="S2511" s="755"/>
      <c r="T2511" s="47"/>
      <c r="U2511" s="47"/>
      <c r="AZ2511" s="10"/>
      <c r="BA2511" s="10"/>
      <c r="BC2511" s="11"/>
      <c r="BD2511" s="12"/>
    </row>
    <row r="2512" spans="1:56" hidden="1">
      <c r="A2512" s="67"/>
      <c r="B2512" s="60"/>
      <c r="C2512" s="142"/>
      <c r="E2512" s="395" t="s">
        <v>2823</v>
      </c>
      <c r="F2512" s="14">
        <v>12000000</v>
      </c>
      <c r="G2512" s="15" t="s">
        <v>3</v>
      </c>
      <c r="H2512" s="58">
        <v>1</v>
      </c>
      <c r="I2512" s="15" t="s">
        <v>16</v>
      </c>
      <c r="J2512" s="15" t="s">
        <v>3</v>
      </c>
      <c r="K2512" s="16">
        <v>1</v>
      </c>
      <c r="L2512" s="15" t="s">
        <v>25</v>
      </c>
      <c r="M2512" s="15" t="s">
        <v>5</v>
      </c>
      <c r="N2512" s="17">
        <f>ROUNDUP(IF(H2512&lt;=0,0,IF(K2512&lt;=0,0,F2512*H2512*K2512)),-3)</f>
        <v>12000000</v>
      </c>
      <c r="O2512" s="17">
        <v>12000000</v>
      </c>
      <c r="P2512" s="17">
        <f>N2512-O2512</f>
        <v>0</v>
      </c>
      <c r="Q2512" s="69"/>
      <c r="R2512" s="755"/>
      <c r="S2512" s="755"/>
      <c r="T2512" s="47"/>
      <c r="U2512" s="47"/>
      <c r="AZ2512" s="10"/>
      <c r="BA2512" s="10"/>
      <c r="BC2512" s="11"/>
      <c r="BD2512" s="12"/>
    </row>
    <row r="2513" spans="1:56" hidden="1">
      <c r="A2513" s="67"/>
      <c r="B2513" s="60"/>
      <c r="C2513" s="142"/>
      <c r="E2513" s="394" t="s">
        <v>2820</v>
      </c>
      <c r="F2513" s="14">
        <v>1800000</v>
      </c>
      <c r="G2513" s="15" t="s">
        <v>3</v>
      </c>
      <c r="H2513" s="58">
        <v>1</v>
      </c>
      <c r="I2513" s="15" t="s">
        <v>16</v>
      </c>
      <c r="J2513" s="15" t="s">
        <v>3</v>
      </c>
      <c r="K2513" s="16">
        <v>1</v>
      </c>
      <c r="L2513" s="15" t="s">
        <v>25</v>
      </c>
      <c r="M2513" s="15" t="s">
        <v>5</v>
      </c>
      <c r="N2513" s="17">
        <f>ROUNDUP(IF(H2513&lt;=0,0,IF(K2513&lt;=0,0,F2513*H2513*K2513)),-3)</f>
        <v>1800000</v>
      </c>
      <c r="O2513" s="17">
        <v>0</v>
      </c>
      <c r="P2513" s="17">
        <f>N2513-O2513</f>
        <v>1800000</v>
      </c>
      <c r="Q2513" s="69"/>
      <c r="R2513" s="755"/>
      <c r="S2513" s="755"/>
      <c r="T2513" s="47"/>
      <c r="U2513" s="47"/>
      <c r="AZ2513" s="10"/>
      <c r="BA2513" s="10"/>
      <c r="BC2513" s="11"/>
      <c r="BD2513" s="12"/>
    </row>
    <row r="2514" spans="1:56" hidden="1">
      <c r="A2514" s="67"/>
      <c r="B2514" s="60"/>
      <c r="C2514" s="142"/>
      <c r="E2514" s="13"/>
      <c r="H2514" s="58"/>
      <c r="N2514" s="17"/>
      <c r="O2514" s="17"/>
      <c r="P2514" s="17"/>
      <c r="Q2514" s="69"/>
      <c r="R2514" s="755"/>
      <c r="S2514" s="755"/>
      <c r="T2514" s="47"/>
      <c r="U2514" s="47"/>
      <c r="AZ2514" s="10"/>
      <c r="BA2514" s="10"/>
      <c r="BC2514" s="11"/>
      <c r="BD2514" s="12"/>
    </row>
    <row r="2515" spans="1:56" hidden="1">
      <c r="A2515" s="67"/>
      <c r="B2515" s="60"/>
      <c r="C2515" s="142"/>
      <c r="D2515" s="1005" t="s">
        <v>412</v>
      </c>
      <c r="E2515" s="13"/>
      <c r="H2515" s="58"/>
      <c r="N2515" s="18">
        <f>SUBTOTAL(9,N2516:N2519)</f>
        <v>243980000</v>
      </c>
      <c r="O2515" s="18">
        <f>SUBTOTAL(9,O2516:O2519)</f>
        <v>211800000</v>
      </c>
      <c r="P2515" s="18">
        <f>SUBTOTAL(9,P2516:P2519)</f>
        <v>32180000</v>
      </c>
      <c r="Q2515" s="163"/>
      <c r="R2515" s="755"/>
      <c r="S2515" s="755"/>
      <c r="T2515" s="47"/>
      <c r="U2515" s="47"/>
      <c r="AZ2515" s="10"/>
      <c r="BA2515" s="10"/>
      <c r="BC2515" s="11"/>
      <c r="BD2515" s="12"/>
    </row>
    <row r="2516" spans="1:56" hidden="1">
      <c r="A2516" s="67"/>
      <c r="B2516" s="60"/>
      <c r="C2516" s="142"/>
      <c r="E2516" s="394" t="s">
        <v>2824</v>
      </c>
      <c r="F2516" s="14">
        <v>230980000</v>
      </c>
      <c r="G2516" s="15" t="s">
        <v>3</v>
      </c>
      <c r="H2516" s="58">
        <v>1</v>
      </c>
      <c r="I2516" s="15" t="s">
        <v>16</v>
      </c>
      <c r="J2516" s="15" t="s">
        <v>3</v>
      </c>
      <c r="K2516" s="58">
        <v>1</v>
      </c>
      <c r="L2516" s="15" t="s">
        <v>25</v>
      </c>
      <c r="M2516" s="15" t="s">
        <v>5</v>
      </c>
      <c r="N2516" s="17">
        <f>ROUNDUP(IF(H2516&lt;=0,0,IF(K2516&lt;=0,0,F2516*H2516*K2516)),-3)</f>
        <v>230980000</v>
      </c>
      <c r="O2516" s="17">
        <v>195700000</v>
      </c>
      <c r="P2516" s="17">
        <f>N2516-O2516</f>
        <v>35280000</v>
      </c>
      <c r="Q2516" s="69"/>
      <c r="R2516" s="755"/>
      <c r="S2516" s="755"/>
      <c r="T2516" s="47"/>
      <c r="U2516" s="47"/>
      <c r="AZ2516" s="10"/>
      <c r="BA2516" s="10"/>
      <c r="BC2516" s="11"/>
      <c r="BD2516" s="12"/>
    </row>
    <row r="2517" spans="1:56" hidden="1">
      <c r="A2517" s="67"/>
      <c r="B2517" s="60"/>
      <c r="C2517" s="142"/>
      <c r="E2517" s="394" t="s">
        <v>2825</v>
      </c>
      <c r="F2517" s="14">
        <v>6600000</v>
      </c>
      <c r="G2517" s="15" t="s">
        <v>3</v>
      </c>
      <c r="H2517" s="58">
        <v>1</v>
      </c>
      <c r="I2517" s="15" t="s">
        <v>16</v>
      </c>
      <c r="J2517" s="15" t="s">
        <v>3</v>
      </c>
      <c r="K2517" s="58">
        <v>1</v>
      </c>
      <c r="L2517" s="15" t="s">
        <v>25</v>
      </c>
      <c r="M2517" s="15" t="s">
        <v>5</v>
      </c>
      <c r="N2517" s="17">
        <f>ROUNDUP(IF(H2517&lt;=0,0,IF(K2517&lt;=0,0,F2517*H2517*K2517)),-3)</f>
        <v>6600000</v>
      </c>
      <c r="O2517" s="17">
        <v>9900000</v>
      </c>
      <c r="P2517" s="17">
        <f>N2517-O2517</f>
        <v>-3300000</v>
      </c>
      <c r="Q2517" s="69"/>
      <c r="R2517" s="755"/>
      <c r="S2517" s="755"/>
      <c r="T2517" s="47"/>
      <c r="U2517" s="47"/>
      <c r="AZ2517" s="10"/>
      <c r="BA2517" s="10"/>
      <c r="BC2517" s="11"/>
      <c r="BD2517" s="12"/>
    </row>
    <row r="2518" spans="1:56" hidden="1">
      <c r="A2518" s="67"/>
      <c r="B2518" s="60"/>
      <c r="C2518" s="142"/>
      <c r="E2518" s="394" t="s">
        <v>2826</v>
      </c>
      <c r="F2518" s="14">
        <v>250000</v>
      </c>
      <c r="G2518" s="15" t="s">
        <v>3</v>
      </c>
      <c r="H2518" s="58">
        <v>4</v>
      </c>
      <c r="I2518" s="15" t="s">
        <v>26</v>
      </c>
      <c r="J2518" s="15" t="s">
        <v>3</v>
      </c>
      <c r="K2518" s="58">
        <v>1</v>
      </c>
      <c r="L2518" s="15" t="s">
        <v>25</v>
      </c>
      <c r="M2518" s="15" t="s">
        <v>5</v>
      </c>
      <c r="N2518" s="17">
        <f>ROUNDUP(IF(H2518&lt;=0,0,IF(K2518&lt;=0,0,F2518*H2518*K2518)),-3)</f>
        <v>1000000</v>
      </c>
      <c r="O2518" s="17">
        <v>600000</v>
      </c>
      <c r="P2518" s="17">
        <f>N2518-O2518</f>
        <v>400000</v>
      </c>
      <c r="Q2518" s="69"/>
      <c r="R2518" s="755"/>
      <c r="S2518" s="755"/>
      <c r="T2518" s="47"/>
      <c r="U2518" s="47"/>
      <c r="AZ2518" s="10"/>
      <c r="BA2518" s="10"/>
      <c r="BC2518" s="11"/>
      <c r="BD2518" s="12"/>
    </row>
    <row r="2519" spans="1:56" hidden="1">
      <c r="A2519" s="67"/>
      <c r="B2519" s="60"/>
      <c r="C2519" s="142"/>
      <c r="E2519" s="394" t="s">
        <v>2827</v>
      </c>
      <c r="F2519" s="14">
        <v>270000000</v>
      </c>
      <c r="G2519" s="15" t="s">
        <v>3</v>
      </c>
      <c r="H2519" s="341">
        <v>0.02</v>
      </c>
      <c r="I2519" s="15" t="s">
        <v>16</v>
      </c>
      <c r="J2519" s="15" t="s">
        <v>3</v>
      </c>
      <c r="K2519" s="58">
        <v>1</v>
      </c>
      <c r="L2519" s="15" t="s">
        <v>25</v>
      </c>
      <c r="M2519" s="15" t="s">
        <v>5</v>
      </c>
      <c r="N2519" s="17">
        <f>ROUNDUP(IF(H2519&lt;=0,0,IF(K2519&lt;=0,0,F2519*H2519*K2519)),-3)</f>
        <v>5400000</v>
      </c>
      <c r="O2519" s="17">
        <v>5600000</v>
      </c>
      <c r="P2519" s="17">
        <f>N2519-O2519</f>
        <v>-200000</v>
      </c>
      <c r="Q2519" s="69"/>
      <c r="R2519" s="755"/>
      <c r="S2519" s="755"/>
      <c r="T2519" s="47"/>
      <c r="U2519" s="47"/>
      <c r="AZ2519" s="10"/>
      <c r="BA2519" s="10"/>
      <c r="BC2519" s="11"/>
      <c r="BD2519" s="12"/>
    </row>
    <row r="2520" spans="1:56" hidden="1">
      <c r="A2520" s="67"/>
      <c r="B2520" s="60"/>
      <c r="C2520" s="142"/>
      <c r="E2520" s="13"/>
      <c r="H2520" s="58"/>
      <c r="K2520" s="58"/>
      <c r="N2520" s="17"/>
      <c r="O2520" s="17"/>
      <c r="P2520" s="17"/>
      <c r="Q2520" s="69"/>
      <c r="R2520" s="755"/>
      <c r="S2520" s="755"/>
      <c r="T2520" s="47"/>
      <c r="U2520" s="47"/>
      <c r="AZ2520" s="10"/>
      <c r="BA2520" s="10"/>
      <c r="BC2520" s="11"/>
      <c r="BD2520" s="12"/>
    </row>
    <row r="2521" spans="1:56" hidden="1">
      <c r="A2521" s="67"/>
      <c r="B2521" s="60"/>
      <c r="C2521" s="142"/>
      <c r="D2521" s="1005" t="s">
        <v>407</v>
      </c>
      <c r="E2521" s="13"/>
      <c r="N2521" s="18">
        <f>SUBTOTAL(9,N2522:N2522)</f>
        <v>538000</v>
      </c>
      <c r="O2521" s="18">
        <f>SUBTOTAL(9,O2522:O2522)</f>
        <v>458000</v>
      </c>
      <c r="P2521" s="18">
        <f>SUBTOTAL(9,P2522:P2522)</f>
        <v>80000</v>
      </c>
      <c r="Q2521" s="163"/>
      <c r="R2521" s="755"/>
      <c r="S2521" s="755"/>
      <c r="T2521" s="47"/>
      <c r="U2521" s="47"/>
      <c r="AZ2521" s="10"/>
      <c r="BA2521" s="10"/>
      <c r="BC2521" s="11"/>
      <c r="BD2521" s="12"/>
    </row>
    <row r="2522" spans="1:56" hidden="1">
      <c r="A2522" s="67"/>
      <c r="B2522" s="60"/>
      <c r="C2522" s="142"/>
      <c r="E2522" s="13" t="s">
        <v>55</v>
      </c>
      <c r="F2522" s="14">
        <v>600000</v>
      </c>
      <c r="G2522" s="15" t="s">
        <v>3</v>
      </c>
      <c r="H2522" s="16">
        <v>0.89600000000000002</v>
      </c>
      <c r="I2522" s="15" t="s">
        <v>26</v>
      </c>
      <c r="J2522" s="15" t="s">
        <v>3</v>
      </c>
      <c r="K2522" s="16">
        <v>1</v>
      </c>
      <c r="L2522" s="15" t="s">
        <v>16</v>
      </c>
      <c r="M2522" s="15" t="s">
        <v>5</v>
      </c>
      <c r="N2522" s="17">
        <f>ROUNDUP(IF(H2522&lt;=0,0,IF(K2522&lt;=0,0,F2522*H2522*K2522)),-3)</f>
        <v>538000</v>
      </c>
      <c r="O2522" s="17">
        <v>458000</v>
      </c>
      <c r="P2522" s="17">
        <f>N2522-O2522</f>
        <v>80000</v>
      </c>
      <c r="Q2522" s="69"/>
      <c r="R2522" s="755"/>
      <c r="S2522" s="755"/>
      <c r="T2522" s="47"/>
      <c r="U2522" s="47"/>
      <c r="AZ2522" s="10"/>
      <c r="BA2522" s="10"/>
      <c r="BC2522" s="11"/>
      <c r="BD2522" s="12"/>
    </row>
    <row r="2523" spans="1:56" hidden="1">
      <c r="A2523" s="67"/>
      <c r="B2523" s="60"/>
      <c r="C2523" s="142"/>
      <c r="E2523" s="13"/>
      <c r="N2523" s="17"/>
      <c r="O2523" s="17"/>
      <c r="P2523" s="17"/>
      <c r="Q2523" s="69"/>
      <c r="R2523" s="755"/>
      <c r="S2523" s="755"/>
      <c r="T2523" s="47"/>
      <c r="U2523" s="47"/>
      <c r="AZ2523" s="10"/>
      <c r="BA2523" s="10"/>
      <c r="BC2523" s="11"/>
      <c r="BD2523" s="12"/>
    </row>
    <row r="2524" spans="1:56" hidden="1">
      <c r="A2524" s="67"/>
      <c r="B2524" s="60"/>
      <c r="C2524" s="142"/>
      <c r="D2524" s="1005" t="s">
        <v>434</v>
      </c>
      <c r="E2524" s="13"/>
      <c r="N2524" s="18">
        <f>SUBTOTAL(9,N2525:N2525)</f>
        <v>1000000</v>
      </c>
      <c r="O2524" s="18">
        <f>SUBTOTAL(9,O2525:O2525)</f>
        <v>0</v>
      </c>
      <c r="P2524" s="18">
        <f>SUBTOTAL(9,P2525:P2525)</f>
        <v>1000000</v>
      </c>
      <c r="Q2524" s="163"/>
      <c r="R2524" s="755"/>
      <c r="S2524" s="755"/>
      <c r="T2524" s="47"/>
      <c r="U2524" s="47"/>
      <c r="AZ2524" s="10"/>
      <c r="BA2524" s="10"/>
      <c r="BC2524" s="11"/>
      <c r="BD2524" s="12"/>
    </row>
    <row r="2525" spans="1:56" hidden="1">
      <c r="A2525" s="67"/>
      <c r="B2525" s="60"/>
      <c r="C2525" s="142"/>
      <c r="E2525" s="394" t="s">
        <v>2828</v>
      </c>
      <c r="F2525" s="14">
        <v>1000000</v>
      </c>
      <c r="G2525" s="15" t="s">
        <v>3</v>
      </c>
      <c r="H2525" s="58">
        <v>1</v>
      </c>
      <c r="I2525" s="15" t="s">
        <v>16</v>
      </c>
      <c r="J2525" s="15" t="s">
        <v>3</v>
      </c>
      <c r="K2525" s="16">
        <v>1</v>
      </c>
      <c r="L2525" s="15" t="s">
        <v>25</v>
      </c>
      <c r="M2525" s="15" t="s">
        <v>5</v>
      </c>
      <c r="N2525" s="17">
        <f>ROUNDUP(IF(H2525&lt;=0,0,IF(K2525&lt;=0,0,F2525*H2525*K2525)),-3)</f>
        <v>1000000</v>
      </c>
      <c r="O2525" s="17">
        <v>0</v>
      </c>
      <c r="P2525" s="17">
        <f>N2525-O2525</f>
        <v>1000000</v>
      </c>
      <c r="Q2525" s="69"/>
      <c r="R2525" s="755"/>
      <c r="S2525" s="755"/>
      <c r="T2525" s="47"/>
      <c r="U2525" s="47"/>
      <c r="AZ2525" s="10"/>
      <c r="BA2525" s="10"/>
      <c r="BC2525" s="11"/>
      <c r="BD2525" s="12"/>
    </row>
    <row r="2526" spans="1:56" hidden="1">
      <c r="A2526" s="67"/>
      <c r="B2526" s="60"/>
      <c r="C2526" s="142"/>
      <c r="E2526" s="13"/>
      <c r="N2526" s="17"/>
      <c r="O2526" s="17"/>
      <c r="P2526" s="17"/>
      <c r="Q2526" s="69"/>
      <c r="R2526" s="755"/>
      <c r="S2526" s="755"/>
      <c r="T2526" s="47"/>
      <c r="U2526" s="47"/>
      <c r="AZ2526" s="10"/>
      <c r="BA2526" s="10"/>
      <c r="BC2526" s="11"/>
      <c r="BD2526" s="12"/>
    </row>
    <row r="2527" spans="1:56" hidden="1">
      <c r="A2527" s="67"/>
      <c r="B2527" s="60"/>
      <c r="C2527" s="142"/>
      <c r="D2527" s="1005" t="s">
        <v>401</v>
      </c>
      <c r="E2527" s="13"/>
      <c r="H2527" s="58"/>
      <c r="N2527" s="18">
        <f>SUBTOTAL(9,N2528:N2528)</f>
        <v>3400000</v>
      </c>
      <c r="O2527" s="18">
        <f>SUBTOTAL(9,O2528:O2528)</f>
        <v>0</v>
      </c>
      <c r="P2527" s="18">
        <f>SUBTOTAL(9,P2528:P2528)</f>
        <v>3400000</v>
      </c>
      <c r="Q2527" s="163"/>
      <c r="R2527" s="755"/>
      <c r="S2527" s="755"/>
      <c r="T2527" s="47"/>
      <c r="U2527" s="47"/>
      <c r="AZ2527" s="10"/>
      <c r="BA2527" s="10"/>
      <c r="BC2527" s="11"/>
      <c r="BD2527" s="12"/>
    </row>
    <row r="2528" spans="1:56" hidden="1">
      <c r="A2528" s="67"/>
      <c r="B2528" s="60"/>
      <c r="C2528" s="142"/>
      <c r="E2528" s="394" t="s">
        <v>2829</v>
      </c>
      <c r="F2528" s="14">
        <v>3400000</v>
      </c>
      <c r="G2528" s="15" t="s">
        <v>3</v>
      </c>
      <c r="H2528" s="58">
        <v>1</v>
      </c>
      <c r="I2528" s="15" t="s">
        <v>16</v>
      </c>
      <c r="J2528" s="15" t="s">
        <v>3</v>
      </c>
      <c r="K2528" s="16">
        <v>1</v>
      </c>
      <c r="L2528" s="15" t="s">
        <v>25</v>
      </c>
      <c r="M2528" s="15" t="s">
        <v>5</v>
      </c>
      <c r="N2528" s="17">
        <f>ROUNDUP(IF(H2528&lt;=0,0,IF(K2528&lt;=0,0,F2528*H2528*K2528)),-3)</f>
        <v>3400000</v>
      </c>
      <c r="O2528" s="17">
        <v>0</v>
      </c>
      <c r="P2528" s="17">
        <f>N2528-O2528</f>
        <v>3400000</v>
      </c>
      <c r="Q2528" s="69"/>
      <c r="R2528" s="755"/>
      <c r="S2528" s="755"/>
      <c r="T2528" s="47"/>
      <c r="U2528" s="47"/>
      <c r="AZ2528" s="10"/>
      <c r="BA2528" s="10"/>
      <c r="BC2528" s="11"/>
      <c r="BD2528" s="12"/>
    </row>
    <row r="2529" spans="1:56" hidden="1">
      <c r="A2529" s="67"/>
      <c r="B2529" s="60"/>
      <c r="C2529" s="142"/>
      <c r="E2529" s="13"/>
      <c r="N2529" s="17"/>
      <c r="O2529" s="17"/>
      <c r="P2529" s="17"/>
      <c r="Q2529" s="69"/>
      <c r="R2529" s="755"/>
      <c r="S2529" s="755"/>
      <c r="T2529" s="47"/>
      <c r="U2529" s="47"/>
      <c r="AZ2529" s="10"/>
      <c r="BA2529" s="10"/>
      <c r="BC2529" s="11"/>
      <c r="BD2529" s="12"/>
    </row>
    <row r="2530" spans="1:56" hidden="1">
      <c r="A2530" s="67"/>
      <c r="B2530" s="60"/>
      <c r="C2530" s="142"/>
      <c r="D2530" s="1005" t="s">
        <v>402</v>
      </c>
      <c r="E2530" s="13"/>
      <c r="H2530" s="58"/>
      <c r="K2530" s="58"/>
      <c r="N2530" s="18">
        <f>SUBTOTAL(9,N2531:N2531)</f>
        <v>1400000</v>
      </c>
      <c r="O2530" s="18">
        <f>SUBTOTAL(9,O2531:O2531)</f>
        <v>1330000</v>
      </c>
      <c r="P2530" s="18">
        <f>SUBTOTAL(9,P2531:P2531)</f>
        <v>70000</v>
      </c>
      <c r="Q2530" s="163"/>
      <c r="R2530" s="755"/>
      <c r="S2530" s="755"/>
      <c r="T2530" s="47"/>
      <c r="U2530" s="47"/>
      <c r="AZ2530" s="10"/>
      <c r="BA2530" s="10"/>
      <c r="BC2530" s="11"/>
      <c r="BD2530" s="12"/>
    </row>
    <row r="2531" spans="1:56" hidden="1">
      <c r="A2531" s="67"/>
      <c r="B2531" s="60"/>
      <c r="C2531" s="142"/>
      <c r="E2531" s="394" t="s">
        <v>2830</v>
      </c>
      <c r="F2531" s="14">
        <v>200000</v>
      </c>
      <c r="G2531" s="15" t="s">
        <v>3</v>
      </c>
      <c r="H2531" s="58">
        <v>7</v>
      </c>
      <c r="I2531" s="15" t="s">
        <v>26</v>
      </c>
      <c r="J2531" s="15" t="s">
        <v>3</v>
      </c>
      <c r="K2531" s="58">
        <v>1</v>
      </c>
      <c r="L2531" s="15" t="s">
        <v>25</v>
      </c>
      <c r="M2531" s="15" t="s">
        <v>5</v>
      </c>
      <c r="N2531" s="17">
        <f>ROUNDUP(IF(H2531&lt;=0,0,IF(K2531&lt;=0,0,F2531*H2531*K2531)),-3)</f>
        <v>1400000</v>
      </c>
      <c r="O2531" s="17">
        <v>1330000</v>
      </c>
      <c r="P2531" s="17">
        <f>N2531-O2531</f>
        <v>70000</v>
      </c>
      <c r="Q2531" s="69"/>
      <c r="R2531" s="755"/>
      <c r="S2531" s="755"/>
      <c r="T2531" s="47"/>
      <c r="U2531" s="47"/>
      <c r="AZ2531" s="10"/>
      <c r="BA2531" s="10"/>
      <c r="BC2531" s="11"/>
      <c r="BD2531" s="12"/>
    </row>
    <row r="2532" spans="1:56" hidden="1">
      <c r="A2532" s="67"/>
      <c r="B2532" s="60"/>
      <c r="C2532" s="142"/>
      <c r="E2532" s="13"/>
      <c r="H2532" s="58"/>
      <c r="K2532" s="58"/>
      <c r="N2532" s="17"/>
      <c r="O2532" s="17"/>
      <c r="P2532" s="17"/>
      <c r="Q2532" s="69"/>
      <c r="R2532" s="755"/>
      <c r="S2532" s="755"/>
      <c r="T2532" s="47"/>
      <c r="U2532" s="47"/>
      <c r="AZ2532" s="10"/>
      <c r="BA2532" s="10"/>
      <c r="BC2532" s="11"/>
      <c r="BD2532" s="12"/>
    </row>
    <row r="2533" spans="1:56" hidden="1">
      <c r="A2533" s="67"/>
      <c r="B2533" s="60"/>
      <c r="C2533" s="142"/>
      <c r="D2533" s="1005" t="s">
        <v>403</v>
      </c>
      <c r="E2533" s="13"/>
      <c r="H2533" s="58"/>
      <c r="N2533" s="18">
        <f>SUBTOTAL(9,N2534:N2534)</f>
        <v>880000</v>
      </c>
      <c r="O2533" s="18">
        <f>SUBTOTAL(9,O2534:O2534)</f>
        <v>660000</v>
      </c>
      <c r="P2533" s="18">
        <f>SUBTOTAL(9,P2534:P2534)</f>
        <v>220000</v>
      </c>
      <c r="Q2533" s="163"/>
      <c r="R2533" s="755"/>
      <c r="S2533" s="755"/>
      <c r="T2533" s="47"/>
      <c r="U2533" s="47"/>
      <c r="AZ2533" s="10"/>
      <c r="BA2533" s="10"/>
      <c r="BC2533" s="11"/>
      <c r="BD2533" s="12"/>
    </row>
    <row r="2534" spans="1:56" hidden="1">
      <c r="A2534" s="67"/>
      <c r="B2534" s="60"/>
      <c r="C2534" s="142"/>
      <c r="E2534" s="394" t="s">
        <v>2831</v>
      </c>
      <c r="F2534" s="14">
        <v>11000</v>
      </c>
      <c r="G2534" s="15" t="s">
        <v>3</v>
      </c>
      <c r="H2534" s="58">
        <v>20</v>
      </c>
      <c r="I2534" s="15" t="s">
        <v>26</v>
      </c>
      <c r="J2534" s="15" t="s">
        <v>3</v>
      </c>
      <c r="K2534" s="58">
        <v>4</v>
      </c>
      <c r="L2534" s="15" t="s">
        <v>25</v>
      </c>
      <c r="M2534" s="15" t="s">
        <v>5</v>
      </c>
      <c r="N2534" s="17">
        <f>ROUNDUP(IF(H2534&lt;=0,0,IF(K2534&lt;=0,0,F2534*H2534*K2534)),-3)</f>
        <v>880000</v>
      </c>
      <c r="O2534" s="17">
        <v>660000</v>
      </c>
      <c r="P2534" s="17">
        <f>N2534-O2534</f>
        <v>220000</v>
      </c>
      <c r="Q2534" s="69"/>
      <c r="R2534" s="755"/>
      <c r="S2534" s="755"/>
      <c r="T2534" s="47"/>
      <c r="U2534" s="47"/>
      <c r="AZ2534" s="10"/>
      <c r="BA2534" s="10"/>
      <c r="BC2534" s="11"/>
      <c r="BD2534" s="12"/>
    </row>
    <row r="2535" spans="1:56" hidden="1">
      <c r="A2535" s="67"/>
      <c r="B2535" s="60"/>
      <c r="C2535" s="401"/>
      <c r="E2535" s="13"/>
      <c r="N2535" s="17"/>
      <c r="O2535" s="17"/>
      <c r="P2535" s="17"/>
      <c r="Q2535" s="69"/>
      <c r="R2535" s="755"/>
      <c r="S2535" s="755"/>
      <c r="T2535" s="47"/>
      <c r="U2535" s="47"/>
      <c r="AZ2535" s="10"/>
      <c r="BA2535" s="10"/>
      <c r="BC2535" s="11"/>
      <c r="BD2535" s="12"/>
    </row>
    <row r="2536" spans="1:56" hidden="1">
      <c r="A2536" s="67"/>
      <c r="B2536" s="165" t="s">
        <v>187</v>
      </c>
      <c r="C2536" s="165"/>
      <c r="D2536" s="1034"/>
      <c r="E2536" s="194"/>
      <c r="F2536" s="195"/>
      <c r="G2536" s="196"/>
      <c r="H2536" s="197"/>
      <c r="I2536" s="196"/>
      <c r="J2536" s="196"/>
      <c r="K2536" s="197"/>
      <c r="L2536" s="196"/>
      <c r="M2536" s="196"/>
      <c r="N2536" s="121">
        <f>SUBTOTAL(9,N2537:N2668)</f>
        <v>2888000000</v>
      </c>
      <c r="O2536" s="121">
        <f>SUBTOTAL(9,O2537:O2668)</f>
        <v>2955692860</v>
      </c>
      <c r="P2536" s="121">
        <f>SUBTOTAL(9,P2537:P2668)</f>
        <v>-67692860</v>
      </c>
      <c r="Q2536" s="122">
        <f>(N2536/O2536)*100-100</f>
        <v>-2.2902535278986988</v>
      </c>
      <c r="R2536" s="755"/>
      <c r="S2536" s="755"/>
      <c r="T2536" s="47"/>
      <c r="U2536" s="47"/>
      <c r="BA2536" s="10"/>
    </row>
    <row r="2537" spans="1:56" hidden="1">
      <c r="A2537" s="67"/>
      <c r="B2537" s="142"/>
      <c r="C2537" s="142"/>
      <c r="D2537" s="1011" t="s">
        <v>199</v>
      </c>
      <c r="E2537" s="20"/>
      <c r="F2537" s="402"/>
      <c r="G2537" s="403"/>
      <c r="H2537" s="404"/>
      <c r="I2537" s="403"/>
      <c r="J2537" s="403"/>
      <c r="K2537" s="404"/>
      <c r="L2537" s="403"/>
      <c r="M2537" s="403"/>
      <c r="N2537" s="405">
        <f>SUBTOTAL(9,N2538:N2547)</f>
        <v>68746000</v>
      </c>
      <c r="O2537" s="405">
        <f>SUBTOTAL(9,O2538:O2547)</f>
        <v>0</v>
      </c>
      <c r="P2537" s="405">
        <f>SUBTOTAL(9,P2538:P2547)</f>
        <v>68746000</v>
      </c>
      <c r="Q2537" s="202"/>
      <c r="R2537" s="755"/>
      <c r="S2537" s="755"/>
      <c r="T2537" s="47"/>
      <c r="U2537" s="47"/>
      <c r="AZ2537" s="10"/>
      <c r="BA2537" s="10"/>
      <c r="BC2537" s="11"/>
      <c r="BD2537" s="12"/>
    </row>
    <row r="2538" spans="1:56" hidden="1">
      <c r="A2538" s="67"/>
      <c r="B2538" s="142"/>
      <c r="C2538" s="142"/>
      <c r="D2538" s="1068"/>
      <c r="E2538" s="20" t="s">
        <v>48</v>
      </c>
      <c r="F2538" s="402"/>
      <c r="G2538" s="403"/>
      <c r="H2538" s="404">
        <v>1</v>
      </c>
      <c r="I2538" s="403" t="s">
        <v>26</v>
      </c>
      <c r="J2538" s="403"/>
      <c r="K2538" s="404"/>
      <c r="L2538" s="403"/>
      <c r="M2538" s="403"/>
      <c r="N2538" s="406">
        <f>SUBTOTAL(9,N2539:N2539)</f>
        <v>52695000</v>
      </c>
      <c r="O2538" s="406">
        <f>SUBTOTAL(9,O2539:O2539)</f>
        <v>0</v>
      </c>
      <c r="P2538" s="406">
        <f>SUBTOTAL(9,P2539:P2539)</f>
        <v>52695000</v>
      </c>
      <c r="Q2538" s="206"/>
      <c r="R2538" s="755"/>
      <c r="S2538" s="755"/>
      <c r="T2538" s="47"/>
      <c r="U2538" s="47"/>
      <c r="AZ2538" s="10"/>
      <c r="BA2538" s="10"/>
      <c r="BC2538" s="11"/>
      <c r="BD2538" s="12"/>
    </row>
    <row r="2539" spans="1:56" hidden="1">
      <c r="A2539" s="67"/>
      <c r="B2539" s="142"/>
      <c r="C2539" s="142"/>
      <c r="D2539" s="1068"/>
      <c r="E2539" s="20" t="s">
        <v>2766</v>
      </c>
      <c r="F2539" s="402">
        <v>4391250</v>
      </c>
      <c r="G2539" s="403" t="s">
        <v>3</v>
      </c>
      <c r="H2539" s="407">
        <f>H2538</f>
        <v>1</v>
      </c>
      <c r="I2539" s="403" t="s">
        <v>26</v>
      </c>
      <c r="J2539" s="403" t="s">
        <v>3</v>
      </c>
      <c r="K2539" s="404">
        <v>12</v>
      </c>
      <c r="L2539" s="403" t="s">
        <v>12</v>
      </c>
      <c r="M2539" s="403" t="s">
        <v>5</v>
      </c>
      <c r="N2539" s="406">
        <f>ROUNDUP((F2539*H2539*K2539),-3)</f>
        <v>52695000</v>
      </c>
      <c r="O2539" s="408">
        <v>0</v>
      </c>
      <c r="P2539" s="17">
        <f>N2539-O2539</f>
        <v>52695000</v>
      </c>
      <c r="Q2539" s="206"/>
      <c r="R2539" s="755"/>
      <c r="S2539" s="755"/>
      <c r="T2539" s="47"/>
      <c r="U2539" s="47"/>
      <c r="AZ2539" s="10"/>
      <c r="BA2539" s="10"/>
      <c r="BC2539" s="11"/>
      <c r="BD2539" s="12"/>
    </row>
    <row r="2540" spans="1:56" hidden="1">
      <c r="A2540" s="67"/>
      <c r="B2540" s="142"/>
      <c r="C2540" s="142"/>
      <c r="D2540" s="1068"/>
      <c r="E2540" s="20"/>
      <c r="F2540" s="402"/>
      <c r="G2540" s="403"/>
      <c r="H2540" s="404"/>
      <c r="I2540" s="403"/>
      <c r="J2540" s="403"/>
      <c r="K2540" s="404"/>
      <c r="L2540" s="403"/>
      <c r="M2540" s="403"/>
      <c r="N2540" s="406"/>
      <c r="O2540" s="408"/>
      <c r="P2540" s="17"/>
      <c r="Q2540" s="206"/>
      <c r="R2540" s="755"/>
      <c r="S2540" s="755"/>
      <c r="T2540" s="47"/>
      <c r="U2540" s="47"/>
      <c r="AZ2540" s="10"/>
      <c r="BA2540" s="10"/>
      <c r="BC2540" s="11"/>
      <c r="BD2540" s="12"/>
    </row>
    <row r="2541" spans="1:56" hidden="1">
      <c r="A2541" s="67"/>
      <c r="B2541" s="142"/>
      <c r="C2541" s="142"/>
      <c r="D2541" s="1068"/>
      <c r="E2541" s="20" t="s">
        <v>49</v>
      </c>
      <c r="F2541" s="402"/>
      <c r="G2541" s="403"/>
      <c r="H2541" s="409"/>
      <c r="I2541" s="403"/>
      <c r="J2541" s="403"/>
      <c r="K2541" s="404"/>
      <c r="L2541" s="403"/>
      <c r="M2541" s="403"/>
      <c r="N2541" s="406">
        <f>SUBTOTAL(9,N2542:N2547)</f>
        <v>16051000</v>
      </c>
      <c r="O2541" s="406">
        <f>SUBTOTAL(9,O2542:O2547)</f>
        <v>0</v>
      </c>
      <c r="P2541" s="406">
        <f>SUBTOTAL(9,P2542:P2547)</f>
        <v>16051000</v>
      </c>
      <c r="Q2541" s="206"/>
      <c r="R2541" s="755"/>
      <c r="S2541" s="755"/>
      <c r="T2541" s="47"/>
      <c r="U2541" s="47"/>
      <c r="AZ2541" s="10"/>
      <c r="BA2541" s="10"/>
      <c r="BC2541" s="11"/>
      <c r="BD2541" s="12"/>
    </row>
    <row r="2542" spans="1:56" hidden="1">
      <c r="A2542" s="67"/>
      <c r="B2542" s="142"/>
      <c r="C2542" s="142"/>
      <c r="D2542" s="1068"/>
      <c r="E2542" s="20" t="s">
        <v>150</v>
      </c>
      <c r="F2542" s="402">
        <f>N2538</f>
        <v>52695000</v>
      </c>
      <c r="G2542" s="403" t="s">
        <v>3</v>
      </c>
      <c r="H2542" s="409">
        <f>1.5/209</f>
        <v>7.1770334928229667E-3</v>
      </c>
      <c r="I2542" s="403" t="s">
        <v>2782</v>
      </c>
      <c r="J2542" s="403" t="s">
        <v>3</v>
      </c>
      <c r="K2542" s="404">
        <v>30</v>
      </c>
      <c r="L2542" s="403" t="s">
        <v>50</v>
      </c>
      <c r="M2542" s="403" t="s">
        <v>5</v>
      </c>
      <c r="N2542" s="406">
        <f>ROUNDUP(IF(H2542&lt;=0,F2542,IF(K2542&lt;=0,F2542*H2542,F2542*H2542*K2542)),-3)</f>
        <v>11346000</v>
      </c>
      <c r="O2542" s="408">
        <v>0</v>
      </c>
      <c r="P2542" s="17">
        <f t="shared" ref="P2542:P2547" si="135">N2542-O2542</f>
        <v>11346000</v>
      </c>
      <c r="Q2542" s="206"/>
      <c r="R2542" s="755"/>
      <c r="S2542" s="755"/>
      <c r="T2542" s="47"/>
      <c r="U2542" s="47"/>
      <c r="AZ2542" s="10"/>
      <c r="BA2542" s="10"/>
      <c r="BC2542" s="11"/>
      <c r="BD2542" s="12"/>
    </row>
    <row r="2543" spans="1:56" hidden="1">
      <c r="A2543" s="67"/>
      <c r="B2543" s="142"/>
      <c r="C2543" s="142"/>
      <c r="D2543" s="1068"/>
      <c r="E2543" s="20" t="s">
        <v>2771</v>
      </c>
      <c r="F2543" s="402">
        <f>N2538/12</f>
        <v>4391250</v>
      </c>
      <c r="G2543" s="403" t="s">
        <v>3</v>
      </c>
      <c r="H2543" s="409">
        <f>1/209*8</f>
        <v>3.8277511961722487E-2</v>
      </c>
      <c r="I2543" s="403" t="s">
        <v>2782</v>
      </c>
      <c r="J2543" s="403" t="s">
        <v>3</v>
      </c>
      <c r="K2543" s="404">
        <v>10</v>
      </c>
      <c r="L2543" s="403" t="s">
        <v>51</v>
      </c>
      <c r="M2543" s="403" t="s">
        <v>5</v>
      </c>
      <c r="N2543" s="406">
        <f>ROUNDUP(IF(H2543&lt;=0,F2543,IF(K2543&lt;=0,F2543*H2543,F2543*H2543*K2543)),-3)</f>
        <v>1681000</v>
      </c>
      <c r="O2543" s="408">
        <v>0</v>
      </c>
      <c r="P2543" s="17">
        <f t="shared" si="135"/>
        <v>1681000</v>
      </c>
      <c r="Q2543" s="206"/>
      <c r="R2543" s="755"/>
      <c r="S2543" s="755"/>
      <c r="T2543" s="47"/>
      <c r="U2543" s="47"/>
      <c r="AZ2543" s="10"/>
      <c r="BA2543" s="10"/>
      <c r="BC2543" s="11"/>
      <c r="BD2543" s="12"/>
    </row>
    <row r="2544" spans="1:56" hidden="1">
      <c r="A2544" s="67"/>
      <c r="B2544" s="142"/>
      <c r="C2544" s="142"/>
      <c r="D2544" s="1068"/>
      <c r="E2544" s="199" t="s">
        <v>2772</v>
      </c>
      <c r="F2544" s="410">
        <v>50000</v>
      </c>
      <c r="G2544" s="403" t="s">
        <v>3</v>
      </c>
      <c r="H2544" s="404">
        <f>H2538</f>
        <v>1</v>
      </c>
      <c r="I2544" s="403" t="s">
        <v>9</v>
      </c>
      <c r="J2544" s="403" t="s">
        <v>3</v>
      </c>
      <c r="K2544" s="404">
        <v>12</v>
      </c>
      <c r="L2544" s="403" t="s">
        <v>2773</v>
      </c>
      <c r="M2544" s="403" t="s">
        <v>5</v>
      </c>
      <c r="N2544" s="406">
        <f>ROUNDUP(IF(H2544&lt;=0,0,IF(K2544&lt;=0,0,F2544*H2544*K2544)),-3)</f>
        <v>600000</v>
      </c>
      <c r="O2544" s="408">
        <v>0</v>
      </c>
      <c r="P2544" s="17">
        <f t="shared" si="135"/>
        <v>600000</v>
      </c>
      <c r="Q2544" s="206"/>
      <c r="R2544" s="755"/>
      <c r="S2544" s="755"/>
      <c r="T2544" s="47"/>
      <c r="U2544" s="47"/>
      <c r="AZ2544" s="10"/>
      <c r="BA2544" s="10"/>
      <c r="BC2544" s="11"/>
      <c r="BD2544" s="12"/>
    </row>
    <row r="2545" spans="1:56" hidden="1">
      <c r="A2545" s="67"/>
      <c r="B2545" s="142"/>
      <c r="C2545" s="142"/>
      <c r="D2545" s="1068"/>
      <c r="E2545" s="20" t="s">
        <v>2835</v>
      </c>
      <c r="F2545" s="402">
        <v>130000</v>
      </c>
      <c r="G2545" s="403" t="s">
        <v>3</v>
      </c>
      <c r="H2545" s="404">
        <f>H2538</f>
        <v>1</v>
      </c>
      <c r="I2545" s="403" t="s">
        <v>26</v>
      </c>
      <c r="J2545" s="403" t="s">
        <v>3</v>
      </c>
      <c r="K2545" s="404">
        <v>12</v>
      </c>
      <c r="L2545" s="403" t="s">
        <v>12</v>
      </c>
      <c r="M2545" s="403" t="s">
        <v>5</v>
      </c>
      <c r="N2545" s="406">
        <f>ROUNDUP(IF(H2545&lt;=0,0,IF(K2545&lt;=0,F2545*H2545,F2545*H2545*K2545)),-3)</f>
        <v>1560000</v>
      </c>
      <c r="O2545" s="408">
        <v>0</v>
      </c>
      <c r="P2545" s="17">
        <f t="shared" si="135"/>
        <v>1560000</v>
      </c>
      <c r="Q2545" s="206"/>
      <c r="R2545" s="755"/>
      <c r="S2545" s="755"/>
      <c r="T2545" s="47"/>
      <c r="U2545" s="47"/>
      <c r="AZ2545" s="10"/>
      <c r="BA2545" s="10"/>
      <c r="BC2545" s="11"/>
      <c r="BD2545" s="12"/>
    </row>
    <row r="2546" spans="1:56" hidden="1">
      <c r="A2546" s="67"/>
      <c r="B2546" s="142"/>
      <c r="C2546" s="142"/>
      <c r="D2546" s="1068"/>
      <c r="E2546" s="20" t="s">
        <v>2836</v>
      </c>
      <c r="F2546" s="402">
        <v>40000</v>
      </c>
      <c r="G2546" s="403" t="s">
        <v>3</v>
      </c>
      <c r="H2546" s="404">
        <f>H2538*0.8</f>
        <v>0.8</v>
      </c>
      <c r="I2546" s="403" t="s">
        <v>26</v>
      </c>
      <c r="J2546" s="403" t="s">
        <v>3</v>
      </c>
      <c r="K2546" s="404">
        <v>12</v>
      </c>
      <c r="L2546" s="403" t="s">
        <v>12</v>
      </c>
      <c r="M2546" s="403" t="s">
        <v>5</v>
      </c>
      <c r="N2546" s="406">
        <f>ROUNDUP(IF(H2546&lt;=0,0,IF(K2546&lt;=0,F2546*H2546,F2546*H2546*K2546)),-3)</f>
        <v>384000</v>
      </c>
      <c r="O2546" s="408">
        <v>0</v>
      </c>
      <c r="P2546" s="17">
        <f t="shared" si="135"/>
        <v>384000</v>
      </c>
      <c r="Q2546" s="206"/>
      <c r="R2546" s="755"/>
      <c r="S2546" s="755"/>
      <c r="T2546" s="47"/>
      <c r="U2546" s="47"/>
      <c r="AZ2546" s="10"/>
      <c r="BA2546" s="10"/>
      <c r="BC2546" s="11"/>
      <c r="BD2546" s="12"/>
    </row>
    <row r="2547" spans="1:56" hidden="1">
      <c r="A2547" s="67"/>
      <c r="B2547" s="142"/>
      <c r="C2547" s="142"/>
      <c r="D2547" s="1068"/>
      <c r="E2547" s="20" t="s">
        <v>153</v>
      </c>
      <c r="F2547" s="402">
        <v>20000</v>
      </c>
      <c r="G2547" s="403" t="s">
        <v>3</v>
      </c>
      <c r="H2547" s="404">
        <f>H2538*2</f>
        <v>2</v>
      </c>
      <c r="I2547" s="403" t="s">
        <v>26</v>
      </c>
      <c r="J2547" s="403" t="s">
        <v>3</v>
      </c>
      <c r="K2547" s="404">
        <v>12</v>
      </c>
      <c r="L2547" s="403" t="s">
        <v>12</v>
      </c>
      <c r="M2547" s="403" t="s">
        <v>5</v>
      </c>
      <c r="N2547" s="406">
        <f>ROUNDUP(IF(H2547&lt;=0,0,IF(K2547&lt;=0,F2547*H2547,F2547*H2547*K2547)),-3)</f>
        <v>480000</v>
      </c>
      <c r="O2547" s="408">
        <v>0</v>
      </c>
      <c r="P2547" s="17">
        <f t="shared" si="135"/>
        <v>480000</v>
      </c>
      <c r="Q2547" s="206"/>
      <c r="R2547" s="755"/>
      <c r="S2547" s="755"/>
      <c r="T2547" s="47"/>
      <c r="U2547" s="47"/>
      <c r="AZ2547" s="10"/>
      <c r="BA2547" s="10"/>
      <c r="BC2547" s="100"/>
      <c r="BD2547" s="12"/>
    </row>
    <row r="2548" spans="1:56" hidden="1">
      <c r="A2548" s="67"/>
      <c r="B2548" s="142"/>
      <c r="C2548" s="142"/>
      <c r="D2548" s="1068"/>
      <c r="E2548" s="20"/>
      <c r="F2548" s="402"/>
      <c r="G2548" s="403"/>
      <c r="H2548" s="404"/>
      <c r="I2548" s="403"/>
      <c r="J2548" s="403"/>
      <c r="K2548" s="404"/>
      <c r="L2548" s="403"/>
      <c r="M2548" s="403"/>
      <c r="N2548" s="406"/>
      <c r="O2548" s="408"/>
      <c r="P2548" s="17"/>
      <c r="Q2548" s="206"/>
      <c r="R2548" s="755"/>
      <c r="S2548" s="755"/>
      <c r="T2548" s="47"/>
      <c r="U2548" s="47"/>
      <c r="AZ2548" s="10"/>
      <c r="BA2548" s="10"/>
      <c r="BC2548" s="11"/>
      <c r="BD2548" s="12"/>
    </row>
    <row r="2549" spans="1:56" hidden="1">
      <c r="A2549" s="67"/>
      <c r="B2549" s="142"/>
      <c r="C2549" s="142"/>
      <c r="D2549" s="1011" t="s">
        <v>507</v>
      </c>
      <c r="E2549" s="20"/>
      <c r="F2549" s="402"/>
      <c r="G2549" s="403"/>
      <c r="H2549" s="404"/>
      <c r="I2549" s="403"/>
      <c r="J2549" s="403"/>
      <c r="K2549" s="404"/>
      <c r="L2549" s="403"/>
      <c r="M2549" s="403"/>
      <c r="N2549" s="405">
        <f>SUBTOTAL(9,N2550:N2559)</f>
        <v>0</v>
      </c>
      <c r="O2549" s="405">
        <f>SUBTOTAL(9,O2550:O2559)</f>
        <v>60333000</v>
      </c>
      <c r="P2549" s="405">
        <f>SUBTOTAL(9,P2550:P2559)</f>
        <v>-60333000</v>
      </c>
      <c r="Q2549" s="206"/>
      <c r="R2549" s="755"/>
      <c r="S2549" s="755"/>
      <c r="T2549" s="47"/>
      <c r="U2549" s="47"/>
      <c r="AZ2549" s="10"/>
      <c r="BA2549" s="10"/>
      <c r="BC2549" s="11"/>
      <c r="BD2549" s="12"/>
    </row>
    <row r="2550" spans="1:56" hidden="1">
      <c r="A2550" s="67"/>
      <c r="B2550" s="142"/>
      <c r="C2550" s="142"/>
      <c r="D2550" s="1068"/>
      <c r="E2550" s="20" t="s">
        <v>52</v>
      </c>
      <c r="F2550" s="402"/>
      <c r="G2550" s="403"/>
      <c r="H2550" s="411"/>
      <c r="I2550" s="403" t="s">
        <v>26</v>
      </c>
      <c r="J2550" s="403"/>
      <c r="K2550" s="404"/>
      <c r="L2550" s="403"/>
      <c r="M2550" s="403"/>
      <c r="N2550" s="406">
        <f>SUBTOTAL(9,N2551:N2551)</f>
        <v>0</v>
      </c>
      <c r="O2550" s="406">
        <f>SUBTOTAL(9,O2551:O2551)</f>
        <v>45949000</v>
      </c>
      <c r="P2550" s="406">
        <f>SUBTOTAL(9,P2551:P2551)</f>
        <v>-45949000</v>
      </c>
      <c r="Q2550" s="206"/>
      <c r="R2550" s="755"/>
      <c r="S2550" s="755"/>
      <c r="T2550" s="47"/>
      <c r="U2550" s="47"/>
      <c r="AZ2550" s="10"/>
      <c r="BA2550" s="10"/>
      <c r="BC2550" s="412"/>
      <c r="BD2550" s="12"/>
    </row>
    <row r="2551" spans="1:56" hidden="1">
      <c r="A2551" s="67"/>
      <c r="B2551" s="142"/>
      <c r="C2551" s="142"/>
      <c r="D2551" s="1068"/>
      <c r="E2551" s="20" t="s">
        <v>147</v>
      </c>
      <c r="F2551" s="402"/>
      <c r="G2551" s="403" t="s">
        <v>3</v>
      </c>
      <c r="H2551" s="407"/>
      <c r="I2551" s="403" t="s">
        <v>26</v>
      </c>
      <c r="J2551" s="403" t="s">
        <v>3</v>
      </c>
      <c r="K2551" s="404"/>
      <c r="L2551" s="403" t="s">
        <v>12</v>
      </c>
      <c r="M2551" s="403" t="s">
        <v>5</v>
      </c>
      <c r="N2551" s="406">
        <f>ROUNDUP((F2551*H2551*K2551),-3)</f>
        <v>0</v>
      </c>
      <c r="O2551" s="408">
        <v>45949000</v>
      </c>
      <c r="P2551" s="17">
        <f>N2551-O2551</f>
        <v>-45949000</v>
      </c>
      <c r="Q2551" s="206"/>
      <c r="R2551" s="755"/>
      <c r="S2551" s="755"/>
      <c r="T2551" s="47"/>
      <c r="U2551" s="47"/>
      <c r="AZ2551" s="10"/>
      <c r="BA2551" s="10"/>
      <c r="BC2551" s="11"/>
      <c r="BD2551" s="12"/>
    </row>
    <row r="2552" spans="1:56" hidden="1">
      <c r="A2552" s="67"/>
      <c r="B2552" s="142"/>
      <c r="C2552" s="142"/>
      <c r="D2552" s="1068"/>
      <c r="E2552" s="20"/>
      <c r="F2552" s="402"/>
      <c r="G2552" s="403"/>
      <c r="H2552" s="404"/>
      <c r="I2552" s="403"/>
      <c r="J2552" s="403"/>
      <c r="K2552" s="404"/>
      <c r="L2552" s="403"/>
      <c r="M2552" s="403"/>
      <c r="N2552" s="406"/>
      <c r="O2552" s="408"/>
      <c r="P2552" s="17"/>
      <c r="Q2552" s="206"/>
      <c r="R2552" s="755"/>
      <c r="S2552" s="755"/>
      <c r="T2552" s="47"/>
      <c r="U2552" s="47"/>
      <c r="AZ2552" s="10"/>
      <c r="BA2552" s="10"/>
      <c r="BC2552" s="11"/>
      <c r="BD2552" s="12"/>
    </row>
    <row r="2553" spans="1:56" hidden="1">
      <c r="A2553" s="67"/>
      <c r="B2553" s="142"/>
      <c r="C2553" s="142"/>
      <c r="D2553" s="1068"/>
      <c r="E2553" s="20" t="s">
        <v>49</v>
      </c>
      <c r="F2553" s="402"/>
      <c r="G2553" s="403"/>
      <c r="H2553" s="404"/>
      <c r="I2553" s="403"/>
      <c r="J2553" s="403"/>
      <c r="K2553" s="404"/>
      <c r="L2553" s="403"/>
      <c r="M2553" s="403"/>
      <c r="N2553" s="406">
        <f>SUBTOTAL(9,N2554:N2559)</f>
        <v>0</v>
      </c>
      <c r="O2553" s="406">
        <f>SUBTOTAL(9,O2554:O2559)</f>
        <v>14384000</v>
      </c>
      <c r="P2553" s="406">
        <f>SUBTOTAL(9,P2554:P2559)</f>
        <v>-14384000</v>
      </c>
      <c r="Q2553" s="206"/>
      <c r="R2553" s="755"/>
      <c r="S2553" s="755"/>
      <c r="T2553" s="47"/>
      <c r="U2553" s="47"/>
      <c r="AZ2553" s="10"/>
      <c r="BA2553" s="10"/>
      <c r="BC2553" s="11"/>
      <c r="BD2553" s="12"/>
    </row>
    <row r="2554" spans="1:56" hidden="1">
      <c r="A2554" s="67"/>
      <c r="B2554" s="142"/>
      <c r="C2554" s="142"/>
      <c r="D2554" s="1068"/>
      <c r="E2554" s="20" t="s">
        <v>150</v>
      </c>
      <c r="F2554" s="402"/>
      <c r="G2554" s="403" t="s">
        <v>3</v>
      </c>
      <c r="H2554" s="409"/>
      <c r="I2554" s="403" t="s">
        <v>2782</v>
      </c>
      <c r="J2554" s="403" t="s">
        <v>3</v>
      </c>
      <c r="K2554" s="404"/>
      <c r="L2554" s="403" t="s">
        <v>50</v>
      </c>
      <c r="M2554" s="403" t="s">
        <v>5</v>
      </c>
      <c r="N2554" s="406">
        <f>ROUNDUP(IF(H2554&lt;=0,F2554,IF(K2554&lt;=0,F2554*H2554,F2554*H2554*K2554)),-3)</f>
        <v>0</v>
      </c>
      <c r="O2554" s="408">
        <v>9894000</v>
      </c>
      <c r="P2554" s="17">
        <f t="shared" ref="P2554:P2559" si="136">N2554-O2554</f>
        <v>-9894000</v>
      </c>
      <c r="Q2554" s="206"/>
      <c r="R2554" s="755"/>
      <c r="S2554" s="755"/>
      <c r="T2554" s="47"/>
      <c r="U2554" s="47"/>
      <c r="AZ2554" s="10"/>
      <c r="BA2554" s="10"/>
      <c r="BC2554" s="11"/>
      <c r="BD2554" s="12"/>
    </row>
    <row r="2555" spans="1:56" hidden="1">
      <c r="A2555" s="67"/>
      <c r="B2555" s="142"/>
      <c r="C2555" s="142"/>
      <c r="D2555" s="1068"/>
      <c r="E2555" s="20" t="s">
        <v>2837</v>
      </c>
      <c r="F2555" s="402"/>
      <c r="G2555" s="403" t="s">
        <v>3</v>
      </c>
      <c r="H2555" s="409"/>
      <c r="I2555" s="403" t="s">
        <v>2782</v>
      </c>
      <c r="J2555" s="403" t="s">
        <v>3</v>
      </c>
      <c r="K2555" s="404"/>
      <c r="L2555" s="403" t="s">
        <v>51</v>
      </c>
      <c r="M2555" s="403" t="s">
        <v>5</v>
      </c>
      <c r="N2555" s="406">
        <f>ROUNDUP(IF(H2555&lt;=0,F2555,IF(K2555&lt;=0,F2555*H2555,F2555*H2555*K2555)),-3)</f>
        <v>0</v>
      </c>
      <c r="O2555" s="408">
        <v>1466000</v>
      </c>
      <c r="P2555" s="17">
        <f t="shared" si="136"/>
        <v>-1466000</v>
      </c>
      <c r="Q2555" s="206"/>
      <c r="R2555" s="755"/>
      <c r="S2555" s="755"/>
      <c r="T2555" s="47"/>
      <c r="U2555" s="47"/>
      <c r="AZ2555" s="10"/>
      <c r="BA2555" s="10"/>
      <c r="BC2555" s="11"/>
      <c r="BD2555" s="12"/>
    </row>
    <row r="2556" spans="1:56" hidden="1">
      <c r="A2556" s="67"/>
      <c r="B2556" s="142"/>
      <c r="C2556" s="142"/>
      <c r="D2556" s="1068"/>
      <c r="E2556" s="199" t="s">
        <v>151</v>
      </c>
      <c r="F2556" s="410"/>
      <c r="G2556" s="403" t="s">
        <v>3</v>
      </c>
      <c r="H2556" s="404"/>
      <c r="I2556" s="403" t="s">
        <v>2765</v>
      </c>
      <c r="J2556" s="403" t="s">
        <v>3</v>
      </c>
      <c r="K2556" s="404"/>
      <c r="L2556" s="403" t="s">
        <v>2773</v>
      </c>
      <c r="M2556" s="403" t="s">
        <v>5</v>
      </c>
      <c r="N2556" s="406">
        <f>ROUNDUP(IF(H2556&lt;=0,0,IF(K2556&lt;=0,0,F2556*H2556*K2556)),-3)</f>
        <v>0</v>
      </c>
      <c r="O2556" s="408">
        <v>600000</v>
      </c>
      <c r="P2556" s="17">
        <f t="shared" si="136"/>
        <v>-600000</v>
      </c>
      <c r="Q2556" s="206"/>
      <c r="R2556" s="755"/>
      <c r="S2556" s="755"/>
      <c r="T2556" s="47"/>
      <c r="U2556" s="47"/>
      <c r="AZ2556" s="10"/>
      <c r="BA2556" s="10"/>
      <c r="BC2556" s="11"/>
      <c r="BD2556" s="12"/>
    </row>
    <row r="2557" spans="1:56" hidden="1">
      <c r="A2557" s="67"/>
      <c r="B2557" s="142"/>
      <c r="C2557" s="142"/>
      <c r="D2557" s="1068"/>
      <c r="E2557" s="20" t="s">
        <v>2835</v>
      </c>
      <c r="F2557" s="402"/>
      <c r="G2557" s="403" t="s">
        <v>3</v>
      </c>
      <c r="H2557" s="411"/>
      <c r="I2557" s="403" t="s">
        <v>26</v>
      </c>
      <c r="J2557" s="403" t="s">
        <v>3</v>
      </c>
      <c r="K2557" s="404"/>
      <c r="L2557" s="403" t="s">
        <v>12</v>
      </c>
      <c r="M2557" s="403" t="s">
        <v>5</v>
      </c>
      <c r="N2557" s="406">
        <f>ROUNDUP(IF(H2557&lt;=0,0,IF(K2557&lt;=0,F2557*H2557,F2557*H2557*K2557)),-3)</f>
        <v>0</v>
      </c>
      <c r="O2557" s="408">
        <v>1560000</v>
      </c>
      <c r="P2557" s="17">
        <f t="shared" si="136"/>
        <v>-1560000</v>
      </c>
      <c r="Q2557" s="206"/>
      <c r="R2557" s="755"/>
      <c r="S2557" s="755"/>
      <c r="T2557" s="47"/>
      <c r="U2557" s="47"/>
      <c r="AZ2557" s="10"/>
      <c r="BA2557" s="10"/>
      <c r="BC2557" s="11"/>
      <c r="BD2557" s="12"/>
    </row>
    <row r="2558" spans="1:56" hidden="1">
      <c r="A2558" s="67"/>
      <c r="B2558" s="142"/>
      <c r="C2558" s="142"/>
      <c r="D2558" s="1068"/>
      <c r="E2558" s="20" t="s">
        <v>152</v>
      </c>
      <c r="F2558" s="402"/>
      <c r="G2558" s="403" t="s">
        <v>3</v>
      </c>
      <c r="H2558" s="404"/>
      <c r="I2558" s="403" t="s">
        <v>26</v>
      </c>
      <c r="J2558" s="403" t="s">
        <v>3</v>
      </c>
      <c r="K2558" s="404"/>
      <c r="L2558" s="403" t="s">
        <v>12</v>
      </c>
      <c r="M2558" s="403" t="s">
        <v>5</v>
      </c>
      <c r="N2558" s="406">
        <f>ROUNDUP(IF(H2558&lt;=0,0,IF(K2558&lt;=0,F2558*H2558,F2558*H2558*K2558)),-3)</f>
        <v>0</v>
      </c>
      <c r="O2558" s="408">
        <v>384000</v>
      </c>
      <c r="P2558" s="17">
        <f t="shared" si="136"/>
        <v>-384000</v>
      </c>
      <c r="Q2558" s="206"/>
      <c r="R2558" s="755"/>
      <c r="S2558" s="755"/>
      <c r="T2558" s="47"/>
      <c r="U2558" s="47"/>
      <c r="AZ2558" s="10"/>
      <c r="BA2558" s="10"/>
      <c r="BC2558" s="11"/>
      <c r="BD2558" s="12"/>
    </row>
    <row r="2559" spans="1:56" hidden="1">
      <c r="A2559" s="67"/>
      <c r="B2559" s="142"/>
      <c r="C2559" s="142"/>
      <c r="D2559" s="1068"/>
      <c r="E2559" s="20" t="s">
        <v>153</v>
      </c>
      <c r="F2559" s="402"/>
      <c r="G2559" s="403" t="s">
        <v>3</v>
      </c>
      <c r="H2559" s="404"/>
      <c r="I2559" s="403" t="s">
        <v>26</v>
      </c>
      <c r="J2559" s="403" t="s">
        <v>3</v>
      </c>
      <c r="K2559" s="404"/>
      <c r="L2559" s="403" t="s">
        <v>12</v>
      </c>
      <c r="M2559" s="403" t="s">
        <v>5</v>
      </c>
      <c r="N2559" s="406">
        <f>ROUNDUP(IF(H2559&lt;=0,0,IF(K2559&lt;=0,F2559*H2559,F2559*H2559*K2559)),-3)</f>
        <v>0</v>
      </c>
      <c r="O2559" s="408">
        <v>480000</v>
      </c>
      <c r="P2559" s="17">
        <f t="shared" si="136"/>
        <v>-480000</v>
      </c>
      <c r="Q2559" s="206"/>
      <c r="R2559" s="755"/>
      <c r="S2559" s="755"/>
      <c r="T2559" s="47"/>
      <c r="U2559" s="47"/>
      <c r="AZ2559" s="10"/>
      <c r="BA2559" s="10"/>
      <c r="BC2559" s="11"/>
      <c r="BD2559" s="12"/>
    </row>
    <row r="2560" spans="1:56" hidden="1">
      <c r="A2560" s="67"/>
      <c r="B2560" s="142"/>
      <c r="C2560" s="142"/>
      <c r="D2560" s="1068"/>
      <c r="E2560" s="20"/>
      <c r="F2560" s="402"/>
      <c r="G2560" s="403"/>
      <c r="H2560" s="404"/>
      <c r="I2560" s="403"/>
      <c r="J2560" s="403"/>
      <c r="K2560" s="404"/>
      <c r="L2560" s="403"/>
      <c r="M2560" s="403"/>
      <c r="N2560" s="406"/>
      <c r="O2560" s="408"/>
      <c r="P2560" s="17"/>
      <c r="Q2560" s="206"/>
      <c r="R2560" s="755"/>
      <c r="S2560" s="755"/>
      <c r="T2560" s="47"/>
      <c r="U2560" s="47"/>
      <c r="AZ2560" s="10"/>
      <c r="BA2560" s="10"/>
      <c r="BC2560" s="11"/>
      <c r="BD2560" s="12"/>
    </row>
    <row r="2561" spans="1:56" hidden="1">
      <c r="A2561" s="67"/>
      <c r="B2561" s="142"/>
      <c r="C2561" s="142"/>
      <c r="D2561" s="1069" t="s">
        <v>404</v>
      </c>
      <c r="E2561" s="413"/>
      <c r="F2561" s="402"/>
      <c r="G2561" s="403"/>
      <c r="H2561" s="404"/>
      <c r="I2561" s="403"/>
      <c r="J2561" s="403"/>
      <c r="K2561" s="404"/>
      <c r="L2561" s="403"/>
      <c r="M2561" s="403"/>
      <c r="N2561" s="405">
        <f>SUBTOTAL(9,N2562:N2562)</f>
        <v>6008000</v>
      </c>
      <c r="O2561" s="405">
        <f>SUBTOTAL(9,O2562:O2562)</f>
        <v>8279000</v>
      </c>
      <c r="P2561" s="405">
        <f>SUBTOTAL(9,P2562:P2562)</f>
        <v>-2271000</v>
      </c>
      <c r="Q2561" s="206"/>
      <c r="R2561" s="755"/>
      <c r="S2561" s="755"/>
      <c r="T2561" s="47"/>
      <c r="U2561" s="47"/>
      <c r="AZ2561" s="10"/>
      <c r="BA2561" s="10"/>
      <c r="BC2561" s="11"/>
      <c r="BD2561" s="12"/>
    </row>
    <row r="2562" spans="1:56" hidden="1">
      <c r="A2562" s="67"/>
      <c r="B2562" s="142"/>
      <c r="C2562" s="142"/>
      <c r="D2562" s="1068"/>
      <c r="E2562" s="20" t="s">
        <v>598</v>
      </c>
      <c r="F2562" s="402">
        <f>N2537-N2546-N2547+N2549-N2558-N2559</f>
        <v>67882000</v>
      </c>
      <c r="G2562" s="403" t="s">
        <v>3</v>
      </c>
      <c r="H2562" s="414">
        <v>8.8499999999999995E-2</v>
      </c>
      <c r="I2562" s="403" t="s">
        <v>2838</v>
      </c>
      <c r="J2562" s="403" t="s">
        <v>3</v>
      </c>
      <c r="K2562" s="404"/>
      <c r="L2562" s="403" t="s">
        <v>16</v>
      </c>
      <c r="M2562" s="403" t="s">
        <v>5</v>
      </c>
      <c r="N2562" s="17">
        <f>ROUNDUP(IF(H2562&lt;=0,F2562,IF(K2562&lt;=0,F2562*H2562,F2562*H2562*K2562)),-3)</f>
        <v>6008000</v>
      </c>
      <c r="O2562" s="408">
        <v>8279000</v>
      </c>
      <c r="P2562" s="17">
        <f>N2562-O2562</f>
        <v>-2271000</v>
      </c>
      <c r="Q2562" s="206"/>
      <c r="R2562" s="755"/>
      <c r="S2562" s="755"/>
      <c r="T2562" s="47"/>
      <c r="U2562" s="47"/>
      <c r="AZ2562" s="10"/>
      <c r="BA2562" s="10"/>
      <c r="BC2562" s="11"/>
      <c r="BD2562" s="12"/>
    </row>
    <row r="2563" spans="1:56" hidden="1">
      <c r="A2563" s="67"/>
      <c r="B2563" s="142"/>
      <c r="C2563" s="142"/>
      <c r="D2563" s="1068"/>
      <c r="E2563" s="20"/>
      <c r="F2563" s="402"/>
      <c r="G2563" s="403"/>
      <c r="H2563" s="414"/>
      <c r="I2563" s="403"/>
      <c r="J2563" s="403"/>
      <c r="K2563" s="404"/>
      <c r="L2563" s="403"/>
      <c r="M2563" s="403"/>
      <c r="N2563" s="406"/>
      <c r="O2563" s="408"/>
      <c r="P2563" s="17"/>
      <c r="Q2563" s="206"/>
      <c r="R2563" s="755"/>
      <c r="S2563" s="755"/>
      <c r="T2563" s="47"/>
      <c r="U2563" s="47"/>
      <c r="AZ2563" s="10"/>
      <c r="BA2563" s="10"/>
      <c r="BC2563" s="11"/>
      <c r="BD2563" s="12"/>
    </row>
    <row r="2564" spans="1:56" hidden="1">
      <c r="A2564" s="67"/>
      <c r="B2564" s="142"/>
      <c r="C2564" s="142"/>
      <c r="D2564" s="1070" t="s">
        <v>509</v>
      </c>
      <c r="E2564" s="20"/>
      <c r="F2564" s="402"/>
      <c r="G2564" s="403"/>
      <c r="H2564" s="414"/>
      <c r="I2564" s="403"/>
      <c r="J2564" s="403"/>
      <c r="K2564" s="404"/>
      <c r="L2564" s="403"/>
      <c r="M2564" s="403"/>
      <c r="N2564" s="405">
        <f>SUBTOTAL(9,N2565:N2569)</f>
        <v>6693000</v>
      </c>
      <c r="O2564" s="405">
        <f>SUBTOTAL(9,O2565:O2569)</f>
        <v>5859000</v>
      </c>
      <c r="P2564" s="405">
        <f>SUBTOTAL(9,P2565:P2569)</f>
        <v>834000</v>
      </c>
      <c r="Q2564" s="206"/>
      <c r="R2564" s="755"/>
      <c r="S2564" s="755"/>
      <c r="T2564" s="47"/>
      <c r="U2564" s="47"/>
      <c r="AZ2564" s="10"/>
      <c r="BA2564" s="10"/>
      <c r="BC2564" s="11"/>
      <c r="BD2564" s="12"/>
    </row>
    <row r="2565" spans="1:56" hidden="1">
      <c r="A2565" s="67"/>
      <c r="B2565" s="142"/>
      <c r="C2565" s="142"/>
      <c r="D2565" s="1068"/>
      <c r="E2565" s="20" t="s">
        <v>599</v>
      </c>
      <c r="F2565" s="402">
        <f>(N2537-1200000*H2538)+(N2549-1200000*H2550)</f>
        <v>67546000</v>
      </c>
      <c r="G2565" s="403" t="s">
        <v>3</v>
      </c>
      <c r="H2565" s="415">
        <v>1.2999999999999999E-2</v>
      </c>
      <c r="I2565" s="403" t="s">
        <v>2838</v>
      </c>
      <c r="J2565" s="403" t="s">
        <v>3</v>
      </c>
      <c r="K2565" s="404">
        <v>1</v>
      </c>
      <c r="L2565" s="403" t="s">
        <v>16</v>
      </c>
      <c r="M2565" s="403" t="s">
        <v>5</v>
      </c>
      <c r="N2565" s="406">
        <f>ROUNDUP(IF(H2565&lt;=0,F2565,IF(K2565&lt;=0,F2565*H2565,F2565*H2565*K2565)),-3)</f>
        <v>879000</v>
      </c>
      <c r="O2565" s="408">
        <v>769000</v>
      </c>
      <c r="P2565" s="17">
        <f>N2565-O2565</f>
        <v>110000</v>
      </c>
      <c r="Q2565" s="206"/>
      <c r="R2565" s="755"/>
      <c r="S2565" s="755"/>
      <c r="T2565" s="47"/>
      <c r="U2565" s="47"/>
      <c r="AZ2565" s="10"/>
      <c r="BA2565" s="10"/>
      <c r="BC2565" s="11"/>
      <c r="BD2565" s="12"/>
    </row>
    <row r="2566" spans="1:56" hidden="1">
      <c r="A2566" s="67"/>
      <c r="B2566" s="142"/>
      <c r="C2566" s="142"/>
      <c r="D2566" s="1068"/>
      <c r="E2566" s="20" t="s">
        <v>600</v>
      </c>
      <c r="F2566" s="402">
        <f>+F2565</f>
        <v>67546000</v>
      </c>
      <c r="G2566" s="403" t="s">
        <v>3</v>
      </c>
      <c r="H2566" s="416">
        <v>4.4999999999999998E-2</v>
      </c>
      <c r="I2566" s="403" t="s">
        <v>154</v>
      </c>
      <c r="J2566" s="403" t="s">
        <v>3</v>
      </c>
      <c r="K2566" s="404">
        <v>1</v>
      </c>
      <c r="L2566" s="403" t="s">
        <v>16</v>
      </c>
      <c r="M2566" s="403" t="s">
        <v>5</v>
      </c>
      <c r="N2566" s="406">
        <f>ROUNDUP(IF(H2566&lt;=0,F2566,IF(K2566&lt;=0,F2566*H2566,F2566*H2566*K2566)),-3)</f>
        <v>3040000</v>
      </c>
      <c r="O2566" s="408">
        <v>2661000</v>
      </c>
      <c r="P2566" s="17">
        <f>N2566-O2566</f>
        <v>379000</v>
      </c>
      <c r="Q2566" s="206"/>
      <c r="R2566" s="755"/>
      <c r="S2566" s="755"/>
      <c r="T2566" s="47"/>
      <c r="U2566" s="47"/>
      <c r="AZ2566" s="10"/>
      <c r="BA2566" s="10"/>
      <c r="BC2566" s="11"/>
      <c r="BD2566" s="12"/>
    </row>
    <row r="2567" spans="1:56" hidden="1">
      <c r="A2567" s="67"/>
      <c r="B2567" s="142"/>
      <c r="C2567" s="142"/>
      <c r="D2567" s="1068"/>
      <c r="E2567" s="20" t="s">
        <v>601</v>
      </c>
      <c r="F2567" s="402">
        <f>+F2566</f>
        <v>67546000</v>
      </c>
      <c r="G2567" s="403" t="s">
        <v>3</v>
      </c>
      <c r="H2567" s="416">
        <v>8.4399999999999996E-3</v>
      </c>
      <c r="I2567" s="403" t="s">
        <v>2838</v>
      </c>
      <c r="J2567" s="403" t="s">
        <v>3</v>
      </c>
      <c r="K2567" s="404">
        <v>1</v>
      </c>
      <c r="L2567" s="403" t="s">
        <v>16</v>
      </c>
      <c r="M2567" s="403" t="s">
        <v>5</v>
      </c>
      <c r="N2567" s="406">
        <f>ROUNDUP(IF(H2567&lt;=0,F2567,IF(K2567&lt;=0,F2567*H2567,F2567*H2567*K2567)),-3)</f>
        <v>571000</v>
      </c>
      <c r="O2567" s="408">
        <v>500000</v>
      </c>
      <c r="P2567" s="17">
        <f>N2567-O2567</f>
        <v>71000</v>
      </c>
      <c r="Q2567" s="206"/>
      <c r="R2567" s="755"/>
      <c r="S2567" s="755"/>
      <c r="T2567" s="47"/>
      <c r="U2567" s="47"/>
      <c r="AZ2567" s="10"/>
      <c r="BA2567" s="10"/>
      <c r="BC2567" s="11"/>
      <c r="BD2567" s="12"/>
    </row>
    <row r="2568" spans="1:56" hidden="1">
      <c r="A2568" s="67"/>
      <c r="B2568" s="142"/>
      <c r="C2568" s="142"/>
      <c r="D2568" s="1068"/>
      <c r="E2568" s="20" t="s">
        <v>602</v>
      </c>
      <c r="F2568" s="402">
        <f>+F2567</f>
        <v>67546000</v>
      </c>
      <c r="G2568" s="403" t="s">
        <v>3</v>
      </c>
      <c r="H2568" s="417">
        <v>3.0599999999999999E-2</v>
      </c>
      <c r="I2568" s="403" t="s">
        <v>2838</v>
      </c>
      <c r="J2568" s="403" t="s">
        <v>3</v>
      </c>
      <c r="K2568" s="404">
        <v>1</v>
      </c>
      <c r="L2568" s="403" t="s">
        <v>16</v>
      </c>
      <c r="M2568" s="403" t="s">
        <v>5</v>
      </c>
      <c r="N2568" s="406">
        <f>ROUNDUP(IF(H2568&lt;=0,F2568,IF(K2568&lt;=0,F2568*H2568,F2568*H2568*K2568)),-3)</f>
        <v>2067000</v>
      </c>
      <c r="O2568" s="408">
        <v>1810000</v>
      </c>
      <c r="P2568" s="17">
        <f>N2568-O2568</f>
        <v>257000</v>
      </c>
      <c r="Q2568" s="206"/>
      <c r="R2568" s="755"/>
      <c r="S2568" s="755"/>
      <c r="T2568" s="47"/>
      <c r="U2568" s="47"/>
      <c r="AZ2568" s="10"/>
      <c r="BA2568" s="10"/>
      <c r="BC2568" s="11"/>
      <c r="BD2568" s="12"/>
    </row>
    <row r="2569" spans="1:56" hidden="1">
      <c r="A2569" s="67"/>
      <c r="B2569" s="142"/>
      <c r="C2569" s="142"/>
      <c r="D2569" s="1068"/>
      <c r="E2569" s="20" t="s">
        <v>603</v>
      </c>
      <c r="F2569" s="402">
        <f>N2568</f>
        <v>2067000</v>
      </c>
      <c r="G2569" s="403" t="s">
        <v>3</v>
      </c>
      <c r="H2569" s="417">
        <v>6.5500000000000003E-2</v>
      </c>
      <c r="I2569" s="403" t="s">
        <v>154</v>
      </c>
      <c r="J2569" s="403" t="s">
        <v>3</v>
      </c>
      <c r="K2569" s="404">
        <v>1</v>
      </c>
      <c r="L2569" s="403" t="s">
        <v>16</v>
      </c>
      <c r="M2569" s="403" t="s">
        <v>5</v>
      </c>
      <c r="N2569" s="406">
        <f>ROUNDUP(IF(H2569&lt;=0,F2569,IF(K2569&lt;=0,F2569*H2569,F2569*H2569*K2569)),-3)</f>
        <v>136000</v>
      </c>
      <c r="O2569" s="408">
        <v>119000</v>
      </c>
      <c r="P2569" s="17">
        <f>N2569-O2569</f>
        <v>17000</v>
      </c>
      <c r="Q2569" s="206"/>
      <c r="R2569" s="755"/>
      <c r="S2569" s="755"/>
      <c r="T2569" s="47"/>
      <c r="U2569" s="47"/>
      <c r="AZ2569" s="10"/>
      <c r="BA2569" s="10"/>
      <c r="BC2569" s="11"/>
      <c r="BD2569" s="12"/>
    </row>
    <row r="2570" spans="1:56" hidden="1">
      <c r="A2570" s="67"/>
      <c r="B2570" s="142"/>
      <c r="C2570" s="142"/>
      <c r="D2570" s="1068"/>
      <c r="E2570" s="20"/>
      <c r="F2570" s="402"/>
      <c r="G2570" s="403"/>
      <c r="H2570" s="417"/>
      <c r="I2570" s="403"/>
      <c r="J2570" s="403"/>
      <c r="K2570" s="404"/>
      <c r="L2570" s="403"/>
      <c r="M2570" s="403"/>
      <c r="N2570" s="406"/>
      <c r="O2570" s="406"/>
      <c r="P2570" s="17"/>
      <c r="Q2570" s="206"/>
      <c r="R2570" s="755"/>
      <c r="S2570" s="755"/>
      <c r="T2570" s="47"/>
      <c r="U2570" s="47"/>
      <c r="AZ2570" s="10"/>
      <c r="BA2570" s="10"/>
      <c r="BC2570" s="11"/>
      <c r="BD2570" s="12"/>
    </row>
    <row r="2571" spans="1:56" hidden="1">
      <c r="A2571" s="67"/>
      <c r="B2571" s="142"/>
      <c r="C2571" s="142"/>
      <c r="D2571" s="1069" t="s">
        <v>405</v>
      </c>
      <c r="E2571" s="20"/>
      <c r="F2571" s="402"/>
      <c r="G2571" s="403"/>
      <c r="H2571" s="418"/>
      <c r="I2571" s="403"/>
      <c r="J2571" s="403"/>
      <c r="K2571" s="404"/>
      <c r="L2571" s="403"/>
      <c r="M2571" s="403"/>
      <c r="N2571" s="405">
        <f>SUBTOTAL(9,N2572:N2572)</f>
        <v>960000</v>
      </c>
      <c r="O2571" s="405">
        <f>SUBTOTAL(9,O2572:O2572)</f>
        <v>840000</v>
      </c>
      <c r="P2571" s="405">
        <f>SUBTOTAL(9,P2572:P2572)</f>
        <v>120000</v>
      </c>
      <c r="Q2571" s="206"/>
      <c r="R2571" s="755"/>
      <c r="S2571" s="755"/>
      <c r="T2571" s="47"/>
      <c r="U2571" s="47"/>
      <c r="AZ2571" s="10"/>
      <c r="BA2571" s="10"/>
      <c r="BC2571" s="11"/>
      <c r="BD2571" s="12"/>
    </row>
    <row r="2572" spans="1:56" hidden="1">
      <c r="A2572" s="67"/>
      <c r="B2572" s="142"/>
      <c r="C2572" s="142"/>
      <c r="D2572" s="1068"/>
      <c r="E2572" s="20" t="s">
        <v>183</v>
      </c>
      <c r="F2572" s="402">
        <v>80000</v>
      </c>
      <c r="G2572" s="403" t="s">
        <v>3</v>
      </c>
      <c r="H2572" s="407">
        <f>H2538+H2550</f>
        <v>1</v>
      </c>
      <c r="I2572" s="403" t="s">
        <v>9</v>
      </c>
      <c r="J2572" s="403" t="s">
        <v>3</v>
      </c>
      <c r="K2572" s="404">
        <v>12</v>
      </c>
      <c r="L2572" s="403" t="s">
        <v>12</v>
      </c>
      <c r="M2572" s="403" t="s">
        <v>5</v>
      </c>
      <c r="N2572" s="406">
        <f>ROUNDUP(IF(H2572&lt;=0,0,IF(K2572&lt;=0,F2572*H2572,F2572*H2572*K2572)),-3)</f>
        <v>960000</v>
      </c>
      <c r="O2572" s="408">
        <v>840000</v>
      </c>
      <c r="P2572" s="17">
        <f>N2572-O2572</f>
        <v>120000</v>
      </c>
      <c r="Q2572" s="206"/>
      <c r="R2572" s="755"/>
      <c r="S2572" s="755"/>
      <c r="T2572" s="47"/>
      <c r="U2572" s="47"/>
      <c r="AZ2572" s="10"/>
      <c r="BA2572" s="10"/>
      <c r="BC2572" s="11"/>
      <c r="BD2572" s="12"/>
    </row>
    <row r="2573" spans="1:56" hidden="1">
      <c r="A2573" s="67"/>
      <c r="B2573" s="142"/>
      <c r="C2573" s="142"/>
      <c r="D2573" s="1068"/>
      <c r="E2573" s="20"/>
      <c r="F2573" s="402"/>
      <c r="G2573" s="403"/>
      <c r="H2573" s="407"/>
      <c r="I2573" s="403"/>
      <c r="J2573" s="403"/>
      <c r="K2573" s="404"/>
      <c r="L2573" s="403"/>
      <c r="M2573" s="403"/>
      <c r="N2573" s="406"/>
      <c r="O2573" s="408"/>
      <c r="P2573" s="17"/>
      <c r="Q2573" s="206"/>
      <c r="R2573" s="755"/>
      <c r="S2573" s="755"/>
      <c r="T2573" s="47"/>
      <c r="U2573" s="47"/>
      <c r="AZ2573" s="10"/>
      <c r="BA2573" s="10"/>
      <c r="BC2573" s="11"/>
      <c r="BD2573" s="12"/>
    </row>
    <row r="2574" spans="1:56" hidden="1">
      <c r="A2574" s="67"/>
      <c r="B2574" s="142"/>
      <c r="C2574" s="142"/>
      <c r="D2574" s="1070" t="s">
        <v>406</v>
      </c>
      <c r="E2574" s="20"/>
      <c r="F2574" s="402"/>
      <c r="G2574" s="403"/>
      <c r="H2574" s="417"/>
      <c r="I2574" s="403"/>
      <c r="J2574" s="403"/>
      <c r="K2574" s="404"/>
      <c r="L2574" s="403"/>
      <c r="M2574" s="403"/>
      <c r="N2574" s="405">
        <f>SUBTOTAL(9,N2575:N2575)</f>
        <v>890000</v>
      </c>
      <c r="O2574" s="405">
        <f>SUBTOTAL(9,O2575:O2575)</f>
        <v>839000</v>
      </c>
      <c r="P2574" s="405">
        <f>SUBTOTAL(9,P2575:P2575)</f>
        <v>51000</v>
      </c>
      <c r="Q2574" s="206"/>
      <c r="R2574" s="755"/>
      <c r="S2574" s="755"/>
      <c r="T2574" s="47"/>
      <c r="U2574" s="47"/>
      <c r="AZ2574" s="10"/>
      <c r="BA2574" s="10"/>
      <c r="BC2574" s="11"/>
      <c r="BD2574" s="12"/>
    </row>
    <row r="2575" spans="1:56" hidden="1">
      <c r="A2575" s="67"/>
      <c r="B2575" s="142"/>
      <c r="C2575" s="142"/>
      <c r="D2575" s="1068"/>
      <c r="E2575" s="20" t="s">
        <v>604</v>
      </c>
      <c r="F2575" s="402">
        <v>890000</v>
      </c>
      <c r="G2575" s="403" t="s">
        <v>3</v>
      </c>
      <c r="H2575" s="407">
        <f>H2538+H2550</f>
        <v>1</v>
      </c>
      <c r="I2575" s="403" t="s">
        <v>2765</v>
      </c>
      <c r="J2575" s="403" t="s">
        <v>3</v>
      </c>
      <c r="K2575" s="404">
        <v>1</v>
      </c>
      <c r="L2575" s="403" t="s">
        <v>16</v>
      </c>
      <c r="M2575" s="403" t="s">
        <v>5</v>
      </c>
      <c r="N2575" s="406">
        <f>ROUNDUP((F2575*H2575*K2575),-3)</f>
        <v>890000</v>
      </c>
      <c r="O2575" s="408">
        <v>839000</v>
      </c>
      <c r="P2575" s="17">
        <f>N2575-O2575</f>
        <v>51000</v>
      </c>
      <c r="Q2575" s="206"/>
      <c r="R2575" s="755"/>
      <c r="S2575" s="755"/>
      <c r="T2575" s="47"/>
      <c r="U2575" s="47"/>
      <c r="AZ2575" s="10"/>
      <c r="BA2575" s="10"/>
      <c r="BC2575" s="11"/>
      <c r="BD2575" s="12"/>
    </row>
    <row r="2576" spans="1:56" hidden="1">
      <c r="A2576" s="67"/>
      <c r="B2576" s="142"/>
      <c r="C2576" s="142"/>
      <c r="D2576" s="1068"/>
      <c r="E2576" s="20"/>
      <c r="F2576" s="402"/>
      <c r="G2576" s="403"/>
      <c r="H2576" s="407"/>
      <c r="I2576" s="403"/>
      <c r="J2576" s="403"/>
      <c r="K2576" s="404"/>
      <c r="L2576" s="403"/>
      <c r="M2576" s="403"/>
      <c r="N2576" s="406"/>
      <c r="O2576" s="408"/>
      <c r="P2576" s="17"/>
      <c r="Q2576" s="206"/>
      <c r="R2576" s="755"/>
      <c r="S2576" s="755"/>
      <c r="T2576" s="47"/>
      <c r="U2576" s="47"/>
      <c r="AZ2576" s="10"/>
      <c r="BA2576" s="10"/>
      <c r="BC2576" s="11"/>
      <c r="BD2576" s="12"/>
    </row>
    <row r="2577" spans="1:56" hidden="1">
      <c r="A2577" s="67"/>
      <c r="B2577" s="142"/>
      <c r="C2577" s="142"/>
      <c r="D2577" s="1005" t="s">
        <v>121</v>
      </c>
      <c r="E2577" s="13"/>
      <c r="F2577" s="167"/>
      <c r="G2577" s="168"/>
      <c r="H2577" s="419"/>
      <c r="I2577" s="168"/>
      <c r="J2577" s="168"/>
      <c r="K2577" s="169"/>
      <c r="L2577" s="168"/>
      <c r="M2577" s="168"/>
      <c r="N2577" s="420">
        <f>SUBTOTAL(9,N2578:N2580)</f>
        <v>5900000</v>
      </c>
      <c r="O2577" s="420">
        <f>SUBTOTAL(9,O2578:O2580)</f>
        <v>6500000</v>
      </c>
      <c r="P2577" s="420">
        <f>SUBTOTAL(9,P2578:P2580)</f>
        <v>-600000</v>
      </c>
      <c r="Q2577" s="206"/>
      <c r="R2577" s="755"/>
      <c r="S2577" s="755"/>
      <c r="T2577" s="47"/>
      <c r="U2577" s="47"/>
      <c r="AZ2577" s="10"/>
      <c r="BA2577" s="10"/>
      <c r="BC2577" s="11"/>
      <c r="BD2577" s="12"/>
    </row>
    <row r="2578" spans="1:56" hidden="1">
      <c r="A2578" s="67"/>
      <c r="B2578" s="142"/>
      <c r="C2578" s="142"/>
      <c r="D2578" s="1071"/>
      <c r="E2578" s="13" t="s">
        <v>2839</v>
      </c>
      <c r="F2578" s="167">
        <v>450000</v>
      </c>
      <c r="G2578" s="168" t="s">
        <v>3</v>
      </c>
      <c r="H2578" s="419">
        <v>12</v>
      </c>
      <c r="I2578" s="168" t="s">
        <v>2840</v>
      </c>
      <c r="J2578" s="168" t="s">
        <v>3</v>
      </c>
      <c r="K2578" s="169">
        <v>1</v>
      </c>
      <c r="L2578" s="168" t="s">
        <v>2841</v>
      </c>
      <c r="M2578" s="168" t="s">
        <v>5</v>
      </c>
      <c r="N2578" s="170">
        <f>ROUNDUP(IF(H2578&lt;=0,0,IF(K2578&lt;=0,0,F2578*H2578*K2578)),-3)</f>
        <v>5400000</v>
      </c>
      <c r="O2578" s="408">
        <v>6000000</v>
      </c>
      <c r="P2578" s="17">
        <f>N2578-O2578</f>
        <v>-600000</v>
      </c>
      <c r="Q2578" s="206"/>
      <c r="R2578" s="755"/>
      <c r="S2578" s="755"/>
      <c r="T2578" s="47"/>
      <c r="U2578" s="47"/>
      <c r="AZ2578" s="10"/>
      <c r="BA2578" s="10"/>
      <c r="BC2578" s="11"/>
      <c r="BD2578" s="12"/>
    </row>
    <row r="2579" spans="1:56" hidden="1">
      <c r="A2579" s="140"/>
      <c r="B2579" s="68"/>
      <c r="C2579" s="68"/>
      <c r="D2579" s="1071"/>
      <c r="E2579" s="124" t="s">
        <v>2842</v>
      </c>
      <c r="F2579" s="167">
        <v>500000</v>
      </c>
      <c r="G2579" s="168" t="s">
        <v>3</v>
      </c>
      <c r="H2579" s="419">
        <v>1</v>
      </c>
      <c r="I2579" s="168" t="s">
        <v>2791</v>
      </c>
      <c r="J2579" s="168" t="s">
        <v>3</v>
      </c>
      <c r="K2579" s="169">
        <v>1</v>
      </c>
      <c r="L2579" s="168" t="s">
        <v>2843</v>
      </c>
      <c r="M2579" s="168" t="s">
        <v>5</v>
      </c>
      <c r="N2579" s="17">
        <f>ROUNDUP(IF(H2579&lt;=0,0,IF(K2579&lt;=0,0,F2579*H2579*K2579)),-3)</f>
        <v>500000</v>
      </c>
      <c r="O2579" s="408">
        <v>500000</v>
      </c>
      <c r="P2579" s="17">
        <f>N2579-O2579</f>
        <v>0</v>
      </c>
      <c r="Q2579" s="206"/>
      <c r="R2579" s="755"/>
      <c r="S2579" s="755"/>
      <c r="T2579" s="47"/>
      <c r="U2579" s="47"/>
      <c r="AZ2579" s="10"/>
      <c r="BA2579" s="10"/>
      <c r="BC2579" s="11"/>
      <c r="BD2579" s="12"/>
    </row>
    <row r="2580" spans="1:56" hidden="1">
      <c r="A2580" s="140"/>
      <c r="B2580" s="68"/>
      <c r="C2580" s="68"/>
      <c r="D2580" s="1071"/>
      <c r="E2580" s="13"/>
      <c r="F2580" s="167"/>
      <c r="G2580" s="168"/>
      <c r="H2580" s="419"/>
      <c r="I2580" s="168"/>
      <c r="J2580" s="168"/>
      <c r="K2580" s="419"/>
      <c r="L2580" s="168"/>
      <c r="M2580" s="168"/>
      <c r="N2580" s="170"/>
      <c r="O2580" s="408"/>
      <c r="P2580" s="17"/>
      <c r="Q2580" s="206"/>
      <c r="R2580" s="755"/>
      <c r="S2580" s="755"/>
      <c r="T2580" s="47"/>
      <c r="U2580" s="47"/>
      <c r="AZ2580" s="10"/>
      <c r="BA2580" s="10"/>
      <c r="BC2580" s="11"/>
      <c r="BD2580" s="12"/>
    </row>
    <row r="2581" spans="1:56" hidden="1">
      <c r="A2581" s="67"/>
      <c r="B2581" s="142"/>
      <c r="C2581" s="142"/>
      <c r="D2581" s="1069" t="s">
        <v>122</v>
      </c>
      <c r="E2581" s="20"/>
      <c r="F2581" s="402"/>
      <c r="G2581" s="403"/>
      <c r="H2581" s="418"/>
      <c r="I2581" s="403"/>
      <c r="J2581" s="403"/>
      <c r="K2581" s="404"/>
      <c r="L2581" s="403"/>
      <c r="M2581" s="403"/>
      <c r="N2581" s="405">
        <f>SUBTOTAL(9,N2582:N2583)</f>
        <v>680000</v>
      </c>
      <c r="O2581" s="405">
        <f>SUBTOTAL(9,O2582:O2583)</f>
        <v>680000</v>
      </c>
      <c r="P2581" s="405">
        <f>SUBTOTAL(9,P2582:P2583)</f>
        <v>0</v>
      </c>
      <c r="Q2581" s="206"/>
      <c r="R2581" s="755"/>
      <c r="S2581" s="755"/>
      <c r="T2581" s="47"/>
      <c r="U2581" s="47"/>
      <c r="AZ2581" s="10"/>
      <c r="BA2581" s="10"/>
      <c r="BC2581" s="11"/>
      <c r="BD2581" s="12"/>
    </row>
    <row r="2582" spans="1:56" hidden="1">
      <c r="A2582" s="67"/>
      <c r="B2582" s="142"/>
      <c r="C2582" s="142"/>
      <c r="D2582" s="1068"/>
      <c r="E2582" s="20" t="s">
        <v>605</v>
      </c>
      <c r="F2582" s="402">
        <v>40000</v>
      </c>
      <c r="G2582" s="403" t="s">
        <v>3</v>
      </c>
      <c r="H2582" s="407">
        <v>1</v>
      </c>
      <c r="I2582" s="403" t="s">
        <v>2765</v>
      </c>
      <c r="J2582" s="403" t="s">
        <v>3</v>
      </c>
      <c r="K2582" s="404">
        <v>12</v>
      </c>
      <c r="L2582" s="403" t="s">
        <v>12</v>
      </c>
      <c r="M2582" s="403" t="s">
        <v>5</v>
      </c>
      <c r="N2582" s="406">
        <f>ROUNDUP(IF(H2582&lt;=0,0,IF(K2582&lt;=0,F2582*H2582,F2582*H2582*K2582)),-3)</f>
        <v>480000</v>
      </c>
      <c r="O2582" s="408">
        <v>480000</v>
      </c>
      <c r="P2582" s="17">
        <f>N2582-O2582</f>
        <v>0</v>
      </c>
      <c r="Q2582" s="206"/>
      <c r="R2582" s="755"/>
      <c r="S2582" s="755"/>
      <c r="T2582" s="47"/>
      <c r="U2582" s="47"/>
      <c r="AZ2582" s="10"/>
      <c r="BA2582" s="10"/>
      <c r="BC2582" s="11"/>
      <c r="BD2582" s="12"/>
    </row>
    <row r="2583" spans="1:56" hidden="1">
      <c r="A2583" s="67"/>
      <c r="B2583" s="142"/>
      <c r="C2583" s="142"/>
      <c r="D2583" s="1068"/>
      <c r="E2583" s="20" t="s">
        <v>606</v>
      </c>
      <c r="F2583" s="402">
        <v>100000</v>
      </c>
      <c r="G2583" s="403" t="s">
        <v>3</v>
      </c>
      <c r="H2583" s="407">
        <v>1</v>
      </c>
      <c r="I2583" s="403" t="s">
        <v>9</v>
      </c>
      <c r="J2583" s="403" t="s">
        <v>3</v>
      </c>
      <c r="K2583" s="404">
        <v>2</v>
      </c>
      <c r="L2583" s="403" t="s">
        <v>2844</v>
      </c>
      <c r="M2583" s="403" t="s">
        <v>5</v>
      </c>
      <c r="N2583" s="406">
        <f>ROUNDUP(IF(H2583&lt;=0,0,IF(K2583&lt;=0,F2583*H2583,F2583*H2583*K2583)),-3)</f>
        <v>200000</v>
      </c>
      <c r="O2583" s="408">
        <v>200000</v>
      </c>
      <c r="P2583" s="17">
        <f>N2583-O2583</f>
        <v>0</v>
      </c>
      <c r="Q2583" s="206"/>
      <c r="R2583" s="755"/>
      <c r="S2583" s="755"/>
      <c r="T2583" s="47"/>
      <c r="U2583" s="47"/>
      <c r="AZ2583" s="10"/>
      <c r="BA2583" s="10"/>
      <c r="BC2583" s="11"/>
      <c r="BD2583" s="12"/>
    </row>
    <row r="2584" spans="1:56" hidden="1">
      <c r="A2584" s="67"/>
      <c r="B2584" s="142"/>
      <c r="C2584" s="142"/>
      <c r="D2584" s="1072"/>
      <c r="E2584" s="20"/>
      <c r="F2584" s="402"/>
      <c r="G2584" s="403"/>
      <c r="H2584" s="407"/>
      <c r="I2584" s="403"/>
      <c r="J2584" s="403"/>
      <c r="K2584" s="404"/>
      <c r="L2584" s="403"/>
      <c r="M2584" s="403"/>
      <c r="N2584" s="406"/>
      <c r="O2584" s="408"/>
      <c r="P2584" s="17"/>
      <c r="Q2584" s="206"/>
      <c r="R2584" s="755"/>
      <c r="S2584" s="755"/>
      <c r="T2584" s="47"/>
      <c r="U2584" s="47"/>
      <c r="AZ2584" s="10"/>
      <c r="BA2584" s="10"/>
      <c r="BC2584" s="11"/>
      <c r="BD2584" s="12"/>
    </row>
    <row r="2585" spans="1:56" hidden="1">
      <c r="A2585" s="67"/>
      <c r="B2585" s="142"/>
      <c r="C2585" s="142"/>
      <c r="D2585" s="1071" t="s">
        <v>123</v>
      </c>
      <c r="E2585" s="13"/>
      <c r="F2585" s="167"/>
      <c r="G2585" s="168"/>
      <c r="H2585" s="169"/>
      <c r="I2585" s="168"/>
      <c r="J2585" s="124"/>
      <c r="K2585" s="169"/>
      <c r="L2585" s="124"/>
      <c r="M2585" s="124"/>
      <c r="N2585" s="420">
        <f>SUBTOTAL(9,N2586:N2587)</f>
        <v>10000000</v>
      </c>
      <c r="O2585" s="420">
        <f>SUBTOTAL(9,O2586:O2587)</f>
        <v>18000000</v>
      </c>
      <c r="P2585" s="420">
        <f>SUBTOTAL(9,P2586:P2587)</f>
        <v>-8000000</v>
      </c>
      <c r="Q2585" s="206"/>
      <c r="R2585" s="755"/>
      <c r="S2585" s="755"/>
      <c r="T2585" s="47"/>
      <c r="U2585" s="47"/>
      <c r="AZ2585" s="10"/>
      <c r="BA2585" s="10"/>
      <c r="BC2585" s="11"/>
      <c r="BD2585" s="12"/>
    </row>
    <row r="2586" spans="1:56" hidden="1">
      <c r="A2586" s="67"/>
      <c r="B2586" s="142"/>
      <c r="C2586" s="142"/>
      <c r="D2586" s="1071"/>
      <c r="E2586" s="13" t="s">
        <v>2845</v>
      </c>
      <c r="F2586" s="167">
        <v>2500000</v>
      </c>
      <c r="G2586" s="168" t="s">
        <v>3</v>
      </c>
      <c r="H2586" s="169">
        <v>2</v>
      </c>
      <c r="I2586" s="168" t="s">
        <v>2779</v>
      </c>
      <c r="J2586" s="168" t="s">
        <v>3</v>
      </c>
      <c r="K2586" s="169">
        <v>1</v>
      </c>
      <c r="L2586" s="168" t="s">
        <v>18</v>
      </c>
      <c r="M2586" s="403" t="s">
        <v>5</v>
      </c>
      <c r="N2586" s="17">
        <f>ROUNDUP(IF(H2586&lt;=0,0,IF(K2586&lt;=0,0,F2586*H2586*K2586)),-3)</f>
        <v>5000000</v>
      </c>
      <c r="O2586" s="408">
        <v>10000000</v>
      </c>
      <c r="P2586" s="17">
        <f>N2586-O2586</f>
        <v>-5000000</v>
      </c>
      <c r="Q2586" s="206"/>
      <c r="R2586" s="755"/>
      <c r="S2586" s="755"/>
      <c r="T2586" s="47"/>
      <c r="U2586" s="47"/>
      <c r="AZ2586" s="10"/>
      <c r="BA2586" s="10"/>
      <c r="BC2586" s="11"/>
      <c r="BD2586" s="12"/>
    </row>
    <row r="2587" spans="1:56" hidden="1">
      <c r="A2587" s="67"/>
      <c r="B2587" s="142"/>
      <c r="C2587" s="142"/>
      <c r="D2587" s="1071"/>
      <c r="E2587" s="13" t="s">
        <v>2846</v>
      </c>
      <c r="F2587" s="167">
        <v>2500000</v>
      </c>
      <c r="G2587" s="168" t="s">
        <v>3</v>
      </c>
      <c r="H2587" s="169">
        <v>2</v>
      </c>
      <c r="I2587" s="168" t="s">
        <v>2779</v>
      </c>
      <c r="J2587" s="168" t="s">
        <v>3</v>
      </c>
      <c r="K2587" s="169">
        <v>1</v>
      </c>
      <c r="L2587" s="168" t="s">
        <v>2791</v>
      </c>
      <c r="M2587" s="403" t="s">
        <v>5</v>
      </c>
      <c r="N2587" s="17">
        <f>ROUNDUP(IF(H2587&lt;=0,0,IF(K2587&lt;=0,0,F2587*H2587*K2587)),-3)</f>
        <v>5000000</v>
      </c>
      <c r="O2587" s="408">
        <v>8000000</v>
      </c>
      <c r="P2587" s="17">
        <f>N2587-O2587</f>
        <v>-3000000</v>
      </c>
      <c r="Q2587" s="206"/>
      <c r="R2587" s="755"/>
      <c r="S2587" s="755"/>
      <c r="T2587" s="47"/>
      <c r="U2587" s="47"/>
      <c r="AZ2587" s="10"/>
      <c r="BA2587" s="10"/>
      <c r="BC2587" s="11"/>
      <c r="BD2587" s="12"/>
    </row>
    <row r="2588" spans="1:56" hidden="1">
      <c r="A2588" s="67"/>
      <c r="B2588" s="142"/>
      <c r="C2588" s="142"/>
      <c r="D2588" s="1071"/>
      <c r="E2588" s="13"/>
      <c r="F2588" s="167"/>
      <c r="G2588" s="168"/>
      <c r="H2588" s="169"/>
      <c r="I2588" s="168"/>
      <c r="J2588" s="168"/>
      <c r="K2588" s="169"/>
      <c r="L2588" s="168"/>
      <c r="M2588" s="124"/>
      <c r="N2588" s="17"/>
      <c r="O2588" s="408"/>
      <c r="P2588" s="17"/>
      <c r="Q2588" s="206"/>
      <c r="R2588" s="755"/>
      <c r="S2588" s="755"/>
      <c r="T2588" s="47"/>
      <c r="U2588" s="47"/>
      <c r="AZ2588" s="10"/>
      <c r="BA2588" s="10"/>
      <c r="BC2588" s="11"/>
      <c r="BD2588" s="12"/>
    </row>
    <row r="2589" spans="1:56" hidden="1">
      <c r="A2589" s="67"/>
      <c r="B2589" s="142"/>
      <c r="C2589" s="142"/>
      <c r="D2589" s="1071" t="s">
        <v>416</v>
      </c>
      <c r="E2589" s="13"/>
      <c r="F2589" s="167"/>
      <c r="G2589" s="168"/>
      <c r="H2589" s="169"/>
      <c r="I2589" s="168"/>
      <c r="J2589" s="168"/>
      <c r="K2589" s="169"/>
      <c r="L2589" s="168"/>
      <c r="M2589" s="124"/>
      <c r="N2589" s="420">
        <f>SUBTOTAL(9,N2590:N2591)</f>
        <v>10320000</v>
      </c>
      <c r="O2589" s="420">
        <f>SUBTOTAL(9,O2590:O2591)</f>
        <v>31000000</v>
      </c>
      <c r="P2589" s="420">
        <f>SUBTOTAL(9,P2590:P2591)</f>
        <v>-20680000</v>
      </c>
      <c r="Q2589" s="206"/>
      <c r="R2589" s="755"/>
      <c r="S2589" s="755"/>
      <c r="T2589" s="47"/>
      <c r="U2589" s="47"/>
      <c r="AZ2589" s="10"/>
      <c r="BA2589" s="10"/>
      <c r="BC2589" s="11"/>
      <c r="BD2589" s="12"/>
    </row>
    <row r="2590" spans="1:56" hidden="1">
      <c r="A2590" s="67"/>
      <c r="B2590" s="142"/>
      <c r="C2590" s="142"/>
      <c r="D2590" s="1071"/>
      <c r="E2590" s="13" t="s">
        <v>2847</v>
      </c>
      <c r="F2590" s="167">
        <v>60000</v>
      </c>
      <c r="G2590" s="168" t="s">
        <v>3</v>
      </c>
      <c r="H2590" s="169">
        <v>12</v>
      </c>
      <c r="I2590" s="168" t="s">
        <v>120</v>
      </c>
      <c r="J2590" s="168" t="s">
        <v>3</v>
      </c>
      <c r="K2590" s="169">
        <v>1</v>
      </c>
      <c r="L2590" s="168" t="s">
        <v>2770</v>
      </c>
      <c r="M2590" s="403" t="s">
        <v>5</v>
      </c>
      <c r="N2590" s="17">
        <f>ROUNDUP(IF(H2590&lt;=0,0,IF(K2590&lt;=0,0,F2590*H2590*K2590)),-3)</f>
        <v>720000</v>
      </c>
      <c r="O2590" s="408">
        <v>1000000</v>
      </c>
      <c r="P2590" s="17">
        <f>N2590-O2590</f>
        <v>-280000</v>
      </c>
      <c r="Q2590" s="206"/>
      <c r="R2590" s="755"/>
      <c r="S2590" s="755"/>
      <c r="T2590" s="47"/>
      <c r="U2590" s="47"/>
      <c r="AZ2590" s="10"/>
      <c r="BA2590" s="10"/>
      <c r="BC2590" s="11"/>
      <c r="BD2590" s="12"/>
    </row>
    <row r="2591" spans="1:56" hidden="1">
      <c r="A2591" s="67"/>
      <c r="B2591" s="142"/>
      <c r="C2591" s="142"/>
      <c r="D2591" s="1071"/>
      <c r="E2591" s="13" t="s">
        <v>2848</v>
      </c>
      <c r="F2591" s="167">
        <v>4800000</v>
      </c>
      <c r="G2591" s="168" t="s">
        <v>3</v>
      </c>
      <c r="H2591" s="169">
        <v>2</v>
      </c>
      <c r="I2591" s="168" t="s">
        <v>2787</v>
      </c>
      <c r="J2591" s="168" t="s">
        <v>3</v>
      </c>
      <c r="K2591" s="169">
        <v>1</v>
      </c>
      <c r="L2591" s="168" t="s">
        <v>4</v>
      </c>
      <c r="M2591" s="403" t="s">
        <v>5</v>
      </c>
      <c r="N2591" s="17">
        <f>ROUNDUP(IF(H2591&lt;=0,0,IF(K2591&lt;=0,0,F2591*H2591*K2591)),-3)</f>
        <v>9600000</v>
      </c>
      <c r="O2591" s="408">
        <v>30000000</v>
      </c>
      <c r="P2591" s="17">
        <f>N2591-O2591</f>
        <v>-20400000</v>
      </c>
      <c r="Q2591" s="206"/>
      <c r="R2591" s="755"/>
      <c r="S2591" s="755"/>
      <c r="T2591" s="47"/>
      <c r="U2591" s="47"/>
      <c r="AZ2591" s="10"/>
      <c r="BA2591" s="10"/>
      <c r="BC2591" s="11"/>
      <c r="BD2591" s="12"/>
    </row>
    <row r="2592" spans="1:56" hidden="1">
      <c r="A2592" s="67"/>
      <c r="B2592" s="142"/>
      <c r="C2592" s="142"/>
      <c r="D2592" s="1071"/>
      <c r="E2592" s="13"/>
      <c r="F2592" s="167"/>
      <c r="G2592" s="168"/>
      <c r="H2592" s="169"/>
      <c r="I2592" s="168"/>
      <c r="J2592" s="124"/>
      <c r="K2592" s="169"/>
      <c r="L2592" s="124"/>
      <c r="M2592" s="124"/>
      <c r="N2592" s="170"/>
      <c r="O2592" s="408"/>
      <c r="P2592" s="17"/>
      <c r="Q2592" s="206"/>
      <c r="R2592" s="755"/>
      <c r="S2592" s="755"/>
      <c r="T2592" s="47"/>
      <c r="U2592" s="47"/>
      <c r="AZ2592" s="10"/>
      <c r="BA2592" s="10"/>
      <c r="BC2592" s="11"/>
      <c r="BD2592" s="12"/>
    </row>
    <row r="2593" spans="1:56" hidden="1">
      <c r="A2593" s="67"/>
      <c r="B2593" s="142"/>
      <c r="C2593" s="142"/>
      <c r="D2593" s="1071" t="s">
        <v>436</v>
      </c>
      <c r="E2593" s="13"/>
      <c r="F2593" s="167"/>
      <c r="G2593" s="168"/>
      <c r="H2593" s="169"/>
      <c r="I2593" s="168"/>
      <c r="J2593" s="168"/>
      <c r="K2593" s="169"/>
      <c r="L2593" s="168"/>
      <c r="M2593" s="168"/>
      <c r="N2593" s="420">
        <f>SUBTOTAL(9,N2594:N2596)</f>
        <v>12269000</v>
      </c>
      <c r="O2593" s="420">
        <f>SUBTOTAL(9,O2594:O2596)</f>
        <v>21000000</v>
      </c>
      <c r="P2593" s="420">
        <f>SUBTOTAL(9,P2594:P2596)</f>
        <v>-8731000</v>
      </c>
      <c r="Q2593" s="206"/>
      <c r="R2593" s="755"/>
      <c r="S2593" s="755"/>
      <c r="T2593" s="47"/>
      <c r="U2593" s="47"/>
      <c r="AZ2593" s="10"/>
      <c r="BA2593" s="10"/>
      <c r="BC2593" s="11"/>
      <c r="BD2593" s="12"/>
    </row>
    <row r="2594" spans="1:56" hidden="1">
      <c r="A2594" s="67"/>
      <c r="B2594" s="142"/>
      <c r="C2594" s="142"/>
      <c r="D2594" s="1071"/>
      <c r="E2594" s="13" t="s">
        <v>2849</v>
      </c>
      <c r="F2594" s="167">
        <v>546880</v>
      </c>
      <c r="G2594" s="168" t="s">
        <v>3</v>
      </c>
      <c r="H2594" s="419">
        <v>1</v>
      </c>
      <c r="I2594" s="168" t="s">
        <v>2787</v>
      </c>
      <c r="J2594" s="168" t="s">
        <v>3</v>
      </c>
      <c r="K2594" s="169">
        <v>10</v>
      </c>
      <c r="L2594" s="168" t="s">
        <v>2787</v>
      </c>
      <c r="M2594" s="168" t="s">
        <v>5</v>
      </c>
      <c r="N2594" s="170">
        <f>ROUNDUP(IF(H2594&lt;=0,0,IF(K2594&lt;=0,0,F2594*H2594*K2594)),-3)</f>
        <v>5469000</v>
      </c>
      <c r="O2594" s="408">
        <v>10000000</v>
      </c>
      <c r="P2594" s="17">
        <f>N2594-O2594</f>
        <v>-4531000</v>
      </c>
      <c r="Q2594" s="206"/>
      <c r="R2594" s="755"/>
      <c r="S2594" s="755"/>
      <c r="T2594" s="47"/>
      <c r="U2594" s="47"/>
      <c r="AZ2594" s="10"/>
      <c r="BA2594" s="10"/>
      <c r="BC2594" s="11"/>
      <c r="BD2594" s="12"/>
    </row>
    <row r="2595" spans="1:56" hidden="1">
      <c r="A2595" s="67"/>
      <c r="B2595" s="142"/>
      <c r="C2595" s="142"/>
      <c r="D2595" s="1071"/>
      <c r="E2595" s="13" t="s">
        <v>2850</v>
      </c>
      <c r="F2595" s="167">
        <v>5000000</v>
      </c>
      <c r="G2595" s="168" t="s">
        <v>3</v>
      </c>
      <c r="H2595" s="419">
        <v>1</v>
      </c>
      <c r="I2595" s="168" t="s">
        <v>118</v>
      </c>
      <c r="J2595" s="168" t="s">
        <v>3</v>
      </c>
      <c r="K2595" s="169">
        <v>1</v>
      </c>
      <c r="L2595" s="168" t="s">
        <v>2785</v>
      </c>
      <c r="M2595" s="168" t="s">
        <v>5</v>
      </c>
      <c r="N2595" s="170">
        <f>ROUNDUP(IF(H2595&lt;=0,0,IF(K2595&lt;=0,0,F2595*H2595*K2595)),-3)</f>
        <v>5000000</v>
      </c>
      <c r="O2595" s="408">
        <v>6000000</v>
      </c>
      <c r="P2595" s="17">
        <f>N2595-O2595</f>
        <v>-1000000</v>
      </c>
      <c r="Q2595" s="206"/>
      <c r="R2595" s="755"/>
      <c r="S2595" s="755"/>
      <c r="T2595" s="47"/>
      <c r="U2595" s="47"/>
      <c r="AZ2595" s="10"/>
      <c r="BA2595" s="10"/>
      <c r="BC2595" s="11"/>
      <c r="BD2595" s="12"/>
    </row>
    <row r="2596" spans="1:56" hidden="1">
      <c r="A2596" s="67"/>
      <c r="B2596" s="142"/>
      <c r="C2596" s="142"/>
      <c r="D2596" s="1071"/>
      <c r="E2596" s="13" t="s">
        <v>2851</v>
      </c>
      <c r="F2596" s="167">
        <v>2400</v>
      </c>
      <c r="G2596" s="168" t="s">
        <v>3</v>
      </c>
      <c r="H2596" s="169">
        <v>750</v>
      </c>
      <c r="I2596" s="168" t="s">
        <v>2787</v>
      </c>
      <c r="J2596" s="168" t="s">
        <v>3</v>
      </c>
      <c r="K2596" s="169">
        <v>1</v>
      </c>
      <c r="L2596" s="168" t="s">
        <v>2782</v>
      </c>
      <c r="M2596" s="168" t="s">
        <v>5</v>
      </c>
      <c r="N2596" s="170">
        <f>ROUNDUP(IF(H2596&lt;=0,0,IF(K2596&lt;=0,0,F2596*H2596*K2596)),-3)</f>
        <v>1800000</v>
      </c>
      <c r="O2596" s="408">
        <v>5000000</v>
      </c>
      <c r="P2596" s="17">
        <f>N2596-O2596</f>
        <v>-3200000</v>
      </c>
      <c r="Q2596" s="206"/>
      <c r="R2596" s="755"/>
      <c r="S2596" s="755"/>
      <c r="T2596" s="47"/>
      <c r="U2596" s="47"/>
      <c r="AZ2596" s="10"/>
      <c r="BA2596" s="10"/>
      <c r="BC2596" s="11"/>
      <c r="BD2596" s="12"/>
    </row>
    <row r="2597" spans="1:56" hidden="1">
      <c r="A2597" s="67"/>
      <c r="B2597" s="142"/>
      <c r="C2597" s="142"/>
      <c r="D2597" s="1071"/>
      <c r="E2597" s="13"/>
      <c r="F2597" s="167"/>
      <c r="G2597" s="168"/>
      <c r="H2597" s="419"/>
      <c r="I2597" s="168"/>
      <c r="J2597" s="168"/>
      <c r="K2597" s="169"/>
      <c r="L2597" s="168"/>
      <c r="M2597" s="168"/>
      <c r="N2597" s="170"/>
      <c r="O2597" s="408"/>
      <c r="P2597" s="17"/>
      <c r="Q2597" s="206"/>
      <c r="R2597" s="755"/>
      <c r="S2597" s="755"/>
      <c r="T2597" s="47"/>
      <c r="U2597" s="47"/>
      <c r="AZ2597" s="10"/>
      <c r="BA2597" s="10"/>
      <c r="BC2597" s="11"/>
      <c r="BD2597" s="12"/>
    </row>
    <row r="2598" spans="1:56" hidden="1">
      <c r="A2598" s="67"/>
      <c r="B2598" s="142"/>
      <c r="C2598" s="142"/>
      <c r="D2598" s="1071" t="s">
        <v>445</v>
      </c>
      <c r="E2598" s="13"/>
      <c r="F2598" s="167"/>
      <c r="G2598" s="168"/>
      <c r="H2598" s="419"/>
      <c r="I2598" s="168"/>
      <c r="J2598" s="168"/>
      <c r="K2598" s="169"/>
      <c r="L2598" s="168"/>
      <c r="M2598" s="168"/>
      <c r="N2598" s="420">
        <f>SUBTOTAL(9,N2599:N2600)</f>
        <v>16000000</v>
      </c>
      <c r="O2598" s="420">
        <f>SUBTOTAL(9,O2599:O2600)</f>
        <v>18000000</v>
      </c>
      <c r="P2598" s="420">
        <f>SUBTOTAL(9,P2599:P2600)</f>
        <v>-2000000</v>
      </c>
      <c r="Q2598" s="206"/>
      <c r="R2598" s="755"/>
      <c r="S2598" s="755"/>
      <c r="T2598" s="47"/>
      <c r="U2598" s="47"/>
      <c r="AZ2598" s="10"/>
      <c r="BA2598" s="10"/>
      <c r="BC2598" s="11"/>
      <c r="BD2598" s="12"/>
    </row>
    <row r="2599" spans="1:56" hidden="1">
      <c r="A2599" s="67"/>
      <c r="B2599" s="142"/>
      <c r="C2599" s="142"/>
      <c r="D2599" s="1071"/>
      <c r="E2599" s="13" t="s">
        <v>2852</v>
      </c>
      <c r="F2599" s="167">
        <v>5000000</v>
      </c>
      <c r="G2599" s="168" t="s">
        <v>3</v>
      </c>
      <c r="H2599" s="169">
        <v>2</v>
      </c>
      <c r="I2599" s="168" t="s">
        <v>2787</v>
      </c>
      <c r="J2599" s="168" t="s">
        <v>3</v>
      </c>
      <c r="K2599" s="169">
        <v>1</v>
      </c>
      <c r="L2599" s="168" t="s">
        <v>2782</v>
      </c>
      <c r="M2599" s="168" t="s">
        <v>5</v>
      </c>
      <c r="N2599" s="170">
        <f>ROUNDUP(IF(H2599&lt;=0,0,IF(K2599&lt;=0,0,F2599*H2599*K2599)),-3)</f>
        <v>10000000</v>
      </c>
      <c r="O2599" s="408">
        <v>7000000</v>
      </c>
      <c r="P2599" s="17">
        <f>N2599-O2599</f>
        <v>3000000</v>
      </c>
      <c r="Q2599" s="206"/>
      <c r="R2599" s="755"/>
      <c r="S2599" s="755"/>
      <c r="T2599" s="47"/>
      <c r="U2599" s="47"/>
      <c r="AZ2599" s="10"/>
      <c r="BA2599" s="10"/>
      <c r="BC2599" s="11"/>
      <c r="BD2599" s="12"/>
    </row>
    <row r="2600" spans="1:56" hidden="1">
      <c r="A2600" s="67"/>
      <c r="B2600" s="142"/>
      <c r="C2600" s="142"/>
      <c r="D2600" s="1071"/>
      <c r="E2600" s="13" t="s">
        <v>2853</v>
      </c>
      <c r="F2600" s="167">
        <v>2000000</v>
      </c>
      <c r="G2600" s="168" t="s">
        <v>3</v>
      </c>
      <c r="H2600" s="169">
        <v>3</v>
      </c>
      <c r="I2600" s="168" t="s">
        <v>2787</v>
      </c>
      <c r="J2600" s="168" t="s">
        <v>3</v>
      </c>
      <c r="K2600" s="169">
        <v>1</v>
      </c>
      <c r="L2600" s="168" t="s">
        <v>2782</v>
      </c>
      <c r="M2600" s="168" t="s">
        <v>5</v>
      </c>
      <c r="N2600" s="170">
        <f>ROUNDUP(IF(H2600&lt;=0,0,IF(K2600&lt;=0,0,F2600*H2600*K2600)),-3)</f>
        <v>6000000</v>
      </c>
      <c r="O2600" s="408">
        <v>11000000</v>
      </c>
      <c r="P2600" s="17">
        <f>N2600-O2600</f>
        <v>-5000000</v>
      </c>
      <c r="Q2600" s="206"/>
      <c r="R2600" s="755"/>
      <c r="S2600" s="755"/>
      <c r="T2600" s="47"/>
      <c r="U2600" s="47"/>
      <c r="AZ2600" s="10"/>
      <c r="BA2600" s="10"/>
      <c r="BC2600" s="11"/>
      <c r="BD2600" s="12"/>
    </row>
    <row r="2601" spans="1:56" hidden="1">
      <c r="A2601" s="67"/>
      <c r="B2601" s="142"/>
      <c r="C2601" s="142"/>
      <c r="D2601" s="1071"/>
      <c r="E2601" s="13"/>
      <c r="F2601" s="167"/>
      <c r="G2601" s="168"/>
      <c r="H2601" s="419"/>
      <c r="I2601" s="168"/>
      <c r="J2601" s="168"/>
      <c r="K2601" s="169"/>
      <c r="L2601" s="168"/>
      <c r="M2601" s="168"/>
      <c r="N2601" s="170"/>
      <c r="O2601" s="408"/>
      <c r="P2601" s="17"/>
      <c r="Q2601" s="206"/>
      <c r="R2601" s="755"/>
      <c r="S2601" s="755"/>
      <c r="T2601" s="47"/>
      <c r="U2601" s="47"/>
      <c r="AZ2601" s="10"/>
      <c r="BA2601" s="10"/>
      <c r="BC2601" s="11"/>
      <c r="BD2601" s="12"/>
    </row>
    <row r="2602" spans="1:56" hidden="1">
      <c r="A2602" s="67"/>
      <c r="B2602" s="142"/>
      <c r="C2602" s="142"/>
      <c r="D2602" s="1071" t="s">
        <v>398</v>
      </c>
      <c r="E2602" s="13"/>
      <c r="F2602" s="167"/>
      <c r="G2602" s="168"/>
      <c r="H2602" s="419"/>
      <c r="I2602" s="168"/>
      <c r="J2602" s="168"/>
      <c r="K2602" s="169"/>
      <c r="L2602" s="168"/>
      <c r="M2602" s="168"/>
      <c r="N2602" s="420">
        <f>SUBTOTAL(9,N2603:N2605)</f>
        <v>17000000</v>
      </c>
      <c r="O2602" s="420">
        <f>SUBTOTAL(9,O2603:O2605)</f>
        <v>62000000</v>
      </c>
      <c r="P2602" s="420">
        <f>SUBTOTAL(9,P2603:P2605)</f>
        <v>-45000000</v>
      </c>
      <c r="Q2602" s="206"/>
      <c r="R2602" s="755"/>
      <c r="S2602" s="755"/>
      <c r="T2602" s="47"/>
      <c r="U2602" s="47"/>
      <c r="AZ2602" s="10"/>
      <c r="BA2602" s="10"/>
      <c r="BC2602" s="11"/>
      <c r="BD2602" s="12"/>
    </row>
    <row r="2603" spans="1:56" hidden="1">
      <c r="A2603" s="67"/>
      <c r="B2603" s="142"/>
      <c r="C2603" s="142"/>
      <c r="D2603" s="1071"/>
      <c r="E2603" s="13" t="s">
        <v>2854</v>
      </c>
      <c r="F2603" s="167">
        <v>5000000</v>
      </c>
      <c r="G2603" s="168" t="s">
        <v>3</v>
      </c>
      <c r="H2603" s="169">
        <v>2</v>
      </c>
      <c r="I2603" s="168" t="s">
        <v>117</v>
      </c>
      <c r="J2603" s="124" t="s">
        <v>3</v>
      </c>
      <c r="K2603" s="124">
        <v>1</v>
      </c>
      <c r="L2603" s="124" t="s">
        <v>118</v>
      </c>
      <c r="M2603" s="124" t="s">
        <v>5</v>
      </c>
      <c r="N2603" s="170">
        <f>ROUNDUP(IF(H2603&lt;=0,0,IF(K2603&lt;=0,0,F2603*H2603*K2603)),-3)</f>
        <v>10000000</v>
      </c>
      <c r="O2603" s="408">
        <v>50000000</v>
      </c>
      <c r="P2603" s="17">
        <f>N2603-O2603</f>
        <v>-40000000</v>
      </c>
      <c r="Q2603" s="206"/>
      <c r="R2603" s="755"/>
      <c r="S2603" s="755"/>
      <c r="T2603" s="47"/>
      <c r="U2603" s="47"/>
      <c r="AZ2603" s="10"/>
      <c r="BA2603" s="10"/>
      <c r="BC2603" s="11"/>
      <c r="BD2603" s="12"/>
    </row>
    <row r="2604" spans="1:56" hidden="1">
      <c r="A2604" s="67"/>
      <c r="B2604" s="142"/>
      <c r="C2604" s="142"/>
      <c r="D2604" s="1071"/>
      <c r="E2604" s="13" t="s">
        <v>2855</v>
      </c>
      <c r="F2604" s="167">
        <v>2400000</v>
      </c>
      <c r="G2604" s="168" t="s">
        <v>3</v>
      </c>
      <c r="H2604" s="169">
        <v>1</v>
      </c>
      <c r="I2604" s="168" t="s">
        <v>117</v>
      </c>
      <c r="J2604" s="124" t="s">
        <v>3</v>
      </c>
      <c r="K2604" s="124">
        <v>1</v>
      </c>
      <c r="L2604" s="124" t="s">
        <v>118</v>
      </c>
      <c r="M2604" s="124" t="s">
        <v>5</v>
      </c>
      <c r="N2604" s="170">
        <f>ROUNDUP(IF(H2604&lt;=0,0,IF(K2604&lt;=0,0,F2604*H2604*K2604)),-3)</f>
        <v>2400000</v>
      </c>
      <c r="O2604" s="408">
        <v>2000000</v>
      </c>
      <c r="P2604" s="17">
        <f>N2604-O2604</f>
        <v>400000</v>
      </c>
      <c r="Q2604" s="206"/>
      <c r="R2604" s="755"/>
      <c r="S2604" s="755"/>
      <c r="T2604" s="47"/>
      <c r="U2604" s="47"/>
      <c r="AZ2604" s="10"/>
      <c r="BA2604" s="10"/>
      <c r="BC2604" s="11"/>
      <c r="BD2604" s="12"/>
    </row>
    <row r="2605" spans="1:56" hidden="1">
      <c r="A2605" s="67"/>
      <c r="B2605" s="142"/>
      <c r="C2605" s="142"/>
      <c r="D2605" s="1071"/>
      <c r="E2605" s="13" t="s">
        <v>2856</v>
      </c>
      <c r="F2605" s="167">
        <v>2300000</v>
      </c>
      <c r="G2605" s="168" t="s">
        <v>3</v>
      </c>
      <c r="H2605" s="169">
        <v>2</v>
      </c>
      <c r="I2605" s="168" t="s">
        <v>117</v>
      </c>
      <c r="J2605" s="124" t="s">
        <v>3</v>
      </c>
      <c r="K2605" s="124">
        <v>1</v>
      </c>
      <c r="L2605" s="124" t="s">
        <v>118</v>
      </c>
      <c r="M2605" s="124" t="s">
        <v>5</v>
      </c>
      <c r="N2605" s="170">
        <f>ROUNDUP(IF(H2605&lt;=0,0,IF(K2605&lt;=0,0,F2605*H2605*K2605)),-3)</f>
        <v>4600000</v>
      </c>
      <c r="O2605" s="408">
        <v>10000000</v>
      </c>
      <c r="P2605" s="17">
        <f>N2605-O2605</f>
        <v>-5400000</v>
      </c>
      <c r="Q2605" s="206"/>
      <c r="R2605" s="755"/>
      <c r="S2605" s="755"/>
      <c r="T2605" s="47"/>
      <c r="U2605" s="47"/>
      <c r="AZ2605" s="10"/>
      <c r="BA2605" s="10"/>
      <c r="BC2605" s="11"/>
      <c r="BD2605" s="12"/>
    </row>
    <row r="2606" spans="1:56" hidden="1">
      <c r="A2606" s="67"/>
      <c r="B2606" s="142"/>
      <c r="C2606" s="142"/>
      <c r="D2606" s="1071"/>
      <c r="E2606" s="13"/>
      <c r="F2606" s="167"/>
      <c r="G2606" s="168"/>
      <c r="H2606" s="169"/>
      <c r="I2606" s="168"/>
      <c r="J2606" s="124"/>
      <c r="K2606" s="124"/>
      <c r="L2606" s="124"/>
      <c r="M2606" s="124"/>
      <c r="N2606" s="170"/>
      <c r="O2606" s="408"/>
      <c r="P2606" s="17"/>
      <c r="Q2606" s="206"/>
      <c r="R2606" s="755"/>
      <c r="S2606" s="755"/>
      <c r="T2606" s="47"/>
      <c r="U2606" s="47"/>
      <c r="AZ2606" s="10"/>
      <c r="BA2606" s="10"/>
      <c r="BC2606" s="11"/>
      <c r="BD2606" s="12"/>
    </row>
    <row r="2607" spans="1:56" hidden="1">
      <c r="A2607" s="67"/>
      <c r="B2607" s="142"/>
      <c r="C2607" s="142"/>
      <c r="D2607" s="1071" t="s">
        <v>399</v>
      </c>
      <c r="E2607" s="13"/>
      <c r="F2607" s="167"/>
      <c r="G2607" s="168"/>
      <c r="H2607" s="419"/>
      <c r="I2607" s="168"/>
      <c r="J2607" s="168"/>
      <c r="K2607" s="169"/>
      <c r="L2607" s="168"/>
      <c r="M2607" s="168"/>
      <c r="N2607" s="420">
        <f>SUBTOTAL(9,N2608:N2609)</f>
        <v>1000063000</v>
      </c>
      <c r="O2607" s="420">
        <f>SUBTOTAL(9,O2608:O2609)</f>
        <v>1088063000</v>
      </c>
      <c r="P2607" s="420">
        <f>SUBTOTAL(9,P2608:P2609)</f>
        <v>-88000000</v>
      </c>
      <c r="Q2607" s="206"/>
      <c r="R2607" s="755"/>
      <c r="S2607" s="755"/>
      <c r="T2607" s="47"/>
      <c r="U2607" s="47"/>
      <c r="AZ2607" s="10"/>
      <c r="BA2607" s="10"/>
      <c r="BC2607" s="11"/>
      <c r="BD2607" s="12"/>
    </row>
    <row r="2608" spans="1:56" hidden="1">
      <c r="A2608" s="67"/>
      <c r="B2608" s="142"/>
      <c r="C2608" s="142"/>
      <c r="D2608" s="1071"/>
      <c r="E2608" s="13" t="s">
        <v>2857</v>
      </c>
      <c r="F2608" s="167">
        <v>968063000</v>
      </c>
      <c r="G2608" s="168" t="s">
        <v>3</v>
      </c>
      <c r="H2608" s="169">
        <v>1</v>
      </c>
      <c r="I2608" s="168" t="s">
        <v>161</v>
      </c>
      <c r="J2608" s="124" t="s">
        <v>3</v>
      </c>
      <c r="K2608" s="169">
        <v>1</v>
      </c>
      <c r="L2608" s="124" t="s">
        <v>118</v>
      </c>
      <c r="M2608" s="124" t="s">
        <v>5</v>
      </c>
      <c r="N2608" s="170">
        <f>ROUNDUP(IF(H2608&lt;=0,0,IF(K2608&lt;=0,0,F2608*H2608*K2608)),-3)</f>
        <v>968063000</v>
      </c>
      <c r="O2608" s="408">
        <v>968063000</v>
      </c>
      <c r="P2608" s="17">
        <f>N2608-O2608</f>
        <v>0</v>
      </c>
      <c r="Q2608" s="206"/>
      <c r="R2608" s="755"/>
      <c r="S2608" s="755"/>
      <c r="T2608" s="47"/>
      <c r="U2608" s="47"/>
      <c r="AZ2608" s="10"/>
      <c r="BA2608" s="10"/>
      <c r="BC2608" s="11"/>
      <c r="BD2608" s="12"/>
    </row>
    <row r="2609" spans="1:56" hidden="1">
      <c r="A2609" s="67"/>
      <c r="B2609" s="142"/>
      <c r="C2609" s="142"/>
      <c r="D2609" s="1071"/>
      <c r="E2609" s="13" t="s">
        <v>2858</v>
      </c>
      <c r="F2609" s="167">
        <v>3200000</v>
      </c>
      <c r="G2609" s="168" t="s">
        <v>3</v>
      </c>
      <c r="H2609" s="169">
        <v>10</v>
      </c>
      <c r="I2609" s="168" t="s">
        <v>2859</v>
      </c>
      <c r="J2609" s="124" t="s">
        <v>3</v>
      </c>
      <c r="K2609" s="169">
        <v>1</v>
      </c>
      <c r="L2609" s="124" t="s">
        <v>2860</v>
      </c>
      <c r="M2609" s="124" t="s">
        <v>5</v>
      </c>
      <c r="N2609" s="170">
        <f>ROUNDUP(IF(H2609&lt;=0,0,IF(K2609&lt;=0,0,F2609*H2609*K2609)),-3)</f>
        <v>32000000</v>
      </c>
      <c r="O2609" s="408">
        <v>120000000</v>
      </c>
      <c r="P2609" s="17">
        <f>N2609-O2609</f>
        <v>-88000000</v>
      </c>
      <c r="Q2609" s="206"/>
      <c r="R2609" s="755"/>
      <c r="S2609" s="755"/>
      <c r="T2609" s="47"/>
      <c r="U2609" s="47"/>
      <c r="AZ2609" s="10"/>
      <c r="BA2609" s="10"/>
      <c r="BC2609" s="11"/>
      <c r="BD2609" s="12"/>
    </row>
    <row r="2610" spans="1:56" hidden="1">
      <c r="A2610" s="67"/>
      <c r="B2610" s="142"/>
      <c r="C2610" s="142"/>
      <c r="D2610" s="1071"/>
      <c r="E2610" s="13"/>
      <c r="F2610" s="167"/>
      <c r="G2610" s="168"/>
      <c r="H2610" s="169"/>
      <c r="I2610" s="168"/>
      <c r="J2610" s="124"/>
      <c r="K2610" s="169"/>
      <c r="L2610" s="124"/>
      <c r="M2610" s="124"/>
      <c r="N2610" s="170"/>
      <c r="O2610" s="408"/>
      <c r="P2610" s="17"/>
      <c r="Q2610" s="206"/>
      <c r="R2610" s="755"/>
      <c r="S2610" s="755"/>
      <c r="T2610" s="47"/>
      <c r="U2610" s="47"/>
      <c r="AZ2610" s="10"/>
      <c r="BA2610" s="10"/>
      <c r="BC2610" s="11"/>
      <c r="BD2610" s="12"/>
    </row>
    <row r="2611" spans="1:56" hidden="1">
      <c r="A2611" s="140"/>
      <c r="B2611" s="68"/>
      <c r="C2611" s="68"/>
      <c r="D2611" s="1071" t="s">
        <v>409</v>
      </c>
      <c r="E2611" s="13"/>
      <c r="F2611" s="167"/>
      <c r="G2611" s="168"/>
      <c r="H2611" s="419"/>
      <c r="I2611" s="168"/>
      <c r="J2611" s="168"/>
      <c r="K2611" s="419"/>
      <c r="L2611" s="168"/>
      <c r="M2611" s="168"/>
      <c r="N2611" s="420">
        <f>SUBTOTAL(9,N2612)</f>
        <v>500000</v>
      </c>
      <c r="O2611" s="420">
        <f>SUBTOTAL(9,O2612)</f>
        <v>500000</v>
      </c>
      <c r="P2611" s="420">
        <f>SUBTOTAL(9,P2612)</f>
        <v>0</v>
      </c>
      <c r="Q2611" s="206"/>
      <c r="R2611" s="755"/>
      <c r="S2611" s="755"/>
      <c r="T2611" s="47"/>
      <c r="U2611" s="47"/>
      <c r="AZ2611" s="10"/>
      <c r="BA2611" s="10"/>
      <c r="BC2611" s="11"/>
      <c r="BD2611" s="12"/>
    </row>
    <row r="2612" spans="1:56" hidden="1">
      <c r="A2612" s="140"/>
      <c r="B2612" s="68"/>
      <c r="C2612" s="68"/>
      <c r="D2612" s="1071"/>
      <c r="E2612" s="13" t="s">
        <v>2861</v>
      </c>
      <c r="F2612" s="167">
        <v>500000</v>
      </c>
      <c r="G2612" s="168" t="s">
        <v>3</v>
      </c>
      <c r="H2612" s="419">
        <v>1</v>
      </c>
      <c r="I2612" s="168" t="s">
        <v>16</v>
      </c>
      <c r="J2612" s="168" t="s">
        <v>3</v>
      </c>
      <c r="K2612" s="419">
        <v>1</v>
      </c>
      <c r="L2612" s="168" t="s">
        <v>2862</v>
      </c>
      <c r="M2612" s="168" t="s">
        <v>5</v>
      </c>
      <c r="N2612" s="170">
        <f>ROUNDUP(IF(H2612&lt;=0,0,IF(K2612&lt;=0,0,F2612*H2612*K2612)),-3)</f>
        <v>500000</v>
      </c>
      <c r="O2612" s="408">
        <v>500000</v>
      </c>
      <c r="P2612" s="17">
        <f>N2612-O2612</f>
        <v>0</v>
      </c>
      <c r="Q2612" s="206"/>
      <c r="R2612" s="755"/>
      <c r="S2612" s="755"/>
      <c r="T2612" s="47"/>
      <c r="U2612" s="47"/>
      <c r="AZ2612" s="10"/>
      <c r="BA2612" s="10"/>
      <c r="BC2612" s="11"/>
      <c r="BD2612" s="12"/>
    </row>
    <row r="2613" spans="1:56" hidden="1">
      <c r="A2613" s="140"/>
      <c r="B2613" s="142"/>
      <c r="C2613" s="149"/>
      <c r="D2613" s="1071"/>
      <c r="E2613" s="13"/>
      <c r="F2613" s="167"/>
      <c r="G2613" s="168"/>
      <c r="H2613" s="419"/>
      <c r="I2613" s="168"/>
      <c r="J2613" s="168"/>
      <c r="K2613" s="419"/>
      <c r="L2613" s="168"/>
      <c r="M2613" s="168"/>
      <c r="N2613" s="170"/>
      <c r="O2613" s="408"/>
      <c r="P2613" s="17"/>
      <c r="Q2613" s="206"/>
      <c r="R2613" s="755"/>
      <c r="S2613" s="755"/>
      <c r="T2613" s="47"/>
      <c r="U2613" s="47"/>
      <c r="AZ2613" s="10"/>
      <c r="BA2613" s="10"/>
      <c r="BC2613" s="11"/>
      <c r="BD2613" s="12"/>
    </row>
    <row r="2614" spans="1:56" hidden="1">
      <c r="A2614" s="67"/>
      <c r="B2614" s="142"/>
      <c r="C2614" s="142"/>
      <c r="D2614" s="1071" t="s">
        <v>412</v>
      </c>
      <c r="E2614" s="13"/>
      <c r="F2614" s="167"/>
      <c r="G2614" s="168"/>
      <c r="H2614" s="419"/>
      <c r="I2614" s="168"/>
      <c r="J2614" s="168"/>
      <c r="K2614" s="169"/>
      <c r="L2614" s="168"/>
      <c r="M2614" s="168"/>
      <c r="N2614" s="420">
        <f>SUBTOTAL(9,N2615:N2634)</f>
        <v>1601171000</v>
      </c>
      <c r="O2614" s="420">
        <f>SUBTOTAL(9,O2615:O2634)</f>
        <v>1461099860</v>
      </c>
      <c r="P2614" s="420">
        <f>SUBTOTAL(9,P2615:P2634)</f>
        <v>140071140</v>
      </c>
      <c r="Q2614" s="206"/>
      <c r="R2614" s="755"/>
      <c r="S2614" s="755"/>
      <c r="T2614" s="47"/>
      <c r="U2614" s="47"/>
      <c r="AZ2614" s="10"/>
      <c r="BA2614" s="10"/>
      <c r="BC2614" s="11"/>
      <c r="BD2614" s="12"/>
    </row>
    <row r="2615" spans="1:56" hidden="1">
      <c r="A2615" s="67"/>
      <c r="B2615" s="142"/>
      <c r="C2615" s="142"/>
      <c r="D2615" s="1071"/>
      <c r="E2615" s="13" t="s">
        <v>2863</v>
      </c>
      <c r="F2615" s="167">
        <v>3200</v>
      </c>
      <c r="G2615" s="168" t="s">
        <v>3</v>
      </c>
      <c r="H2615" s="419">
        <v>1431</v>
      </c>
      <c r="I2615" s="168" t="s">
        <v>6</v>
      </c>
      <c r="J2615" s="168" t="s">
        <v>3</v>
      </c>
      <c r="K2615" s="419">
        <v>12</v>
      </c>
      <c r="L2615" s="168" t="s">
        <v>2864</v>
      </c>
      <c r="M2615" s="168" t="s">
        <v>5</v>
      </c>
      <c r="N2615" s="17">
        <f>ROUNDUP(IF(H2615&lt;=0,F2615,IF(K2615&lt;=0,F2615*H2615,F2615*H2615*K2615)),-3)</f>
        <v>54951000</v>
      </c>
      <c r="O2615" s="408">
        <v>52493000</v>
      </c>
      <c r="P2615" s="17">
        <f t="shared" ref="P2615:P2634" si="137">N2615-O2615</f>
        <v>2458000</v>
      </c>
      <c r="Q2615" s="206"/>
      <c r="R2615" s="755"/>
      <c r="S2615" s="755"/>
      <c r="T2615" s="47"/>
      <c r="U2615" s="47"/>
      <c r="AZ2615" s="10"/>
      <c r="BA2615" s="10"/>
      <c r="BC2615" s="11"/>
      <c r="BD2615" s="12"/>
    </row>
    <row r="2616" spans="1:56" hidden="1">
      <c r="A2616" s="67"/>
      <c r="B2616" s="142"/>
      <c r="C2616" s="142"/>
      <c r="D2616" s="1071"/>
      <c r="E2616" s="13" t="s">
        <v>2865</v>
      </c>
      <c r="F2616" s="167">
        <v>1300000</v>
      </c>
      <c r="G2616" s="168" t="s">
        <v>3</v>
      </c>
      <c r="H2616" s="169">
        <v>12</v>
      </c>
      <c r="I2616" s="168" t="s">
        <v>2866</v>
      </c>
      <c r="J2616" s="124" t="s">
        <v>3</v>
      </c>
      <c r="K2616" s="124">
        <v>1</v>
      </c>
      <c r="L2616" s="168" t="s">
        <v>2860</v>
      </c>
      <c r="M2616" s="124" t="s">
        <v>5</v>
      </c>
      <c r="N2616" s="170">
        <f t="shared" ref="N2616:N2634" si="138">ROUNDUP(IF(H2616&lt;=0,0,IF(K2616&lt;=0,0,F2616*H2616*K2616)),-3)</f>
        <v>15600000</v>
      </c>
      <c r="O2616" s="408">
        <v>42000000</v>
      </c>
      <c r="P2616" s="17">
        <f t="shared" si="137"/>
        <v>-26400000</v>
      </c>
      <c r="Q2616" s="206"/>
      <c r="R2616" s="755"/>
      <c r="S2616" s="755"/>
      <c r="T2616" s="47"/>
      <c r="U2616" s="47"/>
      <c r="AZ2616" s="10"/>
      <c r="BA2616" s="10"/>
      <c r="BC2616" s="11"/>
      <c r="BD2616" s="12"/>
    </row>
    <row r="2617" spans="1:56" hidden="1">
      <c r="A2617" s="67"/>
      <c r="B2617" s="142"/>
      <c r="C2617" s="142"/>
      <c r="D2617" s="1071"/>
      <c r="E2617" s="13" t="s">
        <v>2867</v>
      </c>
      <c r="F2617" s="167">
        <v>1300000</v>
      </c>
      <c r="G2617" s="168" t="s">
        <v>3</v>
      </c>
      <c r="H2617" s="169">
        <v>1</v>
      </c>
      <c r="I2617" s="168" t="s">
        <v>2860</v>
      </c>
      <c r="J2617" s="124" t="s">
        <v>3</v>
      </c>
      <c r="K2617" s="124">
        <v>12</v>
      </c>
      <c r="L2617" s="168" t="s">
        <v>2866</v>
      </c>
      <c r="M2617" s="124" t="s">
        <v>5</v>
      </c>
      <c r="N2617" s="170">
        <f t="shared" si="138"/>
        <v>15600000</v>
      </c>
      <c r="O2617" s="408">
        <v>12000000</v>
      </c>
      <c r="P2617" s="17">
        <f t="shared" si="137"/>
        <v>3600000</v>
      </c>
      <c r="Q2617" s="206"/>
      <c r="R2617" s="755"/>
      <c r="S2617" s="755"/>
      <c r="T2617" s="47"/>
      <c r="U2617" s="47"/>
      <c r="AZ2617" s="10"/>
      <c r="BA2617" s="10"/>
      <c r="BC2617" s="11"/>
      <c r="BD2617" s="12"/>
    </row>
    <row r="2618" spans="1:56" hidden="1">
      <c r="A2618" s="67"/>
      <c r="B2618" s="142"/>
      <c r="C2618" s="142"/>
      <c r="D2618" s="1071"/>
      <c r="E2618" s="13" t="s">
        <v>2868</v>
      </c>
      <c r="F2618" s="167">
        <v>825000</v>
      </c>
      <c r="G2618" s="168" t="s">
        <v>3</v>
      </c>
      <c r="H2618" s="169">
        <v>1</v>
      </c>
      <c r="I2618" s="168" t="s">
        <v>2860</v>
      </c>
      <c r="J2618" s="124" t="s">
        <v>3</v>
      </c>
      <c r="K2618" s="124">
        <v>12</v>
      </c>
      <c r="L2618" s="168" t="s">
        <v>2866</v>
      </c>
      <c r="M2618" s="124" t="s">
        <v>5</v>
      </c>
      <c r="N2618" s="170">
        <f t="shared" si="138"/>
        <v>9900000</v>
      </c>
      <c r="O2618" s="408">
        <v>10000000</v>
      </c>
      <c r="P2618" s="17">
        <f t="shared" si="137"/>
        <v>-100000</v>
      </c>
      <c r="Q2618" s="206"/>
      <c r="R2618" s="755"/>
      <c r="S2618" s="755"/>
      <c r="T2618" s="47"/>
      <c r="U2618" s="47"/>
      <c r="AZ2618" s="10"/>
      <c r="BA2618" s="10"/>
      <c r="BC2618" s="11"/>
      <c r="BD2618" s="12"/>
    </row>
    <row r="2619" spans="1:56" hidden="1">
      <c r="A2619" s="67"/>
      <c r="B2619" s="142"/>
      <c r="C2619" s="142"/>
      <c r="D2619" s="1071"/>
      <c r="E2619" s="13" t="s">
        <v>2869</v>
      </c>
      <c r="F2619" s="167">
        <v>3000000</v>
      </c>
      <c r="G2619" s="168" t="s">
        <v>3</v>
      </c>
      <c r="H2619" s="169">
        <v>1</v>
      </c>
      <c r="I2619" s="168" t="s">
        <v>2870</v>
      </c>
      <c r="J2619" s="124" t="s">
        <v>3</v>
      </c>
      <c r="K2619" s="124">
        <v>1</v>
      </c>
      <c r="L2619" s="168" t="s">
        <v>2860</v>
      </c>
      <c r="M2619" s="124" t="s">
        <v>5</v>
      </c>
      <c r="N2619" s="170">
        <f t="shared" si="138"/>
        <v>3000000</v>
      </c>
      <c r="O2619" s="408">
        <v>3000000</v>
      </c>
      <c r="P2619" s="17">
        <f t="shared" si="137"/>
        <v>0</v>
      </c>
      <c r="Q2619" s="206"/>
      <c r="R2619" s="755"/>
      <c r="S2619" s="755"/>
      <c r="T2619" s="47"/>
      <c r="U2619" s="47"/>
      <c r="AZ2619" s="10"/>
      <c r="BA2619" s="10"/>
      <c r="BC2619" s="11"/>
      <c r="BD2619" s="12"/>
    </row>
    <row r="2620" spans="1:56" hidden="1">
      <c r="A2620" s="67"/>
      <c r="B2620" s="142"/>
      <c r="C2620" s="142"/>
      <c r="D2620" s="1071"/>
      <c r="E2620" s="13" t="s">
        <v>2871</v>
      </c>
      <c r="F2620" s="167">
        <v>200000</v>
      </c>
      <c r="G2620" s="168" t="s">
        <v>3</v>
      </c>
      <c r="H2620" s="169">
        <v>5</v>
      </c>
      <c r="I2620" s="168" t="s">
        <v>2872</v>
      </c>
      <c r="J2620" s="124" t="s">
        <v>3</v>
      </c>
      <c r="K2620" s="124">
        <v>12</v>
      </c>
      <c r="L2620" s="168" t="s">
        <v>2866</v>
      </c>
      <c r="M2620" s="124" t="s">
        <v>5</v>
      </c>
      <c r="N2620" s="170">
        <f t="shared" si="138"/>
        <v>12000000</v>
      </c>
      <c r="O2620" s="408">
        <v>6000000</v>
      </c>
      <c r="P2620" s="17">
        <f t="shared" si="137"/>
        <v>6000000</v>
      </c>
      <c r="Q2620" s="206"/>
      <c r="R2620" s="755"/>
      <c r="S2620" s="755"/>
      <c r="AZ2620" s="10"/>
      <c r="BA2620" s="10"/>
      <c r="BC2620" s="11"/>
      <c r="BD2620" s="12"/>
    </row>
    <row r="2621" spans="1:56" hidden="1">
      <c r="A2621" s="67"/>
      <c r="B2621" s="142"/>
      <c r="C2621" s="142"/>
      <c r="D2621" s="1071"/>
      <c r="E2621" s="13" t="s">
        <v>2873</v>
      </c>
      <c r="F2621" s="167">
        <v>60049250</v>
      </c>
      <c r="G2621" s="168" t="s">
        <v>3</v>
      </c>
      <c r="H2621" s="169">
        <v>12</v>
      </c>
      <c r="I2621" s="168" t="s">
        <v>2866</v>
      </c>
      <c r="J2621" s="124" t="s">
        <v>3</v>
      </c>
      <c r="K2621" s="124">
        <v>1</v>
      </c>
      <c r="L2621" s="168" t="s">
        <v>2860</v>
      </c>
      <c r="M2621" s="124" t="s">
        <v>5</v>
      </c>
      <c r="N2621" s="170">
        <f t="shared" si="138"/>
        <v>720591000</v>
      </c>
      <c r="O2621" s="408">
        <v>799174860</v>
      </c>
      <c r="P2621" s="17">
        <f t="shared" si="137"/>
        <v>-78583860</v>
      </c>
      <c r="Q2621" s="206"/>
      <c r="R2621" s="755"/>
      <c r="S2621" s="755"/>
      <c r="AZ2621" s="10"/>
      <c r="BA2621" s="10"/>
      <c r="BC2621" s="11"/>
      <c r="BD2621" s="12"/>
    </row>
    <row r="2622" spans="1:56" hidden="1">
      <c r="A2622" s="67"/>
      <c r="B2622" s="142"/>
      <c r="C2622" s="142"/>
      <c r="D2622" s="1071"/>
      <c r="E2622" s="13" t="s">
        <v>2874</v>
      </c>
      <c r="F2622" s="167">
        <v>7000000</v>
      </c>
      <c r="G2622" s="168" t="s">
        <v>3</v>
      </c>
      <c r="H2622" s="169">
        <v>10</v>
      </c>
      <c r="I2622" s="168" t="s">
        <v>2866</v>
      </c>
      <c r="J2622" s="124" t="s">
        <v>3</v>
      </c>
      <c r="K2622" s="124">
        <v>1</v>
      </c>
      <c r="L2622" s="168" t="s">
        <v>2860</v>
      </c>
      <c r="M2622" s="124" t="s">
        <v>5</v>
      </c>
      <c r="N2622" s="170">
        <f t="shared" si="138"/>
        <v>70000000</v>
      </c>
      <c r="O2622" s="408">
        <v>60000000</v>
      </c>
      <c r="P2622" s="17">
        <f t="shared" si="137"/>
        <v>10000000</v>
      </c>
      <c r="Q2622" s="206"/>
      <c r="R2622" s="755"/>
      <c r="S2622" s="755"/>
      <c r="AZ2622" s="10"/>
      <c r="BA2622" s="10"/>
      <c r="BC2622" s="11"/>
      <c r="BD2622" s="12"/>
    </row>
    <row r="2623" spans="1:56" hidden="1">
      <c r="A2623" s="67"/>
      <c r="B2623" s="142"/>
      <c r="C2623" s="142"/>
      <c r="D2623" s="1071"/>
      <c r="E2623" s="13" t="s">
        <v>2875</v>
      </c>
      <c r="F2623" s="167">
        <v>46000000</v>
      </c>
      <c r="G2623" s="168" t="s">
        <v>3</v>
      </c>
      <c r="H2623" s="169">
        <v>1</v>
      </c>
      <c r="I2623" s="168" t="s">
        <v>2870</v>
      </c>
      <c r="J2623" s="124" t="s">
        <v>3</v>
      </c>
      <c r="K2623" s="124">
        <v>1</v>
      </c>
      <c r="L2623" s="168" t="s">
        <v>2860</v>
      </c>
      <c r="M2623" s="124" t="s">
        <v>5</v>
      </c>
      <c r="N2623" s="170">
        <f t="shared" si="138"/>
        <v>46000000</v>
      </c>
      <c r="O2623" s="408">
        <v>90000000</v>
      </c>
      <c r="P2623" s="17">
        <f t="shared" si="137"/>
        <v>-44000000</v>
      </c>
      <c r="Q2623" s="206"/>
      <c r="R2623" s="755"/>
      <c r="S2623" s="755"/>
      <c r="AZ2623" s="10"/>
      <c r="BA2623" s="10"/>
      <c r="BC2623" s="11"/>
      <c r="BD2623" s="12"/>
    </row>
    <row r="2624" spans="1:56" hidden="1">
      <c r="A2624" s="67"/>
      <c r="B2624" s="142"/>
      <c r="C2624" s="142"/>
      <c r="D2624" s="1071"/>
      <c r="E2624" s="13" t="s">
        <v>2876</v>
      </c>
      <c r="F2624" s="167">
        <v>9000000</v>
      </c>
      <c r="G2624" s="168" t="s">
        <v>3</v>
      </c>
      <c r="H2624" s="169">
        <v>1</v>
      </c>
      <c r="I2624" s="168" t="s">
        <v>2870</v>
      </c>
      <c r="J2624" s="124" t="s">
        <v>3</v>
      </c>
      <c r="K2624" s="124">
        <v>1</v>
      </c>
      <c r="L2624" s="168" t="s">
        <v>2860</v>
      </c>
      <c r="M2624" s="124" t="s">
        <v>5</v>
      </c>
      <c r="N2624" s="170">
        <f t="shared" si="138"/>
        <v>9000000</v>
      </c>
      <c r="O2624" s="408">
        <v>18000000</v>
      </c>
      <c r="P2624" s="17">
        <f t="shared" si="137"/>
        <v>-9000000</v>
      </c>
      <c r="Q2624" s="206"/>
      <c r="R2624" s="755"/>
      <c r="S2624" s="755"/>
      <c r="AZ2624" s="10"/>
      <c r="BA2624" s="10"/>
      <c r="BC2624" s="11"/>
      <c r="BD2624" s="12"/>
    </row>
    <row r="2625" spans="1:56" hidden="1">
      <c r="A2625" s="67"/>
      <c r="B2625" s="142"/>
      <c r="C2625" s="142"/>
      <c r="D2625" s="1071"/>
      <c r="E2625" s="13" t="s">
        <v>2877</v>
      </c>
      <c r="F2625" s="167">
        <v>3000000</v>
      </c>
      <c r="G2625" s="168" t="s">
        <v>3</v>
      </c>
      <c r="H2625" s="169">
        <v>6</v>
      </c>
      <c r="I2625" s="168" t="s">
        <v>2870</v>
      </c>
      <c r="J2625" s="124" t="s">
        <v>3</v>
      </c>
      <c r="K2625" s="124">
        <v>1</v>
      </c>
      <c r="L2625" s="168" t="s">
        <v>2860</v>
      </c>
      <c r="M2625" s="124" t="s">
        <v>5</v>
      </c>
      <c r="N2625" s="170">
        <f t="shared" si="138"/>
        <v>18000000</v>
      </c>
      <c r="O2625" s="408">
        <v>21000000</v>
      </c>
      <c r="P2625" s="17">
        <f t="shared" si="137"/>
        <v>-3000000</v>
      </c>
      <c r="Q2625" s="206"/>
      <c r="R2625" s="755"/>
      <c r="S2625" s="755"/>
      <c r="AZ2625" s="10"/>
      <c r="BA2625" s="10"/>
      <c r="BC2625" s="11"/>
      <c r="BD2625" s="12"/>
    </row>
    <row r="2626" spans="1:56" hidden="1">
      <c r="A2626" s="67"/>
      <c r="B2626" s="142"/>
      <c r="C2626" s="142"/>
      <c r="D2626" s="1071"/>
      <c r="E2626" s="13" t="s">
        <v>2878</v>
      </c>
      <c r="F2626" s="167">
        <v>70580</v>
      </c>
      <c r="G2626" s="168" t="s">
        <v>3</v>
      </c>
      <c r="H2626" s="169">
        <v>50</v>
      </c>
      <c r="I2626" s="168" t="s">
        <v>2879</v>
      </c>
      <c r="J2626" s="124" t="s">
        <v>3</v>
      </c>
      <c r="K2626" s="124">
        <v>1</v>
      </c>
      <c r="L2626" s="168" t="s">
        <v>2860</v>
      </c>
      <c r="M2626" s="124" t="s">
        <v>5</v>
      </c>
      <c r="N2626" s="170">
        <f t="shared" si="138"/>
        <v>3529000</v>
      </c>
      <c r="O2626" s="408"/>
      <c r="P2626" s="17">
        <f t="shared" si="137"/>
        <v>3529000</v>
      </c>
      <c r="Q2626" s="206"/>
      <c r="R2626" s="755"/>
      <c r="S2626" s="755"/>
      <c r="AZ2626" s="10"/>
      <c r="BA2626" s="10"/>
      <c r="BC2626" s="11"/>
      <c r="BD2626" s="12"/>
    </row>
    <row r="2627" spans="1:56" hidden="1">
      <c r="A2627" s="67"/>
      <c r="B2627" s="142"/>
      <c r="C2627" s="142"/>
      <c r="D2627" s="1071"/>
      <c r="E2627" s="13" t="s">
        <v>2880</v>
      </c>
      <c r="F2627" s="167">
        <v>5000000</v>
      </c>
      <c r="G2627" s="168" t="s">
        <v>3</v>
      </c>
      <c r="H2627" s="169">
        <v>4</v>
      </c>
      <c r="I2627" s="168" t="s">
        <v>2879</v>
      </c>
      <c r="J2627" s="124" t="s">
        <v>3</v>
      </c>
      <c r="K2627" s="124">
        <v>8</v>
      </c>
      <c r="L2627" s="168" t="s">
        <v>2866</v>
      </c>
      <c r="M2627" s="124" t="s">
        <v>5</v>
      </c>
      <c r="N2627" s="170">
        <f t="shared" si="138"/>
        <v>160000000</v>
      </c>
      <c r="O2627" s="408"/>
      <c r="P2627" s="17">
        <f t="shared" si="137"/>
        <v>160000000</v>
      </c>
      <c r="Q2627" s="206"/>
      <c r="R2627" s="755"/>
      <c r="S2627" s="755"/>
      <c r="AZ2627" s="10"/>
      <c r="BA2627" s="10"/>
      <c r="BC2627" s="11"/>
      <c r="BD2627" s="12"/>
    </row>
    <row r="2628" spans="1:56" hidden="1">
      <c r="A2628" s="67"/>
      <c r="B2628" s="142"/>
      <c r="C2628" s="142"/>
      <c r="D2628" s="1071"/>
      <c r="E2628" s="13" t="s">
        <v>2881</v>
      </c>
      <c r="F2628" s="167">
        <v>2750000</v>
      </c>
      <c r="G2628" s="168" t="s">
        <v>3</v>
      </c>
      <c r="H2628" s="419">
        <v>4</v>
      </c>
      <c r="I2628" s="168" t="s">
        <v>2882</v>
      </c>
      <c r="J2628" s="124" t="s">
        <v>3</v>
      </c>
      <c r="K2628" s="419">
        <v>8</v>
      </c>
      <c r="L2628" s="168" t="s">
        <v>2883</v>
      </c>
      <c r="M2628" s="168" t="s">
        <v>5</v>
      </c>
      <c r="N2628" s="170">
        <f t="shared" si="138"/>
        <v>88000000</v>
      </c>
      <c r="O2628" s="408">
        <v>100000000</v>
      </c>
      <c r="P2628" s="17">
        <f t="shared" si="137"/>
        <v>-12000000</v>
      </c>
      <c r="Q2628" s="206"/>
      <c r="R2628" s="755"/>
      <c r="S2628" s="755"/>
      <c r="AZ2628" s="10"/>
      <c r="BA2628" s="10"/>
      <c r="BC2628" s="11"/>
      <c r="BD2628" s="12"/>
    </row>
    <row r="2629" spans="1:56" hidden="1">
      <c r="A2629" s="67"/>
      <c r="B2629" s="142"/>
      <c r="C2629" s="142"/>
      <c r="D2629" s="1071"/>
      <c r="E2629" s="13" t="s">
        <v>2884</v>
      </c>
      <c r="F2629" s="167">
        <v>1000000</v>
      </c>
      <c r="G2629" s="168" t="s">
        <v>3</v>
      </c>
      <c r="H2629" s="419">
        <v>40</v>
      </c>
      <c r="I2629" s="168" t="s">
        <v>2882</v>
      </c>
      <c r="J2629" s="168" t="s">
        <v>3</v>
      </c>
      <c r="K2629" s="419">
        <v>1</v>
      </c>
      <c r="L2629" s="168" t="s">
        <v>16</v>
      </c>
      <c r="M2629" s="168" t="s">
        <v>2885</v>
      </c>
      <c r="N2629" s="170">
        <f t="shared" si="138"/>
        <v>40000000</v>
      </c>
      <c r="O2629" s="408"/>
      <c r="P2629" s="17">
        <f t="shared" si="137"/>
        <v>40000000</v>
      </c>
      <c r="Q2629" s="206"/>
      <c r="R2629" s="755"/>
      <c r="S2629" s="755"/>
      <c r="AZ2629" s="10"/>
      <c r="BA2629" s="10"/>
      <c r="BC2629" s="11"/>
      <c r="BD2629" s="12"/>
    </row>
    <row r="2630" spans="1:56" hidden="1">
      <c r="A2630" s="67"/>
      <c r="B2630" s="142"/>
      <c r="C2630" s="142"/>
      <c r="D2630" s="1071"/>
      <c r="E2630" s="13" t="s">
        <v>2886</v>
      </c>
      <c r="F2630" s="167">
        <v>1700000</v>
      </c>
      <c r="G2630" s="168" t="s">
        <v>3</v>
      </c>
      <c r="H2630" s="419">
        <v>10</v>
      </c>
      <c r="I2630" s="168" t="s">
        <v>2887</v>
      </c>
      <c r="J2630" s="168" t="s">
        <v>3</v>
      </c>
      <c r="K2630" s="419">
        <v>1</v>
      </c>
      <c r="L2630" s="168" t="s">
        <v>16</v>
      </c>
      <c r="M2630" s="168" t="s">
        <v>5</v>
      </c>
      <c r="N2630" s="170">
        <f t="shared" si="138"/>
        <v>17000000</v>
      </c>
      <c r="O2630" s="408">
        <v>82400000</v>
      </c>
      <c r="P2630" s="17">
        <f t="shared" si="137"/>
        <v>-65400000</v>
      </c>
      <c r="Q2630" s="206"/>
      <c r="R2630" s="755"/>
      <c r="S2630" s="755"/>
      <c r="AZ2630" s="10"/>
      <c r="BA2630" s="10"/>
      <c r="BC2630" s="11"/>
      <c r="BD2630" s="12"/>
    </row>
    <row r="2631" spans="1:56" hidden="1">
      <c r="A2631" s="67"/>
      <c r="B2631" s="142"/>
      <c r="C2631" s="142"/>
      <c r="D2631" s="1071"/>
      <c r="E2631" s="13" t="s">
        <v>2888</v>
      </c>
      <c r="F2631" s="167">
        <v>1000000</v>
      </c>
      <c r="G2631" s="168" t="s">
        <v>3</v>
      </c>
      <c r="H2631" s="419">
        <v>10</v>
      </c>
      <c r="I2631" s="168" t="s">
        <v>2889</v>
      </c>
      <c r="J2631" s="168" t="s">
        <v>3</v>
      </c>
      <c r="K2631" s="419">
        <v>1</v>
      </c>
      <c r="L2631" s="168" t="s">
        <v>2890</v>
      </c>
      <c r="M2631" s="168" t="s">
        <v>5</v>
      </c>
      <c r="N2631" s="170">
        <f t="shared" si="138"/>
        <v>10000000</v>
      </c>
      <c r="O2631" s="408">
        <v>30000000</v>
      </c>
      <c r="P2631" s="17">
        <f t="shared" si="137"/>
        <v>-20000000</v>
      </c>
      <c r="Q2631" s="206"/>
      <c r="R2631" s="755"/>
      <c r="S2631" s="755"/>
      <c r="AZ2631" s="10"/>
      <c r="BA2631" s="10"/>
      <c r="BC2631" s="11"/>
      <c r="BD2631" s="12"/>
    </row>
    <row r="2632" spans="1:56" hidden="1">
      <c r="A2632" s="67"/>
      <c r="B2632" s="142"/>
      <c r="C2632" s="142"/>
      <c r="D2632" s="1071"/>
      <c r="E2632" s="13" t="s">
        <v>2891</v>
      </c>
      <c r="F2632" s="167">
        <v>12500000</v>
      </c>
      <c r="G2632" s="168" t="s">
        <v>3</v>
      </c>
      <c r="H2632" s="419">
        <v>4</v>
      </c>
      <c r="I2632" s="168" t="s">
        <v>2890</v>
      </c>
      <c r="J2632" s="168" t="s">
        <v>3</v>
      </c>
      <c r="K2632" s="419">
        <v>1</v>
      </c>
      <c r="L2632" s="168" t="s">
        <v>2890</v>
      </c>
      <c r="M2632" s="168" t="s">
        <v>5</v>
      </c>
      <c r="N2632" s="170">
        <f t="shared" si="138"/>
        <v>50000000</v>
      </c>
      <c r="O2632" s="408">
        <v>60000000</v>
      </c>
      <c r="P2632" s="17">
        <f t="shared" si="137"/>
        <v>-10000000</v>
      </c>
      <c r="Q2632" s="206"/>
      <c r="R2632" s="755"/>
      <c r="S2632" s="755"/>
      <c r="AZ2632" s="10"/>
      <c r="BA2632" s="10"/>
      <c r="BC2632" s="11"/>
      <c r="BD2632" s="12"/>
    </row>
    <row r="2633" spans="1:56" hidden="1">
      <c r="A2633" s="67"/>
      <c r="B2633" s="142"/>
      <c r="C2633" s="142"/>
      <c r="D2633" s="1071"/>
      <c r="E2633" s="13" t="s">
        <v>2892</v>
      </c>
      <c r="F2633" s="167">
        <v>100000000</v>
      </c>
      <c r="G2633" s="168" t="s">
        <v>3</v>
      </c>
      <c r="H2633" s="419">
        <v>2</v>
      </c>
      <c r="I2633" s="168" t="s">
        <v>2870</v>
      </c>
      <c r="J2633" s="168" t="s">
        <v>3</v>
      </c>
      <c r="K2633" s="419">
        <v>1</v>
      </c>
      <c r="L2633" s="168" t="s">
        <v>2860</v>
      </c>
      <c r="M2633" s="168" t="s">
        <v>5</v>
      </c>
      <c r="N2633" s="170">
        <f t="shared" si="138"/>
        <v>200000000</v>
      </c>
      <c r="O2633" s="408">
        <v>12000000</v>
      </c>
      <c r="P2633" s="17">
        <f t="shared" si="137"/>
        <v>188000000</v>
      </c>
      <c r="Q2633" s="206"/>
      <c r="R2633" s="755"/>
      <c r="S2633" s="755"/>
      <c r="AZ2633" s="10"/>
      <c r="BA2633" s="10"/>
      <c r="BC2633" s="11"/>
      <c r="BD2633" s="12"/>
    </row>
    <row r="2634" spans="1:56" hidden="1">
      <c r="A2634" s="67"/>
      <c r="B2634" s="142"/>
      <c r="C2634" s="142"/>
      <c r="D2634" s="1071"/>
      <c r="E2634" s="13" t="s">
        <v>2893</v>
      </c>
      <c r="F2634" s="167">
        <v>2900000000</v>
      </c>
      <c r="G2634" s="168" t="s">
        <v>3</v>
      </c>
      <c r="H2634" s="419">
        <v>0.02</v>
      </c>
      <c r="I2634" s="168" t="s">
        <v>2894</v>
      </c>
      <c r="J2634" s="168" t="s">
        <v>3</v>
      </c>
      <c r="K2634" s="419">
        <v>1</v>
      </c>
      <c r="L2634" s="168" t="s">
        <v>2860</v>
      </c>
      <c r="M2634" s="168" t="s">
        <v>5</v>
      </c>
      <c r="N2634" s="170">
        <f t="shared" si="138"/>
        <v>58000000</v>
      </c>
      <c r="O2634" s="408">
        <v>63032000</v>
      </c>
      <c r="P2634" s="17">
        <f t="shared" si="137"/>
        <v>-5032000</v>
      </c>
      <c r="Q2634" s="206"/>
      <c r="R2634" s="755"/>
      <c r="S2634" s="755"/>
      <c r="AZ2634" s="10"/>
      <c r="BA2634" s="10"/>
      <c r="BC2634" s="11"/>
      <c r="BD2634" s="12"/>
    </row>
    <row r="2635" spans="1:56" hidden="1">
      <c r="A2635" s="67"/>
      <c r="B2635" s="142"/>
      <c r="C2635" s="142"/>
      <c r="D2635" s="1071"/>
      <c r="E2635" s="13"/>
      <c r="F2635" s="167"/>
      <c r="G2635" s="168"/>
      <c r="H2635" s="419"/>
      <c r="I2635" s="168"/>
      <c r="J2635" s="168"/>
      <c r="K2635" s="419"/>
      <c r="L2635" s="168"/>
      <c r="M2635" s="168"/>
      <c r="N2635" s="170"/>
      <c r="O2635" s="408"/>
      <c r="P2635" s="17"/>
      <c r="Q2635" s="206"/>
      <c r="R2635" s="755"/>
      <c r="S2635" s="755"/>
      <c r="AZ2635" s="10"/>
      <c r="BA2635" s="10"/>
      <c r="BC2635" s="11"/>
      <c r="BD2635" s="12"/>
    </row>
    <row r="2636" spans="1:56" hidden="1">
      <c r="A2636" s="67"/>
      <c r="B2636" s="142"/>
      <c r="C2636" s="142"/>
      <c r="D2636" s="1071" t="s">
        <v>407</v>
      </c>
      <c r="E2636" s="13"/>
      <c r="F2636" s="167"/>
      <c r="G2636" s="168"/>
      <c r="H2636" s="419"/>
      <c r="I2636" s="168"/>
      <c r="J2636" s="168"/>
      <c r="K2636" s="419"/>
      <c r="L2636" s="168"/>
      <c r="M2636" s="168"/>
      <c r="N2636" s="420">
        <f>SUBTOTAL(9,N2637)</f>
        <v>600000</v>
      </c>
      <c r="O2636" s="420">
        <f>SUBTOTAL(9,O2637)</f>
        <v>600000</v>
      </c>
      <c r="P2636" s="420">
        <f>SUBTOTAL(9,P2637)</f>
        <v>0</v>
      </c>
      <c r="Q2636" s="206"/>
      <c r="R2636" s="755"/>
      <c r="S2636" s="755"/>
      <c r="AZ2636" s="10"/>
      <c r="BA2636" s="10"/>
      <c r="BC2636" s="11"/>
      <c r="BD2636" s="12"/>
    </row>
    <row r="2637" spans="1:56" hidden="1">
      <c r="A2637" s="67"/>
      <c r="B2637" s="142"/>
      <c r="C2637" s="142"/>
      <c r="D2637" s="1071"/>
      <c r="E2637" s="13" t="s">
        <v>2895</v>
      </c>
      <c r="F2637" s="402">
        <v>600000</v>
      </c>
      <c r="G2637" s="403" t="s">
        <v>3</v>
      </c>
      <c r="H2637" s="407">
        <v>1</v>
      </c>
      <c r="I2637" s="403" t="s">
        <v>2896</v>
      </c>
      <c r="J2637" s="403" t="s">
        <v>3</v>
      </c>
      <c r="K2637" s="404">
        <v>1</v>
      </c>
      <c r="L2637" s="403" t="s">
        <v>16</v>
      </c>
      <c r="M2637" s="403" t="s">
        <v>5</v>
      </c>
      <c r="N2637" s="170">
        <f>ROUNDUP(IF(H2637&lt;=0,0,IF(K2637&lt;=0,0,F2637*H2637*K2637)),-3)</f>
        <v>600000</v>
      </c>
      <c r="O2637" s="408">
        <v>600000</v>
      </c>
      <c r="P2637" s="17">
        <f>N2637-O2637</f>
        <v>0</v>
      </c>
      <c r="Q2637" s="206"/>
      <c r="R2637" s="755"/>
      <c r="S2637" s="755"/>
      <c r="AZ2637" s="10"/>
      <c r="BA2637" s="10"/>
      <c r="BC2637" s="11"/>
      <c r="BD2637" s="12"/>
    </row>
    <row r="2638" spans="1:56" hidden="1">
      <c r="A2638" s="67"/>
      <c r="B2638" s="142"/>
      <c r="C2638" s="142"/>
      <c r="D2638" s="1071"/>
      <c r="E2638" s="13"/>
      <c r="F2638" s="167"/>
      <c r="G2638" s="168"/>
      <c r="H2638" s="169"/>
      <c r="I2638" s="168"/>
      <c r="J2638" s="168"/>
      <c r="K2638" s="169"/>
      <c r="L2638" s="168"/>
      <c r="M2638" s="168"/>
      <c r="N2638" s="170"/>
      <c r="O2638" s="408"/>
      <c r="P2638" s="17"/>
      <c r="Q2638" s="206"/>
      <c r="R2638" s="755"/>
      <c r="S2638" s="755"/>
      <c r="AZ2638" s="10"/>
      <c r="BA2638" s="10"/>
      <c r="BC2638" s="11"/>
      <c r="BD2638" s="12"/>
    </row>
    <row r="2639" spans="1:56" hidden="1">
      <c r="A2639" s="67"/>
      <c r="B2639" s="142"/>
      <c r="C2639" s="142"/>
      <c r="D2639" s="1068" t="s">
        <v>434</v>
      </c>
      <c r="E2639" s="20"/>
      <c r="F2639" s="402"/>
      <c r="G2639" s="403"/>
      <c r="H2639" s="407"/>
      <c r="I2639" s="403"/>
      <c r="J2639" s="403"/>
      <c r="K2639" s="404"/>
      <c r="L2639" s="403"/>
      <c r="M2639" s="403"/>
      <c r="N2639" s="405">
        <f>SUBTOTAL(9,N2640:N2646)</f>
        <v>25520000</v>
      </c>
      <c r="O2639" s="405">
        <f>SUBTOTAL(9,O2640:O2646)</f>
        <v>54000000</v>
      </c>
      <c r="P2639" s="405">
        <f>SUBTOTAL(9,P2640:P2646)</f>
        <v>-28480000</v>
      </c>
      <c r="Q2639" s="206"/>
      <c r="R2639" s="755"/>
      <c r="S2639" s="755"/>
      <c r="AZ2639" s="10"/>
      <c r="BA2639" s="10"/>
      <c r="BC2639" s="11"/>
      <c r="BD2639" s="12"/>
    </row>
    <row r="2640" spans="1:56" hidden="1">
      <c r="A2640" s="67"/>
      <c r="B2640" s="142"/>
      <c r="C2640" s="142"/>
      <c r="D2640" s="1068"/>
      <c r="E2640" s="20" t="s">
        <v>2897</v>
      </c>
      <c r="F2640" s="402">
        <v>20000</v>
      </c>
      <c r="G2640" s="403" t="s">
        <v>3</v>
      </c>
      <c r="H2640" s="421">
        <v>140</v>
      </c>
      <c r="I2640" s="403" t="s">
        <v>2898</v>
      </c>
      <c r="J2640" s="403" t="s">
        <v>3</v>
      </c>
      <c r="K2640" s="404">
        <v>2</v>
      </c>
      <c r="L2640" s="403" t="s">
        <v>2870</v>
      </c>
      <c r="M2640" s="403" t="s">
        <v>5</v>
      </c>
      <c r="N2640" s="406">
        <f>ROUNDUP(IF(H2640&lt;=0,F2640,IF(K2640&lt;=0,F2640*H2640,F2640*H2640*K2640)),-3)</f>
        <v>5600000</v>
      </c>
      <c r="O2640" s="408">
        <v>10000000</v>
      </c>
      <c r="P2640" s="17">
        <f t="shared" ref="P2640:P2646" si="139">N2640-O2640</f>
        <v>-4400000</v>
      </c>
      <c r="Q2640" s="206"/>
      <c r="R2640" s="755"/>
      <c r="S2640" s="755"/>
      <c r="AZ2640" s="10"/>
      <c r="BA2640" s="10"/>
      <c r="BC2640" s="11"/>
      <c r="BD2640" s="12"/>
    </row>
    <row r="2641" spans="1:56" hidden="1">
      <c r="A2641" s="67"/>
      <c r="B2641" s="142"/>
      <c r="C2641" s="142"/>
      <c r="D2641" s="1071"/>
      <c r="E2641" s="13" t="s">
        <v>2899</v>
      </c>
      <c r="F2641" s="167">
        <v>1800000</v>
      </c>
      <c r="G2641" s="403" t="s">
        <v>3</v>
      </c>
      <c r="H2641" s="419">
        <v>4</v>
      </c>
      <c r="I2641" s="403" t="s">
        <v>2900</v>
      </c>
      <c r="J2641" s="403" t="s">
        <v>3</v>
      </c>
      <c r="K2641" s="169">
        <v>1</v>
      </c>
      <c r="L2641" s="168" t="s">
        <v>2860</v>
      </c>
      <c r="M2641" s="403" t="s">
        <v>5</v>
      </c>
      <c r="N2641" s="406">
        <f t="shared" ref="N2641:N2646" si="140">ROUNDUP(IF(H2641&lt;=0,F2641,IF(K2641&lt;=0,F2641*H2641,F2641*H2641*K2641)),-3)</f>
        <v>7200000</v>
      </c>
      <c r="O2641" s="408">
        <v>30000000</v>
      </c>
      <c r="P2641" s="17">
        <f t="shared" si="139"/>
        <v>-22800000</v>
      </c>
      <c r="Q2641" s="206"/>
      <c r="R2641" s="755"/>
      <c r="S2641" s="755"/>
      <c r="AZ2641" s="10"/>
      <c r="BA2641" s="10"/>
      <c r="BC2641" s="11"/>
      <c r="BD2641" s="12"/>
    </row>
    <row r="2642" spans="1:56" hidden="1">
      <c r="A2642" s="67"/>
      <c r="B2642" s="142"/>
      <c r="C2642" s="142"/>
      <c r="D2642" s="1068"/>
      <c r="E2642" s="20" t="s">
        <v>2901</v>
      </c>
      <c r="F2642" s="402">
        <v>2100000</v>
      </c>
      <c r="G2642" s="403" t="s">
        <v>3</v>
      </c>
      <c r="H2642" s="407">
        <v>4</v>
      </c>
      <c r="I2642" s="403" t="s">
        <v>2900</v>
      </c>
      <c r="J2642" s="403" t="s">
        <v>3</v>
      </c>
      <c r="K2642" s="404">
        <v>1</v>
      </c>
      <c r="L2642" s="168" t="s">
        <v>2860</v>
      </c>
      <c r="M2642" s="403" t="s">
        <v>5</v>
      </c>
      <c r="N2642" s="406">
        <f t="shared" si="140"/>
        <v>8400000</v>
      </c>
      <c r="O2642" s="406"/>
      <c r="P2642" s="17">
        <f t="shared" si="139"/>
        <v>8400000</v>
      </c>
      <c r="Q2642" s="206"/>
      <c r="R2642" s="755"/>
      <c r="S2642" s="755"/>
      <c r="AZ2642" s="10"/>
      <c r="BA2642" s="10"/>
      <c r="BC2642" s="11"/>
      <c r="BD2642" s="12"/>
    </row>
    <row r="2643" spans="1:56" hidden="1">
      <c r="A2643" s="67"/>
      <c r="B2643" s="142"/>
      <c r="C2643" s="142"/>
      <c r="D2643" s="1068"/>
      <c r="E2643" s="20" t="s">
        <v>2902</v>
      </c>
      <c r="F2643" s="402">
        <v>200000</v>
      </c>
      <c r="G2643" s="403" t="s">
        <v>3</v>
      </c>
      <c r="H2643" s="407">
        <v>6</v>
      </c>
      <c r="I2643" s="403" t="s">
        <v>2900</v>
      </c>
      <c r="J2643" s="403" t="s">
        <v>3</v>
      </c>
      <c r="K2643" s="404">
        <v>1</v>
      </c>
      <c r="L2643" s="168" t="s">
        <v>2860</v>
      </c>
      <c r="M2643" s="403" t="s">
        <v>5</v>
      </c>
      <c r="N2643" s="406">
        <f t="shared" si="140"/>
        <v>1200000</v>
      </c>
      <c r="O2643" s="406"/>
      <c r="P2643" s="17">
        <f t="shared" si="139"/>
        <v>1200000</v>
      </c>
      <c r="Q2643" s="206"/>
      <c r="R2643" s="755"/>
      <c r="S2643" s="755"/>
      <c r="AZ2643" s="10"/>
      <c r="BA2643" s="10"/>
      <c r="BC2643" s="11"/>
      <c r="BD2643" s="12"/>
    </row>
    <row r="2644" spans="1:56" hidden="1">
      <c r="A2644" s="67"/>
      <c r="B2644" s="142"/>
      <c r="C2644" s="142"/>
      <c r="D2644" s="1068"/>
      <c r="E2644" s="20" t="s">
        <v>2903</v>
      </c>
      <c r="F2644" s="402">
        <v>1000000</v>
      </c>
      <c r="G2644" s="403" t="s">
        <v>3</v>
      </c>
      <c r="H2644" s="407">
        <v>1</v>
      </c>
      <c r="I2644" s="403" t="s">
        <v>2900</v>
      </c>
      <c r="J2644" s="403" t="s">
        <v>3</v>
      </c>
      <c r="K2644" s="404">
        <v>1</v>
      </c>
      <c r="L2644" s="168" t="s">
        <v>2860</v>
      </c>
      <c r="M2644" s="403" t="s">
        <v>5</v>
      </c>
      <c r="N2644" s="406">
        <f t="shared" si="140"/>
        <v>1000000</v>
      </c>
      <c r="O2644" s="406">
        <v>13000000</v>
      </c>
      <c r="P2644" s="17">
        <f t="shared" si="139"/>
        <v>-12000000</v>
      </c>
      <c r="Q2644" s="206"/>
      <c r="R2644" s="755"/>
      <c r="S2644" s="755"/>
      <c r="AZ2644" s="10"/>
      <c r="BA2644" s="10"/>
      <c r="BC2644" s="11"/>
      <c r="BD2644" s="12"/>
    </row>
    <row r="2645" spans="1:56" hidden="1">
      <c r="A2645" s="67"/>
      <c r="B2645" s="142"/>
      <c r="C2645" s="142"/>
      <c r="D2645" s="1068"/>
      <c r="E2645" s="20" t="s">
        <v>2904</v>
      </c>
      <c r="F2645" s="402">
        <v>200000</v>
      </c>
      <c r="G2645" s="403" t="s">
        <v>3</v>
      </c>
      <c r="H2645" s="407">
        <v>1</v>
      </c>
      <c r="I2645" s="403" t="s">
        <v>2900</v>
      </c>
      <c r="J2645" s="403" t="s">
        <v>3</v>
      </c>
      <c r="K2645" s="404">
        <v>3</v>
      </c>
      <c r="L2645" s="168" t="s">
        <v>2860</v>
      </c>
      <c r="M2645" s="403" t="s">
        <v>5</v>
      </c>
      <c r="N2645" s="406">
        <f t="shared" si="140"/>
        <v>600000</v>
      </c>
      <c r="O2645" s="406">
        <v>1000000</v>
      </c>
      <c r="P2645" s="17">
        <f t="shared" si="139"/>
        <v>-400000</v>
      </c>
      <c r="Q2645" s="206"/>
      <c r="R2645" s="755"/>
      <c r="S2645" s="755"/>
      <c r="AZ2645" s="10"/>
      <c r="BA2645" s="10"/>
      <c r="BC2645" s="11"/>
      <c r="BD2645" s="12"/>
    </row>
    <row r="2646" spans="1:56" hidden="1">
      <c r="A2646" s="67"/>
      <c r="B2646" s="142"/>
      <c r="C2646" s="142"/>
      <c r="D2646" s="1068"/>
      <c r="E2646" s="20" t="s">
        <v>2905</v>
      </c>
      <c r="F2646" s="402">
        <v>760000</v>
      </c>
      <c r="G2646" s="403" t="s">
        <v>3</v>
      </c>
      <c r="H2646" s="407">
        <v>2</v>
      </c>
      <c r="I2646" s="403" t="s">
        <v>2900</v>
      </c>
      <c r="J2646" s="403" t="s">
        <v>3</v>
      </c>
      <c r="K2646" s="404">
        <v>1</v>
      </c>
      <c r="L2646" s="168" t="s">
        <v>2860</v>
      </c>
      <c r="M2646" s="403" t="s">
        <v>5</v>
      </c>
      <c r="N2646" s="406">
        <f t="shared" si="140"/>
        <v>1520000</v>
      </c>
      <c r="O2646" s="408"/>
      <c r="P2646" s="17">
        <f t="shared" si="139"/>
        <v>1520000</v>
      </c>
      <c r="Q2646" s="206"/>
      <c r="R2646" s="755"/>
      <c r="S2646" s="755"/>
      <c r="AZ2646" s="10"/>
      <c r="BA2646" s="10"/>
      <c r="BC2646" s="11"/>
      <c r="BD2646" s="12"/>
    </row>
    <row r="2647" spans="1:56" hidden="1">
      <c r="A2647" s="67"/>
      <c r="B2647" s="142"/>
      <c r="C2647" s="142"/>
      <c r="D2647" s="1068"/>
      <c r="E2647" s="20"/>
      <c r="F2647" s="402"/>
      <c r="G2647" s="403"/>
      <c r="H2647" s="418"/>
      <c r="I2647" s="403"/>
      <c r="J2647" s="403"/>
      <c r="K2647" s="404"/>
      <c r="L2647" s="403"/>
      <c r="M2647" s="403"/>
      <c r="N2647" s="406"/>
      <c r="O2647" s="408"/>
      <c r="P2647" s="17"/>
      <c r="Q2647" s="206"/>
      <c r="R2647" s="755"/>
      <c r="S2647" s="755"/>
      <c r="AZ2647" s="10"/>
      <c r="BA2647" s="10"/>
      <c r="BC2647" s="11"/>
      <c r="BD2647" s="12"/>
    </row>
    <row r="2648" spans="1:56" hidden="1">
      <c r="A2648" s="67"/>
      <c r="B2648" s="142"/>
      <c r="C2648" s="142"/>
      <c r="D2648" s="1071" t="s">
        <v>401</v>
      </c>
      <c r="E2648" s="13"/>
      <c r="F2648" s="167"/>
      <c r="G2648" s="168"/>
      <c r="H2648" s="169"/>
      <c r="I2648" s="168"/>
      <c r="J2648" s="124"/>
      <c r="K2648" s="124"/>
      <c r="L2648" s="124"/>
      <c r="M2648" s="124"/>
      <c r="N2648" s="420">
        <f>SUBTOTAL(9,N2649:N2654)</f>
        <v>81600000</v>
      </c>
      <c r="O2648" s="420">
        <f>SUBTOTAL(9,O2649:O2654)</f>
        <v>102000000</v>
      </c>
      <c r="P2648" s="420">
        <f>SUBTOTAL(9,P2649:P2654)</f>
        <v>-20400000</v>
      </c>
      <c r="Q2648" s="206"/>
      <c r="R2648" s="755"/>
      <c r="S2648" s="755"/>
      <c r="AZ2648" s="10"/>
      <c r="BA2648" s="10"/>
      <c r="BC2648" s="11"/>
      <c r="BD2648" s="12"/>
    </row>
    <row r="2649" spans="1:56" hidden="1">
      <c r="A2649" s="67"/>
      <c r="B2649" s="142"/>
      <c r="C2649" s="142"/>
      <c r="D2649" s="1071"/>
      <c r="E2649" s="13" t="s">
        <v>2906</v>
      </c>
      <c r="F2649" s="167">
        <v>2500000</v>
      </c>
      <c r="G2649" s="168" t="s">
        <v>3</v>
      </c>
      <c r="H2649" s="169">
        <v>12</v>
      </c>
      <c r="I2649" s="168" t="s">
        <v>2866</v>
      </c>
      <c r="J2649" s="124" t="s">
        <v>3</v>
      </c>
      <c r="K2649" s="124">
        <v>1</v>
      </c>
      <c r="L2649" s="124" t="s">
        <v>2860</v>
      </c>
      <c r="M2649" s="124" t="s">
        <v>5</v>
      </c>
      <c r="N2649" s="170">
        <f t="shared" ref="N2649:N2654" si="141">ROUNDUP(IF(H2649&lt;=0,0,IF(K2649&lt;=0,0,F2649*H2649*K2649)),-3)</f>
        <v>30000000</v>
      </c>
      <c r="O2649" s="408">
        <v>24000000</v>
      </c>
      <c r="P2649" s="17">
        <f t="shared" ref="P2649:P2654" si="142">N2649-O2649</f>
        <v>6000000</v>
      </c>
      <c r="Q2649" s="206"/>
      <c r="R2649" s="755"/>
      <c r="S2649" s="755"/>
      <c r="AZ2649" s="10"/>
      <c r="BA2649" s="10"/>
      <c r="BC2649" s="11"/>
      <c r="BD2649" s="12"/>
    </row>
    <row r="2650" spans="1:56" hidden="1">
      <c r="A2650" s="67"/>
      <c r="B2650" s="142"/>
      <c r="C2650" s="142"/>
      <c r="D2650" s="1071"/>
      <c r="E2650" s="13" t="s">
        <v>2907</v>
      </c>
      <c r="F2650" s="167">
        <v>3000000</v>
      </c>
      <c r="G2650" s="168" t="s">
        <v>3</v>
      </c>
      <c r="H2650" s="169">
        <v>12</v>
      </c>
      <c r="I2650" s="168" t="s">
        <v>2866</v>
      </c>
      <c r="J2650" s="124" t="s">
        <v>3</v>
      </c>
      <c r="K2650" s="124">
        <v>1</v>
      </c>
      <c r="L2650" s="124" t="s">
        <v>2870</v>
      </c>
      <c r="M2650" s="124" t="s">
        <v>5</v>
      </c>
      <c r="N2650" s="170">
        <f t="shared" si="141"/>
        <v>36000000</v>
      </c>
      <c r="O2650" s="408">
        <v>58000000</v>
      </c>
      <c r="P2650" s="17">
        <f t="shared" si="142"/>
        <v>-22000000</v>
      </c>
      <c r="Q2650" s="206"/>
      <c r="R2650" s="755"/>
      <c r="S2650" s="755"/>
      <c r="AZ2650" s="10"/>
      <c r="BA2650" s="10"/>
      <c r="BC2650" s="11"/>
      <c r="BD2650" s="12"/>
    </row>
    <row r="2651" spans="1:56" hidden="1">
      <c r="A2651" s="67"/>
      <c r="B2651" s="142"/>
      <c r="C2651" s="142"/>
      <c r="D2651" s="1071"/>
      <c r="E2651" s="13" t="s">
        <v>2908</v>
      </c>
      <c r="F2651" s="167">
        <v>1000000</v>
      </c>
      <c r="G2651" s="168" t="s">
        <v>3</v>
      </c>
      <c r="H2651" s="169">
        <v>3</v>
      </c>
      <c r="I2651" s="168" t="s">
        <v>2870</v>
      </c>
      <c r="J2651" s="124" t="s">
        <v>3</v>
      </c>
      <c r="K2651" s="124">
        <v>1</v>
      </c>
      <c r="L2651" s="124" t="s">
        <v>2860</v>
      </c>
      <c r="M2651" s="124" t="s">
        <v>5</v>
      </c>
      <c r="N2651" s="170">
        <f t="shared" si="141"/>
        <v>3000000</v>
      </c>
      <c r="O2651" s="408">
        <v>20000000</v>
      </c>
      <c r="P2651" s="17">
        <f t="shared" si="142"/>
        <v>-17000000</v>
      </c>
      <c r="Q2651" s="206"/>
      <c r="R2651" s="755"/>
      <c r="S2651" s="755"/>
      <c r="AZ2651" s="10"/>
      <c r="BA2651" s="10"/>
      <c r="BC2651" s="11"/>
      <c r="BD2651" s="12"/>
    </row>
    <row r="2652" spans="1:56" hidden="1">
      <c r="A2652" s="67"/>
      <c r="B2652" s="142"/>
      <c r="C2652" s="142"/>
      <c r="D2652" s="1071"/>
      <c r="E2652" s="13" t="s">
        <v>2909</v>
      </c>
      <c r="F2652" s="167">
        <v>2000000</v>
      </c>
      <c r="G2652" s="168" t="s">
        <v>3</v>
      </c>
      <c r="H2652" s="169">
        <v>3</v>
      </c>
      <c r="I2652" s="168" t="s">
        <v>2870</v>
      </c>
      <c r="J2652" s="124" t="s">
        <v>3</v>
      </c>
      <c r="K2652" s="124">
        <v>1</v>
      </c>
      <c r="L2652" s="124" t="s">
        <v>2860</v>
      </c>
      <c r="M2652" s="124" t="s">
        <v>5</v>
      </c>
      <c r="N2652" s="170">
        <f t="shared" si="141"/>
        <v>6000000</v>
      </c>
      <c r="O2652" s="408"/>
      <c r="P2652" s="17">
        <f t="shared" si="142"/>
        <v>6000000</v>
      </c>
      <c r="Q2652" s="206"/>
      <c r="R2652" s="755"/>
      <c r="S2652" s="755"/>
      <c r="AZ2652" s="10"/>
      <c r="BA2652" s="10"/>
      <c r="BC2652" s="11"/>
      <c r="BD2652" s="12"/>
    </row>
    <row r="2653" spans="1:56" hidden="1">
      <c r="A2653" s="67"/>
      <c r="B2653" s="142"/>
      <c r="C2653" s="142"/>
      <c r="D2653" s="1071"/>
      <c r="E2653" s="13" t="s">
        <v>2910</v>
      </c>
      <c r="F2653" s="167">
        <v>2000000</v>
      </c>
      <c r="G2653" s="168" t="s">
        <v>3</v>
      </c>
      <c r="H2653" s="169">
        <v>1</v>
      </c>
      <c r="I2653" s="168" t="s">
        <v>2870</v>
      </c>
      <c r="J2653" s="124" t="s">
        <v>3</v>
      </c>
      <c r="K2653" s="124">
        <v>1</v>
      </c>
      <c r="L2653" s="124" t="s">
        <v>2860</v>
      </c>
      <c r="M2653" s="124" t="s">
        <v>5</v>
      </c>
      <c r="N2653" s="170">
        <f t="shared" si="141"/>
        <v>2000000</v>
      </c>
      <c r="O2653" s="408"/>
      <c r="P2653" s="17">
        <f t="shared" si="142"/>
        <v>2000000</v>
      </c>
      <c r="Q2653" s="206"/>
      <c r="R2653" s="755"/>
      <c r="S2653" s="755"/>
      <c r="AZ2653" s="10"/>
      <c r="BA2653" s="10"/>
      <c r="BC2653" s="11"/>
      <c r="BD2653" s="12"/>
    </row>
    <row r="2654" spans="1:56" hidden="1">
      <c r="A2654" s="67"/>
      <c r="B2654" s="142"/>
      <c r="C2654" s="142"/>
      <c r="D2654" s="1071"/>
      <c r="E2654" s="13" t="s">
        <v>2911</v>
      </c>
      <c r="F2654" s="167">
        <v>2300000</v>
      </c>
      <c r="G2654" s="168" t="s">
        <v>3</v>
      </c>
      <c r="H2654" s="169">
        <v>2</v>
      </c>
      <c r="I2654" s="168" t="s">
        <v>2870</v>
      </c>
      <c r="J2654" s="124" t="s">
        <v>3</v>
      </c>
      <c r="K2654" s="124">
        <v>1</v>
      </c>
      <c r="L2654" s="124" t="s">
        <v>2860</v>
      </c>
      <c r="M2654" s="124" t="s">
        <v>5</v>
      </c>
      <c r="N2654" s="170">
        <f t="shared" si="141"/>
        <v>4600000</v>
      </c>
      <c r="O2654" s="408"/>
      <c r="P2654" s="17">
        <f t="shared" si="142"/>
        <v>4600000</v>
      </c>
      <c r="Q2654" s="206"/>
      <c r="R2654" s="755"/>
      <c r="S2654" s="755"/>
      <c r="AZ2654" s="10"/>
      <c r="BA2654" s="10"/>
      <c r="BC2654" s="11"/>
      <c r="BD2654" s="12"/>
    </row>
    <row r="2655" spans="1:56" hidden="1">
      <c r="A2655" s="67"/>
      <c r="B2655" s="142"/>
      <c r="C2655" s="142"/>
      <c r="D2655" s="1071"/>
      <c r="E2655" s="13"/>
      <c r="F2655" s="167"/>
      <c r="G2655" s="168"/>
      <c r="H2655" s="169"/>
      <c r="I2655" s="168"/>
      <c r="J2655" s="124"/>
      <c r="K2655" s="124"/>
      <c r="L2655" s="124"/>
      <c r="M2655" s="124"/>
      <c r="N2655" s="170"/>
      <c r="O2655" s="408"/>
      <c r="P2655" s="17"/>
      <c r="Q2655" s="206"/>
      <c r="R2655" s="755"/>
      <c r="S2655" s="755"/>
      <c r="AZ2655" s="10"/>
      <c r="BA2655" s="10"/>
      <c r="BC2655" s="11"/>
      <c r="BD2655" s="12"/>
    </row>
    <row r="2656" spans="1:56" hidden="1">
      <c r="A2656" s="67"/>
      <c r="B2656" s="142"/>
      <c r="C2656" s="142"/>
      <c r="D2656" s="1071" t="s">
        <v>402</v>
      </c>
      <c r="E2656" s="13"/>
      <c r="F2656" s="167"/>
      <c r="G2656" s="168"/>
      <c r="H2656" s="169"/>
      <c r="I2656" s="168"/>
      <c r="J2656" s="168"/>
      <c r="K2656" s="169"/>
      <c r="L2656" s="168"/>
      <c r="M2656" s="168"/>
      <c r="N2656" s="420">
        <f>SUBTOTAL(9,N2657:N2659)</f>
        <v>16080000</v>
      </c>
      <c r="O2656" s="420">
        <f>SUBTOTAL(9,O2657:O2659)</f>
        <v>10000000</v>
      </c>
      <c r="P2656" s="420">
        <f>SUBTOTAL(9,P2657:P2659)</f>
        <v>6080000</v>
      </c>
      <c r="Q2656" s="206"/>
      <c r="R2656" s="755"/>
      <c r="S2656" s="755"/>
      <c r="AZ2656" s="10"/>
      <c r="BA2656" s="10"/>
      <c r="BC2656" s="11"/>
      <c r="BD2656" s="12"/>
    </row>
    <row r="2657" spans="1:56" hidden="1">
      <c r="A2657" s="67"/>
      <c r="B2657" s="142"/>
      <c r="C2657" s="142"/>
      <c r="D2657" s="1071"/>
      <c r="E2657" s="13" t="s">
        <v>2912</v>
      </c>
      <c r="F2657" s="167">
        <v>160000</v>
      </c>
      <c r="G2657" s="168" t="s">
        <v>3</v>
      </c>
      <c r="H2657" s="419">
        <v>7</v>
      </c>
      <c r="I2657" s="168" t="s">
        <v>2913</v>
      </c>
      <c r="J2657" s="168" t="s">
        <v>3</v>
      </c>
      <c r="K2657" s="419">
        <v>6</v>
      </c>
      <c r="L2657" s="168" t="s">
        <v>2900</v>
      </c>
      <c r="M2657" s="168" t="s">
        <v>5</v>
      </c>
      <c r="N2657" s="170">
        <f>ROUNDUP(IF(H2657&lt;=0,0,IF(K2657&lt;=0,0,F2657*H2657*K2657)),-3)</f>
        <v>6720000</v>
      </c>
      <c r="O2657" s="408">
        <v>7500000</v>
      </c>
      <c r="P2657" s="17">
        <f>N2657-O2657</f>
        <v>-780000</v>
      </c>
      <c r="Q2657" s="206"/>
      <c r="R2657" s="755"/>
      <c r="S2657" s="755"/>
      <c r="AZ2657" s="10"/>
      <c r="BA2657" s="10"/>
      <c r="BC2657" s="11"/>
      <c r="BD2657" s="12"/>
    </row>
    <row r="2658" spans="1:56" hidden="1">
      <c r="A2658" s="67"/>
      <c r="B2658" s="142"/>
      <c r="C2658" s="142"/>
      <c r="D2658" s="1071"/>
      <c r="E2658" s="13" t="s">
        <v>2914</v>
      </c>
      <c r="F2658" s="167">
        <v>150000</v>
      </c>
      <c r="G2658" s="168" t="s">
        <v>3</v>
      </c>
      <c r="H2658" s="419">
        <v>20</v>
      </c>
      <c r="I2658" s="168" t="s">
        <v>2913</v>
      </c>
      <c r="J2658" s="168" t="s">
        <v>3</v>
      </c>
      <c r="K2658" s="419">
        <v>2</v>
      </c>
      <c r="L2658" s="168" t="s">
        <v>2900</v>
      </c>
      <c r="M2658" s="168" t="s">
        <v>5</v>
      </c>
      <c r="N2658" s="170">
        <f>ROUNDUP(IF(H2658&lt;=0,0,IF(K2658&lt;=0,0,F2658*H2658*K2658)),-3)</f>
        <v>6000000</v>
      </c>
      <c r="O2658" s="408">
        <v>2500000</v>
      </c>
      <c r="P2658" s="17">
        <f>N2658-O2658</f>
        <v>3500000</v>
      </c>
      <c r="Q2658" s="206"/>
      <c r="R2658" s="755"/>
      <c r="S2658" s="755"/>
      <c r="AZ2658" s="10"/>
      <c r="BA2658" s="10"/>
      <c r="BC2658" s="11"/>
      <c r="BD2658" s="12"/>
    </row>
    <row r="2659" spans="1:56" hidden="1">
      <c r="A2659" s="67"/>
      <c r="B2659" s="142"/>
      <c r="C2659" s="142"/>
      <c r="D2659" s="1071"/>
      <c r="E2659" s="13" t="s">
        <v>2915</v>
      </c>
      <c r="F2659" s="167">
        <v>160000</v>
      </c>
      <c r="G2659" s="168" t="s">
        <v>3</v>
      </c>
      <c r="H2659" s="419">
        <v>7</v>
      </c>
      <c r="I2659" s="168" t="s">
        <v>2913</v>
      </c>
      <c r="J2659" s="168" t="s">
        <v>3</v>
      </c>
      <c r="K2659" s="419">
        <v>3</v>
      </c>
      <c r="L2659" s="168" t="s">
        <v>2900</v>
      </c>
      <c r="M2659" s="168" t="s">
        <v>5</v>
      </c>
      <c r="N2659" s="170">
        <f>ROUNDUP(IF(H2659&lt;=0,0,IF(K2659&lt;=0,0,F2659*H2659*K2659)),-3)</f>
        <v>3360000</v>
      </c>
      <c r="O2659" s="408"/>
      <c r="P2659" s="17">
        <f>N2659-O2659</f>
        <v>3360000</v>
      </c>
      <c r="Q2659" s="206"/>
      <c r="R2659" s="755"/>
      <c r="S2659" s="755"/>
      <c r="AZ2659" s="10"/>
      <c r="BA2659" s="10"/>
      <c r="BC2659" s="11"/>
      <c r="BD2659" s="12"/>
    </row>
    <row r="2660" spans="1:56" hidden="1">
      <c r="A2660" s="67"/>
      <c r="B2660" s="142"/>
      <c r="C2660" s="142"/>
      <c r="D2660" s="1071"/>
      <c r="E2660" s="13"/>
      <c r="F2660" s="167"/>
      <c r="G2660" s="168"/>
      <c r="H2660" s="169"/>
      <c r="I2660" s="168"/>
      <c r="J2660" s="168"/>
      <c r="K2660" s="169"/>
      <c r="L2660" s="168"/>
      <c r="M2660" s="168"/>
      <c r="N2660" s="170"/>
      <c r="O2660" s="408"/>
      <c r="P2660" s="17"/>
      <c r="Q2660" s="206"/>
      <c r="R2660" s="755"/>
      <c r="S2660" s="755"/>
      <c r="AZ2660" s="10"/>
      <c r="BA2660" s="10"/>
      <c r="BC2660" s="11"/>
      <c r="BD2660" s="12"/>
    </row>
    <row r="2661" spans="1:56" hidden="1">
      <c r="A2661" s="67"/>
      <c r="B2661" s="142"/>
      <c r="C2661" s="142"/>
      <c r="D2661" s="1071" t="s">
        <v>403</v>
      </c>
      <c r="E2661" s="13"/>
      <c r="F2661" s="167"/>
      <c r="G2661" s="168"/>
      <c r="H2661" s="169"/>
      <c r="I2661" s="168"/>
      <c r="J2661" s="168"/>
      <c r="K2661" s="169"/>
      <c r="L2661" s="168"/>
      <c r="M2661" s="168"/>
      <c r="N2661" s="420">
        <f>SUBTOTAL(9,N2662:N2667)</f>
        <v>7000000</v>
      </c>
      <c r="O2661" s="420">
        <f>SUBTOTAL(9,O2662:O2667)</f>
        <v>6100000</v>
      </c>
      <c r="P2661" s="420">
        <f>SUBTOTAL(9,P2662:P2667)</f>
        <v>900000</v>
      </c>
      <c r="Q2661" s="206"/>
      <c r="R2661" s="755"/>
      <c r="S2661" s="755"/>
      <c r="AZ2661" s="10"/>
      <c r="BA2661" s="10"/>
      <c r="BC2661" s="11"/>
      <c r="BD2661" s="12"/>
    </row>
    <row r="2662" spans="1:56" hidden="1">
      <c r="A2662" s="67"/>
      <c r="B2662" s="142"/>
      <c r="C2662" s="142"/>
      <c r="D2662" s="1071"/>
      <c r="E2662" s="13" t="s">
        <v>2916</v>
      </c>
      <c r="F2662" s="167">
        <v>20000</v>
      </c>
      <c r="G2662" s="168" t="s">
        <v>3</v>
      </c>
      <c r="H2662" s="169">
        <v>40</v>
      </c>
      <c r="I2662" s="168" t="s">
        <v>2913</v>
      </c>
      <c r="J2662" s="168" t="s">
        <v>3</v>
      </c>
      <c r="K2662" s="169">
        <v>2</v>
      </c>
      <c r="L2662" s="168" t="s">
        <v>2900</v>
      </c>
      <c r="M2662" s="168" t="s">
        <v>5</v>
      </c>
      <c r="N2662" s="170">
        <f t="shared" ref="N2662:N2667" si="143">ROUNDUP(IF(H2662&lt;=0,0,IF(K2662&lt;=0,0,F2662*H2662*K2662)),-3)</f>
        <v>1600000</v>
      </c>
      <c r="O2662" s="17">
        <v>1500000</v>
      </c>
      <c r="P2662" s="17">
        <f t="shared" ref="P2662:P2667" si="144">N2662-O2662</f>
        <v>100000</v>
      </c>
      <c r="Q2662" s="206"/>
      <c r="R2662" s="755"/>
      <c r="S2662" s="755"/>
      <c r="AZ2662" s="10"/>
      <c r="BA2662" s="10"/>
      <c r="BC2662" s="11"/>
      <c r="BD2662" s="12"/>
    </row>
    <row r="2663" spans="1:56" hidden="1">
      <c r="A2663" s="67"/>
      <c r="B2663" s="142"/>
      <c r="C2663" s="142"/>
      <c r="D2663" s="1071"/>
      <c r="E2663" s="13" t="s">
        <v>2917</v>
      </c>
      <c r="F2663" s="167">
        <v>20000</v>
      </c>
      <c r="G2663" s="168" t="s">
        <v>3</v>
      </c>
      <c r="H2663" s="169">
        <v>25</v>
      </c>
      <c r="I2663" s="168" t="s">
        <v>2889</v>
      </c>
      <c r="J2663" s="168" t="s">
        <v>3</v>
      </c>
      <c r="K2663" s="169">
        <v>2</v>
      </c>
      <c r="L2663" s="168" t="s">
        <v>2918</v>
      </c>
      <c r="M2663" s="168" t="s">
        <v>5</v>
      </c>
      <c r="N2663" s="170">
        <f t="shared" si="143"/>
        <v>1000000</v>
      </c>
      <c r="O2663" s="17">
        <v>1000000</v>
      </c>
      <c r="P2663" s="17">
        <f t="shared" si="144"/>
        <v>0</v>
      </c>
      <c r="Q2663" s="206"/>
      <c r="R2663" s="755"/>
      <c r="S2663" s="755"/>
      <c r="AZ2663" s="10"/>
      <c r="BA2663" s="10"/>
      <c r="BC2663" s="11"/>
      <c r="BD2663" s="12"/>
    </row>
    <row r="2664" spans="1:56" hidden="1">
      <c r="A2664" s="67"/>
      <c r="B2664" s="142"/>
      <c r="C2664" s="142"/>
      <c r="D2664" s="1071"/>
      <c r="E2664" s="13" t="s">
        <v>2919</v>
      </c>
      <c r="F2664" s="167">
        <v>20000</v>
      </c>
      <c r="G2664" s="168" t="s">
        <v>3</v>
      </c>
      <c r="H2664" s="169">
        <v>10</v>
      </c>
      <c r="I2664" s="168" t="s">
        <v>2889</v>
      </c>
      <c r="J2664" s="168" t="s">
        <v>3</v>
      </c>
      <c r="K2664" s="169">
        <v>6</v>
      </c>
      <c r="L2664" s="168" t="s">
        <v>2918</v>
      </c>
      <c r="M2664" s="168" t="s">
        <v>5</v>
      </c>
      <c r="N2664" s="170">
        <f t="shared" si="143"/>
        <v>1200000</v>
      </c>
      <c r="O2664" s="17">
        <v>1000000</v>
      </c>
      <c r="P2664" s="17">
        <f t="shared" si="144"/>
        <v>200000</v>
      </c>
      <c r="Q2664" s="206"/>
      <c r="R2664" s="755"/>
      <c r="S2664" s="755"/>
      <c r="AZ2664" s="10"/>
      <c r="BA2664" s="10"/>
      <c r="BC2664" s="11"/>
      <c r="BD2664" s="12"/>
    </row>
    <row r="2665" spans="1:56" hidden="1">
      <c r="A2665" s="67"/>
      <c r="B2665" s="142"/>
      <c r="C2665" s="142"/>
      <c r="D2665" s="1071"/>
      <c r="E2665" s="13" t="s">
        <v>2920</v>
      </c>
      <c r="F2665" s="167">
        <v>20000</v>
      </c>
      <c r="G2665" s="168" t="s">
        <v>3</v>
      </c>
      <c r="H2665" s="169">
        <v>20</v>
      </c>
      <c r="I2665" s="168" t="s">
        <v>2889</v>
      </c>
      <c r="J2665" s="168" t="s">
        <v>3</v>
      </c>
      <c r="K2665" s="169">
        <v>5</v>
      </c>
      <c r="L2665" s="168" t="s">
        <v>2918</v>
      </c>
      <c r="M2665" s="168" t="s">
        <v>5</v>
      </c>
      <c r="N2665" s="170">
        <f t="shared" si="143"/>
        <v>2000000</v>
      </c>
      <c r="O2665" s="17">
        <v>1000000</v>
      </c>
      <c r="P2665" s="17">
        <f t="shared" si="144"/>
        <v>1000000</v>
      </c>
      <c r="Q2665" s="206"/>
      <c r="R2665" s="755"/>
      <c r="S2665" s="755"/>
      <c r="AZ2665" s="10"/>
      <c r="BA2665" s="10"/>
      <c r="BC2665" s="11"/>
      <c r="BD2665" s="12"/>
    </row>
    <row r="2666" spans="1:56" hidden="1">
      <c r="A2666" s="67"/>
      <c r="B2666" s="142"/>
      <c r="C2666" s="142"/>
      <c r="D2666" s="1071"/>
      <c r="E2666" s="13" t="s">
        <v>2921</v>
      </c>
      <c r="F2666" s="167">
        <v>20000</v>
      </c>
      <c r="G2666" s="168" t="s">
        <v>3</v>
      </c>
      <c r="H2666" s="169">
        <v>10</v>
      </c>
      <c r="I2666" s="168" t="s">
        <v>2889</v>
      </c>
      <c r="J2666" s="168" t="s">
        <v>3</v>
      </c>
      <c r="K2666" s="169">
        <v>2</v>
      </c>
      <c r="L2666" s="168" t="s">
        <v>2918</v>
      </c>
      <c r="M2666" s="168" t="s">
        <v>5</v>
      </c>
      <c r="N2666" s="170">
        <f t="shared" si="143"/>
        <v>400000</v>
      </c>
      <c r="O2666" s="17">
        <v>1600000</v>
      </c>
      <c r="P2666" s="17">
        <f t="shared" si="144"/>
        <v>-1200000</v>
      </c>
      <c r="Q2666" s="206"/>
      <c r="R2666" s="755"/>
      <c r="S2666" s="755"/>
      <c r="AZ2666" s="10"/>
      <c r="BA2666" s="10"/>
      <c r="BC2666" s="11"/>
      <c r="BD2666" s="12"/>
    </row>
    <row r="2667" spans="1:56" hidden="1">
      <c r="A2667" s="67"/>
      <c r="B2667" s="142"/>
      <c r="C2667" s="142"/>
      <c r="D2667" s="1071"/>
      <c r="E2667" s="13" t="s">
        <v>2922</v>
      </c>
      <c r="F2667" s="167">
        <v>20000</v>
      </c>
      <c r="G2667" s="168" t="s">
        <v>3</v>
      </c>
      <c r="H2667" s="169">
        <v>10</v>
      </c>
      <c r="I2667" s="168" t="s">
        <v>2889</v>
      </c>
      <c r="J2667" s="168" t="s">
        <v>3</v>
      </c>
      <c r="K2667" s="169">
        <v>4</v>
      </c>
      <c r="L2667" s="168" t="s">
        <v>2918</v>
      </c>
      <c r="M2667" s="168" t="s">
        <v>5</v>
      </c>
      <c r="N2667" s="170">
        <f t="shared" si="143"/>
        <v>800000</v>
      </c>
      <c r="O2667" s="17"/>
      <c r="P2667" s="17">
        <f t="shared" si="144"/>
        <v>800000</v>
      </c>
      <c r="Q2667" s="206"/>
      <c r="R2667" s="755"/>
      <c r="S2667" s="755"/>
      <c r="AZ2667" s="10"/>
      <c r="BA2667" s="10"/>
      <c r="BC2667" s="11"/>
      <c r="BD2667" s="12"/>
    </row>
    <row r="2668" spans="1:56" hidden="1">
      <c r="A2668" s="140"/>
      <c r="B2668" s="422"/>
      <c r="C2668" s="422"/>
      <c r="D2668" s="1073"/>
      <c r="E2668" s="423"/>
      <c r="F2668" s="424"/>
      <c r="G2668" s="425"/>
      <c r="H2668" s="426"/>
      <c r="I2668" s="425"/>
      <c r="J2668" s="425"/>
      <c r="K2668" s="426"/>
      <c r="L2668" s="425"/>
      <c r="M2668" s="425"/>
      <c r="N2668" s="427"/>
      <c r="O2668" s="428"/>
      <c r="P2668" s="17"/>
      <c r="Q2668" s="206"/>
      <c r="R2668" s="755"/>
      <c r="S2668" s="755"/>
      <c r="AZ2668" s="10"/>
      <c r="BA2668" s="10"/>
    </row>
    <row r="2669" spans="1:56" hidden="1">
      <c r="A2669" s="250"/>
      <c r="B2669" s="255" t="s">
        <v>516</v>
      </c>
      <c r="C2669" s="255"/>
      <c r="D2669" s="1050"/>
      <c r="E2669" s="266"/>
      <c r="F2669" s="267"/>
      <c r="G2669" s="130"/>
      <c r="H2669" s="131"/>
      <c r="I2669" s="130"/>
      <c r="J2669" s="130"/>
      <c r="K2669" s="131"/>
      <c r="L2669" s="130"/>
      <c r="M2669" s="130"/>
      <c r="N2669" s="132">
        <f>SUBTOTAL(9,N2670:N2800)</f>
        <v>3120884000</v>
      </c>
      <c r="O2669" s="132">
        <f>SUBTOTAL(9,O2670:O2800)</f>
        <v>3120884000</v>
      </c>
      <c r="P2669" s="132">
        <f>N2669-O2669</f>
        <v>0</v>
      </c>
      <c r="Q2669" s="571">
        <f>(N2669/O2669)*100-100</f>
        <v>0</v>
      </c>
      <c r="R2669" s="755"/>
      <c r="S2669" s="755"/>
      <c r="AZ2669" s="10"/>
      <c r="BA2669" s="10"/>
    </row>
    <row r="2670" spans="1:56" hidden="1">
      <c r="A2670" s="430"/>
      <c r="B2670" s="431"/>
      <c r="C2670" s="254"/>
      <c r="D2670" s="1053" t="s">
        <v>199</v>
      </c>
      <c r="E2670" s="22"/>
      <c r="F2670" s="23"/>
      <c r="N2670" s="18">
        <f>SUBTOTAL(9,N2671:N2686)</f>
        <v>453554000</v>
      </c>
      <c r="O2670" s="18">
        <f>SUBTOTAL(9,O2671:O2686)</f>
        <v>306678000</v>
      </c>
      <c r="P2670" s="18">
        <f>SUBTOTAL(9,P2671:P2686)</f>
        <v>146876000</v>
      </c>
      <c r="Q2670" s="163"/>
      <c r="R2670" s="755"/>
      <c r="S2670" s="755"/>
      <c r="AZ2670" s="10"/>
      <c r="BA2670" s="10"/>
      <c r="BC2670" s="11"/>
      <c r="BD2670" s="12"/>
    </row>
    <row r="2671" spans="1:56" hidden="1">
      <c r="A2671" s="430"/>
      <c r="B2671" s="431"/>
      <c r="C2671" s="254"/>
      <c r="D2671" s="1053"/>
      <c r="E2671" s="22" t="s">
        <v>441</v>
      </c>
      <c r="F2671" s="23"/>
      <c r="H2671" s="16">
        <v>7</v>
      </c>
      <c r="I2671" s="15" t="s">
        <v>26</v>
      </c>
      <c r="N2671" s="17">
        <f>SUBTOTAL(9,N2672:N2676)</f>
        <v>317136000</v>
      </c>
      <c r="O2671" s="17">
        <f>SUBTOTAL(9,O2672:O2676)</f>
        <v>230881000</v>
      </c>
      <c r="P2671" s="17">
        <f>SUBTOTAL(9,P2672:P2676)</f>
        <v>86255000</v>
      </c>
      <c r="Q2671" s="69"/>
      <c r="R2671" s="755"/>
      <c r="S2671" s="755"/>
      <c r="AZ2671" s="10"/>
      <c r="BA2671" s="10"/>
      <c r="BC2671" s="11"/>
      <c r="BD2671" s="12"/>
    </row>
    <row r="2672" spans="1:56" hidden="1">
      <c r="A2672" s="430"/>
      <c r="B2672" s="431"/>
      <c r="C2672" s="254"/>
      <c r="D2672" s="1053"/>
      <c r="E2672" s="22" t="s">
        <v>2923</v>
      </c>
      <c r="F2672" s="26">
        <v>5958000</v>
      </c>
      <c r="G2672" s="15" t="s">
        <v>3</v>
      </c>
      <c r="H2672" s="45">
        <v>1</v>
      </c>
      <c r="I2672" s="15" t="s">
        <v>26</v>
      </c>
      <c r="J2672" s="15" t="s">
        <v>3</v>
      </c>
      <c r="K2672" s="16">
        <v>12</v>
      </c>
      <c r="L2672" s="15" t="s">
        <v>12</v>
      </c>
      <c r="M2672" s="15" t="s">
        <v>5</v>
      </c>
      <c r="N2672" s="17">
        <f>ROUNDUP(IF(H2672&lt;=0,F2672,IF(K2672&lt;=0,F2672*H2672,F2672*H2672*K2672)),-3)</f>
        <v>71496000</v>
      </c>
      <c r="O2672" s="17">
        <v>68128000</v>
      </c>
      <c r="P2672" s="17">
        <f>N2672-O2672</f>
        <v>3368000</v>
      </c>
      <c r="Q2672" s="69"/>
      <c r="R2672" s="755"/>
      <c r="S2672" s="755"/>
      <c r="AZ2672" s="10"/>
      <c r="BA2672" s="10"/>
      <c r="BC2672" s="11"/>
      <c r="BD2672" s="12"/>
    </row>
    <row r="2673" spans="1:56" hidden="1">
      <c r="A2673" s="430"/>
      <c r="B2673" s="431"/>
      <c r="C2673" s="254"/>
      <c r="D2673" s="1053"/>
      <c r="E2673" s="22" t="s">
        <v>2924</v>
      </c>
      <c r="F2673" s="26"/>
      <c r="G2673" s="15" t="s">
        <v>3</v>
      </c>
      <c r="H2673" s="45"/>
      <c r="I2673" s="15" t="s">
        <v>26</v>
      </c>
      <c r="J2673" s="15" t="s">
        <v>3</v>
      </c>
      <c r="K2673" s="16">
        <v>12</v>
      </c>
      <c r="L2673" s="15" t="s">
        <v>12</v>
      </c>
      <c r="M2673" s="15" t="s">
        <v>5</v>
      </c>
      <c r="N2673" s="17">
        <f>ROUNDUP(IF(H2673&lt;=0,F2673,IF(K2673&lt;=0,F2673*H2673,F2673*H2673*K2673)),-3)</f>
        <v>0</v>
      </c>
      <c r="O2673" s="17">
        <v>59962000</v>
      </c>
      <c r="P2673" s="17">
        <f>N2673-O2673</f>
        <v>-59962000</v>
      </c>
      <c r="Q2673" s="69"/>
      <c r="R2673" s="755"/>
      <c r="S2673" s="755"/>
      <c r="AZ2673" s="10"/>
      <c r="BA2673" s="10"/>
      <c r="BC2673" s="11"/>
      <c r="BD2673" s="12"/>
    </row>
    <row r="2674" spans="1:56" hidden="1">
      <c r="A2674" s="430"/>
      <c r="B2674" s="431"/>
      <c r="C2674" s="254"/>
      <c r="D2674" s="1053"/>
      <c r="E2674" s="22" t="s">
        <v>2766</v>
      </c>
      <c r="F2674" s="26">
        <v>3918000</v>
      </c>
      <c r="G2674" s="15" t="s">
        <v>3</v>
      </c>
      <c r="H2674" s="45">
        <v>2</v>
      </c>
      <c r="I2674" s="15" t="s">
        <v>26</v>
      </c>
      <c r="J2674" s="15" t="s">
        <v>3</v>
      </c>
      <c r="K2674" s="16">
        <v>12</v>
      </c>
      <c r="L2674" s="15" t="s">
        <v>12</v>
      </c>
      <c r="M2674" s="15" t="s">
        <v>5</v>
      </c>
      <c r="N2674" s="17">
        <f>ROUNDUP(IF(H2674&lt;=0,F2674,IF(K2674&lt;=0,F2674*H2674,F2674*H2674*K2674)),-3)</f>
        <v>94032000</v>
      </c>
      <c r="O2674" s="17"/>
      <c r="P2674" s="17">
        <f>N2674-O2674</f>
        <v>94032000</v>
      </c>
      <c r="Q2674" s="69"/>
      <c r="R2674" s="755"/>
      <c r="S2674" s="755"/>
      <c r="AZ2674" s="10"/>
      <c r="BA2674" s="10"/>
      <c r="BC2674" s="11"/>
      <c r="BD2674" s="12"/>
    </row>
    <row r="2675" spans="1:56" hidden="1">
      <c r="A2675" s="430"/>
      <c r="B2675" s="431"/>
      <c r="C2675" s="254"/>
      <c r="D2675" s="1053"/>
      <c r="E2675" s="22" t="s">
        <v>2925</v>
      </c>
      <c r="F2675" s="26">
        <v>3517000</v>
      </c>
      <c r="G2675" s="15" t="s">
        <v>2926</v>
      </c>
      <c r="H2675" s="45">
        <v>2</v>
      </c>
      <c r="I2675" s="15" t="s">
        <v>26</v>
      </c>
      <c r="J2675" s="15" t="s">
        <v>3</v>
      </c>
      <c r="K2675" s="16">
        <v>12</v>
      </c>
      <c r="L2675" s="15" t="s">
        <v>12</v>
      </c>
      <c r="M2675" s="15" t="s">
        <v>5</v>
      </c>
      <c r="N2675" s="17">
        <f>ROUNDUP(IF(H2675&lt;=0,F2675,IF(K2675&lt;=0,F2675*H2675,F2675*H2675*K2675)),-3)</f>
        <v>84408000</v>
      </c>
      <c r="O2675" s="17">
        <v>40223000</v>
      </c>
      <c r="P2675" s="17">
        <f>N2675-O2675</f>
        <v>44185000</v>
      </c>
      <c r="Q2675" s="69"/>
      <c r="R2675" s="755"/>
      <c r="S2675" s="755"/>
      <c r="AZ2675" s="10"/>
      <c r="BA2675" s="10"/>
      <c r="BC2675" s="11"/>
      <c r="BD2675" s="12"/>
    </row>
    <row r="2676" spans="1:56" hidden="1">
      <c r="A2676" s="430"/>
      <c r="B2676" s="431"/>
      <c r="C2676" s="254"/>
      <c r="D2676" s="1053"/>
      <c r="E2676" s="22" t="s">
        <v>2767</v>
      </c>
      <c r="F2676" s="26">
        <v>2800000</v>
      </c>
      <c r="G2676" s="15" t="s">
        <v>3</v>
      </c>
      <c r="H2676" s="45">
        <v>2</v>
      </c>
      <c r="I2676" s="15" t="s">
        <v>26</v>
      </c>
      <c r="J2676" s="15" t="s">
        <v>3</v>
      </c>
      <c r="K2676" s="16">
        <v>12</v>
      </c>
      <c r="L2676" s="15" t="s">
        <v>12</v>
      </c>
      <c r="M2676" s="15" t="s">
        <v>5</v>
      </c>
      <c r="N2676" s="17">
        <f>ROUNDUP(IF(H2676&lt;=0,F2676,IF(K2676&lt;=0,F2676*H2676,F2676*H2676*K2676)),-3)</f>
        <v>67200000</v>
      </c>
      <c r="O2676" s="17">
        <v>62568000</v>
      </c>
      <c r="P2676" s="17">
        <f>N2676-O2676</f>
        <v>4632000</v>
      </c>
      <c r="Q2676" s="69"/>
      <c r="R2676" s="755"/>
      <c r="S2676" s="755"/>
      <c r="AZ2676" s="10"/>
      <c r="BA2676" s="10"/>
      <c r="BC2676" s="11"/>
      <c r="BD2676" s="12"/>
    </row>
    <row r="2677" spans="1:56" hidden="1">
      <c r="A2677" s="430"/>
      <c r="B2677" s="431"/>
      <c r="C2677" s="254"/>
      <c r="D2677" s="1053"/>
      <c r="E2677" s="22"/>
      <c r="F2677" s="23"/>
      <c r="N2677" s="261"/>
      <c r="O2677" s="17"/>
      <c r="P2677" s="17"/>
      <c r="Q2677" s="69"/>
      <c r="R2677" s="755"/>
      <c r="S2677" s="755"/>
      <c r="AZ2677" s="10"/>
      <c r="BA2677" s="10"/>
      <c r="BC2677" s="11"/>
      <c r="BD2677" s="12"/>
    </row>
    <row r="2678" spans="1:56" hidden="1">
      <c r="A2678" s="430"/>
      <c r="B2678" s="431"/>
      <c r="C2678" s="254"/>
      <c r="D2678" s="1011"/>
      <c r="E2678" s="22" t="s">
        <v>443</v>
      </c>
      <c r="F2678" s="23"/>
      <c r="H2678" s="21"/>
      <c r="N2678" s="17">
        <f>SUBTOTAL(9,N2679:N2686)</f>
        <v>136418000</v>
      </c>
      <c r="O2678" s="17">
        <f>SUBTOTAL(9,O2679:O2686)</f>
        <v>75797000</v>
      </c>
      <c r="P2678" s="17">
        <f>SUBTOTAL(9,P2679:P2686)</f>
        <v>60621000</v>
      </c>
      <c r="Q2678" s="69"/>
      <c r="R2678" s="755"/>
      <c r="S2678" s="755"/>
      <c r="AZ2678" s="10"/>
      <c r="BA2678" s="10"/>
      <c r="BC2678" s="11"/>
      <c r="BD2678" s="12"/>
    </row>
    <row r="2679" spans="1:56" hidden="1">
      <c r="A2679" s="430"/>
      <c r="B2679" s="431"/>
      <c r="C2679" s="254"/>
      <c r="D2679" s="1011"/>
      <c r="E2679" s="22" t="s">
        <v>2927</v>
      </c>
      <c r="F2679" s="23">
        <f>N2671</f>
        <v>317136000</v>
      </c>
      <c r="G2679" s="15" t="s">
        <v>3</v>
      </c>
      <c r="H2679" s="21">
        <v>0.01</v>
      </c>
      <c r="J2679" s="15" t="s">
        <v>3</v>
      </c>
      <c r="K2679" s="16">
        <v>30</v>
      </c>
      <c r="L2679" s="15" t="s">
        <v>50</v>
      </c>
      <c r="M2679" s="15" t="s">
        <v>5</v>
      </c>
      <c r="N2679" s="17">
        <f>ROUNDUP(IF(H2679&lt;=0,F2679,IF(K2679&lt;=0,F2679*H2679,F2679*H2679*K2679)),-3)</f>
        <v>95141000</v>
      </c>
      <c r="O2679" s="17">
        <v>49712000</v>
      </c>
      <c r="P2679" s="17">
        <f>N2679-O2679</f>
        <v>45429000</v>
      </c>
      <c r="Q2679" s="69"/>
      <c r="R2679" s="755"/>
      <c r="S2679" s="755"/>
      <c r="AZ2679" s="10"/>
      <c r="BA2679" s="10"/>
      <c r="BC2679" s="11"/>
      <c r="BD2679" s="12"/>
    </row>
    <row r="2680" spans="1:56" hidden="1">
      <c r="A2680" s="430"/>
      <c r="B2680" s="431"/>
      <c r="C2680" s="254"/>
      <c r="D2680" s="1011"/>
      <c r="E2680" s="13" t="s">
        <v>2928</v>
      </c>
      <c r="F2680" s="14">
        <v>700000</v>
      </c>
      <c r="G2680" s="15" t="s">
        <v>3</v>
      </c>
      <c r="H2680" s="16">
        <v>1</v>
      </c>
      <c r="I2680" s="15" t="s">
        <v>26</v>
      </c>
      <c r="J2680" s="15" t="s">
        <v>3</v>
      </c>
      <c r="K2680" s="16">
        <v>12</v>
      </c>
      <c r="L2680" s="15" t="s">
        <v>12</v>
      </c>
      <c r="M2680" s="15" t="s">
        <v>5</v>
      </c>
      <c r="N2680" s="17">
        <f>ROUNDUP(IF(H2680&lt;=0,0,IF(K2680&lt;=0,0,F2680*H2680*K2680)),-3)</f>
        <v>8400000</v>
      </c>
      <c r="O2680" s="17">
        <v>0</v>
      </c>
      <c r="P2680" s="17">
        <f t="shared" ref="P2680:P2686" si="145">N2680-O2680</f>
        <v>8400000</v>
      </c>
      <c r="Q2680" s="69"/>
      <c r="R2680" s="755"/>
      <c r="S2680" s="755"/>
      <c r="AZ2680" s="10"/>
      <c r="BA2680" s="10"/>
      <c r="BC2680" s="11"/>
      <c r="BD2680" s="12"/>
    </row>
    <row r="2681" spans="1:56" hidden="1">
      <c r="A2681" s="430"/>
      <c r="B2681" s="431"/>
      <c r="C2681" s="254"/>
      <c r="D2681" s="1011"/>
      <c r="E2681" s="22" t="s">
        <v>2771</v>
      </c>
      <c r="F2681" s="23">
        <v>20991000</v>
      </c>
      <c r="G2681" s="15" t="s">
        <v>3</v>
      </c>
      <c r="H2681" s="21">
        <v>0.04</v>
      </c>
      <c r="J2681" s="15" t="s">
        <v>3</v>
      </c>
      <c r="K2681" s="16">
        <v>10</v>
      </c>
      <c r="L2681" s="15" t="s">
        <v>51</v>
      </c>
      <c r="M2681" s="15" t="s">
        <v>5</v>
      </c>
      <c r="N2681" s="17">
        <f>ROUNDUP(IF(H2681&lt;=0,F2681,IF(K2681&lt;=0,F2681*H2681,F2681*H2681*K2681)),-3)</f>
        <v>8397000</v>
      </c>
      <c r="O2681" s="17">
        <v>7365000</v>
      </c>
      <c r="P2681" s="17">
        <f t="shared" si="145"/>
        <v>1032000</v>
      </c>
      <c r="Q2681" s="69"/>
      <c r="R2681" s="755"/>
      <c r="S2681" s="755"/>
      <c r="AZ2681" s="10"/>
      <c r="BA2681" s="10"/>
      <c r="BC2681" s="11"/>
      <c r="BD2681" s="12"/>
    </row>
    <row r="2682" spans="1:56" hidden="1">
      <c r="A2682" s="430"/>
      <c r="B2682" s="431"/>
      <c r="C2682" s="254"/>
      <c r="D2682" s="1011"/>
      <c r="E2682" s="13" t="s">
        <v>2772</v>
      </c>
      <c r="F2682" s="14">
        <v>50000</v>
      </c>
      <c r="G2682" s="15" t="s">
        <v>3</v>
      </c>
      <c r="H2682" s="16">
        <v>7</v>
      </c>
      <c r="I2682" s="15" t="s">
        <v>2765</v>
      </c>
      <c r="J2682" s="15" t="s">
        <v>3</v>
      </c>
      <c r="K2682" s="16">
        <v>12</v>
      </c>
      <c r="L2682" s="15" t="s">
        <v>2773</v>
      </c>
      <c r="M2682" s="15" t="s">
        <v>5</v>
      </c>
      <c r="N2682" s="17">
        <f>ROUNDUP(IF(H2682&lt;=0,0,IF(K2682&lt;=0,0,F2682*H2682*K2682)),-3)</f>
        <v>4200000</v>
      </c>
      <c r="O2682" s="17">
        <v>3000000</v>
      </c>
      <c r="P2682" s="17">
        <f t="shared" si="145"/>
        <v>1200000</v>
      </c>
      <c r="Q2682" s="69"/>
      <c r="R2682" s="755"/>
      <c r="S2682" s="755"/>
      <c r="AZ2682" s="10"/>
      <c r="BA2682" s="10"/>
      <c r="BC2682" s="11"/>
      <c r="BD2682" s="12"/>
    </row>
    <row r="2683" spans="1:56" hidden="1">
      <c r="A2683" s="430"/>
      <c r="B2683" s="431"/>
      <c r="C2683" s="254"/>
      <c r="D2683" s="1011"/>
      <c r="E2683" s="13" t="s">
        <v>2929</v>
      </c>
      <c r="F2683" s="14">
        <v>300000</v>
      </c>
      <c r="G2683" s="15" t="s">
        <v>3</v>
      </c>
      <c r="H2683" s="16">
        <v>1</v>
      </c>
      <c r="I2683" s="15" t="s">
        <v>26</v>
      </c>
      <c r="J2683" s="15" t="s">
        <v>3</v>
      </c>
      <c r="K2683" s="16">
        <v>12</v>
      </c>
      <c r="L2683" s="15" t="s">
        <v>12</v>
      </c>
      <c r="M2683" s="15" t="s">
        <v>5</v>
      </c>
      <c r="N2683" s="17">
        <f>ROUNDUP(IF(H2683&lt;=0,0,IF(K2683&lt;=0,0,F2683*H2683*K2683)),-3)</f>
        <v>3600000</v>
      </c>
      <c r="O2683" s="17">
        <v>3600000</v>
      </c>
      <c r="P2683" s="17">
        <f t="shared" si="145"/>
        <v>0</v>
      </c>
      <c r="Q2683" s="69"/>
      <c r="R2683" s="755"/>
      <c r="S2683" s="755"/>
      <c r="AZ2683" s="10"/>
      <c r="BA2683" s="10"/>
      <c r="BC2683" s="11"/>
      <c r="BD2683" s="12"/>
    </row>
    <row r="2684" spans="1:56" hidden="1">
      <c r="A2684" s="430"/>
      <c r="B2684" s="431"/>
      <c r="C2684" s="254"/>
      <c r="D2684" s="1011"/>
      <c r="E2684" s="22" t="s">
        <v>2835</v>
      </c>
      <c r="F2684" s="23">
        <v>130000</v>
      </c>
      <c r="G2684" s="15" t="s">
        <v>3</v>
      </c>
      <c r="H2684" s="16">
        <v>7</v>
      </c>
      <c r="I2684" s="15" t="s">
        <v>26</v>
      </c>
      <c r="J2684" s="15" t="s">
        <v>3</v>
      </c>
      <c r="K2684" s="16">
        <v>12</v>
      </c>
      <c r="L2684" s="15" t="s">
        <v>12</v>
      </c>
      <c r="M2684" s="15" t="s">
        <v>5</v>
      </c>
      <c r="N2684" s="17">
        <f>ROUNDUP(IF(H2684&lt;=0,F2684,IF(K2684&lt;=0,F2684*H2684,F2684*H2684*K2684)),-3)</f>
        <v>10920000</v>
      </c>
      <c r="O2684" s="17">
        <v>7800000</v>
      </c>
      <c r="P2684" s="17">
        <f t="shared" si="145"/>
        <v>3120000</v>
      </c>
      <c r="Q2684" s="69"/>
      <c r="R2684" s="755"/>
      <c r="S2684" s="755"/>
      <c r="AZ2684" s="10"/>
      <c r="BA2684" s="10"/>
      <c r="BC2684" s="11"/>
      <c r="BD2684" s="12"/>
    </row>
    <row r="2685" spans="1:56" hidden="1">
      <c r="A2685" s="430"/>
      <c r="B2685" s="431"/>
      <c r="C2685" s="254"/>
      <c r="D2685" s="1011"/>
      <c r="E2685" s="22" t="s">
        <v>2836</v>
      </c>
      <c r="F2685" s="23">
        <v>40000</v>
      </c>
      <c r="G2685" s="15" t="s">
        <v>3</v>
      </c>
      <c r="H2685" s="16">
        <v>5</v>
      </c>
      <c r="I2685" s="15" t="s">
        <v>26</v>
      </c>
      <c r="J2685" s="15" t="s">
        <v>3</v>
      </c>
      <c r="K2685" s="16">
        <v>12</v>
      </c>
      <c r="L2685" s="15" t="s">
        <v>12</v>
      </c>
      <c r="M2685" s="15" t="s">
        <v>5</v>
      </c>
      <c r="N2685" s="17">
        <f>ROUNDUP(IF(H2685&lt;=0,F2685,IF(K2685&lt;=0,F2685*H2685,F2685*H2685*K2685)),-3)</f>
        <v>2400000</v>
      </c>
      <c r="O2685" s="17">
        <v>1920000</v>
      </c>
      <c r="P2685" s="17">
        <f t="shared" si="145"/>
        <v>480000</v>
      </c>
      <c r="Q2685" s="69"/>
      <c r="R2685" s="755"/>
      <c r="S2685" s="755"/>
      <c r="AZ2685" s="10"/>
      <c r="BA2685" s="10"/>
      <c r="BC2685" s="11"/>
      <c r="BD2685" s="12"/>
    </row>
    <row r="2686" spans="1:56" hidden="1">
      <c r="A2686" s="430"/>
      <c r="B2686" s="431"/>
      <c r="C2686" s="254"/>
      <c r="D2686" s="1011"/>
      <c r="E2686" s="22" t="s">
        <v>2930</v>
      </c>
      <c r="F2686" s="23">
        <v>20000</v>
      </c>
      <c r="G2686" s="15" t="s">
        <v>3</v>
      </c>
      <c r="H2686" s="16">
        <v>14</v>
      </c>
      <c r="I2686" s="15" t="s">
        <v>26</v>
      </c>
      <c r="J2686" s="15" t="s">
        <v>3</v>
      </c>
      <c r="K2686" s="16">
        <v>12</v>
      </c>
      <c r="L2686" s="15" t="s">
        <v>2780</v>
      </c>
      <c r="M2686" s="15" t="s">
        <v>5</v>
      </c>
      <c r="N2686" s="17">
        <f>ROUNDUP(IF(H2686&lt;=0,F2686,IF(K2686&lt;=0,F2686*H2686,F2686*H2686*K2686)),-3)</f>
        <v>3360000</v>
      </c>
      <c r="O2686" s="17">
        <v>2400000</v>
      </c>
      <c r="P2686" s="17">
        <f t="shared" si="145"/>
        <v>960000</v>
      </c>
      <c r="Q2686" s="69"/>
      <c r="R2686" s="755"/>
      <c r="S2686" s="755"/>
      <c r="AZ2686" s="10"/>
      <c r="BA2686" s="10"/>
      <c r="BC2686" s="11"/>
      <c r="BD2686" s="12"/>
    </row>
    <row r="2687" spans="1:56" hidden="1">
      <c r="A2687" s="430"/>
      <c r="B2687" s="431"/>
      <c r="C2687" s="254"/>
      <c r="D2687" s="1011"/>
      <c r="E2687" s="22"/>
      <c r="F2687" s="23"/>
      <c r="N2687" s="17"/>
      <c r="O2687" s="17"/>
      <c r="P2687" s="17"/>
      <c r="Q2687" s="69"/>
      <c r="R2687" s="755"/>
      <c r="S2687" s="755"/>
      <c r="AZ2687" s="10"/>
      <c r="BA2687" s="10"/>
      <c r="BC2687" s="11"/>
      <c r="BD2687" s="12"/>
    </row>
    <row r="2688" spans="1:56" hidden="1">
      <c r="A2688" s="430"/>
      <c r="B2688" s="431"/>
      <c r="C2688" s="254"/>
      <c r="D2688" s="1053" t="s">
        <v>507</v>
      </c>
      <c r="E2688" s="22"/>
      <c r="F2688" s="23"/>
      <c r="N2688" s="18">
        <f>SUBTOTAL(9,N2689:N2699)</f>
        <v>0</v>
      </c>
      <c r="O2688" s="18">
        <f>SUBTOTAL(9,O2689:O2699)</f>
        <v>50486000</v>
      </c>
      <c r="P2688" s="18">
        <f>SUBTOTAL(9,P2689:P2699)</f>
        <v>-50486000</v>
      </c>
      <c r="Q2688" s="163"/>
      <c r="R2688" s="755"/>
      <c r="S2688" s="755"/>
      <c r="AZ2688" s="10"/>
      <c r="BA2688" s="10"/>
      <c r="BC2688" s="11"/>
      <c r="BD2688" s="12"/>
    </row>
    <row r="2689" spans="1:56" hidden="1">
      <c r="A2689" s="430"/>
      <c r="B2689" s="431"/>
      <c r="C2689" s="254"/>
      <c r="D2689" s="1053"/>
      <c r="E2689" s="22" t="s">
        <v>2931</v>
      </c>
      <c r="F2689" s="23"/>
      <c r="I2689" s="15" t="s">
        <v>26</v>
      </c>
      <c r="N2689" s="17">
        <f>SUBTOTAL(9,N2690:N2690)</f>
        <v>0</v>
      </c>
      <c r="O2689" s="17">
        <f>SUBTOTAL(9,O2690:O2690)</f>
        <v>34676000</v>
      </c>
      <c r="P2689" s="17">
        <f>SUBTOTAL(9,P2690:P2690)</f>
        <v>-34676000</v>
      </c>
      <c r="Q2689" s="69"/>
      <c r="R2689" s="755"/>
      <c r="S2689" s="755"/>
      <c r="AZ2689" s="10"/>
      <c r="BA2689" s="10"/>
      <c r="BC2689" s="11"/>
      <c r="BD2689" s="12"/>
    </row>
    <row r="2690" spans="1:56" hidden="1">
      <c r="A2690" s="430"/>
      <c r="B2690" s="431"/>
      <c r="C2690" s="254"/>
      <c r="D2690" s="1053"/>
      <c r="E2690" s="22" t="s">
        <v>2767</v>
      </c>
      <c r="F2690" s="26"/>
      <c r="G2690" s="15" t="s">
        <v>2926</v>
      </c>
      <c r="H2690" s="45"/>
      <c r="I2690" s="15" t="s">
        <v>26</v>
      </c>
      <c r="J2690" s="15" t="s">
        <v>3</v>
      </c>
      <c r="L2690" s="15" t="s">
        <v>12</v>
      </c>
      <c r="M2690" s="15" t="s">
        <v>5</v>
      </c>
      <c r="N2690" s="17">
        <f>ROUNDUP(IF(H2690&lt;=0,F2690,IF(K2690&lt;=0,F2690*H2690,F2690*H2690*K2690)),-3)</f>
        <v>0</v>
      </c>
      <c r="O2690" s="17">
        <v>34676000</v>
      </c>
      <c r="P2690" s="17">
        <f>N2690-O2690</f>
        <v>-34676000</v>
      </c>
      <c r="Q2690" s="69"/>
      <c r="R2690" s="755"/>
      <c r="S2690" s="755"/>
      <c r="AZ2690" s="10"/>
      <c r="BA2690" s="10"/>
      <c r="BC2690" s="100"/>
      <c r="BD2690" s="12"/>
    </row>
    <row r="2691" spans="1:56" hidden="1">
      <c r="A2691" s="430"/>
      <c r="B2691" s="431"/>
      <c r="C2691" s="254"/>
      <c r="D2691" s="1053"/>
      <c r="E2691" s="22"/>
      <c r="F2691" s="23"/>
      <c r="N2691" s="261"/>
      <c r="O2691" s="17"/>
      <c r="P2691" s="17"/>
      <c r="Q2691" s="69"/>
      <c r="R2691" s="755"/>
      <c r="S2691" s="755"/>
      <c r="AZ2691" s="10"/>
      <c r="BA2691" s="10"/>
      <c r="BC2691" s="30"/>
      <c r="BD2691" s="432"/>
    </row>
    <row r="2692" spans="1:56" hidden="1">
      <c r="A2692" s="430"/>
      <c r="B2692" s="431"/>
      <c r="C2692" s="254"/>
      <c r="D2692" s="1011"/>
      <c r="E2692" s="22" t="s">
        <v>2932</v>
      </c>
      <c r="F2692" s="23"/>
      <c r="H2692" s="21"/>
      <c r="N2692" s="17">
        <f>SUBTOTAL(9,N2693:N2699)</f>
        <v>0</v>
      </c>
      <c r="O2692" s="17">
        <f>SUBTOTAL(9,O2693:O2699)</f>
        <v>15810000</v>
      </c>
      <c r="P2692" s="17">
        <f>SUBTOTAL(9,P2693:P2699)</f>
        <v>-15810000</v>
      </c>
      <c r="Q2692" s="69"/>
      <c r="R2692" s="755"/>
      <c r="S2692" s="755"/>
      <c r="AZ2692" s="10"/>
      <c r="BA2692" s="10"/>
      <c r="BC2692" s="30"/>
      <c r="BD2692" s="12"/>
    </row>
    <row r="2693" spans="1:56" hidden="1">
      <c r="A2693" s="430"/>
      <c r="B2693" s="431"/>
      <c r="C2693" s="254"/>
      <c r="D2693" s="1011"/>
      <c r="E2693" s="22" t="s">
        <v>2927</v>
      </c>
      <c r="F2693" s="23"/>
      <c r="G2693" s="15" t="s">
        <v>3</v>
      </c>
      <c r="H2693" s="21"/>
      <c r="J2693" s="15" t="s">
        <v>3</v>
      </c>
      <c r="L2693" s="15" t="s">
        <v>50</v>
      </c>
      <c r="M2693" s="15" t="s">
        <v>5</v>
      </c>
      <c r="N2693" s="17">
        <f t="shared" ref="N2693:N2699" si="146">ROUNDUP(IF(H2693&lt;=0,F2693,IF(K2693&lt;=0,F2693*H2693,F2693*H2693*K2693)),-3)</f>
        <v>0</v>
      </c>
      <c r="O2693" s="17">
        <v>7467000</v>
      </c>
      <c r="P2693" s="17">
        <f t="shared" ref="P2693:P2699" si="147">N2693-O2693</f>
        <v>-7467000</v>
      </c>
      <c r="Q2693" s="69"/>
      <c r="R2693" s="755"/>
      <c r="S2693" s="755"/>
      <c r="AZ2693" s="10"/>
      <c r="BA2693" s="10"/>
      <c r="BC2693" s="30"/>
      <c r="BD2693" s="12"/>
    </row>
    <row r="2694" spans="1:56" hidden="1">
      <c r="A2694" s="430"/>
      <c r="B2694" s="431"/>
      <c r="C2694" s="254"/>
      <c r="D2694" s="1011"/>
      <c r="E2694" s="22" t="s">
        <v>2771</v>
      </c>
      <c r="F2694" s="23"/>
      <c r="G2694" s="15" t="s">
        <v>3</v>
      </c>
      <c r="H2694" s="21"/>
      <c r="J2694" s="15" t="s">
        <v>3</v>
      </c>
      <c r="L2694" s="15" t="s">
        <v>51</v>
      </c>
      <c r="M2694" s="15" t="s">
        <v>5</v>
      </c>
      <c r="N2694" s="17">
        <f t="shared" si="146"/>
        <v>0</v>
      </c>
      <c r="O2694" s="17">
        <v>1107000</v>
      </c>
      <c r="P2694" s="17">
        <f t="shared" si="147"/>
        <v>-1107000</v>
      </c>
      <c r="Q2694" s="69"/>
      <c r="R2694" s="755"/>
      <c r="S2694" s="755"/>
      <c r="AZ2694" s="10"/>
      <c r="BA2694" s="10"/>
      <c r="BC2694" s="30"/>
      <c r="BD2694" s="12"/>
    </row>
    <row r="2695" spans="1:56" hidden="1">
      <c r="A2695" s="430"/>
      <c r="B2695" s="431"/>
      <c r="C2695" s="254"/>
      <c r="D2695" s="1011"/>
      <c r="E2695" s="13" t="s">
        <v>2772</v>
      </c>
      <c r="G2695" s="15" t="s">
        <v>3</v>
      </c>
      <c r="I2695" s="15" t="s">
        <v>2765</v>
      </c>
      <c r="J2695" s="15" t="s">
        <v>3</v>
      </c>
      <c r="L2695" s="15" t="s">
        <v>2773</v>
      </c>
      <c r="M2695" s="15" t="s">
        <v>5</v>
      </c>
      <c r="N2695" s="17">
        <f>ROUNDUP(IF(H2695&lt;=0,0,IF(K2695&lt;=0,0,F2695*H2695*K2695)),-3)</f>
        <v>0</v>
      </c>
      <c r="O2695" s="17">
        <v>900000</v>
      </c>
      <c r="P2695" s="17">
        <f t="shared" si="147"/>
        <v>-900000</v>
      </c>
      <c r="Q2695" s="69"/>
      <c r="R2695" s="755"/>
      <c r="S2695" s="755"/>
      <c r="AZ2695" s="10"/>
      <c r="BA2695" s="10"/>
      <c r="BC2695" s="30"/>
      <c r="BD2695" s="12"/>
    </row>
    <row r="2696" spans="1:56" hidden="1">
      <c r="A2696" s="430"/>
      <c r="B2696" s="431"/>
      <c r="C2696" s="254"/>
      <c r="D2696" s="1011"/>
      <c r="E2696" s="13" t="s">
        <v>2929</v>
      </c>
      <c r="G2696" s="15" t="s">
        <v>3</v>
      </c>
      <c r="I2696" s="15" t="s">
        <v>26</v>
      </c>
      <c r="J2696" s="15" t="s">
        <v>3</v>
      </c>
      <c r="L2696" s="15" t="s">
        <v>12</v>
      </c>
      <c r="M2696" s="15" t="s">
        <v>5</v>
      </c>
      <c r="N2696" s="17">
        <f>ROUNDUP(IF(H2696&lt;=0,0,IF(K2696&lt;=0,0,F2696*H2696*K2696)),-3)</f>
        <v>0</v>
      </c>
      <c r="O2696" s="17">
        <v>2700000</v>
      </c>
      <c r="P2696" s="17">
        <f t="shared" si="147"/>
        <v>-2700000</v>
      </c>
      <c r="Q2696" s="69"/>
      <c r="R2696" s="755"/>
      <c r="S2696" s="755"/>
      <c r="AZ2696" s="10"/>
      <c r="BA2696" s="10"/>
      <c r="BC2696" s="30"/>
      <c r="BD2696" s="12"/>
    </row>
    <row r="2697" spans="1:56" hidden="1">
      <c r="A2697" s="430"/>
      <c r="B2697" s="431"/>
      <c r="C2697" s="254"/>
      <c r="D2697" s="1011"/>
      <c r="E2697" s="22" t="s">
        <v>2835</v>
      </c>
      <c r="F2697" s="23"/>
      <c r="G2697" s="15" t="s">
        <v>3</v>
      </c>
      <c r="I2697" s="15" t="s">
        <v>26</v>
      </c>
      <c r="J2697" s="15" t="s">
        <v>3</v>
      </c>
      <c r="L2697" s="15" t="s">
        <v>12</v>
      </c>
      <c r="M2697" s="15" t="s">
        <v>5</v>
      </c>
      <c r="N2697" s="17">
        <f t="shared" si="146"/>
        <v>0</v>
      </c>
      <c r="O2697" s="17">
        <v>2340000</v>
      </c>
      <c r="P2697" s="17">
        <f t="shared" si="147"/>
        <v>-2340000</v>
      </c>
      <c r="Q2697" s="69"/>
      <c r="R2697" s="755"/>
      <c r="S2697" s="755"/>
      <c r="AZ2697" s="10"/>
      <c r="BA2697" s="10"/>
      <c r="BC2697" s="30"/>
      <c r="BD2697" s="12"/>
    </row>
    <row r="2698" spans="1:56" hidden="1">
      <c r="A2698" s="430"/>
      <c r="B2698" s="431"/>
      <c r="C2698" s="254"/>
      <c r="D2698" s="1011"/>
      <c r="E2698" s="22" t="s">
        <v>2836</v>
      </c>
      <c r="F2698" s="23"/>
      <c r="G2698" s="15" t="s">
        <v>3</v>
      </c>
      <c r="I2698" s="15" t="s">
        <v>26</v>
      </c>
      <c r="J2698" s="15" t="s">
        <v>3</v>
      </c>
      <c r="L2698" s="15" t="s">
        <v>12</v>
      </c>
      <c r="M2698" s="15" t="s">
        <v>5</v>
      </c>
      <c r="N2698" s="17">
        <f t="shared" si="146"/>
        <v>0</v>
      </c>
      <c r="O2698" s="17">
        <v>576000</v>
      </c>
      <c r="P2698" s="17">
        <f t="shared" si="147"/>
        <v>-576000</v>
      </c>
      <c r="Q2698" s="69"/>
      <c r="R2698" s="755"/>
      <c r="S2698" s="755"/>
      <c r="AZ2698" s="10"/>
      <c r="BA2698" s="10"/>
      <c r="BC2698" s="30"/>
      <c r="BD2698" s="12"/>
    </row>
    <row r="2699" spans="1:56" hidden="1">
      <c r="A2699" s="430"/>
      <c r="B2699" s="431"/>
      <c r="C2699" s="254"/>
      <c r="D2699" s="1011"/>
      <c r="E2699" s="22" t="s">
        <v>2930</v>
      </c>
      <c r="F2699" s="23"/>
      <c r="G2699" s="15" t="s">
        <v>3</v>
      </c>
      <c r="I2699" s="15" t="s">
        <v>26</v>
      </c>
      <c r="J2699" s="15" t="s">
        <v>3</v>
      </c>
      <c r="L2699" s="15" t="s">
        <v>2780</v>
      </c>
      <c r="M2699" s="15" t="s">
        <v>5</v>
      </c>
      <c r="N2699" s="17">
        <f t="shared" si="146"/>
        <v>0</v>
      </c>
      <c r="O2699" s="17">
        <v>720000</v>
      </c>
      <c r="P2699" s="17">
        <f t="shared" si="147"/>
        <v>-720000</v>
      </c>
      <c r="Q2699" s="69"/>
      <c r="R2699" s="755"/>
      <c r="S2699" s="755"/>
      <c r="AZ2699" s="10"/>
      <c r="BA2699" s="10"/>
      <c r="BC2699" s="30"/>
      <c r="BD2699" s="12"/>
    </row>
    <row r="2700" spans="1:56" hidden="1">
      <c r="A2700" s="430"/>
      <c r="B2700" s="431"/>
      <c r="C2700" s="254"/>
      <c r="D2700" s="1074"/>
      <c r="E2700" s="22"/>
      <c r="F2700" s="23"/>
      <c r="N2700" s="261"/>
      <c r="O2700" s="17"/>
      <c r="P2700" s="17"/>
      <c r="Q2700" s="69"/>
      <c r="R2700" s="755"/>
      <c r="S2700" s="755"/>
      <c r="AZ2700" s="10"/>
      <c r="BA2700" s="10"/>
      <c r="BC2700" s="30"/>
      <c r="BD2700" s="12"/>
    </row>
    <row r="2701" spans="1:56" hidden="1">
      <c r="A2701" s="430"/>
      <c r="B2701" s="431"/>
      <c r="C2701" s="254"/>
      <c r="D2701" s="1074" t="s">
        <v>404</v>
      </c>
      <c r="E2701" s="229"/>
      <c r="F2701" s="23"/>
      <c r="N2701" s="18">
        <f>SUBTOTAL(9,N2702)</f>
        <v>40820000</v>
      </c>
      <c r="O2701" s="18">
        <f>SUBTOTAL(9,O2702)</f>
        <v>35717000</v>
      </c>
      <c r="P2701" s="18">
        <f>SUBTOTAL(9,P2702)</f>
        <v>5103000</v>
      </c>
      <c r="Q2701" s="163"/>
      <c r="R2701" s="755"/>
      <c r="S2701" s="755"/>
      <c r="AZ2701" s="10"/>
      <c r="BA2701" s="10"/>
      <c r="BC2701" s="30"/>
      <c r="BD2701" s="12"/>
    </row>
    <row r="2702" spans="1:56" hidden="1">
      <c r="A2702" s="430"/>
      <c r="B2702" s="431"/>
      <c r="C2702" s="254"/>
      <c r="D2702" s="1053"/>
      <c r="E2702" s="22" t="s">
        <v>598</v>
      </c>
      <c r="F2702" s="23">
        <f>N2670+N2688</f>
        <v>453554000</v>
      </c>
      <c r="G2702" s="15" t="s">
        <v>3</v>
      </c>
      <c r="H2702" s="36">
        <v>0.09</v>
      </c>
      <c r="I2702" s="15" t="s">
        <v>2838</v>
      </c>
      <c r="J2702" s="15" t="s">
        <v>3</v>
      </c>
      <c r="K2702" s="16">
        <v>1</v>
      </c>
      <c r="L2702" s="15" t="s">
        <v>16</v>
      </c>
      <c r="M2702" s="15" t="s">
        <v>5</v>
      </c>
      <c r="N2702" s="17">
        <f>ROUNDUP(IF(H2702&lt;=0,F2702,IF(K2702&lt;=0,F2702*H2702,F2702*H2702*K2702)),-3)</f>
        <v>40820000</v>
      </c>
      <c r="O2702" s="17">
        <v>35717000</v>
      </c>
      <c r="P2702" s="17">
        <f>N2702-O2702</f>
        <v>5103000</v>
      </c>
      <c r="Q2702" s="69"/>
      <c r="R2702" s="755"/>
      <c r="S2702" s="755"/>
      <c r="AZ2702" s="10"/>
      <c r="BA2702" s="10"/>
      <c r="BC2702" s="30"/>
      <c r="BD2702" s="12"/>
    </row>
    <row r="2703" spans="1:56" s="47" customFormat="1" hidden="1">
      <c r="A2703" s="430"/>
      <c r="B2703" s="431"/>
      <c r="C2703" s="254"/>
      <c r="D2703" s="1075"/>
      <c r="E2703" s="22"/>
      <c r="F2703" s="23"/>
      <c r="G2703" s="15"/>
      <c r="H2703" s="434"/>
      <c r="I2703" s="15"/>
      <c r="J2703" s="15"/>
      <c r="K2703" s="16"/>
      <c r="L2703" s="15"/>
      <c r="M2703" s="15"/>
      <c r="N2703" s="17"/>
      <c r="O2703" s="17"/>
      <c r="P2703" s="17"/>
      <c r="Q2703" s="69"/>
      <c r="R2703" s="755"/>
      <c r="S2703" s="755"/>
      <c r="BC2703" s="44"/>
      <c r="BD2703" s="284"/>
    </row>
    <row r="2704" spans="1:56" hidden="1">
      <c r="A2704" s="430"/>
      <c r="B2704" s="431"/>
      <c r="C2704" s="254"/>
      <c r="D2704" s="1074" t="s">
        <v>509</v>
      </c>
      <c r="E2704" s="229"/>
      <c r="F2704" s="23"/>
      <c r="N2704" s="18">
        <f>SUBTOTAL(9,N2705:N2709)</f>
        <v>44725000</v>
      </c>
      <c r="O2704" s="18">
        <f>SUBTOTAL(9,O2705:O2709)</f>
        <v>35378000</v>
      </c>
      <c r="P2704" s="18">
        <f>SUBTOTAL(9,P2705:P2709)</f>
        <v>9347000</v>
      </c>
      <c r="Q2704" s="163"/>
      <c r="R2704" s="755"/>
      <c r="S2704" s="755"/>
      <c r="AZ2704" s="10"/>
      <c r="BA2704" s="10"/>
      <c r="BC2704" s="30"/>
      <c r="BD2704" s="12"/>
    </row>
    <row r="2705" spans="1:56" hidden="1">
      <c r="A2705" s="430"/>
      <c r="B2705" s="431"/>
      <c r="C2705" s="254"/>
      <c r="D2705" s="1053"/>
      <c r="E2705" s="22" t="s">
        <v>599</v>
      </c>
      <c r="F2705" s="23">
        <v>453554000</v>
      </c>
      <c r="G2705" s="15" t="s">
        <v>3</v>
      </c>
      <c r="H2705" s="40">
        <v>1.2999999999999999E-2</v>
      </c>
      <c r="I2705" s="15" t="s">
        <v>2838</v>
      </c>
      <c r="J2705" s="15" t="s">
        <v>3</v>
      </c>
      <c r="K2705" s="16">
        <v>1</v>
      </c>
      <c r="L2705" s="15" t="s">
        <v>16</v>
      </c>
      <c r="M2705" s="15" t="s">
        <v>5</v>
      </c>
      <c r="N2705" s="17">
        <f>ROUNDUP(IF(H2705&lt;=0,F2705,IF(K2705&lt;=0,F2705*H2705,F2705*H2705*K2705)),-3)</f>
        <v>5897000</v>
      </c>
      <c r="O2705" s="17">
        <v>4644000</v>
      </c>
      <c r="P2705" s="17">
        <f>N2705-O2705</f>
        <v>1253000</v>
      </c>
      <c r="Q2705" s="69"/>
      <c r="R2705" s="755"/>
      <c r="S2705" s="755"/>
      <c r="AZ2705" s="10"/>
      <c r="BA2705" s="10"/>
      <c r="BC2705" s="30"/>
      <c r="BD2705" s="12"/>
    </row>
    <row r="2706" spans="1:56" hidden="1">
      <c r="A2706" s="430"/>
      <c r="B2706" s="431"/>
      <c r="C2706" s="254"/>
      <c r="D2706" s="1053"/>
      <c r="E2706" s="22" t="s">
        <v>600</v>
      </c>
      <c r="F2706" s="23">
        <v>453554000</v>
      </c>
      <c r="G2706" s="15" t="s">
        <v>3</v>
      </c>
      <c r="H2706" s="41">
        <v>4.4999999999999998E-2</v>
      </c>
      <c r="I2706" s="15" t="s">
        <v>2838</v>
      </c>
      <c r="J2706" s="15" t="s">
        <v>3</v>
      </c>
      <c r="K2706" s="16">
        <v>1</v>
      </c>
      <c r="L2706" s="15" t="s">
        <v>16</v>
      </c>
      <c r="M2706" s="15" t="s">
        <v>5</v>
      </c>
      <c r="N2706" s="17">
        <f>ROUNDUP(IF(H2706&lt;=0,F2706,IF(K2706&lt;=0,F2706*H2706,F2706*H2706*K2706)),-3)</f>
        <v>20410000</v>
      </c>
      <c r="O2706" s="17">
        <v>16073000</v>
      </c>
      <c r="P2706" s="17">
        <f>N2706-O2706</f>
        <v>4337000</v>
      </c>
      <c r="Q2706" s="69"/>
      <c r="R2706" s="755"/>
      <c r="S2706" s="755"/>
      <c r="AZ2706" s="10"/>
      <c r="BA2706" s="10"/>
      <c r="BC2706" s="30"/>
      <c r="BD2706" s="12"/>
    </row>
    <row r="2707" spans="1:56" hidden="1">
      <c r="A2707" s="430"/>
      <c r="B2707" s="431"/>
      <c r="C2707" s="254"/>
      <c r="D2707" s="1053"/>
      <c r="E2707" s="22" t="s">
        <v>601</v>
      </c>
      <c r="F2707" s="23">
        <v>453554000</v>
      </c>
      <c r="G2707" s="15" t="s">
        <v>3</v>
      </c>
      <c r="H2707" s="41">
        <v>8.0000000000000002E-3</v>
      </c>
      <c r="I2707" s="15" t="s">
        <v>2838</v>
      </c>
      <c r="J2707" s="15" t="s">
        <v>3</v>
      </c>
      <c r="K2707" s="16">
        <v>1</v>
      </c>
      <c r="L2707" s="15" t="s">
        <v>16</v>
      </c>
      <c r="M2707" s="15" t="s">
        <v>5</v>
      </c>
      <c r="N2707" s="17">
        <f>ROUNDUP(IF(H2707&lt;=0,F2707,IF(K2707&lt;=0,F2707*H2707,F2707*H2707*K2707)),-3)</f>
        <v>3629000</v>
      </c>
      <c r="O2707" s="17">
        <v>3015000</v>
      </c>
      <c r="P2707" s="17">
        <f>N2707-O2707</f>
        <v>614000</v>
      </c>
      <c r="Q2707" s="69"/>
      <c r="R2707" s="755"/>
      <c r="S2707" s="755"/>
      <c r="AZ2707" s="10"/>
      <c r="BA2707" s="10"/>
      <c r="BC2707" s="30"/>
      <c r="BD2707" s="12"/>
    </row>
    <row r="2708" spans="1:56" hidden="1">
      <c r="A2708" s="430"/>
      <c r="B2708" s="431"/>
      <c r="C2708" s="254"/>
      <c r="D2708" s="1053"/>
      <c r="E2708" s="22" t="s">
        <v>602</v>
      </c>
      <c r="F2708" s="23">
        <v>453554000</v>
      </c>
      <c r="G2708" s="15" t="s">
        <v>3</v>
      </c>
      <c r="H2708" s="42">
        <v>3.0599999999999999E-2</v>
      </c>
      <c r="I2708" s="15" t="s">
        <v>2838</v>
      </c>
      <c r="J2708" s="15" t="s">
        <v>3</v>
      </c>
      <c r="K2708" s="16">
        <v>1</v>
      </c>
      <c r="L2708" s="15" t="s">
        <v>16</v>
      </c>
      <c r="M2708" s="15" t="s">
        <v>5</v>
      </c>
      <c r="N2708" s="17">
        <f>ROUNDUP(IF(H2708&lt;=0,F2708,IF(K2708&lt;=0,F2708*H2708,F2708*H2708*K2708)),-3)</f>
        <v>13879000</v>
      </c>
      <c r="O2708" s="17">
        <v>10930000</v>
      </c>
      <c r="P2708" s="17">
        <f>N2708-O2708</f>
        <v>2949000</v>
      </c>
      <c r="Q2708" s="69"/>
      <c r="R2708" s="755"/>
      <c r="S2708" s="755"/>
      <c r="AZ2708" s="10"/>
      <c r="BA2708" s="10"/>
      <c r="BC2708" s="30"/>
      <c r="BD2708" s="12"/>
    </row>
    <row r="2709" spans="1:56" hidden="1">
      <c r="A2709" s="430"/>
      <c r="B2709" s="431"/>
      <c r="C2709" s="254"/>
      <c r="D2709" s="1053"/>
      <c r="E2709" s="22" t="s">
        <v>603</v>
      </c>
      <c r="F2709" s="23">
        <f>N2708</f>
        <v>13879000</v>
      </c>
      <c r="G2709" s="15" t="s">
        <v>3</v>
      </c>
      <c r="H2709" s="42">
        <v>6.5500000000000003E-2</v>
      </c>
      <c r="I2709" s="15" t="s">
        <v>154</v>
      </c>
      <c r="J2709" s="15" t="s">
        <v>3</v>
      </c>
      <c r="K2709" s="16">
        <v>1</v>
      </c>
      <c r="L2709" s="15" t="s">
        <v>16</v>
      </c>
      <c r="M2709" s="15" t="s">
        <v>5</v>
      </c>
      <c r="N2709" s="17">
        <f>ROUNDUP(IF(H2709&lt;=0,F2709,IF(K2709&lt;=0,F2709*H2709,F2709*H2709*K2709)),-3)</f>
        <v>910000</v>
      </c>
      <c r="O2709" s="17">
        <v>716000</v>
      </c>
      <c r="P2709" s="17">
        <f>N2709-O2709</f>
        <v>194000</v>
      </c>
      <c r="Q2709" s="69"/>
      <c r="R2709" s="755"/>
      <c r="S2709" s="755"/>
      <c r="AZ2709" s="10"/>
      <c r="BA2709" s="10"/>
      <c r="BC2709" s="30"/>
      <c r="BD2709" s="12"/>
    </row>
    <row r="2710" spans="1:56" hidden="1">
      <c r="A2710" s="430"/>
      <c r="B2710" s="431"/>
      <c r="C2710" s="254"/>
      <c r="D2710" s="1053"/>
      <c r="E2710" s="22"/>
      <c r="F2710" s="23"/>
      <c r="H2710" s="42"/>
      <c r="N2710" s="17"/>
      <c r="O2710" s="17"/>
      <c r="P2710" s="17"/>
      <c r="Q2710" s="69"/>
      <c r="R2710" s="755"/>
      <c r="S2710" s="755"/>
      <c r="AZ2710" s="10"/>
      <c r="BA2710" s="10"/>
      <c r="BC2710" s="30"/>
      <c r="BD2710" s="12"/>
    </row>
    <row r="2711" spans="1:56" hidden="1">
      <c r="A2711" s="430"/>
      <c r="B2711" s="431"/>
      <c r="C2711" s="254"/>
      <c r="D2711" s="1053" t="s">
        <v>405</v>
      </c>
      <c r="E2711" s="22"/>
      <c r="F2711" s="23"/>
      <c r="H2711" s="42"/>
      <c r="N2711" s="18">
        <f>SUBTOTAL(9,N2712)</f>
        <v>6720000</v>
      </c>
      <c r="O2711" s="18">
        <f>SUBTOTAL(9,O2712)</f>
        <v>5880000</v>
      </c>
      <c r="P2711" s="18">
        <f>SUBTOTAL(9,P2712)</f>
        <v>840000</v>
      </c>
      <c r="Q2711" s="163"/>
      <c r="R2711" s="755"/>
      <c r="S2711" s="755"/>
      <c r="AZ2711" s="10"/>
      <c r="BA2711" s="10"/>
      <c r="BC2711" s="30"/>
      <c r="BD2711" s="12"/>
    </row>
    <row r="2712" spans="1:56" hidden="1">
      <c r="A2712" s="430"/>
      <c r="B2712" s="431"/>
      <c r="C2712" s="254"/>
      <c r="D2712" s="1053"/>
      <c r="E2712" s="22" t="s">
        <v>183</v>
      </c>
      <c r="F2712" s="23">
        <v>80000</v>
      </c>
      <c r="G2712" s="15" t="s">
        <v>3</v>
      </c>
      <c r="H2712" s="45">
        <v>7</v>
      </c>
      <c r="I2712" s="15" t="s">
        <v>9</v>
      </c>
      <c r="J2712" s="15" t="s">
        <v>3</v>
      </c>
      <c r="K2712" s="16">
        <v>12</v>
      </c>
      <c r="L2712" s="15" t="s">
        <v>12</v>
      </c>
      <c r="M2712" s="15" t="s">
        <v>5</v>
      </c>
      <c r="N2712" s="17">
        <f>ROUNDUP(IF(H2712&lt;=0,F2712,IF(K2712&lt;=0,F2712*H2712,F2712*H2712*K2712)),-3)</f>
        <v>6720000</v>
      </c>
      <c r="O2712" s="17">
        <v>5880000</v>
      </c>
      <c r="P2712" s="17">
        <f>N2712-O2712</f>
        <v>840000</v>
      </c>
      <c r="Q2712" s="69"/>
      <c r="R2712" s="755"/>
      <c r="S2712" s="755"/>
      <c r="AZ2712" s="10"/>
      <c r="BA2712" s="10"/>
      <c r="BC2712" s="30"/>
      <c r="BD2712" s="12"/>
    </row>
    <row r="2713" spans="1:56" hidden="1">
      <c r="A2713" s="430"/>
      <c r="B2713" s="431"/>
      <c r="C2713" s="254"/>
      <c r="D2713" s="1053"/>
      <c r="E2713" s="22"/>
      <c r="F2713" s="23"/>
      <c r="H2713" s="42"/>
      <c r="N2713" s="17"/>
      <c r="O2713" s="17"/>
      <c r="P2713" s="17"/>
      <c r="Q2713" s="69"/>
      <c r="R2713" s="755"/>
      <c r="S2713" s="755"/>
      <c r="AZ2713" s="10"/>
      <c r="BA2713" s="10"/>
      <c r="BC2713" s="30"/>
      <c r="BD2713" s="12"/>
    </row>
    <row r="2714" spans="1:56" hidden="1">
      <c r="A2714" s="430"/>
      <c r="B2714" s="431"/>
      <c r="C2714" s="254"/>
      <c r="D2714" s="1053" t="s">
        <v>406</v>
      </c>
      <c r="E2714" s="22"/>
      <c r="F2714" s="23"/>
      <c r="H2714" s="42"/>
      <c r="N2714" s="18">
        <f>SUBTOTAL(9,N2715)</f>
        <v>5873000</v>
      </c>
      <c r="O2714" s="18">
        <f>SUBTOTAL(9,O2715)</f>
        <v>5873000</v>
      </c>
      <c r="P2714" s="18">
        <f>SUBTOTAL(9,P2715)</f>
        <v>0</v>
      </c>
      <c r="Q2714" s="163"/>
      <c r="R2714" s="755"/>
      <c r="S2714" s="755"/>
      <c r="AZ2714" s="10"/>
      <c r="BA2714" s="10"/>
      <c r="BC2714" s="30"/>
      <c r="BD2714" s="12"/>
    </row>
    <row r="2715" spans="1:56" hidden="1">
      <c r="A2715" s="430"/>
      <c r="B2715" s="431"/>
      <c r="C2715" s="254"/>
      <c r="D2715" s="1053"/>
      <c r="E2715" s="22" t="s">
        <v>604</v>
      </c>
      <c r="F2715" s="34">
        <v>839000</v>
      </c>
      <c r="G2715" s="15" t="s">
        <v>3</v>
      </c>
      <c r="H2715" s="45">
        <v>7</v>
      </c>
      <c r="I2715" s="15" t="s">
        <v>9</v>
      </c>
      <c r="J2715" s="15" t="s">
        <v>3</v>
      </c>
      <c r="K2715" s="16">
        <v>1</v>
      </c>
      <c r="L2715" s="15" t="s">
        <v>16</v>
      </c>
      <c r="M2715" s="15" t="s">
        <v>5</v>
      </c>
      <c r="N2715" s="17">
        <f>ROUNDUP(IF(H2715&lt;=0,F2715,IF(K2715&lt;=0,F2715*H2715,F2715*H2715*K2715)),-3)</f>
        <v>5873000</v>
      </c>
      <c r="O2715" s="17">
        <v>5873000</v>
      </c>
      <c r="P2715" s="17">
        <f>N2715-O2715</f>
        <v>0</v>
      </c>
      <c r="Q2715" s="69"/>
      <c r="R2715" s="755"/>
      <c r="S2715" s="755"/>
      <c r="AZ2715" s="10"/>
      <c r="BA2715" s="10"/>
      <c r="BC2715" s="30"/>
      <c r="BD2715" s="12"/>
    </row>
    <row r="2716" spans="1:56" hidden="1">
      <c r="A2716" s="430"/>
      <c r="B2716" s="431"/>
      <c r="C2716" s="254"/>
      <c r="D2716" s="1053"/>
      <c r="E2716" s="22"/>
      <c r="F2716" s="34"/>
      <c r="H2716" s="45"/>
      <c r="N2716" s="17"/>
      <c r="O2716" s="17"/>
      <c r="P2716" s="17"/>
      <c r="Q2716" s="69"/>
      <c r="R2716" s="755"/>
      <c r="S2716" s="755"/>
      <c r="AZ2716" s="10"/>
      <c r="BA2716" s="10"/>
      <c r="BC2716" s="30"/>
      <c r="BD2716" s="12"/>
    </row>
    <row r="2717" spans="1:56" hidden="1">
      <c r="A2717" s="430"/>
      <c r="B2717" s="431"/>
      <c r="C2717" s="254"/>
      <c r="D2717" s="1011" t="s">
        <v>122</v>
      </c>
      <c r="E2717" s="22"/>
      <c r="F2717" s="23"/>
      <c r="H2717" s="360"/>
      <c r="N2717" s="18">
        <f>SUBTOTAL(9,N2718:N2719)</f>
        <v>4760000</v>
      </c>
      <c r="O2717" s="18">
        <f>SUBTOTAL(9,O2718:O2719)</f>
        <v>4760000</v>
      </c>
      <c r="P2717" s="18">
        <f>SUBTOTAL(9,P2718:P2719)</f>
        <v>0</v>
      </c>
      <c r="Q2717" s="163"/>
      <c r="R2717" s="755"/>
      <c r="S2717" s="755"/>
      <c r="AZ2717" s="10"/>
      <c r="BA2717" s="10"/>
      <c r="BC2717" s="30"/>
      <c r="BD2717" s="12"/>
    </row>
    <row r="2718" spans="1:56" hidden="1">
      <c r="A2718" s="430"/>
      <c r="B2718" s="431"/>
      <c r="C2718" s="254"/>
      <c r="D2718" s="1011"/>
      <c r="E2718" s="22" t="s">
        <v>605</v>
      </c>
      <c r="F2718" s="23">
        <v>40000</v>
      </c>
      <c r="G2718" s="15" t="s">
        <v>3</v>
      </c>
      <c r="H2718" s="45">
        <v>7</v>
      </c>
      <c r="I2718" s="15" t="s">
        <v>9</v>
      </c>
      <c r="J2718" s="15" t="s">
        <v>3</v>
      </c>
      <c r="K2718" s="16">
        <v>12</v>
      </c>
      <c r="L2718" s="15" t="s">
        <v>12</v>
      </c>
      <c r="M2718" s="15" t="s">
        <v>5</v>
      </c>
      <c r="N2718" s="17">
        <f>ROUNDUP(IF(H2718&lt;=0,F2718,IF(K2718&lt;=0,F2718*H2718,F2718*H2718*K2718)),-3)</f>
        <v>3360000</v>
      </c>
      <c r="O2718" s="17">
        <v>3360000</v>
      </c>
      <c r="P2718" s="17">
        <f>N2718-O2718</f>
        <v>0</v>
      </c>
      <c r="Q2718" s="69"/>
      <c r="R2718" s="755"/>
      <c r="S2718" s="755"/>
      <c r="AZ2718" s="10"/>
      <c r="BA2718" s="10"/>
      <c r="BC2718" s="30"/>
      <c r="BD2718" s="12"/>
    </row>
    <row r="2719" spans="1:56" hidden="1">
      <c r="A2719" s="430"/>
      <c r="B2719" s="431"/>
      <c r="C2719" s="254"/>
      <c r="E2719" s="22" t="s">
        <v>606</v>
      </c>
      <c r="F2719" s="23">
        <v>100000</v>
      </c>
      <c r="G2719" s="15" t="s">
        <v>3</v>
      </c>
      <c r="H2719" s="45">
        <v>7</v>
      </c>
      <c r="I2719" s="15" t="s">
        <v>9</v>
      </c>
      <c r="J2719" s="15" t="s">
        <v>3</v>
      </c>
      <c r="K2719" s="16">
        <v>2</v>
      </c>
      <c r="L2719" s="15" t="s">
        <v>155</v>
      </c>
      <c r="M2719" s="15" t="s">
        <v>5</v>
      </c>
      <c r="N2719" s="17">
        <f>ROUNDUP(IF(H2719&lt;=0,F2719,IF(K2719&lt;=0,F2719*H2719,F2719*H2719*K2719)),-3)</f>
        <v>1400000</v>
      </c>
      <c r="O2719" s="17">
        <v>1400000</v>
      </c>
      <c r="P2719" s="17">
        <f>N2719-O2719</f>
        <v>0</v>
      </c>
      <c r="Q2719" s="69"/>
      <c r="R2719" s="755"/>
      <c r="S2719" s="755"/>
      <c r="AZ2719" s="10"/>
      <c r="BA2719" s="10"/>
      <c r="BC2719" s="30"/>
      <c r="BD2719" s="12"/>
    </row>
    <row r="2720" spans="1:56" hidden="1">
      <c r="A2720" s="430"/>
      <c r="B2720" s="431"/>
      <c r="C2720" s="254"/>
      <c r="D2720" s="1075"/>
      <c r="E2720" s="22"/>
      <c r="F2720" s="23"/>
      <c r="H2720" s="36"/>
      <c r="N2720" s="17"/>
      <c r="O2720" s="17"/>
      <c r="P2720" s="17"/>
      <c r="Q2720" s="69"/>
      <c r="R2720" s="755"/>
      <c r="S2720" s="755"/>
      <c r="AZ2720" s="10"/>
      <c r="BA2720" s="10"/>
      <c r="BC2720" s="30"/>
      <c r="BD2720" s="12"/>
    </row>
    <row r="2721" spans="1:56" hidden="1">
      <c r="A2721" s="430"/>
      <c r="B2721" s="431"/>
      <c r="C2721" s="254"/>
      <c r="D2721" s="1011" t="s">
        <v>123</v>
      </c>
      <c r="E2721" s="229"/>
      <c r="F2721" s="23"/>
      <c r="N2721" s="18">
        <f>SUBTOTAL(9,N2722:N2722)</f>
        <v>0</v>
      </c>
      <c r="O2721" s="18">
        <f>SUBTOTAL(9,O2722:O2722)</f>
        <v>6000000</v>
      </c>
      <c r="P2721" s="18">
        <f>SUBTOTAL(9,P2722:P2722)</f>
        <v>-6000000</v>
      </c>
      <c r="Q2721" s="163"/>
      <c r="R2721" s="755"/>
      <c r="S2721" s="755"/>
      <c r="AZ2721" s="10"/>
      <c r="BA2721" s="10"/>
      <c r="BC2721" s="30"/>
      <c r="BD2721" s="12"/>
    </row>
    <row r="2722" spans="1:56" hidden="1">
      <c r="A2722" s="430"/>
      <c r="B2722" s="431"/>
      <c r="C2722" s="254"/>
      <c r="D2722" s="1053"/>
      <c r="E2722" s="22" t="s">
        <v>608</v>
      </c>
      <c r="F2722" s="23"/>
      <c r="G2722" s="15" t="s">
        <v>3</v>
      </c>
      <c r="I2722" s="15" t="s">
        <v>26</v>
      </c>
      <c r="J2722" s="15" t="s">
        <v>3</v>
      </c>
      <c r="L2722" s="15" t="s">
        <v>18</v>
      </c>
      <c r="M2722" s="15" t="s">
        <v>5</v>
      </c>
      <c r="N2722" s="17">
        <f>F2722*H2722*K2722</f>
        <v>0</v>
      </c>
      <c r="O2722" s="17">
        <v>6000000</v>
      </c>
      <c r="P2722" s="17">
        <f>N2722-O2722</f>
        <v>-6000000</v>
      </c>
      <c r="Q2722" s="69"/>
      <c r="R2722" s="755"/>
      <c r="S2722" s="755"/>
      <c r="AZ2722" s="10"/>
      <c r="BA2722" s="10"/>
      <c r="BC2722" s="30"/>
      <c r="BD2722" s="12"/>
    </row>
    <row r="2723" spans="1:56" hidden="1">
      <c r="A2723" s="430"/>
      <c r="B2723" s="431"/>
      <c r="C2723" s="254"/>
      <c r="D2723" s="1075"/>
      <c r="E2723" s="22"/>
      <c r="F2723" s="23"/>
      <c r="N2723" s="17"/>
      <c r="O2723" s="17"/>
      <c r="P2723" s="17"/>
      <c r="Q2723" s="69"/>
      <c r="R2723" s="755"/>
      <c r="S2723" s="755"/>
      <c r="AZ2723" s="10"/>
      <c r="BA2723" s="10"/>
      <c r="BC2723" s="30"/>
      <c r="BD2723" s="12"/>
    </row>
    <row r="2724" spans="1:56" hidden="1">
      <c r="A2724" s="430"/>
      <c r="B2724" s="431"/>
      <c r="C2724" s="256"/>
      <c r="D2724" s="1053" t="s">
        <v>397</v>
      </c>
      <c r="E2724" s="22"/>
      <c r="F2724" s="23"/>
      <c r="N2724" s="18">
        <f>SUBTOTAL(9,N2725:N2727)</f>
        <v>27500000</v>
      </c>
      <c r="O2724" s="18">
        <f>SUBTOTAL(9,O2725:O2727)</f>
        <v>27500000</v>
      </c>
      <c r="P2724" s="18">
        <f>SUBTOTAL(9,P2725:P2727)</f>
        <v>0</v>
      </c>
      <c r="Q2724" s="163"/>
      <c r="R2724" s="755"/>
      <c r="S2724" s="755"/>
      <c r="AZ2724" s="10"/>
      <c r="BA2724" s="10"/>
      <c r="BC2724" s="11"/>
      <c r="BD2724" s="12"/>
    </row>
    <row r="2725" spans="1:56" hidden="1">
      <c r="A2725" s="430"/>
      <c r="B2725" s="431"/>
      <c r="C2725" s="256"/>
      <c r="D2725" s="1053"/>
      <c r="E2725" s="22" t="s">
        <v>435</v>
      </c>
      <c r="F2725" s="23">
        <v>60000</v>
      </c>
      <c r="G2725" s="15" t="s">
        <v>3</v>
      </c>
      <c r="H2725" s="16">
        <v>20</v>
      </c>
      <c r="I2725" s="15" t="s">
        <v>31</v>
      </c>
      <c r="J2725" s="15" t="s">
        <v>3</v>
      </c>
      <c r="K2725" s="16">
        <v>12</v>
      </c>
      <c r="L2725" s="15" t="s">
        <v>12</v>
      </c>
      <c r="M2725" s="15" t="s">
        <v>5</v>
      </c>
      <c r="N2725" s="17">
        <f>ROUNDUP(IF(H2725&lt;=0,F2725,IF(K2725&lt;=0,F2725*H2725,F2725*H2725*K2725)),-3)</f>
        <v>14400000</v>
      </c>
      <c r="O2725" s="17">
        <v>14400000</v>
      </c>
      <c r="P2725" s="17">
        <f>N2725-O2725</f>
        <v>0</v>
      </c>
      <c r="Q2725" s="69"/>
      <c r="R2725" s="755"/>
      <c r="S2725" s="755"/>
      <c r="AZ2725" s="10"/>
      <c r="BA2725" s="10"/>
      <c r="BC2725" s="11"/>
      <c r="BD2725" s="12"/>
    </row>
    <row r="2726" spans="1:56" hidden="1">
      <c r="A2726" s="430"/>
      <c r="B2726" s="431"/>
      <c r="C2726" s="256"/>
      <c r="D2726" s="1053"/>
      <c r="E2726" s="22" t="s">
        <v>2933</v>
      </c>
      <c r="F2726" s="23">
        <v>175000</v>
      </c>
      <c r="G2726" s="15" t="s">
        <v>3</v>
      </c>
      <c r="H2726" s="16">
        <v>12</v>
      </c>
      <c r="I2726" s="15" t="s">
        <v>12</v>
      </c>
      <c r="J2726" s="15" t="s">
        <v>3</v>
      </c>
      <c r="K2726" s="16">
        <v>1</v>
      </c>
      <c r="L2726" s="15" t="s">
        <v>2770</v>
      </c>
      <c r="M2726" s="15" t="s">
        <v>5</v>
      </c>
      <c r="N2726" s="17">
        <f>ROUNDUP(IF(H2726&lt;=0,F2726,IF(K2726&lt;=0,F2726*H2726,F2726*H2726*K2726)),-3)</f>
        <v>2100000</v>
      </c>
      <c r="O2726" s="17">
        <v>2100000</v>
      </c>
      <c r="P2726" s="17">
        <f>N2726-O2726</f>
        <v>0</v>
      </c>
      <c r="Q2726" s="69"/>
      <c r="R2726" s="755"/>
      <c r="S2726" s="755"/>
      <c r="AZ2726" s="10"/>
      <c r="BA2726" s="10"/>
      <c r="BC2726" s="11"/>
      <c r="BD2726" s="12"/>
    </row>
    <row r="2727" spans="1:56" hidden="1">
      <c r="A2727" s="430"/>
      <c r="B2727" s="431"/>
      <c r="C2727" s="256"/>
      <c r="D2727" s="1053"/>
      <c r="E2727" s="22" t="s">
        <v>2934</v>
      </c>
      <c r="F2727" s="23">
        <v>11000000</v>
      </c>
      <c r="G2727" s="15" t="s">
        <v>3</v>
      </c>
      <c r="H2727" s="16">
        <v>1</v>
      </c>
      <c r="I2727" s="15" t="s">
        <v>16</v>
      </c>
      <c r="J2727" s="15" t="s">
        <v>3</v>
      </c>
      <c r="K2727" s="16">
        <v>1</v>
      </c>
      <c r="L2727" s="15" t="s">
        <v>2770</v>
      </c>
      <c r="M2727" s="15" t="s">
        <v>5</v>
      </c>
      <c r="N2727" s="17">
        <f>ROUNDUP(IF(H2727&lt;=0,F2727,IF(K2727&lt;=0,F2727*H2727,F2727*H2727*K2727)),-3)</f>
        <v>11000000</v>
      </c>
      <c r="O2727" s="17">
        <v>11000000</v>
      </c>
      <c r="P2727" s="17">
        <f>N2727-O2727</f>
        <v>0</v>
      </c>
      <c r="Q2727" s="69"/>
      <c r="R2727" s="755"/>
      <c r="S2727" s="755"/>
      <c r="AZ2727" s="10"/>
      <c r="BA2727" s="10"/>
      <c r="BC2727" s="11"/>
      <c r="BD2727" s="12"/>
    </row>
    <row r="2728" spans="1:56" hidden="1">
      <c r="A2728" s="430"/>
      <c r="B2728" s="431"/>
      <c r="C2728" s="256"/>
      <c r="D2728" s="1053"/>
      <c r="E2728" s="22"/>
      <c r="F2728" s="23"/>
      <c r="N2728" s="17"/>
      <c r="O2728" s="17"/>
      <c r="P2728" s="17"/>
      <c r="Q2728" s="69"/>
      <c r="R2728" s="755"/>
      <c r="S2728" s="755"/>
      <c r="AZ2728" s="10"/>
      <c r="BA2728" s="10"/>
      <c r="BC2728" s="11"/>
      <c r="BD2728" s="12"/>
    </row>
    <row r="2729" spans="1:56" hidden="1">
      <c r="A2729" s="430"/>
      <c r="B2729" s="431"/>
      <c r="C2729" s="256"/>
      <c r="D2729" s="1053" t="s">
        <v>410</v>
      </c>
      <c r="E2729" s="22"/>
      <c r="F2729" s="23"/>
      <c r="N2729" s="18">
        <f>SUBTOTAL(9,N2730:N2732)</f>
        <v>228000000</v>
      </c>
      <c r="O2729" s="18">
        <f>SUBTOTAL(9,O2730:O2732)</f>
        <v>228000000</v>
      </c>
      <c r="P2729" s="18">
        <f>SUBTOTAL(9,P2730:P2732)</f>
        <v>0</v>
      </c>
      <c r="Q2729" s="163"/>
      <c r="R2729" s="755"/>
      <c r="S2729" s="755"/>
      <c r="AZ2729" s="10"/>
      <c r="BA2729" s="10"/>
      <c r="BC2729" s="11"/>
      <c r="BD2729" s="12"/>
    </row>
    <row r="2730" spans="1:56" hidden="1">
      <c r="A2730" s="430"/>
      <c r="B2730" s="431"/>
      <c r="C2730" s="256"/>
      <c r="D2730" s="1053"/>
      <c r="E2730" s="22" t="s">
        <v>2935</v>
      </c>
      <c r="F2730" s="23">
        <v>2500000</v>
      </c>
      <c r="G2730" s="15" t="s">
        <v>3</v>
      </c>
      <c r="H2730" s="16">
        <v>12</v>
      </c>
      <c r="I2730" s="15" t="s">
        <v>12</v>
      </c>
      <c r="J2730" s="15" t="s">
        <v>3</v>
      </c>
      <c r="L2730" s="15" t="s">
        <v>2770</v>
      </c>
      <c r="M2730" s="15" t="s">
        <v>5</v>
      </c>
      <c r="N2730" s="17">
        <f>ROUNDUP(IF(H2730&lt;=0,F2730,IF(K2730&lt;=0,F2730*H2730,F2730*H2730*K2730)),-3)</f>
        <v>30000000</v>
      </c>
      <c r="O2730" s="17">
        <v>30000000</v>
      </c>
      <c r="P2730" s="17">
        <f>N2730-O2730</f>
        <v>0</v>
      </c>
      <c r="Q2730" s="69"/>
      <c r="R2730" s="755"/>
      <c r="S2730" s="755"/>
      <c r="AZ2730" s="10"/>
      <c r="BA2730" s="10"/>
      <c r="BC2730" s="11"/>
      <c r="BD2730" s="12"/>
    </row>
    <row r="2731" spans="1:56" hidden="1">
      <c r="A2731" s="430"/>
      <c r="B2731" s="431"/>
      <c r="C2731" s="256"/>
      <c r="D2731" s="1053"/>
      <c r="E2731" s="22" t="s">
        <v>2936</v>
      </c>
      <c r="F2731" s="23">
        <v>14000000</v>
      </c>
      <c r="G2731" s="15" t="s">
        <v>3</v>
      </c>
      <c r="H2731" s="16">
        <v>12</v>
      </c>
      <c r="I2731" s="15" t="s">
        <v>12</v>
      </c>
      <c r="J2731" s="15" t="s">
        <v>3</v>
      </c>
      <c r="L2731" s="15" t="s">
        <v>2770</v>
      </c>
      <c r="M2731" s="15" t="s">
        <v>5</v>
      </c>
      <c r="N2731" s="17">
        <f>ROUNDUP(IF(H2731&lt;=0,F2731,IF(K2731&lt;=0,F2731*H2731,F2731*H2731*K2731)),-3)</f>
        <v>168000000</v>
      </c>
      <c r="O2731" s="17">
        <v>168000000</v>
      </c>
      <c r="P2731" s="17">
        <f>N2731-O2731</f>
        <v>0</v>
      </c>
      <c r="Q2731" s="69"/>
      <c r="R2731" s="755"/>
      <c r="S2731" s="755"/>
      <c r="AZ2731" s="10"/>
      <c r="BA2731" s="10"/>
      <c r="BC2731" s="11"/>
      <c r="BD2731" s="12"/>
    </row>
    <row r="2732" spans="1:56" hidden="1">
      <c r="A2732" s="430"/>
      <c r="B2732" s="431"/>
      <c r="C2732" s="256"/>
      <c r="D2732" s="1053"/>
      <c r="E2732" s="22" t="s">
        <v>2937</v>
      </c>
      <c r="F2732" s="23">
        <v>2500000</v>
      </c>
      <c r="G2732" s="15" t="s">
        <v>3</v>
      </c>
      <c r="H2732" s="16">
        <v>12</v>
      </c>
      <c r="I2732" s="15" t="s">
        <v>12</v>
      </c>
      <c r="J2732" s="15" t="s">
        <v>3</v>
      </c>
      <c r="L2732" s="15" t="s">
        <v>2770</v>
      </c>
      <c r="M2732" s="15" t="s">
        <v>5</v>
      </c>
      <c r="N2732" s="17">
        <f>ROUNDUP(IF(H2732&lt;=0,F2732,IF(K2732&lt;=0,F2732*H2732,F2732*H2732*K2732)),-3)</f>
        <v>30000000</v>
      </c>
      <c r="O2732" s="17">
        <v>30000000</v>
      </c>
      <c r="P2732" s="17">
        <f>N2732-O2732</f>
        <v>0</v>
      </c>
      <c r="Q2732" s="69"/>
      <c r="R2732" s="755"/>
      <c r="S2732" s="755"/>
      <c r="AZ2732" s="10"/>
      <c r="BA2732" s="10"/>
      <c r="BC2732" s="11"/>
      <c r="BD2732" s="12"/>
    </row>
    <row r="2733" spans="1:56" hidden="1">
      <c r="A2733" s="430"/>
      <c r="B2733" s="431"/>
      <c r="C2733" s="256"/>
      <c r="D2733" s="1053"/>
      <c r="E2733" s="22"/>
      <c r="F2733" s="23"/>
      <c r="N2733" s="17"/>
      <c r="O2733" s="17"/>
      <c r="P2733" s="17"/>
      <c r="Q2733" s="69"/>
      <c r="R2733" s="755"/>
      <c r="S2733" s="755"/>
      <c r="AZ2733" s="10"/>
      <c r="BA2733" s="10"/>
      <c r="BC2733" s="11"/>
      <c r="BD2733" s="12"/>
    </row>
    <row r="2734" spans="1:56" hidden="1">
      <c r="A2734" s="430"/>
      <c r="B2734" s="431"/>
      <c r="C2734" s="256"/>
      <c r="D2734" s="1053" t="s">
        <v>436</v>
      </c>
      <c r="E2734" s="22"/>
      <c r="F2734" s="23"/>
      <c r="N2734" s="18">
        <f>SUBTOTAL(9,N2735:N2745)</f>
        <v>117360000</v>
      </c>
      <c r="O2734" s="18">
        <f>SUBTOTAL(9,O2735:O2745)</f>
        <v>122900000</v>
      </c>
      <c r="P2734" s="18">
        <f>SUBTOTAL(9,P2735:P2745)</f>
        <v>-5540000</v>
      </c>
      <c r="Q2734" s="163"/>
      <c r="R2734" s="755"/>
      <c r="S2734" s="755"/>
      <c r="AZ2734" s="10"/>
      <c r="BA2734" s="10"/>
      <c r="BC2734" s="11"/>
      <c r="BD2734" s="12"/>
    </row>
    <row r="2735" spans="1:56" hidden="1">
      <c r="A2735" s="430"/>
      <c r="B2735" s="431"/>
      <c r="C2735" s="256"/>
      <c r="D2735" s="1053"/>
      <c r="E2735" s="22" t="s">
        <v>2938</v>
      </c>
      <c r="F2735" s="23">
        <v>400000</v>
      </c>
      <c r="G2735" s="15" t="s">
        <v>3</v>
      </c>
      <c r="H2735" s="16">
        <v>12</v>
      </c>
      <c r="I2735" s="15" t="s">
        <v>2939</v>
      </c>
      <c r="J2735" s="15" t="s">
        <v>3</v>
      </c>
      <c r="L2735" s="15" t="s">
        <v>2940</v>
      </c>
      <c r="M2735" s="15" t="s">
        <v>5</v>
      </c>
      <c r="N2735" s="17">
        <f>ROUNDUP(IF(H2735&lt;=0,F2735,IF(K2735&lt;=0,F2735*H2735,F2735*H2735*K2735)),-3)</f>
        <v>4800000</v>
      </c>
      <c r="O2735" s="17">
        <v>5340000</v>
      </c>
      <c r="P2735" s="17">
        <f t="shared" ref="P2735:P2745" si="148">N2735-O2735</f>
        <v>-540000</v>
      </c>
      <c r="Q2735" s="69"/>
      <c r="R2735" s="755"/>
      <c r="S2735" s="755"/>
      <c r="AZ2735" s="10"/>
      <c r="BA2735" s="10"/>
      <c r="BC2735" s="11"/>
      <c r="BD2735" s="12"/>
    </row>
    <row r="2736" spans="1:56" hidden="1">
      <c r="A2736" s="430"/>
      <c r="B2736" s="431"/>
      <c r="C2736" s="256"/>
      <c r="D2736" s="1053"/>
      <c r="E2736" s="22" t="s">
        <v>2941</v>
      </c>
      <c r="F2736" s="23">
        <v>2000000</v>
      </c>
      <c r="G2736" s="15" t="s">
        <v>3</v>
      </c>
      <c r="H2736" s="16">
        <v>1</v>
      </c>
      <c r="I2736" s="15" t="s">
        <v>2942</v>
      </c>
      <c r="J2736" s="15" t="s">
        <v>3</v>
      </c>
      <c r="L2736" s="15" t="s">
        <v>2942</v>
      </c>
      <c r="M2736" s="15" t="s">
        <v>5</v>
      </c>
      <c r="N2736" s="17">
        <f>ROUNDUP(IF(H2736&lt;=0,F2736,IF(K2736&lt;=0,F2736*H2736,F2736*H2736*K2736)),-3)</f>
        <v>2000000</v>
      </c>
      <c r="O2736" s="17">
        <v>7000000</v>
      </c>
      <c r="P2736" s="17">
        <f t="shared" si="148"/>
        <v>-5000000</v>
      </c>
      <c r="Q2736" s="69"/>
      <c r="R2736" s="755"/>
      <c r="S2736" s="755"/>
      <c r="AZ2736" s="10"/>
      <c r="BA2736" s="10"/>
      <c r="BC2736" s="11"/>
      <c r="BD2736" s="12"/>
    </row>
    <row r="2737" spans="1:56" hidden="1">
      <c r="A2737" s="430"/>
      <c r="B2737" s="431"/>
      <c r="C2737" s="256"/>
      <c r="D2737" s="1053"/>
      <c r="E2737" s="22" t="s">
        <v>109</v>
      </c>
      <c r="F2737" s="23">
        <v>2100000</v>
      </c>
      <c r="G2737" s="15" t="s">
        <v>3</v>
      </c>
      <c r="H2737" s="16">
        <v>12</v>
      </c>
      <c r="I2737" s="15" t="s">
        <v>12</v>
      </c>
      <c r="J2737" s="15" t="s">
        <v>3</v>
      </c>
      <c r="L2737" s="15" t="s">
        <v>2942</v>
      </c>
      <c r="M2737" s="15" t="s">
        <v>5</v>
      </c>
      <c r="N2737" s="17">
        <f t="shared" ref="N2737:N2743" si="149">ROUNDUP(IF(H2737&lt;=0,F2737,IF(K2737&lt;=0,F2737*H2737,F2737*H2737*K2737)),-3)</f>
        <v>25200000</v>
      </c>
      <c r="O2737" s="17">
        <v>25200000</v>
      </c>
      <c r="P2737" s="17">
        <f t="shared" si="148"/>
        <v>0</v>
      </c>
      <c r="Q2737" s="69"/>
      <c r="R2737" s="755"/>
      <c r="S2737" s="755"/>
      <c r="AZ2737" s="10"/>
      <c r="BA2737" s="10"/>
      <c r="BC2737" s="11"/>
      <c r="BD2737" s="12"/>
    </row>
    <row r="2738" spans="1:56" hidden="1">
      <c r="A2738" s="430"/>
      <c r="B2738" s="431"/>
      <c r="C2738" s="256"/>
      <c r="D2738" s="1053"/>
      <c r="E2738" s="22" t="s">
        <v>110</v>
      </c>
      <c r="F2738" s="23">
        <v>450000</v>
      </c>
      <c r="G2738" s="15" t="s">
        <v>3</v>
      </c>
      <c r="H2738" s="16">
        <v>12</v>
      </c>
      <c r="I2738" s="15" t="s">
        <v>2866</v>
      </c>
      <c r="J2738" s="15" t="s">
        <v>3</v>
      </c>
      <c r="L2738" s="15" t="s">
        <v>2942</v>
      </c>
      <c r="M2738" s="15" t="s">
        <v>5</v>
      </c>
      <c r="N2738" s="17">
        <f t="shared" si="149"/>
        <v>5400000</v>
      </c>
      <c r="O2738" s="17">
        <v>5400000</v>
      </c>
      <c r="P2738" s="17">
        <f t="shared" si="148"/>
        <v>0</v>
      </c>
      <c r="Q2738" s="69"/>
      <c r="R2738" s="755"/>
      <c r="S2738" s="755"/>
      <c r="AZ2738" s="10"/>
      <c r="BA2738" s="10"/>
      <c r="BC2738" s="11"/>
      <c r="BD2738" s="12"/>
    </row>
    <row r="2739" spans="1:56" hidden="1">
      <c r="A2739" s="430"/>
      <c r="B2739" s="431"/>
      <c r="C2739" s="256"/>
      <c r="D2739" s="1053"/>
      <c r="E2739" s="22" t="s">
        <v>111</v>
      </c>
      <c r="F2739" s="23">
        <v>280000</v>
      </c>
      <c r="G2739" s="15" t="s">
        <v>3</v>
      </c>
      <c r="H2739" s="16">
        <v>12</v>
      </c>
      <c r="I2739" s="15" t="s">
        <v>12</v>
      </c>
      <c r="J2739" s="15" t="s">
        <v>3</v>
      </c>
      <c r="L2739" s="15" t="s">
        <v>2942</v>
      </c>
      <c r="M2739" s="15" t="s">
        <v>5</v>
      </c>
      <c r="N2739" s="17">
        <f t="shared" si="149"/>
        <v>3360000</v>
      </c>
      <c r="O2739" s="17">
        <v>3360000</v>
      </c>
      <c r="P2739" s="17">
        <f t="shared" si="148"/>
        <v>0</v>
      </c>
      <c r="Q2739" s="69"/>
      <c r="R2739" s="755"/>
      <c r="S2739" s="755"/>
      <c r="AZ2739" s="10"/>
      <c r="BA2739" s="10"/>
      <c r="BC2739" s="11"/>
      <c r="BD2739" s="12"/>
    </row>
    <row r="2740" spans="1:56" hidden="1">
      <c r="A2740" s="430"/>
      <c r="B2740" s="431"/>
      <c r="C2740" s="256"/>
      <c r="D2740" s="1053"/>
      <c r="E2740" s="22" t="s">
        <v>2943</v>
      </c>
      <c r="F2740" s="23">
        <v>1050000</v>
      </c>
      <c r="G2740" s="15" t="s">
        <v>3</v>
      </c>
      <c r="H2740" s="16">
        <v>12</v>
      </c>
      <c r="I2740" s="15" t="s">
        <v>12</v>
      </c>
      <c r="J2740" s="15" t="s">
        <v>3</v>
      </c>
      <c r="L2740" s="15" t="s">
        <v>2942</v>
      </c>
      <c r="M2740" s="15" t="s">
        <v>5</v>
      </c>
      <c r="N2740" s="17">
        <f t="shared" si="149"/>
        <v>12600000</v>
      </c>
      <c r="O2740" s="17">
        <v>12600000</v>
      </c>
      <c r="P2740" s="17">
        <f t="shared" si="148"/>
        <v>0</v>
      </c>
      <c r="Q2740" s="69"/>
      <c r="R2740" s="755"/>
      <c r="S2740" s="755"/>
      <c r="AZ2740" s="10"/>
      <c r="BA2740" s="10"/>
      <c r="BC2740" s="11"/>
      <c r="BD2740" s="12"/>
    </row>
    <row r="2741" spans="1:56" hidden="1">
      <c r="A2741" s="430"/>
      <c r="B2741" s="431"/>
      <c r="C2741" s="256"/>
      <c r="D2741" s="1053"/>
      <c r="E2741" s="22" t="s">
        <v>112</v>
      </c>
      <c r="F2741" s="23">
        <v>10500000</v>
      </c>
      <c r="G2741" s="15" t="s">
        <v>3</v>
      </c>
      <c r="H2741" s="16">
        <v>1</v>
      </c>
      <c r="I2741" s="15" t="s">
        <v>2942</v>
      </c>
      <c r="J2741" s="15" t="s">
        <v>3</v>
      </c>
      <c r="L2741" s="15" t="s">
        <v>2942</v>
      </c>
      <c r="M2741" s="15" t="s">
        <v>5</v>
      </c>
      <c r="N2741" s="17">
        <f t="shared" si="149"/>
        <v>10500000</v>
      </c>
      <c r="O2741" s="17">
        <v>10500000</v>
      </c>
      <c r="P2741" s="17">
        <f t="shared" si="148"/>
        <v>0</v>
      </c>
      <c r="Q2741" s="69"/>
      <c r="R2741" s="755"/>
      <c r="S2741" s="755"/>
      <c r="AZ2741" s="10"/>
      <c r="BA2741" s="10"/>
      <c r="BC2741" s="11"/>
      <c r="BD2741" s="12"/>
    </row>
    <row r="2742" spans="1:56" hidden="1">
      <c r="A2742" s="430"/>
      <c r="B2742" s="431"/>
      <c r="C2742" s="256"/>
      <c r="D2742" s="1053"/>
      <c r="E2742" s="22" t="s">
        <v>113</v>
      </c>
      <c r="F2742" s="23">
        <v>5950000</v>
      </c>
      <c r="G2742" s="15" t="s">
        <v>3</v>
      </c>
      <c r="H2742" s="16">
        <v>2</v>
      </c>
      <c r="I2742" s="15" t="s">
        <v>25</v>
      </c>
      <c r="J2742" s="15" t="s">
        <v>3</v>
      </c>
      <c r="L2742" s="15" t="s">
        <v>2942</v>
      </c>
      <c r="M2742" s="15" t="s">
        <v>5</v>
      </c>
      <c r="N2742" s="17">
        <f t="shared" si="149"/>
        <v>11900000</v>
      </c>
      <c r="O2742" s="17">
        <v>11900000</v>
      </c>
      <c r="P2742" s="17">
        <f t="shared" si="148"/>
        <v>0</v>
      </c>
      <c r="Q2742" s="69"/>
      <c r="R2742" s="755"/>
      <c r="S2742" s="755"/>
      <c r="AZ2742" s="10"/>
      <c r="BA2742" s="10"/>
      <c r="BC2742" s="11"/>
      <c r="BD2742" s="12"/>
    </row>
    <row r="2743" spans="1:56" hidden="1">
      <c r="A2743" s="430"/>
      <c r="B2743" s="431"/>
      <c r="C2743" s="256"/>
      <c r="D2743" s="1053"/>
      <c r="E2743" s="22" t="s">
        <v>2944</v>
      </c>
      <c r="F2743" s="23">
        <v>30000</v>
      </c>
      <c r="G2743" s="15" t="s">
        <v>3</v>
      </c>
      <c r="H2743" s="16">
        <v>40</v>
      </c>
      <c r="I2743" s="15" t="s">
        <v>26</v>
      </c>
      <c r="J2743" s="15" t="s">
        <v>3</v>
      </c>
      <c r="K2743" s="16">
        <v>2</v>
      </c>
      <c r="L2743" s="15" t="s">
        <v>25</v>
      </c>
      <c r="M2743" s="15" t="s">
        <v>5</v>
      </c>
      <c r="N2743" s="17">
        <f t="shared" si="149"/>
        <v>2400000</v>
      </c>
      <c r="O2743" s="17">
        <v>2400000</v>
      </c>
      <c r="P2743" s="17">
        <f t="shared" si="148"/>
        <v>0</v>
      </c>
      <c r="Q2743" s="69"/>
      <c r="R2743" s="755"/>
      <c r="S2743" s="755"/>
      <c r="AZ2743" s="10"/>
      <c r="BA2743" s="10"/>
      <c r="BC2743" s="11"/>
      <c r="BD2743" s="12"/>
    </row>
    <row r="2744" spans="1:56" hidden="1">
      <c r="A2744" s="430"/>
      <c r="B2744" s="431"/>
      <c r="C2744" s="256"/>
      <c r="D2744" s="1053"/>
      <c r="E2744" s="22" t="s">
        <v>2945</v>
      </c>
      <c r="F2744" s="23">
        <v>2850000</v>
      </c>
      <c r="G2744" s="15" t="s">
        <v>3</v>
      </c>
      <c r="H2744" s="16">
        <v>12</v>
      </c>
      <c r="I2744" s="15" t="s">
        <v>2946</v>
      </c>
      <c r="M2744" s="15" t="s">
        <v>5</v>
      </c>
      <c r="N2744" s="17">
        <f>ROUNDUP(IF(H2744&lt;=0,F2744,IF(K2744&lt;=0,F2744*H2744,F2744*H2744*K2744)),-3)</f>
        <v>34200000</v>
      </c>
      <c r="O2744" s="17">
        <v>34200000</v>
      </c>
      <c r="P2744" s="17">
        <f t="shared" si="148"/>
        <v>0</v>
      </c>
      <c r="Q2744" s="69"/>
      <c r="R2744" s="755"/>
      <c r="S2744" s="755"/>
      <c r="AZ2744" s="10"/>
      <c r="BA2744" s="10"/>
      <c r="BC2744" s="11"/>
      <c r="BD2744" s="12"/>
    </row>
    <row r="2745" spans="1:56" hidden="1">
      <c r="A2745" s="430"/>
      <c r="B2745" s="431"/>
      <c r="C2745" s="256"/>
      <c r="D2745" s="1053"/>
      <c r="E2745" s="22" t="s">
        <v>2947</v>
      </c>
      <c r="F2745" s="23">
        <v>5000000</v>
      </c>
      <c r="G2745" s="15" t="s">
        <v>3</v>
      </c>
      <c r="H2745" s="16">
        <v>1</v>
      </c>
      <c r="I2745" s="15" t="s">
        <v>2948</v>
      </c>
      <c r="J2745" s="15" t="s">
        <v>3</v>
      </c>
      <c r="L2745" s="15" t="s">
        <v>2940</v>
      </c>
      <c r="M2745" s="15" t="s">
        <v>5</v>
      </c>
      <c r="N2745" s="17">
        <f>ROUNDUP(IF(H2745&lt;=0,F2745,IF(K2745&lt;=0,F2745*H2745,F2745*H2745*K2745)),-3)</f>
        <v>5000000</v>
      </c>
      <c r="O2745" s="17">
        <v>5000000</v>
      </c>
      <c r="P2745" s="17">
        <f t="shared" si="148"/>
        <v>0</v>
      </c>
      <c r="Q2745" s="69"/>
      <c r="R2745" s="755"/>
      <c r="S2745" s="755"/>
      <c r="AZ2745" s="10"/>
      <c r="BA2745" s="10"/>
      <c r="BC2745" s="11"/>
      <c r="BD2745" s="12"/>
    </row>
    <row r="2746" spans="1:56" hidden="1">
      <c r="A2746" s="430"/>
      <c r="B2746" s="431"/>
      <c r="C2746" s="256"/>
      <c r="D2746" s="1053"/>
      <c r="E2746" s="229"/>
      <c r="F2746" s="23"/>
      <c r="N2746" s="261"/>
      <c r="O2746" s="17"/>
      <c r="P2746" s="17"/>
      <c r="Q2746" s="69"/>
      <c r="R2746" s="755"/>
      <c r="S2746" s="755"/>
      <c r="AZ2746" s="10"/>
      <c r="BA2746" s="10"/>
      <c r="BC2746" s="11"/>
      <c r="BD2746" s="12"/>
    </row>
    <row r="2747" spans="1:56" hidden="1">
      <c r="A2747" s="430"/>
      <c r="B2747" s="431"/>
      <c r="C2747" s="256"/>
      <c r="D2747" s="1053" t="s">
        <v>417</v>
      </c>
      <c r="E2747" s="229"/>
      <c r="F2747" s="23"/>
      <c r="N2747" s="18">
        <f>SUBTOTAL(9,N2748:N2754)</f>
        <v>117240000</v>
      </c>
      <c r="O2747" s="18">
        <f>SUBTOTAL(9,O2748:O2754)</f>
        <v>127240000</v>
      </c>
      <c r="P2747" s="18">
        <f>SUBTOTAL(9,P2748:P2754)</f>
        <v>-10000000</v>
      </c>
      <c r="Q2747" s="163"/>
      <c r="R2747" s="755"/>
      <c r="S2747" s="755"/>
      <c r="AZ2747" s="10"/>
      <c r="BA2747" s="10"/>
      <c r="BC2747" s="11"/>
      <c r="BD2747" s="12"/>
    </row>
    <row r="2748" spans="1:56" hidden="1">
      <c r="A2748" s="430"/>
      <c r="B2748" s="431"/>
      <c r="C2748" s="256"/>
      <c r="D2748" s="1053"/>
      <c r="E2748" s="22" t="s">
        <v>2949</v>
      </c>
      <c r="F2748" s="23">
        <v>250000</v>
      </c>
      <c r="G2748" s="15" t="s">
        <v>3</v>
      </c>
      <c r="H2748" s="16">
        <v>12</v>
      </c>
      <c r="I2748" s="15" t="s">
        <v>2883</v>
      </c>
      <c r="J2748" s="15" t="s">
        <v>3</v>
      </c>
      <c r="L2748" s="15" t="s">
        <v>2940</v>
      </c>
      <c r="M2748" s="15" t="s">
        <v>5</v>
      </c>
      <c r="N2748" s="17">
        <f t="shared" ref="N2748:N2754" si="150">ROUNDUP(IF(H2748&lt;=0,F2748,IF(K2748&lt;=0,F2748*H2748,F2748*H2748*K2748)),-3)</f>
        <v>3000000</v>
      </c>
      <c r="O2748" s="17">
        <v>3000000</v>
      </c>
      <c r="P2748" s="17">
        <f t="shared" ref="P2748:P2754" si="151">N2748-O2748</f>
        <v>0</v>
      </c>
      <c r="Q2748" s="69"/>
      <c r="R2748" s="755"/>
      <c r="S2748" s="755"/>
      <c r="AZ2748" s="10"/>
      <c r="BA2748" s="10"/>
      <c r="BC2748" s="11"/>
      <c r="BD2748" s="12"/>
    </row>
    <row r="2749" spans="1:56" hidden="1">
      <c r="A2749" s="430"/>
      <c r="B2749" s="431"/>
      <c r="C2749" s="256"/>
      <c r="D2749" s="1053"/>
      <c r="E2749" s="22" t="s">
        <v>2950</v>
      </c>
      <c r="F2749" s="23">
        <v>5000000</v>
      </c>
      <c r="G2749" s="15" t="s">
        <v>3</v>
      </c>
      <c r="H2749" s="16">
        <v>12</v>
      </c>
      <c r="I2749" s="15" t="s">
        <v>12</v>
      </c>
      <c r="J2749" s="15" t="s">
        <v>3</v>
      </c>
      <c r="L2749" s="15" t="s">
        <v>2940</v>
      </c>
      <c r="M2749" s="15" t="s">
        <v>5</v>
      </c>
      <c r="N2749" s="17">
        <f t="shared" si="150"/>
        <v>60000000</v>
      </c>
      <c r="O2749" s="17">
        <v>60000000</v>
      </c>
      <c r="P2749" s="17">
        <f t="shared" si="151"/>
        <v>0</v>
      </c>
      <c r="Q2749" s="69"/>
      <c r="R2749" s="755"/>
      <c r="S2749" s="755"/>
      <c r="AZ2749" s="10"/>
      <c r="BA2749" s="10"/>
      <c r="BC2749" s="11"/>
      <c r="BD2749" s="12"/>
    </row>
    <row r="2750" spans="1:56" hidden="1">
      <c r="A2750" s="430"/>
      <c r="B2750" s="431"/>
      <c r="C2750" s="256"/>
      <c r="D2750" s="1053"/>
      <c r="E2750" s="22" t="s">
        <v>114</v>
      </c>
      <c r="F2750" s="23">
        <v>320000</v>
      </c>
      <c r="G2750" s="15" t="s">
        <v>3</v>
      </c>
      <c r="H2750" s="16">
        <v>12</v>
      </c>
      <c r="I2750" s="15" t="s">
        <v>12</v>
      </c>
      <c r="J2750" s="15" t="s">
        <v>3</v>
      </c>
      <c r="L2750" s="15" t="s">
        <v>2940</v>
      </c>
      <c r="M2750" s="15" t="s">
        <v>5</v>
      </c>
      <c r="N2750" s="17">
        <f t="shared" si="150"/>
        <v>3840000</v>
      </c>
      <c r="O2750" s="17">
        <v>3840000</v>
      </c>
      <c r="P2750" s="17">
        <f t="shared" si="151"/>
        <v>0</v>
      </c>
      <c r="Q2750" s="69"/>
      <c r="R2750" s="755"/>
      <c r="S2750" s="755"/>
      <c r="AZ2750" s="10"/>
      <c r="BA2750" s="10"/>
      <c r="BC2750" s="11"/>
      <c r="BD2750" s="12"/>
    </row>
    <row r="2751" spans="1:56" hidden="1">
      <c r="A2751" s="430"/>
      <c r="B2751" s="431"/>
      <c r="C2751" s="256"/>
      <c r="D2751" s="1053"/>
      <c r="E2751" s="22" t="s">
        <v>2951</v>
      </c>
      <c r="F2751" s="23">
        <v>1700000</v>
      </c>
      <c r="G2751" s="15" t="s">
        <v>3</v>
      </c>
      <c r="H2751" s="16">
        <v>12</v>
      </c>
      <c r="I2751" s="15" t="s">
        <v>2883</v>
      </c>
      <c r="J2751" s="15" t="s">
        <v>3</v>
      </c>
      <c r="L2751" s="15" t="s">
        <v>2940</v>
      </c>
      <c r="M2751" s="15" t="s">
        <v>5</v>
      </c>
      <c r="N2751" s="17">
        <f t="shared" si="150"/>
        <v>20400000</v>
      </c>
      <c r="O2751" s="17">
        <v>20400000</v>
      </c>
      <c r="P2751" s="17">
        <f t="shared" si="151"/>
        <v>0</v>
      </c>
      <c r="Q2751" s="69"/>
      <c r="R2751" s="755"/>
      <c r="S2751" s="755"/>
      <c r="AZ2751" s="10"/>
      <c r="BA2751" s="10"/>
      <c r="BC2751" s="11"/>
      <c r="BD2751" s="12"/>
    </row>
    <row r="2752" spans="1:56" hidden="1">
      <c r="A2752" s="430"/>
      <c r="B2752" s="431"/>
      <c r="C2752" s="256"/>
      <c r="D2752" s="1053"/>
      <c r="E2752" s="22" t="s">
        <v>2952</v>
      </c>
      <c r="F2752" s="23">
        <v>10000000</v>
      </c>
      <c r="G2752" s="15" t="s">
        <v>3</v>
      </c>
      <c r="H2752" s="16">
        <v>1</v>
      </c>
      <c r="I2752" s="15" t="s">
        <v>16</v>
      </c>
      <c r="J2752" s="15" t="s">
        <v>2953</v>
      </c>
      <c r="L2752" s="15" t="s">
        <v>2948</v>
      </c>
      <c r="M2752" s="15" t="s">
        <v>5</v>
      </c>
      <c r="N2752" s="17">
        <f t="shared" si="150"/>
        <v>10000000</v>
      </c>
      <c r="O2752" s="17">
        <v>10000000</v>
      </c>
      <c r="P2752" s="17">
        <f t="shared" si="151"/>
        <v>0</v>
      </c>
      <c r="Q2752" s="69"/>
      <c r="R2752" s="755"/>
      <c r="S2752" s="755"/>
      <c r="AZ2752" s="10"/>
      <c r="BA2752" s="10"/>
      <c r="BC2752" s="11"/>
      <c r="BD2752" s="12"/>
    </row>
    <row r="2753" spans="1:56" hidden="1">
      <c r="A2753" s="430"/>
      <c r="B2753" s="431"/>
      <c r="C2753" s="256"/>
      <c r="D2753" s="1053"/>
      <c r="E2753" s="22" t="s">
        <v>2954</v>
      </c>
      <c r="F2753" s="23">
        <v>10000000</v>
      </c>
      <c r="G2753" s="15" t="s">
        <v>3</v>
      </c>
      <c r="H2753" s="16">
        <v>1</v>
      </c>
      <c r="I2753" s="15" t="s">
        <v>2918</v>
      </c>
      <c r="J2753" s="15" t="s">
        <v>3</v>
      </c>
      <c r="L2753" s="15" t="s">
        <v>2940</v>
      </c>
      <c r="M2753" s="15" t="s">
        <v>5</v>
      </c>
      <c r="N2753" s="17">
        <f t="shared" si="150"/>
        <v>10000000</v>
      </c>
      <c r="O2753" s="17">
        <v>20000000</v>
      </c>
      <c r="P2753" s="17">
        <f t="shared" si="151"/>
        <v>-10000000</v>
      </c>
      <c r="Q2753" s="69"/>
      <c r="R2753" s="755"/>
      <c r="S2753" s="755"/>
      <c r="AZ2753" s="10"/>
      <c r="BA2753" s="10"/>
      <c r="BC2753" s="11"/>
      <c r="BD2753" s="12"/>
    </row>
    <row r="2754" spans="1:56" hidden="1">
      <c r="A2754" s="430"/>
      <c r="B2754" s="431"/>
      <c r="C2754" s="256"/>
      <c r="D2754" s="1053"/>
      <c r="E2754" s="22" t="s">
        <v>2955</v>
      </c>
      <c r="F2754" s="23">
        <v>10000000</v>
      </c>
      <c r="G2754" s="15" t="s">
        <v>3</v>
      </c>
      <c r="H2754" s="16">
        <v>1</v>
      </c>
      <c r="I2754" s="15" t="s">
        <v>2940</v>
      </c>
      <c r="J2754" s="15" t="s">
        <v>3</v>
      </c>
      <c r="L2754" s="15" t="s">
        <v>2940</v>
      </c>
      <c r="M2754" s="15" t="s">
        <v>5</v>
      </c>
      <c r="N2754" s="17">
        <f t="shared" si="150"/>
        <v>10000000</v>
      </c>
      <c r="O2754" s="17">
        <v>10000000</v>
      </c>
      <c r="P2754" s="17">
        <f t="shared" si="151"/>
        <v>0</v>
      </c>
      <c r="Q2754" s="69"/>
      <c r="R2754" s="755"/>
      <c r="S2754" s="755"/>
      <c r="AZ2754" s="10"/>
      <c r="BA2754" s="10"/>
      <c r="BC2754" s="11"/>
      <c r="BD2754" s="12"/>
    </row>
    <row r="2755" spans="1:56" hidden="1">
      <c r="A2755" s="430"/>
      <c r="B2755" s="431"/>
      <c r="C2755" s="256"/>
      <c r="D2755" s="1053"/>
      <c r="E2755" s="229"/>
      <c r="F2755" s="23" t="s">
        <v>2956</v>
      </c>
      <c r="N2755" s="261"/>
      <c r="O2755" s="17"/>
      <c r="P2755" s="17"/>
      <c r="Q2755" s="69"/>
      <c r="R2755" s="755"/>
      <c r="S2755" s="755"/>
      <c r="AZ2755" s="10"/>
      <c r="BA2755" s="10"/>
      <c r="BC2755" s="11"/>
      <c r="BD2755" s="12"/>
    </row>
    <row r="2756" spans="1:56" hidden="1">
      <c r="A2756" s="430"/>
      <c r="B2756" s="431"/>
      <c r="C2756" s="256"/>
      <c r="D2756" s="1053" t="s">
        <v>409</v>
      </c>
      <c r="E2756" s="22"/>
      <c r="F2756" s="23"/>
      <c r="N2756" s="18">
        <f>SUBTOTAL(9,N2757)</f>
        <v>25800000</v>
      </c>
      <c r="O2756" s="18">
        <f>SUBTOTAL(9,O2757)</f>
        <v>25800000</v>
      </c>
      <c r="P2756" s="18">
        <f>SUBTOTAL(9,P2757)</f>
        <v>0</v>
      </c>
      <c r="Q2756" s="163"/>
      <c r="R2756" s="755"/>
      <c r="S2756" s="755"/>
      <c r="AZ2756" s="10"/>
      <c r="BA2756" s="10"/>
      <c r="BC2756" s="11"/>
      <c r="BD2756" s="12"/>
    </row>
    <row r="2757" spans="1:56" hidden="1">
      <c r="A2757" s="430"/>
      <c r="B2757" s="431"/>
      <c r="C2757" s="256"/>
      <c r="D2757" s="1053"/>
      <c r="E2757" s="22" t="s">
        <v>2957</v>
      </c>
      <c r="F2757" s="23">
        <v>25800000</v>
      </c>
      <c r="G2757" s="15" t="s">
        <v>3</v>
      </c>
      <c r="H2757" s="16">
        <v>1</v>
      </c>
      <c r="I2757" s="15" t="s">
        <v>16</v>
      </c>
      <c r="J2757" s="15" t="s">
        <v>3</v>
      </c>
      <c r="L2757" s="15" t="s">
        <v>2940</v>
      </c>
      <c r="M2757" s="15" t="s">
        <v>5</v>
      </c>
      <c r="N2757" s="17">
        <f>ROUNDUP(IF(H2757&lt;=0,F2757,IF(K2757&lt;=0,F2757*H2757,F2757*H2757*K2757)),-3)</f>
        <v>25800000</v>
      </c>
      <c r="O2757" s="17">
        <v>25800000</v>
      </c>
      <c r="P2757" s="17">
        <f>N2757-O2757</f>
        <v>0</v>
      </c>
      <c r="Q2757" s="69"/>
      <c r="R2757" s="755"/>
      <c r="S2757" s="755"/>
      <c r="AZ2757" s="10"/>
      <c r="BA2757" s="10"/>
      <c r="BC2757" s="11"/>
      <c r="BD2757" s="12"/>
    </row>
    <row r="2758" spans="1:56" hidden="1">
      <c r="A2758" s="430"/>
      <c r="B2758" s="431"/>
      <c r="C2758" s="256"/>
      <c r="D2758" s="1053"/>
      <c r="E2758" s="229"/>
      <c r="F2758" s="23"/>
      <c r="N2758" s="261"/>
      <c r="O2758" s="17"/>
      <c r="P2758" s="17"/>
      <c r="Q2758" s="69"/>
      <c r="R2758" s="755"/>
      <c r="S2758" s="755"/>
      <c r="AZ2758" s="10"/>
      <c r="BA2758" s="10"/>
      <c r="BC2758" s="11"/>
      <c r="BD2758" s="12"/>
    </row>
    <row r="2759" spans="1:56" hidden="1">
      <c r="A2759" s="430"/>
      <c r="B2759" s="431"/>
      <c r="C2759" s="256"/>
      <c r="D2759" s="1053" t="s">
        <v>412</v>
      </c>
      <c r="E2759" s="22"/>
      <c r="F2759" s="23"/>
      <c r="N2759" s="18">
        <f>SUBTOTAL(9,N2760:N2768)</f>
        <v>1705032000</v>
      </c>
      <c r="O2759" s="18">
        <f>SUBTOTAL(9,O2760:O2768)</f>
        <v>1518500000</v>
      </c>
      <c r="P2759" s="18">
        <f>SUBTOTAL(9,P2760:P2768)</f>
        <v>186532000</v>
      </c>
      <c r="Q2759" s="163"/>
      <c r="R2759" s="755"/>
      <c r="S2759" s="755"/>
      <c r="AZ2759" s="10"/>
      <c r="BA2759" s="10"/>
      <c r="BC2759" s="11"/>
      <c r="BD2759" s="12"/>
    </row>
    <row r="2760" spans="1:56" hidden="1">
      <c r="A2760" s="430"/>
      <c r="B2760" s="431"/>
      <c r="C2760" s="256"/>
      <c r="D2760" s="1053"/>
      <c r="E2760" s="22" t="s">
        <v>2958</v>
      </c>
      <c r="F2760" s="23">
        <v>15000000</v>
      </c>
      <c r="G2760" s="15" t="s">
        <v>3</v>
      </c>
      <c r="H2760" s="16">
        <v>4</v>
      </c>
      <c r="I2760" s="15" t="s">
        <v>2940</v>
      </c>
      <c r="J2760" s="15" t="s">
        <v>3</v>
      </c>
      <c r="M2760" s="15" t="s">
        <v>5</v>
      </c>
      <c r="N2760" s="17">
        <f t="shared" ref="N2760:N2766" si="152">ROUNDUP(IF(H2760&lt;=0,F2760,IF(K2760&lt;=0,F2760*H2760,F2760*H2760*K2760)),-3)</f>
        <v>60000000</v>
      </c>
      <c r="O2760" s="17">
        <v>42000000</v>
      </c>
      <c r="P2760" s="17">
        <f t="shared" ref="P2760:P2768" si="153">N2760-O2760</f>
        <v>18000000</v>
      </c>
      <c r="Q2760" s="69"/>
      <c r="R2760" s="755"/>
      <c r="S2760" s="755"/>
      <c r="AZ2760" s="10"/>
      <c r="BA2760" s="10"/>
      <c r="BC2760" s="11"/>
      <c r="BD2760" s="12"/>
    </row>
    <row r="2761" spans="1:56" hidden="1">
      <c r="A2761" s="430"/>
      <c r="B2761" s="431"/>
      <c r="C2761" s="256"/>
      <c r="D2761" s="1053"/>
      <c r="E2761" s="22" t="s">
        <v>2959</v>
      </c>
      <c r="F2761" s="23">
        <v>2500000</v>
      </c>
      <c r="G2761" s="15" t="s">
        <v>3</v>
      </c>
      <c r="H2761" s="16">
        <v>5</v>
      </c>
      <c r="I2761" s="15" t="s">
        <v>2940</v>
      </c>
      <c r="J2761" s="15" t="s">
        <v>3</v>
      </c>
      <c r="M2761" s="15" t="s">
        <v>5</v>
      </c>
      <c r="N2761" s="17">
        <f t="shared" si="152"/>
        <v>12500000</v>
      </c>
      <c r="O2761" s="17">
        <v>12500000</v>
      </c>
      <c r="P2761" s="17">
        <f t="shared" si="153"/>
        <v>0</v>
      </c>
      <c r="Q2761" s="69"/>
      <c r="R2761" s="755"/>
      <c r="S2761" s="755"/>
      <c r="AZ2761" s="10"/>
      <c r="BA2761" s="10"/>
      <c r="BC2761" s="11"/>
      <c r="BD2761" s="12"/>
    </row>
    <row r="2762" spans="1:56" hidden="1">
      <c r="A2762" s="430"/>
      <c r="B2762" s="431"/>
      <c r="C2762" s="256"/>
      <c r="D2762" s="1053"/>
      <c r="E2762" s="22" t="s">
        <v>115</v>
      </c>
      <c r="F2762" s="23">
        <f>142041750-12500000</f>
        <v>129541750</v>
      </c>
      <c r="G2762" s="15" t="s">
        <v>3</v>
      </c>
      <c r="H2762" s="16">
        <v>12</v>
      </c>
      <c r="I2762" s="15" t="s">
        <v>12</v>
      </c>
      <c r="M2762" s="15" t="s">
        <v>5</v>
      </c>
      <c r="N2762" s="17">
        <f t="shared" si="152"/>
        <v>1554501000</v>
      </c>
      <c r="O2762" s="17">
        <v>1386000000</v>
      </c>
      <c r="P2762" s="17">
        <f t="shared" si="153"/>
        <v>168501000</v>
      </c>
      <c r="Q2762" s="69"/>
      <c r="R2762" s="755"/>
      <c r="S2762" s="755"/>
      <c r="AZ2762" s="10"/>
      <c r="BA2762" s="10"/>
      <c r="BC2762" s="11"/>
      <c r="BD2762" s="12"/>
    </row>
    <row r="2763" spans="1:56" hidden="1">
      <c r="A2763" s="430"/>
      <c r="B2763" s="431"/>
      <c r="C2763" s="256"/>
      <c r="D2763" s="1053"/>
      <c r="E2763" s="22" t="s">
        <v>116</v>
      </c>
      <c r="F2763" s="23">
        <v>11000000</v>
      </c>
      <c r="G2763" s="15" t="s">
        <v>3</v>
      </c>
      <c r="H2763" s="16">
        <v>1</v>
      </c>
      <c r="I2763" s="15" t="s">
        <v>16</v>
      </c>
      <c r="M2763" s="15" t="s">
        <v>5</v>
      </c>
      <c r="N2763" s="17">
        <f t="shared" si="152"/>
        <v>11000000</v>
      </c>
      <c r="O2763" s="17">
        <v>11000000</v>
      </c>
      <c r="P2763" s="17">
        <f t="shared" si="153"/>
        <v>0</v>
      </c>
      <c r="Q2763" s="69"/>
      <c r="R2763" s="755"/>
      <c r="S2763" s="755"/>
      <c r="AZ2763" s="10"/>
      <c r="BA2763" s="10"/>
      <c r="BC2763" s="11"/>
      <c r="BD2763" s="12"/>
    </row>
    <row r="2764" spans="1:56" hidden="1">
      <c r="A2764" s="430"/>
      <c r="B2764" s="431"/>
      <c r="C2764" s="256"/>
      <c r="D2764" s="1053"/>
      <c r="E2764" s="22" t="s">
        <v>2960</v>
      </c>
      <c r="F2764" s="23">
        <v>7000000</v>
      </c>
      <c r="G2764" s="15" t="s">
        <v>3</v>
      </c>
      <c r="H2764" s="16">
        <v>1</v>
      </c>
      <c r="I2764" s="15" t="s">
        <v>2918</v>
      </c>
      <c r="M2764" s="15" t="s">
        <v>5</v>
      </c>
      <c r="N2764" s="17">
        <f t="shared" si="152"/>
        <v>7000000</v>
      </c>
      <c r="O2764" s="17">
        <v>7000000</v>
      </c>
      <c r="P2764" s="17">
        <f t="shared" si="153"/>
        <v>0</v>
      </c>
      <c r="Q2764" s="69"/>
      <c r="R2764" s="755"/>
      <c r="S2764" s="755"/>
      <c r="AZ2764" s="10"/>
      <c r="BA2764" s="10"/>
      <c r="BC2764" s="11"/>
      <c r="BD2764" s="12"/>
    </row>
    <row r="2765" spans="1:56" hidden="1">
      <c r="A2765" s="430"/>
      <c r="B2765" s="431"/>
      <c r="C2765" s="256"/>
      <c r="D2765" s="1053"/>
      <c r="E2765" s="22" t="s">
        <v>2961</v>
      </c>
      <c r="F2765" s="23">
        <v>1500000</v>
      </c>
      <c r="G2765" s="15" t="s">
        <v>3</v>
      </c>
      <c r="H2765" s="16">
        <v>5</v>
      </c>
      <c r="I2765" s="15" t="s">
        <v>2918</v>
      </c>
      <c r="M2765" s="15" t="s">
        <v>5</v>
      </c>
      <c r="N2765" s="17">
        <f t="shared" si="152"/>
        <v>7500000</v>
      </c>
      <c r="O2765" s="17">
        <v>7500000</v>
      </c>
      <c r="P2765" s="17">
        <f t="shared" si="153"/>
        <v>0</v>
      </c>
      <c r="Q2765" s="69"/>
      <c r="R2765" s="755"/>
      <c r="S2765" s="755"/>
      <c r="AZ2765" s="10"/>
      <c r="BA2765" s="10"/>
      <c r="BC2765" s="11"/>
      <c r="BD2765" s="12"/>
    </row>
    <row r="2766" spans="1:56" hidden="1">
      <c r="A2766" s="430"/>
      <c r="B2766" s="431"/>
      <c r="C2766" s="256"/>
      <c r="D2766" s="1053"/>
      <c r="E2766" s="22" t="s">
        <v>2962</v>
      </c>
      <c r="F2766" s="23">
        <v>52531000</v>
      </c>
      <c r="G2766" s="15" t="s">
        <v>3</v>
      </c>
      <c r="H2766" s="16">
        <v>1</v>
      </c>
      <c r="I2766" s="15" t="s">
        <v>2918</v>
      </c>
      <c r="J2766" s="15" t="s">
        <v>3</v>
      </c>
      <c r="L2766" s="15" t="s">
        <v>2940</v>
      </c>
      <c r="M2766" s="15" t="s">
        <v>5</v>
      </c>
      <c r="N2766" s="17">
        <f t="shared" si="152"/>
        <v>52531000</v>
      </c>
      <c r="O2766" s="17">
        <v>50000000</v>
      </c>
      <c r="P2766" s="17">
        <f t="shared" si="153"/>
        <v>2531000</v>
      </c>
      <c r="Q2766" s="69"/>
      <c r="R2766" s="755"/>
      <c r="S2766" s="755"/>
      <c r="AZ2766" s="10"/>
      <c r="BA2766" s="10"/>
      <c r="BC2766" s="11"/>
      <c r="BD2766" s="12"/>
    </row>
    <row r="2767" spans="1:56" hidden="1">
      <c r="A2767" s="430"/>
      <c r="B2767" s="431"/>
      <c r="C2767" s="256"/>
      <c r="D2767" s="1053"/>
      <c r="E2767" s="22" t="s">
        <v>2963</v>
      </c>
      <c r="F2767" s="23"/>
      <c r="G2767" s="15" t="s">
        <v>3</v>
      </c>
      <c r="I2767" s="15" t="s">
        <v>2918</v>
      </c>
      <c r="J2767" s="15" t="s">
        <v>3</v>
      </c>
      <c r="L2767" s="15" t="s">
        <v>2940</v>
      </c>
      <c r="M2767" s="15" t="s">
        <v>5</v>
      </c>
      <c r="N2767" s="17">
        <f>F2767*H2767</f>
        <v>0</v>
      </c>
      <c r="O2767" s="17">
        <v>500000</v>
      </c>
      <c r="P2767" s="17">
        <f t="shared" si="153"/>
        <v>-500000</v>
      </c>
      <c r="Q2767" s="69"/>
      <c r="R2767" s="755"/>
      <c r="S2767" s="755"/>
      <c r="AZ2767" s="10"/>
      <c r="BA2767" s="10"/>
      <c r="BC2767" s="11"/>
      <c r="BD2767" s="12"/>
    </row>
    <row r="2768" spans="1:56" hidden="1">
      <c r="A2768" s="430"/>
      <c r="B2768" s="431"/>
      <c r="C2768" s="256"/>
      <c r="D2768" s="1053"/>
      <c r="E2768" s="22" t="s">
        <v>2964</v>
      </c>
      <c r="F2768" s="23"/>
      <c r="G2768" s="15" t="s">
        <v>3</v>
      </c>
      <c r="I2768" s="15" t="s">
        <v>2940</v>
      </c>
      <c r="J2768" s="15" t="s">
        <v>3</v>
      </c>
      <c r="L2768" s="15" t="s">
        <v>2890</v>
      </c>
      <c r="M2768" s="15" t="s">
        <v>5</v>
      </c>
      <c r="N2768" s="17">
        <f>ROUNDUP(IF(H2768&lt;=0,F2768,IF(K2768&lt;=0,F2768*H2768,F2768*H2768*K2768)),-3)</f>
        <v>0</v>
      </c>
      <c r="O2768" s="17">
        <v>2000000</v>
      </c>
      <c r="P2768" s="17">
        <f t="shared" si="153"/>
        <v>-2000000</v>
      </c>
      <c r="Q2768" s="69"/>
      <c r="R2768" s="755"/>
      <c r="S2768" s="755"/>
      <c r="AZ2768" s="10"/>
      <c r="BA2768" s="10"/>
      <c r="BC2768" s="11"/>
      <c r="BD2768" s="12"/>
    </row>
    <row r="2769" spans="1:56" hidden="1">
      <c r="A2769" s="430"/>
      <c r="B2769" s="431"/>
      <c r="C2769" s="256"/>
      <c r="D2769" s="1053"/>
      <c r="E2769" s="229"/>
      <c r="F2769" s="23"/>
      <c r="N2769" s="261"/>
      <c r="O2769" s="17"/>
      <c r="P2769" s="17"/>
      <c r="Q2769" s="69"/>
      <c r="R2769" s="755"/>
      <c r="S2769" s="755"/>
      <c r="AZ2769" s="10"/>
      <c r="BA2769" s="10"/>
      <c r="BC2769" s="11"/>
      <c r="BD2769" s="12"/>
    </row>
    <row r="2770" spans="1:56" hidden="1">
      <c r="A2770" s="430"/>
      <c r="B2770" s="431"/>
      <c r="C2770" s="254"/>
      <c r="D2770" s="1053" t="s">
        <v>407</v>
      </c>
      <c r="E2770" s="22"/>
      <c r="F2770" s="34"/>
      <c r="H2770" s="45"/>
      <c r="N2770" s="18">
        <f>SUBTOTAL(9,N2771)</f>
        <v>4200000</v>
      </c>
      <c r="O2770" s="18">
        <f>SUBTOTAL(9,O2771)</f>
        <v>4200000</v>
      </c>
      <c r="P2770" s="18">
        <f>SUBTOTAL(9,P2771)</f>
        <v>0</v>
      </c>
      <c r="Q2770" s="163"/>
      <c r="R2770" s="755"/>
      <c r="S2770" s="755"/>
      <c r="AZ2770" s="10"/>
      <c r="BA2770" s="10"/>
      <c r="BC2770" s="30"/>
      <c r="BD2770" s="12"/>
    </row>
    <row r="2771" spans="1:56" hidden="1">
      <c r="A2771" s="430"/>
      <c r="B2771" s="431"/>
      <c r="C2771" s="254"/>
      <c r="D2771" s="1053"/>
      <c r="E2771" s="22" t="s">
        <v>55</v>
      </c>
      <c r="F2771" s="23">
        <v>600000</v>
      </c>
      <c r="G2771" s="15" t="s">
        <v>3</v>
      </c>
      <c r="H2771" s="45">
        <v>7</v>
      </c>
      <c r="I2771" s="15" t="s">
        <v>2965</v>
      </c>
      <c r="J2771" s="15" t="s">
        <v>3</v>
      </c>
      <c r="L2771" s="15" t="s">
        <v>16</v>
      </c>
      <c r="M2771" s="15" t="s">
        <v>5</v>
      </c>
      <c r="N2771" s="17">
        <f>ROUNDUP(IF(H2771&lt;=0,F2771,IF(K2771&lt;=0,F2771*H2771,F2771*H2771*K2771)),-3)</f>
        <v>4200000</v>
      </c>
      <c r="O2771" s="17">
        <v>4200000</v>
      </c>
      <c r="P2771" s="17">
        <f>N2771-O2771</f>
        <v>0</v>
      </c>
      <c r="Q2771" s="69"/>
      <c r="R2771" s="755"/>
      <c r="S2771" s="755"/>
      <c r="AZ2771" s="10"/>
      <c r="BA2771" s="10"/>
      <c r="BC2771" s="30"/>
      <c r="BD2771" s="12"/>
    </row>
    <row r="2772" spans="1:56" hidden="1">
      <c r="A2772" s="430"/>
      <c r="B2772" s="431"/>
      <c r="C2772" s="254"/>
      <c r="D2772" s="1074"/>
      <c r="E2772" s="22"/>
      <c r="F2772" s="23"/>
      <c r="H2772" s="45"/>
      <c r="N2772" s="17"/>
      <c r="O2772" s="17"/>
      <c r="P2772" s="17"/>
      <c r="Q2772" s="69"/>
      <c r="R2772" s="755"/>
      <c r="S2772" s="755"/>
      <c r="AZ2772" s="10"/>
      <c r="BA2772" s="10"/>
      <c r="BC2772" s="30"/>
      <c r="BD2772" s="12"/>
    </row>
    <row r="2773" spans="1:56" hidden="1">
      <c r="A2773" s="430"/>
      <c r="B2773" s="431"/>
      <c r="C2773" s="256"/>
      <c r="D2773" s="1053" t="s">
        <v>401</v>
      </c>
      <c r="E2773" s="22"/>
      <c r="F2773" s="23"/>
      <c r="N2773" s="18">
        <f>SUBTOTAL(9,N2774:N2776)</f>
        <v>50000000</v>
      </c>
      <c r="O2773" s="18">
        <f>SUBTOTAL(9,O2774:O2776)</f>
        <v>130000000</v>
      </c>
      <c r="P2773" s="18">
        <f>SUBTOTAL(9,P2774:P2776)</f>
        <v>-80000000</v>
      </c>
      <c r="Q2773" s="163"/>
      <c r="R2773" s="755"/>
      <c r="S2773" s="755"/>
      <c r="AZ2773" s="10"/>
      <c r="BA2773" s="10"/>
      <c r="BC2773" s="11"/>
      <c r="BD2773" s="12"/>
    </row>
    <row r="2774" spans="1:56" hidden="1">
      <c r="A2774" s="430"/>
      <c r="B2774" s="431"/>
      <c r="C2774" s="256"/>
      <c r="D2774" s="1053"/>
      <c r="E2774" s="22" t="s">
        <v>609</v>
      </c>
      <c r="F2774" s="23">
        <v>10000000</v>
      </c>
      <c r="G2774" s="15" t="s">
        <v>3</v>
      </c>
      <c r="H2774" s="16">
        <v>1</v>
      </c>
      <c r="I2774" s="15" t="s">
        <v>2940</v>
      </c>
      <c r="J2774" s="15" t="s">
        <v>3</v>
      </c>
      <c r="L2774" s="15" t="s">
        <v>2940</v>
      </c>
      <c r="M2774" s="15" t="s">
        <v>5</v>
      </c>
      <c r="N2774" s="17">
        <f>ROUNDUP(IF(H2774&lt;=0,F2774,IF(K2774&lt;=0,F2774*H2774,F2774*H2774*K2774)),-3)</f>
        <v>10000000</v>
      </c>
      <c r="O2774" s="17">
        <v>40000000</v>
      </c>
      <c r="P2774" s="17">
        <f>N2774-O2774</f>
        <v>-30000000</v>
      </c>
      <c r="Q2774" s="69"/>
      <c r="R2774" s="755"/>
      <c r="S2774" s="755"/>
      <c r="AZ2774" s="10"/>
      <c r="BA2774" s="10"/>
      <c r="BC2774" s="11"/>
      <c r="BD2774" s="12"/>
    </row>
    <row r="2775" spans="1:56" hidden="1">
      <c r="A2775" s="430"/>
      <c r="B2775" s="431"/>
      <c r="C2775" s="256"/>
      <c r="D2775" s="1053"/>
      <c r="E2775" s="22" t="s">
        <v>610</v>
      </c>
      <c r="F2775" s="23">
        <v>10000000</v>
      </c>
      <c r="G2775" s="15" t="s">
        <v>3</v>
      </c>
      <c r="H2775" s="16">
        <v>1</v>
      </c>
      <c r="I2775" s="15" t="s">
        <v>2940</v>
      </c>
      <c r="J2775" s="15" t="s">
        <v>3</v>
      </c>
      <c r="L2775" s="15" t="s">
        <v>2940</v>
      </c>
      <c r="M2775" s="15" t="s">
        <v>5</v>
      </c>
      <c r="N2775" s="17">
        <f>F2775*H2775</f>
        <v>10000000</v>
      </c>
      <c r="O2775" s="17">
        <v>10000000</v>
      </c>
      <c r="P2775" s="17">
        <f>N2775-O2775</f>
        <v>0</v>
      </c>
      <c r="Q2775" s="69"/>
      <c r="R2775" s="755"/>
      <c r="S2775" s="755"/>
      <c r="AZ2775" s="10"/>
      <c r="BA2775" s="10"/>
      <c r="BC2775" s="11"/>
      <c r="BD2775" s="12"/>
    </row>
    <row r="2776" spans="1:56" hidden="1">
      <c r="A2776" s="430"/>
      <c r="B2776" s="431"/>
      <c r="C2776" s="256"/>
      <c r="D2776" s="1053"/>
      <c r="E2776" s="22" t="s">
        <v>611</v>
      </c>
      <c r="F2776" s="23">
        <v>30000000</v>
      </c>
      <c r="G2776" s="15" t="s">
        <v>3</v>
      </c>
      <c r="H2776" s="16">
        <v>1</v>
      </c>
      <c r="I2776" s="15" t="s">
        <v>2940</v>
      </c>
      <c r="J2776" s="15" t="s">
        <v>3</v>
      </c>
      <c r="L2776" s="15" t="s">
        <v>2940</v>
      </c>
      <c r="M2776" s="15" t="s">
        <v>5</v>
      </c>
      <c r="N2776" s="17">
        <f>F2776*H2776</f>
        <v>30000000</v>
      </c>
      <c r="O2776" s="17">
        <v>80000000</v>
      </c>
      <c r="P2776" s="17">
        <f>N2776-O2776</f>
        <v>-50000000</v>
      </c>
      <c r="Q2776" s="69"/>
      <c r="R2776" s="755"/>
      <c r="S2776" s="755"/>
      <c r="AZ2776" s="10"/>
      <c r="BA2776" s="10"/>
      <c r="BC2776" s="11"/>
      <c r="BD2776" s="12"/>
    </row>
    <row r="2777" spans="1:56" hidden="1">
      <c r="A2777" s="430"/>
      <c r="B2777" s="431"/>
      <c r="C2777" s="256"/>
      <c r="D2777" s="1053"/>
      <c r="E2777" s="22"/>
      <c r="F2777" s="23"/>
      <c r="N2777" s="261"/>
      <c r="O2777" s="17"/>
      <c r="P2777" s="17"/>
      <c r="Q2777" s="69"/>
      <c r="R2777" s="755"/>
      <c r="S2777" s="755"/>
      <c r="AZ2777" s="10"/>
      <c r="BA2777" s="10"/>
      <c r="BC2777" s="11"/>
      <c r="BD2777" s="12"/>
    </row>
    <row r="2778" spans="1:56" hidden="1">
      <c r="A2778" s="430"/>
      <c r="B2778" s="431"/>
      <c r="C2778" s="256"/>
      <c r="D2778" s="1053" t="s">
        <v>402</v>
      </c>
      <c r="E2778" s="22"/>
      <c r="F2778" s="23"/>
      <c r="N2778" s="18">
        <f>SUBTOTAL(9,N2779:N2780)</f>
        <v>3500000</v>
      </c>
      <c r="O2778" s="18">
        <f>SUBTOTAL(9,O2779:O2780)</f>
        <v>4900000</v>
      </c>
      <c r="P2778" s="18">
        <f>SUBTOTAL(9,P2779:P2780)</f>
        <v>-1400000</v>
      </c>
      <c r="Q2778" s="163"/>
      <c r="R2778" s="755"/>
      <c r="S2778" s="755"/>
      <c r="AZ2778" s="10"/>
      <c r="BA2778" s="10"/>
      <c r="BC2778" s="11"/>
      <c r="BD2778" s="12"/>
    </row>
    <row r="2779" spans="1:56" hidden="1">
      <c r="A2779" s="430"/>
      <c r="B2779" s="431"/>
      <c r="C2779" s="256"/>
      <c r="D2779" s="1053"/>
      <c r="E2779" s="22" t="s">
        <v>2966</v>
      </c>
      <c r="F2779" s="23">
        <v>150000</v>
      </c>
      <c r="G2779" s="15" t="s">
        <v>3</v>
      </c>
      <c r="H2779" s="16">
        <v>7</v>
      </c>
      <c r="I2779" s="15" t="s">
        <v>2965</v>
      </c>
      <c r="J2779" s="15" t="s">
        <v>3</v>
      </c>
      <c r="K2779" s="16">
        <v>2</v>
      </c>
      <c r="L2779" s="15" t="s">
        <v>2940</v>
      </c>
      <c r="M2779" s="15" t="s">
        <v>5</v>
      </c>
      <c r="N2779" s="17">
        <f>ROUNDUP(IF(H2779&lt;=0,F2779,IF(K2779&lt;=0,F2779*H2779,F2779*H2779*K2779)),-3)</f>
        <v>2100000</v>
      </c>
      <c r="O2779" s="17">
        <v>2100000</v>
      </c>
      <c r="P2779" s="17">
        <f>N2779-O2779</f>
        <v>0</v>
      </c>
      <c r="Q2779" s="69"/>
      <c r="R2779" s="755"/>
      <c r="S2779" s="755"/>
      <c r="AZ2779" s="10"/>
      <c r="BA2779" s="10"/>
      <c r="BC2779" s="11"/>
      <c r="BD2779" s="12"/>
    </row>
    <row r="2780" spans="1:56" hidden="1">
      <c r="A2780" s="430"/>
      <c r="B2780" s="431"/>
      <c r="C2780" s="256"/>
      <c r="D2780" s="1053"/>
      <c r="E2780" s="22" t="s">
        <v>2967</v>
      </c>
      <c r="F2780" s="23">
        <v>200000</v>
      </c>
      <c r="G2780" s="15" t="s">
        <v>3</v>
      </c>
      <c r="H2780" s="16">
        <v>7</v>
      </c>
      <c r="I2780" s="15" t="s">
        <v>2965</v>
      </c>
      <c r="J2780" s="15" t="s">
        <v>3</v>
      </c>
      <c r="K2780" s="16">
        <v>1</v>
      </c>
      <c r="L2780" s="15" t="s">
        <v>2940</v>
      </c>
      <c r="M2780" s="15" t="s">
        <v>5</v>
      </c>
      <c r="N2780" s="17">
        <f>ROUNDUP(IF(H2780&lt;=0,F2780,IF(K2780&lt;=0,F2780*H2780,F2780*H2780*K2780)),-3)</f>
        <v>1400000</v>
      </c>
      <c r="O2780" s="17">
        <v>2800000</v>
      </c>
      <c r="P2780" s="17">
        <f>N2780-O2780</f>
        <v>-1400000</v>
      </c>
      <c r="Q2780" s="69"/>
      <c r="R2780" s="755"/>
      <c r="S2780" s="755"/>
      <c r="AZ2780" s="10"/>
      <c r="BA2780" s="10"/>
      <c r="BC2780" s="11"/>
      <c r="BD2780" s="12"/>
    </row>
    <row r="2781" spans="1:56" hidden="1">
      <c r="A2781" s="430"/>
      <c r="B2781" s="431"/>
      <c r="C2781" s="256"/>
      <c r="D2781" s="1053"/>
      <c r="E2781" s="22"/>
      <c r="F2781" s="23"/>
      <c r="N2781" s="261"/>
      <c r="O2781" s="17"/>
      <c r="P2781" s="17"/>
      <c r="Q2781" s="69"/>
      <c r="R2781" s="755"/>
      <c r="S2781" s="755"/>
      <c r="AZ2781" s="10"/>
      <c r="BA2781" s="10"/>
      <c r="BC2781" s="11"/>
      <c r="BD2781" s="12"/>
    </row>
    <row r="2782" spans="1:56" hidden="1">
      <c r="A2782" s="430"/>
      <c r="B2782" s="431"/>
      <c r="C2782" s="256"/>
      <c r="D2782" s="1053" t="s">
        <v>403</v>
      </c>
      <c r="E2782" s="22"/>
      <c r="F2782" s="23"/>
      <c r="N2782" s="18">
        <f>SUBTOTAL(9,N2783:N2787)</f>
        <v>2800000</v>
      </c>
      <c r="O2782" s="18">
        <f>SUBTOTAL(9,O2783:O2787)</f>
        <v>5800000</v>
      </c>
      <c r="P2782" s="18">
        <f>SUBTOTAL(9,P2783:P2787)</f>
        <v>-3000000</v>
      </c>
      <c r="Q2782" s="163"/>
      <c r="R2782" s="755"/>
      <c r="S2782" s="755"/>
      <c r="AZ2782" s="10"/>
      <c r="BA2782" s="10"/>
      <c r="BC2782" s="11"/>
      <c r="BD2782" s="12"/>
    </row>
    <row r="2783" spans="1:56" hidden="1">
      <c r="A2783" s="430"/>
      <c r="B2783" s="431"/>
      <c r="C2783" s="256"/>
      <c r="D2783" s="1053"/>
      <c r="E2783" s="22" t="s">
        <v>612</v>
      </c>
      <c r="F2783" s="23">
        <v>20000</v>
      </c>
      <c r="G2783" s="15" t="s">
        <v>3</v>
      </c>
      <c r="H2783" s="16">
        <v>10</v>
      </c>
      <c r="I2783" s="15" t="s">
        <v>2965</v>
      </c>
      <c r="J2783" s="15" t="s">
        <v>3</v>
      </c>
      <c r="K2783" s="16">
        <v>6</v>
      </c>
      <c r="L2783" s="15" t="s">
        <v>2918</v>
      </c>
      <c r="M2783" s="15" t="s">
        <v>5</v>
      </c>
      <c r="N2783" s="17">
        <f>ROUNDUP(IF(H2783&lt;=0,F2783,IF(K2783&lt;=0,F2783*H2783,F2783*H2783*K2783)),-3)</f>
        <v>1200000</v>
      </c>
      <c r="O2783" s="17">
        <v>3500000</v>
      </c>
      <c r="P2783" s="17">
        <f>N2783-O2783</f>
        <v>-2300000</v>
      </c>
      <c r="Q2783" s="69"/>
      <c r="R2783" s="755"/>
      <c r="S2783" s="755"/>
      <c r="AZ2783" s="10"/>
      <c r="BA2783" s="10"/>
      <c r="BC2783" s="11"/>
      <c r="BD2783" s="12"/>
    </row>
    <row r="2784" spans="1:56" hidden="1">
      <c r="A2784" s="430"/>
      <c r="B2784" s="431"/>
      <c r="C2784" s="256"/>
      <c r="D2784" s="1053"/>
      <c r="E2784" s="22" t="s">
        <v>613</v>
      </c>
      <c r="F2784" s="23">
        <v>20000</v>
      </c>
      <c r="G2784" s="15" t="s">
        <v>3</v>
      </c>
      <c r="H2784" s="16">
        <v>10</v>
      </c>
      <c r="I2784" s="15" t="s">
        <v>2965</v>
      </c>
      <c r="J2784" s="15" t="s">
        <v>3</v>
      </c>
      <c r="K2784" s="16">
        <v>2</v>
      </c>
      <c r="L2784" s="15" t="s">
        <v>2918</v>
      </c>
      <c r="M2784" s="15" t="s">
        <v>5</v>
      </c>
      <c r="N2784" s="17">
        <f>ROUNDUP(IF(H2784&lt;=0,F2784,IF(K2784&lt;=0,F2784*H2784,F2784*H2784*K2784)),-3)</f>
        <v>400000</v>
      </c>
      <c r="O2784" s="17">
        <v>500000</v>
      </c>
      <c r="P2784" s="17">
        <f>N2784-O2784</f>
        <v>-100000</v>
      </c>
      <c r="Q2784" s="69"/>
      <c r="R2784" s="755"/>
      <c r="S2784" s="755"/>
      <c r="AZ2784" s="10"/>
      <c r="BA2784" s="10"/>
      <c r="BC2784" s="11"/>
      <c r="BD2784" s="12"/>
    </row>
    <row r="2785" spans="1:56" hidden="1">
      <c r="A2785" s="430"/>
      <c r="B2785" s="431"/>
      <c r="C2785" s="256"/>
      <c r="D2785" s="1053"/>
      <c r="E2785" s="22" t="s">
        <v>614</v>
      </c>
      <c r="F2785" s="23">
        <v>20000</v>
      </c>
      <c r="G2785" s="15" t="s">
        <v>3</v>
      </c>
      <c r="H2785" s="16">
        <v>10</v>
      </c>
      <c r="I2785" s="15" t="s">
        <v>2965</v>
      </c>
      <c r="J2785" s="15" t="s">
        <v>3</v>
      </c>
      <c r="K2785" s="16">
        <v>2</v>
      </c>
      <c r="L2785" s="15" t="s">
        <v>2918</v>
      </c>
      <c r="M2785" s="15" t="s">
        <v>5</v>
      </c>
      <c r="N2785" s="17">
        <f>ROUNDUP(IF(H2785&lt;=0,F2785,IF(K2785&lt;=0,F2785*H2785,F2785*H2785*K2785)),-3)</f>
        <v>400000</v>
      </c>
      <c r="O2785" s="17">
        <v>500000</v>
      </c>
      <c r="P2785" s="17">
        <f>N2785-O2785</f>
        <v>-100000</v>
      </c>
      <c r="Q2785" s="69"/>
      <c r="R2785" s="755"/>
      <c r="S2785" s="755"/>
      <c r="AZ2785" s="10"/>
      <c r="BA2785" s="10"/>
      <c r="BC2785" s="11"/>
      <c r="BD2785" s="12"/>
    </row>
    <row r="2786" spans="1:56" hidden="1">
      <c r="A2786" s="430"/>
      <c r="B2786" s="431"/>
      <c r="C2786" s="256"/>
      <c r="D2786" s="1053"/>
      <c r="E2786" s="22" t="s">
        <v>615</v>
      </c>
      <c r="F2786" s="23"/>
      <c r="G2786" s="15" t="s">
        <v>3</v>
      </c>
      <c r="I2786" s="15" t="s">
        <v>2965</v>
      </c>
      <c r="J2786" s="15" t="s">
        <v>3</v>
      </c>
      <c r="L2786" s="15" t="s">
        <v>2918</v>
      </c>
      <c r="M2786" s="15" t="s">
        <v>5</v>
      </c>
      <c r="N2786" s="17">
        <f>ROUNDUP(IF(H2786&lt;=0,F2786,IF(K2786&lt;=0,F2786*H2786,F2786*H2786*K2786)),-3)</f>
        <v>0</v>
      </c>
      <c r="O2786" s="17">
        <v>500000</v>
      </c>
      <c r="P2786" s="17">
        <f>N2786-O2786</f>
        <v>-500000</v>
      </c>
      <c r="Q2786" s="69"/>
      <c r="R2786" s="755"/>
      <c r="S2786" s="755"/>
      <c r="AZ2786" s="10"/>
      <c r="BA2786" s="10"/>
      <c r="BC2786" s="11"/>
      <c r="BD2786" s="12"/>
    </row>
    <row r="2787" spans="1:56" hidden="1">
      <c r="A2787" s="430"/>
      <c r="B2787" s="431"/>
      <c r="C2787" s="256"/>
      <c r="D2787" s="1053"/>
      <c r="E2787" s="22" t="s">
        <v>616</v>
      </c>
      <c r="F2787" s="23">
        <v>20000</v>
      </c>
      <c r="G2787" s="15" t="s">
        <v>3</v>
      </c>
      <c r="H2787" s="16">
        <v>10</v>
      </c>
      <c r="I2787" s="15" t="s">
        <v>2965</v>
      </c>
      <c r="J2787" s="15" t="s">
        <v>3</v>
      </c>
      <c r="K2787" s="16">
        <v>4</v>
      </c>
      <c r="L2787" s="15" t="s">
        <v>2918</v>
      </c>
      <c r="M2787" s="15" t="s">
        <v>5</v>
      </c>
      <c r="N2787" s="17">
        <f>ROUNDUP(IF(H2787&lt;=0,F2787,IF(K2787&lt;=0,F2787*H2787,F2787*H2787*K2787)),-3)</f>
        <v>800000</v>
      </c>
      <c r="O2787" s="17">
        <v>800000</v>
      </c>
      <c r="P2787" s="17">
        <f>N2787-O2787</f>
        <v>0</v>
      </c>
      <c r="Q2787" s="69"/>
      <c r="R2787" s="755"/>
      <c r="S2787" s="755"/>
      <c r="AZ2787" s="10"/>
      <c r="BA2787" s="10"/>
      <c r="BC2787" s="11"/>
      <c r="BD2787" s="12"/>
    </row>
    <row r="2788" spans="1:56" hidden="1">
      <c r="A2788" s="430"/>
      <c r="B2788" s="431"/>
      <c r="C2788" s="256"/>
      <c r="D2788" s="1053"/>
      <c r="E2788" s="22"/>
      <c r="F2788" s="23"/>
      <c r="N2788" s="17"/>
      <c r="O2788" s="17"/>
      <c r="P2788" s="17"/>
      <c r="Q2788" s="69"/>
      <c r="R2788" s="755"/>
      <c r="S2788" s="755"/>
      <c r="AZ2788" s="10"/>
      <c r="BA2788" s="10"/>
      <c r="BC2788" s="11"/>
      <c r="BD2788" s="12"/>
    </row>
    <row r="2789" spans="1:56" hidden="1">
      <c r="A2789" s="430"/>
      <c r="B2789" s="431"/>
      <c r="C2789" s="256"/>
      <c r="D2789" s="1053" t="s">
        <v>414</v>
      </c>
      <c r="E2789" s="22"/>
      <c r="F2789" s="23"/>
      <c r="N2789" s="18">
        <f>SUBTOTAL(9,N2790)</f>
        <v>10000000</v>
      </c>
      <c r="O2789" s="18">
        <f>SUBTOTAL(9,O2790)</f>
        <v>18000000</v>
      </c>
      <c r="P2789" s="18">
        <f>SUBTOTAL(9,P2790)</f>
        <v>-8000000</v>
      </c>
      <c r="Q2789" s="163"/>
      <c r="R2789" s="755"/>
      <c r="S2789" s="755"/>
      <c r="AZ2789" s="10"/>
      <c r="BA2789" s="10"/>
      <c r="BC2789" s="11"/>
      <c r="BD2789" s="12"/>
    </row>
    <row r="2790" spans="1:56" hidden="1">
      <c r="A2790" s="430"/>
      <c r="B2790" s="431"/>
      <c r="C2790" s="256"/>
      <c r="D2790" s="1053"/>
      <c r="E2790" s="22" t="s">
        <v>2968</v>
      </c>
      <c r="F2790" s="23">
        <v>10000000</v>
      </c>
      <c r="G2790" s="15" t="s">
        <v>3</v>
      </c>
      <c r="H2790" s="16">
        <v>1</v>
      </c>
      <c r="I2790" s="15" t="s">
        <v>2940</v>
      </c>
      <c r="J2790" s="15" t="s">
        <v>3</v>
      </c>
      <c r="L2790" s="15" t="s">
        <v>2940</v>
      </c>
      <c r="M2790" s="15" t="s">
        <v>5</v>
      </c>
      <c r="N2790" s="17">
        <f>ROUNDUP(IF(H2790&lt;=0,F2790,IF(K2790&lt;=0,F2790*H2790,F2790*H2790*K2790)),-3)</f>
        <v>10000000</v>
      </c>
      <c r="O2790" s="17">
        <v>18000000</v>
      </c>
      <c r="P2790" s="17">
        <f>N2790-O2790</f>
        <v>-8000000</v>
      </c>
      <c r="Q2790" s="69"/>
      <c r="R2790" s="755"/>
      <c r="S2790" s="755"/>
      <c r="AZ2790" s="10"/>
      <c r="BA2790" s="10"/>
      <c r="BC2790" s="11"/>
      <c r="BD2790" s="12"/>
    </row>
    <row r="2791" spans="1:56" hidden="1">
      <c r="A2791" s="430"/>
      <c r="B2791" s="431"/>
      <c r="C2791" s="256"/>
      <c r="D2791" s="1053"/>
      <c r="E2791" s="22"/>
      <c r="F2791" s="23"/>
      <c r="N2791" s="261"/>
      <c r="O2791" s="17"/>
      <c r="P2791" s="17"/>
      <c r="Q2791" s="69"/>
      <c r="R2791" s="755"/>
      <c r="S2791" s="755"/>
      <c r="AZ2791" s="10"/>
      <c r="BA2791" s="10"/>
      <c r="BC2791" s="11"/>
      <c r="BD2791" s="12"/>
    </row>
    <row r="2792" spans="1:56" hidden="1">
      <c r="A2792" s="430"/>
      <c r="B2792" s="431"/>
      <c r="C2792" s="256"/>
      <c r="D2792" s="1053" t="s">
        <v>125</v>
      </c>
      <c r="E2792" s="22"/>
      <c r="F2792" s="23"/>
      <c r="N2792" s="18">
        <f>SUBTOTAL(9,N2793:N2795)</f>
        <v>20000000</v>
      </c>
      <c r="O2792" s="18">
        <f>SUBTOTAL(9,O2793:O2795)</f>
        <v>445000000</v>
      </c>
      <c r="P2792" s="18">
        <f>SUBTOTAL(9,P2793:P2795)</f>
        <v>-425000000</v>
      </c>
      <c r="Q2792" s="163"/>
      <c r="R2792" s="755"/>
      <c r="S2792" s="755"/>
      <c r="AZ2792" s="10"/>
      <c r="BA2792" s="10"/>
      <c r="BC2792" s="11"/>
      <c r="BD2792" s="12"/>
    </row>
    <row r="2793" spans="1:56" hidden="1">
      <c r="A2793" s="430"/>
      <c r="B2793" s="431"/>
      <c r="C2793" s="256"/>
      <c r="D2793" s="1053"/>
      <c r="E2793" s="22" t="s">
        <v>2969</v>
      </c>
      <c r="F2793" s="23">
        <v>20000000</v>
      </c>
      <c r="G2793" s="15" t="s">
        <v>3</v>
      </c>
      <c r="H2793" s="16">
        <v>1</v>
      </c>
      <c r="I2793" s="15" t="s">
        <v>2940</v>
      </c>
      <c r="J2793" s="15" t="s">
        <v>3</v>
      </c>
      <c r="L2793" s="15" t="s">
        <v>2940</v>
      </c>
      <c r="M2793" s="15" t="s">
        <v>5</v>
      </c>
      <c r="N2793" s="17">
        <f>ROUNDUP(IF(H2793&lt;=0,F2793,IF(K2793&lt;=0,F2793*H2793,F2793*H2793*K2793)),-3)</f>
        <v>20000000</v>
      </c>
      <c r="O2793" s="17">
        <v>100000000</v>
      </c>
      <c r="P2793" s="17">
        <f>N2793-O2793</f>
        <v>-80000000</v>
      </c>
      <c r="Q2793" s="69"/>
      <c r="R2793" s="755"/>
      <c r="S2793" s="755"/>
      <c r="AZ2793" s="10"/>
      <c r="BA2793" s="10"/>
      <c r="BC2793" s="11"/>
      <c r="BD2793" s="12"/>
    </row>
    <row r="2794" spans="1:56" hidden="1">
      <c r="A2794" s="430"/>
      <c r="B2794" s="431"/>
      <c r="C2794" s="256"/>
      <c r="D2794" s="1053"/>
      <c r="E2794" s="22" t="s">
        <v>2975</v>
      </c>
      <c r="F2794" s="23"/>
      <c r="G2794" s="15" t="s">
        <v>3</v>
      </c>
      <c r="I2794" s="15" t="s">
        <v>2942</v>
      </c>
      <c r="J2794" s="15" t="s">
        <v>3</v>
      </c>
      <c r="L2794" s="15" t="s">
        <v>2942</v>
      </c>
      <c r="M2794" s="15" t="s">
        <v>5</v>
      </c>
      <c r="N2794" s="17">
        <v>0</v>
      </c>
      <c r="O2794" s="17">
        <v>100000000</v>
      </c>
      <c r="P2794" s="17">
        <f>N2794-O2794</f>
        <v>-100000000</v>
      </c>
      <c r="Q2794" s="69"/>
      <c r="R2794" s="755"/>
      <c r="S2794" s="755"/>
      <c r="AZ2794" s="10"/>
      <c r="BA2794" s="10"/>
      <c r="BC2794" s="11"/>
      <c r="BD2794" s="12"/>
    </row>
    <row r="2795" spans="1:56" hidden="1">
      <c r="A2795" s="430"/>
      <c r="B2795" s="431"/>
      <c r="C2795" s="256"/>
      <c r="D2795" s="1053"/>
      <c r="E2795" s="22" t="s">
        <v>2970</v>
      </c>
      <c r="F2795" s="23"/>
      <c r="G2795" s="15" t="s">
        <v>3</v>
      </c>
      <c r="I2795" s="15" t="s">
        <v>2942</v>
      </c>
      <c r="J2795" s="15" t="s">
        <v>3</v>
      </c>
      <c r="L2795" s="15" t="s">
        <v>2942</v>
      </c>
      <c r="M2795" s="15" t="s">
        <v>5</v>
      </c>
      <c r="N2795" s="17">
        <f>ROUNDUP(IF(H2795&lt;=0,F2795,IF(K2795&lt;=0,F2795*H2795,F2795*H2795*K2795)),-3)</f>
        <v>0</v>
      </c>
      <c r="O2795" s="17">
        <v>245000000</v>
      </c>
      <c r="P2795" s="17">
        <f>N2795-O2795</f>
        <v>-245000000</v>
      </c>
      <c r="Q2795" s="69"/>
      <c r="R2795" s="755"/>
      <c r="S2795" s="755"/>
      <c r="AZ2795" s="10"/>
      <c r="BA2795" s="10"/>
      <c r="BC2795" s="11"/>
      <c r="BD2795" s="12"/>
    </row>
    <row r="2796" spans="1:56" hidden="1">
      <c r="A2796" s="430"/>
      <c r="B2796" s="431"/>
      <c r="C2796" s="256"/>
      <c r="D2796" s="1053"/>
      <c r="E2796" s="22"/>
      <c r="F2796" s="23"/>
      <c r="N2796" s="17"/>
      <c r="O2796" s="17"/>
      <c r="P2796" s="17"/>
      <c r="Q2796" s="69"/>
      <c r="R2796" s="755"/>
      <c r="S2796" s="755"/>
      <c r="AZ2796" s="10"/>
      <c r="BA2796" s="10"/>
      <c r="BC2796" s="11"/>
      <c r="BD2796" s="12"/>
    </row>
    <row r="2797" spans="1:56" hidden="1">
      <c r="A2797" s="430"/>
      <c r="B2797" s="431"/>
      <c r="C2797" s="256"/>
      <c r="D2797" s="1053" t="s">
        <v>126</v>
      </c>
      <c r="E2797" s="22"/>
      <c r="F2797" s="23"/>
      <c r="N2797" s="18">
        <f>SUBTOTAL(9,N2798:N2799)</f>
        <v>253000000</v>
      </c>
      <c r="O2797" s="18">
        <f>SUBTOTAL(9,O2798:O2799)</f>
        <v>12272000</v>
      </c>
      <c r="P2797" s="18">
        <f>SUBTOTAL(9,P2798:P2799)</f>
        <v>240728000</v>
      </c>
      <c r="Q2797" s="163"/>
      <c r="R2797" s="755"/>
      <c r="S2797" s="755"/>
      <c r="AZ2797" s="10"/>
      <c r="BA2797" s="10"/>
      <c r="BC2797" s="11"/>
      <c r="BD2797" s="12"/>
    </row>
    <row r="2798" spans="1:56" hidden="1">
      <c r="A2798" s="430"/>
      <c r="B2798" s="431"/>
      <c r="C2798" s="256"/>
      <c r="D2798" s="1053"/>
      <c r="E2798" s="22" t="s">
        <v>2971</v>
      </c>
      <c r="F2798" s="23">
        <v>3000000</v>
      </c>
      <c r="G2798" s="15" t="s">
        <v>3</v>
      </c>
      <c r="H2798" s="16">
        <v>1</v>
      </c>
      <c r="I2798" s="15" t="s">
        <v>2942</v>
      </c>
      <c r="J2798" s="15" t="s">
        <v>2972</v>
      </c>
      <c r="L2798" s="15" t="s">
        <v>2942</v>
      </c>
      <c r="M2798" s="15" t="s">
        <v>5</v>
      </c>
      <c r="N2798" s="17">
        <f>ROUNDUP(IF(H2798&lt;=0,F2798,IF(K2798&lt;=0,F2798*H2798,F2798*H2798*K2798)),-3)</f>
        <v>3000000</v>
      </c>
      <c r="O2798" s="17">
        <v>12272000</v>
      </c>
      <c r="P2798" s="17">
        <f>N2798-O2798</f>
        <v>-9272000</v>
      </c>
      <c r="Q2798" s="69"/>
      <c r="R2798" s="755"/>
      <c r="S2798" s="755"/>
      <c r="AZ2798" s="10"/>
      <c r="BA2798" s="10"/>
      <c r="BC2798" s="11"/>
      <c r="BD2798" s="12"/>
    </row>
    <row r="2799" spans="1:56" hidden="1">
      <c r="A2799" s="430"/>
      <c r="B2799" s="431"/>
      <c r="C2799" s="256"/>
      <c r="D2799" s="1053"/>
      <c r="E2799" s="22" t="s">
        <v>2973</v>
      </c>
      <c r="F2799" s="23">
        <v>250000000</v>
      </c>
      <c r="G2799" s="15" t="s">
        <v>3</v>
      </c>
      <c r="H2799" s="16">
        <v>1</v>
      </c>
      <c r="I2799" s="15" t="s">
        <v>2860</v>
      </c>
      <c r="J2799" s="15" t="s">
        <v>3</v>
      </c>
      <c r="L2799" s="15" t="s">
        <v>2860</v>
      </c>
      <c r="M2799" s="15" t="s">
        <v>2974</v>
      </c>
      <c r="N2799" s="17">
        <f>ROUNDUP(IF(H2799&lt;=0,F2799,IF(K2799&lt;=0,F2799*H2799,F2799*H2799*K2799)),-3)</f>
        <v>250000000</v>
      </c>
      <c r="O2799" s="17">
        <v>0</v>
      </c>
      <c r="P2799" s="17">
        <f>N2799-O2799</f>
        <v>250000000</v>
      </c>
      <c r="Q2799" s="69"/>
      <c r="R2799" s="755"/>
      <c r="S2799" s="755"/>
      <c r="AZ2799" s="10"/>
      <c r="BA2799" s="10"/>
      <c r="BC2799" s="11"/>
      <c r="BD2799" s="12"/>
    </row>
    <row r="2800" spans="1:56" hidden="1">
      <c r="A2800" s="430"/>
      <c r="B2800" s="436"/>
      <c r="C2800" s="256"/>
      <c r="D2800" s="1074"/>
      <c r="E2800" s="22"/>
      <c r="F2800" s="23"/>
      <c r="H2800" s="45"/>
      <c r="N2800" s="17"/>
      <c r="O2800" s="17"/>
      <c r="P2800" s="17"/>
      <c r="Q2800" s="69"/>
      <c r="R2800" s="755"/>
      <c r="S2800" s="755"/>
      <c r="AZ2800" s="30"/>
    </row>
    <row r="2801" spans="1:52" hidden="1">
      <c r="A2801" s="250"/>
      <c r="B2801" s="437" t="s">
        <v>156</v>
      </c>
      <c r="C2801" s="438"/>
      <c r="D2801" s="1049"/>
      <c r="E2801" s="252"/>
      <c r="F2801" s="253"/>
      <c r="G2801" s="138"/>
      <c r="H2801" s="139"/>
      <c r="I2801" s="138"/>
      <c r="J2801" s="138"/>
      <c r="K2801" s="139"/>
      <c r="L2801" s="138"/>
      <c r="M2801" s="138"/>
      <c r="N2801" s="121">
        <f>SUBTOTAL(9,N2802:N2890)</f>
        <v>903600000</v>
      </c>
      <c r="O2801" s="121">
        <f>SUBTOTAL(9,O2802:O2890)</f>
        <v>1502328000</v>
      </c>
      <c r="P2801" s="121">
        <f>SUBTOTAL(9,P2802:P2890)</f>
        <v>-598728000</v>
      </c>
      <c r="Q2801" s="122">
        <f>(N2801/O2801)*100-100</f>
        <v>-39.853347604517786</v>
      </c>
      <c r="R2801" s="755"/>
      <c r="S2801" s="755"/>
      <c r="AZ2801" s="30"/>
    </row>
    <row r="2802" spans="1:52" hidden="1">
      <c r="A2802" s="250"/>
      <c r="B2802" s="256"/>
      <c r="C2802" s="437" t="s">
        <v>1672</v>
      </c>
      <c r="D2802" s="1052"/>
      <c r="E2802" s="263"/>
      <c r="F2802" s="264"/>
      <c r="G2802" s="119"/>
      <c r="H2802" s="120"/>
      <c r="I2802" s="119"/>
      <c r="J2802" s="119"/>
      <c r="K2802" s="120"/>
      <c r="L2802" s="119"/>
      <c r="M2802" s="119"/>
      <c r="N2802" s="121">
        <f>SUBTOTAL(9,N2803:N2887)</f>
        <v>759600000</v>
      </c>
      <c r="O2802" s="121">
        <f>SUBTOTAL(9,O2803:O2887)</f>
        <v>1356192000</v>
      </c>
      <c r="P2802" s="121">
        <f>SUBTOTAL(9,P2803:P2887)</f>
        <v>-596592000</v>
      </c>
      <c r="Q2802" s="122">
        <f>(N2802/O2802)*100-100</f>
        <v>-43.990231471650034</v>
      </c>
      <c r="R2802" s="755"/>
      <c r="S2802" s="755"/>
      <c r="AZ2802" s="30"/>
    </row>
    <row r="2803" spans="1:52" hidden="1">
      <c r="A2803" s="430"/>
      <c r="B2803" s="431"/>
      <c r="C2803" s="254"/>
      <c r="D2803" s="1062" t="s">
        <v>199</v>
      </c>
      <c r="E2803" s="20"/>
      <c r="F2803" s="34"/>
      <c r="G2803" s="35"/>
      <c r="H2803" s="37"/>
      <c r="I2803" s="35"/>
      <c r="J2803" s="35"/>
      <c r="K2803" s="37"/>
      <c r="L2803" s="35"/>
      <c r="M2803" s="35"/>
      <c r="N2803" s="201">
        <f>SUBTOTAL(9,N2804:N2815)</f>
        <v>99398000</v>
      </c>
      <c r="O2803" s="201">
        <f>SUBTOTAL(9,O2804:O2815)</f>
        <v>95233000</v>
      </c>
      <c r="P2803" s="201">
        <f>SUBTOTAL(9,P2804:P2815)</f>
        <v>4165000</v>
      </c>
      <c r="Q2803" s="391"/>
      <c r="R2803" s="755"/>
      <c r="S2803" s="755"/>
      <c r="AZ2803" s="30"/>
    </row>
    <row r="2804" spans="1:52" hidden="1">
      <c r="A2804" s="430"/>
      <c r="B2804" s="431"/>
      <c r="C2804" s="256"/>
      <c r="D2804" s="1070"/>
      <c r="E2804" s="20" t="s">
        <v>1927</v>
      </c>
      <c r="F2804" s="34"/>
      <c r="G2804" s="35"/>
      <c r="H2804" s="37">
        <v>2</v>
      </c>
      <c r="I2804" s="35" t="s">
        <v>26</v>
      </c>
      <c r="J2804" s="35"/>
      <c r="K2804" s="37"/>
      <c r="L2804" s="35"/>
      <c r="M2804" s="35"/>
      <c r="N2804" s="32">
        <f>SUBTOTAL(9,N2805:N2806)</f>
        <v>75808000</v>
      </c>
      <c r="O2804" s="32">
        <f>SUBTOTAL(9,O2805:O2806)</f>
        <v>71507000</v>
      </c>
      <c r="P2804" s="32">
        <f>SUBTOTAL(9,P2805:P2806)</f>
        <v>4301000</v>
      </c>
      <c r="Q2804" s="69"/>
      <c r="R2804" s="755"/>
      <c r="S2804" s="755"/>
      <c r="AZ2804" s="30"/>
    </row>
    <row r="2805" spans="1:52" hidden="1">
      <c r="A2805" s="430"/>
      <c r="B2805" s="431"/>
      <c r="C2805" s="256"/>
      <c r="D2805" s="1070"/>
      <c r="E2805" s="20" t="s">
        <v>1928</v>
      </c>
      <c r="F2805" s="26">
        <v>3517340</v>
      </c>
      <c r="G2805" s="35" t="s">
        <v>3</v>
      </c>
      <c r="H2805" s="45">
        <v>1</v>
      </c>
      <c r="I2805" s="35" t="s">
        <v>26</v>
      </c>
      <c r="J2805" s="35" t="s">
        <v>3</v>
      </c>
      <c r="K2805" s="37">
        <v>12</v>
      </c>
      <c r="L2805" s="35" t="s">
        <v>12</v>
      </c>
      <c r="M2805" s="35" t="s">
        <v>5</v>
      </c>
      <c r="N2805" s="32">
        <f>ROUNDUP((F2805*H2805*K2805),-3)</f>
        <v>42209000</v>
      </c>
      <c r="O2805" s="17">
        <v>40223000</v>
      </c>
      <c r="P2805" s="17">
        <f>N2805-O2805</f>
        <v>1986000</v>
      </c>
      <c r="Q2805" s="69"/>
      <c r="R2805" s="755"/>
      <c r="S2805" s="755"/>
      <c r="AZ2805" s="30"/>
    </row>
    <row r="2806" spans="1:52" hidden="1">
      <c r="A2806" s="430"/>
      <c r="B2806" s="431"/>
      <c r="C2806" s="256"/>
      <c r="D2806" s="1070"/>
      <c r="E2806" s="20" t="s">
        <v>1929</v>
      </c>
      <c r="F2806" s="26">
        <v>2799910</v>
      </c>
      <c r="G2806" s="35" t="s">
        <v>3</v>
      </c>
      <c r="H2806" s="45">
        <v>1</v>
      </c>
      <c r="I2806" s="35" t="s">
        <v>26</v>
      </c>
      <c r="J2806" s="35" t="s">
        <v>3</v>
      </c>
      <c r="K2806" s="37">
        <v>12</v>
      </c>
      <c r="L2806" s="35" t="s">
        <v>12</v>
      </c>
      <c r="M2806" s="35" t="s">
        <v>5</v>
      </c>
      <c r="N2806" s="32">
        <f>ROUNDUP((F2806*H2806*K2806),-3)</f>
        <v>33599000</v>
      </c>
      <c r="O2806" s="17">
        <v>31284000</v>
      </c>
      <c r="P2806" s="17">
        <f>N2806-O2806</f>
        <v>2315000</v>
      </c>
      <c r="Q2806" s="69"/>
      <c r="R2806" s="755"/>
      <c r="S2806" s="755"/>
      <c r="AZ2806" s="30"/>
    </row>
    <row r="2807" spans="1:52" hidden="1">
      <c r="A2807" s="430"/>
      <c r="B2807" s="431"/>
      <c r="C2807" s="256"/>
      <c r="D2807" s="1070"/>
      <c r="E2807" s="20"/>
      <c r="F2807" s="34"/>
      <c r="G2807" s="35"/>
      <c r="H2807" s="37"/>
      <c r="I2807" s="35"/>
      <c r="J2807" s="35"/>
      <c r="K2807" s="37"/>
      <c r="L2807" s="35"/>
      <c r="M2807" s="35"/>
      <c r="N2807" s="32"/>
      <c r="O2807" s="17"/>
      <c r="P2807" s="17"/>
      <c r="Q2807" s="69"/>
      <c r="R2807" s="755"/>
      <c r="S2807" s="755"/>
      <c r="AZ2807" s="30"/>
    </row>
    <row r="2808" spans="1:52" hidden="1">
      <c r="A2808" s="430"/>
      <c r="B2808" s="431"/>
      <c r="C2808" s="256"/>
      <c r="D2808" s="1070"/>
      <c r="E2808" s="20" t="s">
        <v>49</v>
      </c>
      <c r="F2808" s="34"/>
      <c r="G2808" s="35"/>
      <c r="H2808" s="440"/>
      <c r="I2808" s="35"/>
      <c r="J2808" s="35"/>
      <c r="K2808" s="37"/>
      <c r="L2808" s="35"/>
      <c r="M2808" s="35"/>
      <c r="N2808" s="32">
        <f>SUBTOTAL(9,N2809:N2815)</f>
        <v>23590000</v>
      </c>
      <c r="O2808" s="32">
        <f>SUBTOTAL(9,O2809:O2815)</f>
        <v>23726000</v>
      </c>
      <c r="P2808" s="32">
        <f>SUBTOTAL(9,P2809:P2815)</f>
        <v>-136000</v>
      </c>
      <c r="Q2808" s="69"/>
      <c r="R2808" s="755"/>
      <c r="S2808" s="755"/>
      <c r="AZ2808" s="30"/>
    </row>
    <row r="2809" spans="1:52" hidden="1">
      <c r="A2809" s="430"/>
      <c r="B2809" s="431"/>
      <c r="C2809" s="256"/>
      <c r="D2809" s="1070"/>
      <c r="E2809" s="20" t="s">
        <v>1930</v>
      </c>
      <c r="F2809" s="34">
        <f>N2804</f>
        <v>75808000</v>
      </c>
      <c r="G2809" s="35" t="s">
        <v>3</v>
      </c>
      <c r="H2809" s="440">
        <f>1.5/209</f>
        <v>7.1770334928229667E-3</v>
      </c>
      <c r="I2809" s="35"/>
      <c r="J2809" s="35" t="s">
        <v>3</v>
      </c>
      <c r="K2809" s="37">
        <v>30</v>
      </c>
      <c r="L2809" s="35" t="s">
        <v>50</v>
      </c>
      <c r="M2809" s="35" t="s">
        <v>5</v>
      </c>
      <c r="N2809" s="32">
        <f>ROUNDUP(IF(H2809&lt;=0,F2809,IF(K2809&lt;=0,F2809*H2809,F2809*H2809*K2809)),-3)</f>
        <v>16323000</v>
      </c>
      <c r="O2809" s="17">
        <v>15397000</v>
      </c>
      <c r="P2809" s="17">
        <f t="shared" ref="P2809:P2815" si="154">N2809-O2809</f>
        <v>926000</v>
      </c>
      <c r="Q2809" s="69"/>
      <c r="R2809" s="755"/>
      <c r="S2809" s="755"/>
      <c r="AZ2809" s="30"/>
    </row>
    <row r="2810" spans="1:52" hidden="1">
      <c r="A2810" s="430"/>
      <c r="B2810" s="431"/>
      <c r="C2810" s="256"/>
      <c r="D2810" s="1070"/>
      <c r="E2810" s="20" t="s">
        <v>1931</v>
      </c>
      <c r="F2810" s="34">
        <f>N2804/12</f>
        <v>6317333.333333333</v>
      </c>
      <c r="G2810" s="35" t="s">
        <v>3</v>
      </c>
      <c r="H2810" s="440">
        <f>1/209*8</f>
        <v>3.8277511961722487E-2</v>
      </c>
      <c r="I2810" s="35"/>
      <c r="J2810" s="35" t="s">
        <v>3</v>
      </c>
      <c r="K2810" s="37">
        <v>10</v>
      </c>
      <c r="L2810" s="35" t="s">
        <v>51</v>
      </c>
      <c r="M2810" s="35" t="s">
        <v>5</v>
      </c>
      <c r="N2810" s="32">
        <f>ROUNDUP(IF(H2810&lt;=0,F2810,IF(K2810&lt;=0,F2810*H2810,F2810*H2810*K2810)),-3)</f>
        <v>2419000</v>
      </c>
      <c r="O2810" s="17">
        <v>2281000</v>
      </c>
      <c r="P2810" s="17">
        <f t="shared" si="154"/>
        <v>138000</v>
      </c>
      <c r="Q2810" s="69"/>
      <c r="R2810" s="755"/>
      <c r="S2810" s="755"/>
      <c r="AZ2810" s="30"/>
    </row>
    <row r="2811" spans="1:52" hidden="1">
      <c r="A2811" s="430"/>
      <c r="B2811" s="431"/>
      <c r="C2811" s="256"/>
      <c r="D2811" s="1070"/>
      <c r="E2811" s="199" t="s">
        <v>1932</v>
      </c>
      <c r="F2811" s="200"/>
      <c r="G2811" s="35" t="s">
        <v>3</v>
      </c>
      <c r="H2811" s="37"/>
      <c r="I2811" s="35" t="s">
        <v>1864</v>
      </c>
      <c r="J2811" s="35" t="s">
        <v>3</v>
      </c>
      <c r="K2811" s="37"/>
      <c r="L2811" s="35" t="s">
        <v>1866</v>
      </c>
      <c r="M2811" s="35" t="s">
        <v>5</v>
      </c>
      <c r="N2811" s="32">
        <f>ROUNDUP(IF(H2811&lt;=0,0,IF(K2811&lt;=0,0,F2811*H2811*K2811)),-3)</f>
        <v>0</v>
      </c>
      <c r="O2811" s="17">
        <v>1200000</v>
      </c>
      <c r="P2811" s="17">
        <f t="shared" si="154"/>
        <v>-1200000</v>
      </c>
      <c r="Q2811" s="69"/>
      <c r="R2811" s="755"/>
      <c r="S2811" s="755"/>
      <c r="AZ2811" s="30"/>
    </row>
    <row r="2812" spans="1:52" hidden="1">
      <c r="A2812" s="430"/>
      <c r="B2812" s="431"/>
      <c r="C2812" s="256"/>
      <c r="D2812" s="1070"/>
      <c r="E2812" s="20" t="s">
        <v>1933</v>
      </c>
      <c r="F2812" s="34">
        <v>130000</v>
      </c>
      <c r="G2812" s="35" t="s">
        <v>3</v>
      </c>
      <c r="H2812" s="37">
        <v>2</v>
      </c>
      <c r="I2812" s="35" t="s">
        <v>26</v>
      </c>
      <c r="J2812" s="35" t="s">
        <v>3</v>
      </c>
      <c r="K2812" s="37">
        <v>12</v>
      </c>
      <c r="L2812" s="35" t="s">
        <v>12</v>
      </c>
      <c r="M2812" s="35" t="s">
        <v>5</v>
      </c>
      <c r="N2812" s="32">
        <f>ROUNDUP(IF(H2812&lt;=0,0,IF(K2812&lt;=0,F2812*H2812,F2812*H2812*K2812)),-3)</f>
        <v>3120000</v>
      </c>
      <c r="O2812" s="17">
        <v>3120000</v>
      </c>
      <c r="P2812" s="17">
        <f t="shared" si="154"/>
        <v>0</v>
      </c>
      <c r="Q2812" s="69"/>
      <c r="R2812" s="755"/>
      <c r="S2812" s="755"/>
      <c r="AZ2812" s="30"/>
    </row>
    <row r="2813" spans="1:52" hidden="1">
      <c r="A2813" s="430"/>
      <c r="B2813" s="431"/>
      <c r="C2813" s="256"/>
      <c r="D2813" s="1070"/>
      <c r="E2813" s="20" t="s">
        <v>483</v>
      </c>
      <c r="F2813" s="34"/>
      <c r="G2813" s="35" t="s">
        <v>3</v>
      </c>
      <c r="H2813" s="37"/>
      <c r="I2813" s="35" t="s">
        <v>26</v>
      </c>
      <c r="J2813" s="35" t="s">
        <v>3</v>
      </c>
      <c r="K2813" s="37"/>
      <c r="L2813" s="35" t="s">
        <v>12</v>
      </c>
      <c r="M2813" s="35" t="s">
        <v>5</v>
      </c>
      <c r="N2813" s="32">
        <f>ROUNDUP(IF(H2813&lt;=0,0,IF(K2813&lt;=0,F2813*H2813,F2813*H2813*K2813)),-3)</f>
        <v>0</v>
      </c>
      <c r="O2813" s="17">
        <v>0</v>
      </c>
      <c r="P2813" s="17">
        <f t="shared" si="154"/>
        <v>0</v>
      </c>
      <c r="Q2813" s="69"/>
      <c r="R2813" s="755"/>
      <c r="S2813" s="755"/>
      <c r="AZ2813" s="30"/>
    </row>
    <row r="2814" spans="1:52" hidden="1">
      <c r="A2814" s="430"/>
      <c r="B2814" s="431"/>
      <c r="C2814" s="256"/>
      <c r="D2814" s="1070"/>
      <c r="E2814" s="20" t="s">
        <v>1934</v>
      </c>
      <c r="F2814" s="34">
        <v>40000</v>
      </c>
      <c r="G2814" s="35" t="s">
        <v>3</v>
      </c>
      <c r="H2814" s="37">
        <v>1.6</v>
      </c>
      <c r="I2814" s="35" t="s">
        <v>26</v>
      </c>
      <c r="J2814" s="35" t="s">
        <v>3</v>
      </c>
      <c r="K2814" s="37">
        <v>12</v>
      </c>
      <c r="L2814" s="35" t="s">
        <v>12</v>
      </c>
      <c r="M2814" s="35" t="s">
        <v>5</v>
      </c>
      <c r="N2814" s="32">
        <f>ROUNDUP(IF(H2814&lt;=0,0,IF(K2814&lt;=0,F2814*H2814,F2814*H2814*K2814)),-3)</f>
        <v>768000</v>
      </c>
      <c r="O2814" s="17">
        <v>768000</v>
      </c>
      <c r="P2814" s="17">
        <f t="shared" si="154"/>
        <v>0</v>
      </c>
      <c r="Q2814" s="69"/>
      <c r="R2814" s="755"/>
      <c r="S2814" s="755"/>
      <c r="AZ2814" s="30"/>
    </row>
    <row r="2815" spans="1:52" hidden="1">
      <c r="A2815" s="430"/>
      <c r="B2815" s="431"/>
      <c r="C2815" s="256"/>
      <c r="D2815" s="1070"/>
      <c r="E2815" s="20" t="s">
        <v>1935</v>
      </c>
      <c r="F2815" s="34">
        <v>20000</v>
      </c>
      <c r="G2815" s="35" t="s">
        <v>3</v>
      </c>
      <c r="H2815" s="37">
        <v>4</v>
      </c>
      <c r="I2815" s="35" t="s">
        <v>26</v>
      </c>
      <c r="J2815" s="35" t="s">
        <v>3</v>
      </c>
      <c r="K2815" s="37">
        <v>12</v>
      </c>
      <c r="L2815" s="35" t="s">
        <v>12</v>
      </c>
      <c r="M2815" s="35" t="s">
        <v>5</v>
      </c>
      <c r="N2815" s="32">
        <f>ROUNDUP(IF(H2815&lt;=0,0,IF(K2815&lt;=0,F2815*H2815,F2815*H2815*K2815)),-3)</f>
        <v>960000</v>
      </c>
      <c r="O2815" s="17">
        <v>960000</v>
      </c>
      <c r="P2815" s="17">
        <f t="shared" si="154"/>
        <v>0</v>
      </c>
      <c r="Q2815" s="69"/>
      <c r="R2815" s="755"/>
      <c r="S2815" s="755"/>
      <c r="AZ2815" s="30"/>
    </row>
    <row r="2816" spans="1:52" hidden="1">
      <c r="A2816" s="430"/>
      <c r="B2816" s="431"/>
      <c r="C2816" s="256"/>
      <c r="D2816" s="1070"/>
      <c r="E2816" s="20"/>
      <c r="F2816" s="34"/>
      <c r="G2816" s="35"/>
      <c r="H2816" s="37"/>
      <c r="I2816" s="35"/>
      <c r="J2816" s="35"/>
      <c r="K2816" s="37"/>
      <c r="L2816" s="35"/>
      <c r="M2816" s="35"/>
      <c r="N2816" s="32"/>
      <c r="O2816" s="17"/>
      <c r="P2816" s="17"/>
      <c r="Q2816" s="69"/>
      <c r="R2816" s="755"/>
      <c r="S2816" s="755"/>
      <c r="AZ2816" s="30"/>
    </row>
    <row r="2817" spans="1:52" hidden="1">
      <c r="A2817" s="430"/>
      <c r="B2817" s="431"/>
      <c r="C2817" s="256"/>
      <c r="D2817" s="1074" t="s">
        <v>404</v>
      </c>
      <c r="E2817" s="413"/>
      <c r="F2817" s="34"/>
      <c r="G2817" s="35"/>
      <c r="H2817" s="37"/>
      <c r="I2817" s="35"/>
      <c r="J2817" s="35"/>
      <c r="K2817" s="37"/>
      <c r="L2817" s="35"/>
      <c r="M2817" s="35"/>
      <c r="N2817" s="201">
        <f>SUBTOTAL(9,N2818:N2818)</f>
        <v>8644000</v>
      </c>
      <c r="O2817" s="201">
        <f>SUBTOTAL(9,O2818:O2818)</f>
        <v>9351000</v>
      </c>
      <c r="P2817" s="201">
        <f>SUBTOTAL(9,P2818:P2818)</f>
        <v>-707000</v>
      </c>
      <c r="Q2817" s="163"/>
      <c r="R2817" s="755"/>
      <c r="S2817" s="755"/>
      <c r="AZ2817" s="30"/>
    </row>
    <row r="2818" spans="1:52" hidden="1">
      <c r="A2818" s="430"/>
      <c r="B2818" s="431"/>
      <c r="C2818" s="256"/>
      <c r="D2818" s="1070"/>
      <c r="E2818" s="20" t="s">
        <v>598</v>
      </c>
      <c r="F2818" s="34">
        <v>97670000</v>
      </c>
      <c r="G2818" s="35" t="s">
        <v>3</v>
      </c>
      <c r="H2818" s="36">
        <v>8.8499999999999995E-2</v>
      </c>
      <c r="I2818" s="35" t="s">
        <v>1936</v>
      </c>
      <c r="J2818" s="35" t="s">
        <v>3</v>
      </c>
      <c r="K2818" s="37">
        <v>1</v>
      </c>
      <c r="L2818" s="35" t="s">
        <v>16</v>
      </c>
      <c r="M2818" s="35" t="s">
        <v>5</v>
      </c>
      <c r="N2818" s="32">
        <f>ROUNDUP(IF(H2818&lt;=0,F2818,IF(K2818&lt;=0,F2818*H2818,F2818*H2818*K2818)),-3)</f>
        <v>8644000</v>
      </c>
      <c r="O2818" s="17">
        <v>9351000</v>
      </c>
      <c r="P2818" s="17">
        <f>N2818-O2818</f>
        <v>-707000</v>
      </c>
      <c r="Q2818" s="69"/>
      <c r="R2818" s="755"/>
      <c r="S2818" s="755"/>
      <c r="AZ2818" s="30"/>
    </row>
    <row r="2819" spans="1:52" hidden="1">
      <c r="A2819" s="430"/>
      <c r="B2819" s="431"/>
      <c r="C2819" s="256"/>
      <c r="D2819" s="1053"/>
      <c r="E2819" s="22"/>
      <c r="F2819" s="23"/>
      <c r="N2819" s="17"/>
      <c r="O2819" s="17"/>
      <c r="P2819" s="17"/>
      <c r="Q2819" s="69"/>
      <c r="R2819" s="755"/>
      <c r="S2819" s="755"/>
      <c r="AZ2819" s="30"/>
    </row>
    <row r="2820" spans="1:52" hidden="1">
      <c r="A2820" s="430"/>
      <c r="B2820" s="431"/>
      <c r="C2820" s="256"/>
      <c r="D2820" s="1074" t="s">
        <v>509</v>
      </c>
      <c r="E2820" s="413"/>
      <c r="F2820" s="34"/>
      <c r="G2820" s="35"/>
      <c r="H2820" s="37"/>
      <c r="I2820" s="35"/>
      <c r="J2820" s="35"/>
      <c r="K2820" s="37"/>
      <c r="L2820" s="35"/>
      <c r="M2820" s="35"/>
      <c r="N2820" s="201">
        <f>SUBTOTAL(9,N2821:N2825)</f>
        <v>9609000</v>
      </c>
      <c r="O2820" s="201">
        <f>SUBTOTAL(9,O2821:O2825)</f>
        <v>9197000</v>
      </c>
      <c r="P2820" s="201">
        <f>SUBTOTAL(9,P2821:P2825)</f>
        <v>412000</v>
      </c>
      <c r="Q2820" s="163"/>
      <c r="R2820" s="755"/>
      <c r="S2820" s="755"/>
      <c r="AZ2820" s="30"/>
    </row>
    <row r="2821" spans="1:52" hidden="1">
      <c r="A2821" s="430"/>
      <c r="B2821" s="431"/>
      <c r="C2821" s="256"/>
      <c r="D2821" s="1070"/>
      <c r="E2821" s="20" t="s">
        <v>599</v>
      </c>
      <c r="F2821" s="34">
        <v>96998000</v>
      </c>
      <c r="G2821" s="35" t="s">
        <v>3</v>
      </c>
      <c r="H2821" s="40">
        <v>1.2999999999999999E-2</v>
      </c>
      <c r="I2821" s="35" t="s">
        <v>1936</v>
      </c>
      <c r="J2821" s="35" t="s">
        <v>3</v>
      </c>
      <c r="K2821" s="37">
        <v>1</v>
      </c>
      <c r="L2821" s="35" t="s">
        <v>16</v>
      </c>
      <c r="M2821" s="35" t="s">
        <v>5</v>
      </c>
      <c r="N2821" s="32">
        <f>ROUNDUP(IF(H2821&lt;=0,F2821,IF(K2821&lt;=0,F2821*H2821,F2821*H2821*K2821)),-3)</f>
        <v>1261000</v>
      </c>
      <c r="O2821" s="17">
        <v>1207000</v>
      </c>
      <c r="P2821" s="17">
        <f>N2821-O2821</f>
        <v>54000</v>
      </c>
      <c r="Q2821" s="69"/>
      <c r="R2821" s="755"/>
      <c r="S2821" s="755"/>
      <c r="AZ2821" s="30"/>
    </row>
    <row r="2822" spans="1:52" hidden="1">
      <c r="A2822" s="430"/>
      <c r="B2822" s="431"/>
      <c r="C2822" s="256"/>
      <c r="D2822" s="1070"/>
      <c r="E2822" s="20" t="s">
        <v>600</v>
      </c>
      <c r="F2822" s="34">
        <v>96998000</v>
      </c>
      <c r="G2822" s="35" t="s">
        <v>3</v>
      </c>
      <c r="H2822" s="41">
        <v>4.4999999999999998E-2</v>
      </c>
      <c r="I2822" s="35" t="s">
        <v>1936</v>
      </c>
      <c r="J2822" s="35" t="s">
        <v>3</v>
      </c>
      <c r="K2822" s="37">
        <v>1</v>
      </c>
      <c r="L2822" s="35" t="s">
        <v>16</v>
      </c>
      <c r="M2822" s="35" t="s">
        <v>5</v>
      </c>
      <c r="N2822" s="32">
        <f>ROUNDUP(IF(H2822&lt;=0,F2822,IF(K2822&lt;=0,F2822*H2822,F2822*H2822*K2822)),-3)</f>
        <v>4365000</v>
      </c>
      <c r="O2822" s="17">
        <v>4178000</v>
      </c>
      <c r="P2822" s="17">
        <f>N2822-O2822</f>
        <v>187000</v>
      </c>
      <c r="Q2822" s="69"/>
      <c r="R2822" s="755"/>
      <c r="S2822" s="755"/>
      <c r="AZ2822" s="30"/>
    </row>
    <row r="2823" spans="1:52" hidden="1">
      <c r="A2823" s="430"/>
      <c r="B2823" s="431"/>
      <c r="C2823" s="256"/>
      <c r="D2823" s="1070"/>
      <c r="E2823" s="20" t="s">
        <v>601</v>
      </c>
      <c r="F2823" s="34">
        <v>96998000</v>
      </c>
      <c r="G2823" s="35" t="s">
        <v>3</v>
      </c>
      <c r="H2823" s="41">
        <v>8.4399999999999996E-3</v>
      </c>
      <c r="I2823" s="35" t="s">
        <v>1936</v>
      </c>
      <c r="J2823" s="35" t="s">
        <v>3</v>
      </c>
      <c r="K2823" s="37">
        <v>1</v>
      </c>
      <c r="L2823" s="35" t="s">
        <v>16</v>
      </c>
      <c r="M2823" s="35" t="s">
        <v>5</v>
      </c>
      <c r="N2823" s="32">
        <f>ROUNDUP(IF(H2823&lt;=0,F2823,IF(K2823&lt;=0,F2823*H2823,F2823*H2823*K2823)),-3)</f>
        <v>819000</v>
      </c>
      <c r="O2823" s="17">
        <v>784000</v>
      </c>
      <c r="P2823" s="17">
        <f>N2823-O2823</f>
        <v>35000</v>
      </c>
      <c r="Q2823" s="69"/>
      <c r="R2823" s="755"/>
      <c r="S2823" s="755"/>
      <c r="AZ2823" s="30"/>
    </row>
    <row r="2824" spans="1:52" hidden="1">
      <c r="A2824" s="430"/>
      <c r="B2824" s="431"/>
      <c r="C2824" s="256"/>
      <c r="D2824" s="1070"/>
      <c r="E2824" s="20" t="s">
        <v>602</v>
      </c>
      <c r="F2824" s="34">
        <v>96998000</v>
      </c>
      <c r="G2824" s="35" t="s">
        <v>3</v>
      </c>
      <c r="H2824" s="42">
        <v>3.0599999999999999E-2</v>
      </c>
      <c r="I2824" s="35" t="s">
        <v>1936</v>
      </c>
      <c r="J2824" s="35" t="s">
        <v>3</v>
      </c>
      <c r="K2824" s="37">
        <v>1</v>
      </c>
      <c r="L2824" s="35" t="s">
        <v>16</v>
      </c>
      <c r="M2824" s="35" t="s">
        <v>5</v>
      </c>
      <c r="N2824" s="32">
        <f>ROUNDUP(IF(H2824&lt;=0,F2824,IF(K2824&lt;=0,F2824*H2824,F2824*H2824*K2824)),-3)</f>
        <v>2969000</v>
      </c>
      <c r="O2824" s="17">
        <v>2841000</v>
      </c>
      <c r="P2824" s="17">
        <f>N2824-O2824</f>
        <v>128000</v>
      </c>
      <c r="Q2824" s="69"/>
      <c r="R2824" s="755"/>
      <c r="S2824" s="755"/>
      <c r="AZ2824" s="30"/>
    </row>
    <row r="2825" spans="1:52" hidden="1">
      <c r="A2825" s="430"/>
      <c r="B2825" s="431"/>
      <c r="C2825" s="256"/>
      <c r="D2825" s="1070"/>
      <c r="E2825" s="20" t="s">
        <v>603</v>
      </c>
      <c r="F2825" s="34">
        <v>2969000</v>
      </c>
      <c r="G2825" s="35" t="s">
        <v>3</v>
      </c>
      <c r="H2825" s="42">
        <v>6.5500000000000003E-2</v>
      </c>
      <c r="I2825" s="35" t="s">
        <v>1936</v>
      </c>
      <c r="J2825" s="35" t="s">
        <v>3</v>
      </c>
      <c r="K2825" s="37">
        <v>1</v>
      </c>
      <c r="L2825" s="35" t="s">
        <v>16</v>
      </c>
      <c r="M2825" s="35" t="s">
        <v>5</v>
      </c>
      <c r="N2825" s="32">
        <f>ROUNDUP(IF(H2825&lt;=0,F2825,IF(K2825&lt;=0,F2825*H2825,F2825*H2825*K2825)),-3)</f>
        <v>195000</v>
      </c>
      <c r="O2825" s="17">
        <v>187000</v>
      </c>
      <c r="P2825" s="17">
        <f>N2825-O2825</f>
        <v>8000</v>
      </c>
      <c r="Q2825" s="69"/>
      <c r="R2825" s="755"/>
      <c r="S2825" s="755"/>
      <c r="AZ2825" s="30"/>
    </row>
    <row r="2826" spans="1:52" hidden="1">
      <c r="A2826" s="430"/>
      <c r="B2826" s="431"/>
      <c r="C2826" s="256"/>
      <c r="D2826" s="1053"/>
      <c r="E2826" s="22"/>
      <c r="F2826" s="23"/>
      <c r="N2826" s="17"/>
      <c r="O2826" s="17"/>
      <c r="P2826" s="17"/>
      <c r="Q2826" s="69"/>
      <c r="R2826" s="755"/>
      <c r="S2826" s="755"/>
      <c r="AZ2826" s="30"/>
    </row>
    <row r="2827" spans="1:52" hidden="1">
      <c r="A2827" s="430"/>
      <c r="B2827" s="431"/>
      <c r="C2827" s="256"/>
      <c r="D2827" s="1053" t="s">
        <v>405</v>
      </c>
      <c r="E2827" s="22"/>
      <c r="F2827" s="23"/>
      <c r="N2827" s="18">
        <f>SUBTOTAL(9,N2828:N2828)</f>
        <v>1680000</v>
      </c>
      <c r="O2827" s="18">
        <f>SUBTOTAL(9,O2828:O2828)</f>
        <v>1680000</v>
      </c>
      <c r="P2827" s="18">
        <f>SUBTOTAL(9,P2828:P2828)</f>
        <v>0</v>
      </c>
      <c r="Q2827" s="163"/>
      <c r="R2827" s="755"/>
      <c r="S2827" s="755"/>
      <c r="AZ2827" s="30"/>
    </row>
    <row r="2828" spans="1:52" hidden="1">
      <c r="A2828" s="430"/>
      <c r="B2828" s="431"/>
      <c r="C2828" s="256"/>
      <c r="D2828" s="1011"/>
      <c r="E2828" s="22" t="s">
        <v>183</v>
      </c>
      <c r="F2828" s="23">
        <v>70000</v>
      </c>
      <c r="G2828" s="15" t="s">
        <v>3</v>
      </c>
      <c r="H2828" s="45">
        <v>2</v>
      </c>
      <c r="I2828" s="15" t="s">
        <v>9</v>
      </c>
      <c r="J2828" s="15" t="s">
        <v>3</v>
      </c>
      <c r="K2828" s="16">
        <v>12</v>
      </c>
      <c r="L2828" s="15" t="s">
        <v>12</v>
      </c>
      <c r="M2828" s="15" t="s">
        <v>5</v>
      </c>
      <c r="N2828" s="17">
        <f>ROUNDUP(IF(H2828&lt;=0,F2828,IF(K2828&lt;=0,F2828*H2828,F2828*H2828*K2828)),-3)</f>
        <v>1680000</v>
      </c>
      <c r="O2828" s="17">
        <v>1680000</v>
      </c>
      <c r="P2828" s="17">
        <f>N2828-O2828</f>
        <v>0</v>
      </c>
      <c r="Q2828" s="69"/>
      <c r="R2828" s="755"/>
      <c r="S2828" s="755"/>
      <c r="AZ2828" s="30"/>
    </row>
    <row r="2829" spans="1:52" hidden="1">
      <c r="A2829" s="430"/>
      <c r="B2829" s="431"/>
      <c r="C2829" s="256"/>
      <c r="D2829" s="1011"/>
      <c r="E2829" s="22"/>
      <c r="F2829" s="23"/>
      <c r="N2829" s="17"/>
      <c r="O2829" s="17"/>
      <c r="P2829" s="17"/>
      <c r="Q2829" s="69"/>
      <c r="R2829" s="755"/>
      <c r="S2829" s="755"/>
      <c r="AZ2829" s="30"/>
    </row>
    <row r="2830" spans="1:52" hidden="1">
      <c r="A2830" s="430"/>
      <c r="B2830" s="431"/>
      <c r="C2830" s="256"/>
      <c r="D2830" s="1053" t="s">
        <v>406</v>
      </c>
      <c r="E2830" s="413"/>
      <c r="F2830" s="34"/>
      <c r="G2830" s="35"/>
      <c r="H2830" s="37"/>
      <c r="I2830" s="35"/>
      <c r="J2830" s="35"/>
      <c r="K2830" s="37"/>
      <c r="L2830" s="35"/>
      <c r="M2830" s="35"/>
      <c r="N2830" s="201">
        <f>SUBTOTAL(9,N2831:N2831)</f>
        <v>1780000</v>
      </c>
      <c r="O2830" s="201">
        <f>SUBTOTAL(9,O2831:O2831)</f>
        <v>1678000</v>
      </c>
      <c r="P2830" s="201">
        <f>SUBTOTAL(9,P2831:P2831)</f>
        <v>102000</v>
      </c>
      <c r="Q2830" s="163"/>
      <c r="R2830" s="755"/>
      <c r="S2830" s="755"/>
      <c r="AZ2830" s="30"/>
    </row>
    <row r="2831" spans="1:52" hidden="1">
      <c r="A2831" s="430"/>
      <c r="B2831" s="431"/>
      <c r="C2831" s="256"/>
      <c r="D2831" s="1070"/>
      <c r="E2831" s="20" t="s">
        <v>604</v>
      </c>
      <c r="F2831" s="34">
        <v>890000</v>
      </c>
      <c r="G2831" s="35" t="s">
        <v>3</v>
      </c>
      <c r="H2831" s="45">
        <v>2</v>
      </c>
      <c r="I2831" s="35" t="s">
        <v>1864</v>
      </c>
      <c r="J2831" s="35" t="s">
        <v>3</v>
      </c>
      <c r="K2831" s="37">
        <v>1</v>
      </c>
      <c r="L2831" s="35" t="s">
        <v>16</v>
      </c>
      <c r="M2831" s="35" t="s">
        <v>5</v>
      </c>
      <c r="N2831" s="32">
        <f>ROUNDUP((F2831*H2831*K2831),-3)</f>
        <v>1780000</v>
      </c>
      <c r="O2831" s="17">
        <v>1678000</v>
      </c>
      <c r="P2831" s="17">
        <f>N2831-O2831</f>
        <v>102000</v>
      </c>
      <c r="Q2831" s="69"/>
      <c r="R2831" s="755"/>
      <c r="S2831" s="755"/>
      <c r="AZ2831" s="30"/>
    </row>
    <row r="2832" spans="1:52" hidden="1">
      <c r="A2832" s="430"/>
      <c r="B2832" s="431"/>
      <c r="C2832" s="256"/>
      <c r="D2832" s="1053"/>
      <c r="E2832" s="22"/>
      <c r="F2832" s="23"/>
      <c r="N2832" s="17"/>
      <c r="O2832" s="17"/>
      <c r="P2832" s="17"/>
      <c r="Q2832" s="69"/>
      <c r="R2832" s="755"/>
      <c r="S2832" s="755"/>
      <c r="AZ2832" s="30"/>
    </row>
    <row r="2833" spans="1:52" hidden="1">
      <c r="A2833" s="430"/>
      <c r="B2833" s="431"/>
      <c r="C2833" s="256"/>
      <c r="D2833" s="1011" t="s">
        <v>122</v>
      </c>
      <c r="E2833" s="22"/>
      <c r="F2833" s="23"/>
      <c r="N2833" s="18">
        <f>SUBTOTAL(9,N2834:N2835)</f>
        <v>1360000</v>
      </c>
      <c r="O2833" s="18">
        <f>SUBTOTAL(9,O2834:O2835)</f>
        <v>1360000</v>
      </c>
      <c r="P2833" s="18">
        <f>SUBTOTAL(9,P2834:P2835)</f>
        <v>0</v>
      </c>
      <c r="Q2833" s="163"/>
      <c r="R2833" s="755"/>
      <c r="S2833" s="755"/>
      <c r="AZ2833" s="30"/>
    </row>
    <row r="2834" spans="1:52" hidden="1">
      <c r="A2834" s="430"/>
      <c r="B2834" s="431"/>
      <c r="C2834" s="256"/>
      <c r="D2834" s="1011"/>
      <c r="E2834" s="22" t="s">
        <v>605</v>
      </c>
      <c r="F2834" s="23">
        <v>40000</v>
      </c>
      <c r="G2834" s="15" t="s">
        <v>3</v>
      </c>
      <c r="H2834" s="45">
        <v>2</v>
      </c>
      <c r="I2834" s="15" t="s">
        <v>1864</v>
      </c>
      <c r="J2834" s="15" t="s">
        <v>3</v>
      </c>
      <c r="K2834" s="16">
        <v>12</v>
      </c>
      <c r="L2834" s="15" t="s">
        <v>12</v>
      </c>
      <c r="M2834" s="15" t="s">
        <v>5</v>
      </c>
      <c r="N2834" s="17">
        <f>ROUNDUP(IF(H2834&lt;=0,F2834,IF(K2834&lt;=0,F2834*H2834,F2834*H2834*K2834)),-3)</f>
        <v>960000</v>
      </c>
      <c r="O2834" s="17">
        <v>960000</v>
      </c>
      <c r="P2834" s="17">
        <f>N2834-O2834</f>
        <v>0</v>
      </c>
      <c r="Q2834" s="69"/>
      <c r="R2834" s="755"/>
      <c r="S2834" s="755"/>
      <c r="AZ2834" s="30"/>
    </row>
    <row r="2835" spans="1:52" hidden="1">
      <c r="A2835" s="430"/>
      <c r="B2835" s="431"/>
      <c r="C2835" s="256"/>
      <c r="D2835" s="1011"/>
      <c r="E2835" s="22" t="s">
        <v>606</v>
      </c>
      <c r="F2835" s="23">
        <v>100000</v>
      </c>
      <c r="G2835" s="15" t="s">
        <v>3</v>
      </c>
      <c r="H2835" s="45">
        <v>2</v>
      </c>
      <c r="I2835" s="15" t="s">
        <v>1864</v>
      </c>
      <c r="J2835" s="15" t="s">
        <v>3</v>
      </c>
      <c r="K2835" s="16">
        <v>2</v>
      </c>
      <c r="L2835" s="15" t="s">
        <v>448</v>
      </c>
      <c r="M2835" s="15" t="s">
        <v>5</v>
      </c>
      <c r="N2835" s="17">
        <f>ROUNDUP(IF(H2835&lt;=0,F2835,IF(K2835&lt;=0,F2835*H2835,F2835*H2835*K2835)),-3)</f>
        <v>400000</v>
      </c>
      <c r="O2835" s="17">
        <v>400000</v>
      </c>
      <c r="P2835" s="17">
        <f>N2835-O2835</f>
        <v>0</v>
      </c>
      <c r="Q2835" s="69"/>
      <c r="R2835" s="755"/>
      <c r="S2835" s="755"/>
      <c r="AZ2835" s="30"/>
    </row>
    <row r="2836" spans="1:52" hidden="1">
      <c r="A2836" s="430"/>
      <c r="B2836" s="431"/>
      <c r="C2836" s="256"/>
      <c r="D2836" s="1011"/>
      <c r="E2836" s="22"/>
      <c r="F2836" s="23"/>
      <c r="N2836" s="17"/>
      <c r="O2836" s="17"/>
      <c r="P2836" s="17"/>
      <c r="Q2836" s="69"/>
      <c r="R2836" s="755"/>
      <c r="S2836" s="755"/>
      <c r="AZ2836" s="30"/>
    </row>
    <row r="2837" spans="1:52" hidden="1">
      <c r="A2837" s="430"/>
      <c r="B2837" s="431"/>
      <c r="C2837" s="256"/>
      <c r="D2837" s="1011" t="s">
        <v>397</v>
      </c>
      <c r="E2837" s="22"/>
      <c r="F2837" s="23"/>
      <c r="N2837" s="18">
        <f>SUBTOTAL(9,N2838:N2838)</f>
        <v>2400000</v>
      </c>
      <c r="O2837" s="18">
        <f>SUBTOTAL(9,O2838:O2838)</f>
        <v>4800000</v>
      </c>
      <c r="P2837" s="18">
        <f>SUBTOTAL(9,P2838:P2838)</f>
        <v>-2400000</v>
      </c>
      <c r="Q2837" s="163"/>
      <c r="R2837" s="755"/>
      <c r="S2837" s="755"/>
      <c r="AZ2837" s="30"/>
    </row>
    <row r="2838" spans="1:52" hidden="1">
      <c r="A2838" s="430"/>
      <c r="B2838" s="431"/>
      <c r="C2838" s="256"/>
      <c r="D2838" s="1011"/>
      <c r="E2838" s="13" t="s">
        <v>617</v>
      </c>
      <c r="F2838" s="23">
        <v>200000</v>
      </c>
      <c r="G2838" s="15" t="s">
        <v>3</v>
      </c>
      <c r="H2838" s="16">
        <v>1</v>
      </c>
      <c r="I2838" s="15" t="s">
        <v>1784</v>
      </c>
      <c r="J2838" s="15" t="s">
        <v>3</v>
      </c>
      <c r="K2838" s="16">
        <v>12</v>
      </c>
      <c r="L2838" s="15" t="s">
        <v>17</v>
      </c>
      <c r="M2838" s="15" t="s">
        <v>5</v>
      </c>
      <c r="N2838" s="17">
        <f>ROUNDUP(IF(H2838&lt;=0,0,IF(K2838&lt;=0,0,F2838*H2838*K2838)),-3)</f>
        <v>2400000</v>
      </c>
      <c r="O2838" s="17">
        <v>4800000</v>
      </c>
      <c r="P2838" s="17">
        <f>N2838-O2838</f>
        <v>-2400000</v>
      </c>
      <c r="Q2838" s="69"/>
      <c r="R2838" s="755"/>
      <c r="S2838" s="755"/>
      <c r="AZ2838" s="30"/>
    </row>
    <row r="2839" spans="1:52" hidden="1">
      <c r="A2839" s="430"/>
      <c r="B2839" s="431"/>
      <c r="C2839" s="256"/>
      <c r="D2839" s="1011"/>
      <c r="E2839" s="13"/>
      <c r="F2839" s="23"/>
      <c r="N2839" s="17"/>
      <c r="O2839" s="17"/>
      <c r="P2839" s="17"/>
      <c r="Q2839" s="69"/>
      <c r="R2839" s="755"/>
      <c r="S2839" s="755"/>
      <c r="AZ2839" s="30"/>
    </row>
    <row r="2840" spans="1:52" hidden="1">
      <c r="A2840" s="430"/>
      <c r="B2840" s="431"/>
      <c r="C2840" s="256"/>
      <c r="D2840" s="1011" t="s">
        <v>410</v>
      </c>
      <c r="E2840" s="13"/>
      <c r="F2840" s="23"/>
      <c r="N2840" s="18">
        <f>SUBTOTAL(9,N2841:N2841)</f>
        <v>2000000</v>
      </c>
      <c r="O2840" s="18">
        <f>SUBTOTAL(9,O2841:O2841)</f>
        <v>3000000</v>
      </c>
      <c r="P2840" s="18">
        <f>SUBTOTAL(9,P2841:P2841)</f>
        <v>-1000000</v>
      </c>
      <c r="Q2840" s="163"/>
      <c r="R2840" s="755"/>
      <c r="S2840" s="755"/>
      <c r="AZ2840" s="30"/>
    </row>
    <row r="2841" spans="1:52" hidden="1">
      <c r="A2841" s="430"/>
      <c r="B2841" s="431"/>
      <c r="C2841" s="256"/>
      <c r="D2841" s="1011"/>
      <c r="E2841" s="13" t="s">
        <v>618</v>
      </c>
      <c r="F2841" s="23">
        <v>250000</v>
      </c>
      <c r="G2841" s="15" t="s">
        <v>3</v>
      </c>
      <c r="H2841" s="16">
        <v>1</v>
      </c>
      <c r="I2841" s="15" t="s">
        <v>1784</v>
      </c>
      <c r="J2841" s="15" t="s">
        <v>3</v>
      </c>
      <c r="K2841" s="16">
        <v>8</v>
      </c>
      <c r="L2841" s="15" t="s">
        <v>1866</v>
      </c>
      <c r="M2841" s="15" t="s">
        <v>5</v>
      </c>
      <c r="N2841" s="17">
        <f>ROUNDUP(IF(H2841&lt;=0,0,IF(K2841&lt;=0,0,F2841*H2841*K2841)),-3)</f>
        <v>2000000</v>
      </c>
      <c r="O2841" s="17">
        <v>3000000</v>
      </c>
      <c r="P2841" s="17">
        <f>N2841-O2841</f>
        <v>-1000000</v>
      </c>
      <c r="Q2841" s="69"/>
      <c r="R2841" s="755"/>
      <c r="S2841" s="755"/>
      <c r="AZ2841" s="30"/>
    </row>
    <row r="2842" spans="1:52" hidden="1">
      <c r="A2842" s="430"/>
      <c r="B2842" s="431"/>
      <c r="C2842" s="256"/>
      <c r="D2842" s="1011"/>
      <c r="E2842" s="22"/>
      <c r="F2842" s="23"/>
      <c r="N2842" s="17"/>
      <c r="O2842" s="17"/>
      <c r="P2842" s="17"/>
      <c r="Q2842" s="69"/>
      <c r="R2842" s="755"/>
      <c r="S2842" s="755"/>
      <c r="AZ2842" s="30"/>
    </row>
    <row r="2843" spans="1:52" hidden="1">
      <c r="A2843" s="430"/>
      <c r="B2843" s="431"/>
      <c r="C2843" s="256"/>
      <c r="D2843" s="1011" t="s">
        <v>436</v>
      </c>
      <c r="E2843" s="22"/>
      <c r="F2843" s="23"/>
      <c r="N2843" s="18">
        <f>SUBTOTAL(9,N2844:N2847)</f>
        <v>18400000</v>
      </c>
      <c r="O2843" s="18">
        <f>SUBTOTAL(9,O2844:O2847)</f>
        <v>45375000</v>
      </c>
      <c r="P2843" s="18">
        <f>SUBTOTAL(9,P2844:P2847)</f>
        <v>-26975000</v>
      </c>
      <c r="Q2843" s="163"/>
      <c r="R2843" s="755"/>
      <c r="S2843" s="755"/>
      <c r="AZ2843" s="30"/>
    </row>
    <row r="2844" spans="1:52" hidden="1">
      <c r="A2844" s="430"/>
      <c r="B2844" s="431"/>
      <c r="C2844" s="256"/>
      <c r="D2844" s="1011"/>
      <c r="E2844" s="13" t="s">
        <v>1937</v>
      </c>
      <c r="F2844" s="23">
        <v>500000</v>
      </c>
      <c r="G2844" s="15" t="s">
        <v>3</v>
      </c>
      <c r="H2844" s="16">
        <v>1</v>
      </c>
      <c r="I2844" s="15" t="s">
        <v>1784</v>
      </c>
      <c r="J2844" s="15" t="s">
        <v>3</v>
      </c>
      <c r="K2844" s="16">
        <v>8</v>
      </c>
      <c r="L2844" s="15" t="s">
        <v>1866</v>
      </c>
      <c r="M2844" s="15" t="s">
        <v>5</v>
      </c>
      <c r="N2844" s="17">
        <f>ROUNDUP(IF(H2844&lt;=0,0,IF(K2844&lt;=0,0,F2844*H2844*K2844)),-3)</f>
        <v>4000000</v>
      </c>
      <c r="O2844" s="17">
        <v>9000000</v>
      </c>
      <c r="P2844" s="17">
        <f>N2844-O2844</f>
        <v>-5000000</v>
      </c>
      <c r="Q2844" s="69"/>
      <c r="R2844" s="755"/>
      <c r="S2844" s="755"/>
      <c r="AZ2844" s="30"/>
    </row>
    <row r="2845" spans="1:52" hidden="1">
      <c r="A2845" s="430"/>
      <c r="B2845" s="431"/>
      <c r="C2845" s="256"/>
      <c r="D2845" s="1011"/>
      <c r="E2845" s="13" t="s">
        <v>620</v>
      </c>
      <c r="F2845" s="23">
        <v>5000000</v>
      </c>
      <c r="G2845" s="15" t="s">
        <v>3</v>
      </c>
      <c r="H2845" s="16">
        <v>1</v>
      </c>
      <c r="I2845" s="15" t="s">
        <v>1804</v>
      </c>
      <c r="J2845" s="15" t="s">
        <v>3</v>
      </c>
      <c r="K2845" s="16">
        <v>1</v>
      </c>
      <c r="L2845" s="15" t="s">
        <v>1804</v>
      </c>
      <c r="M2845" s="15" t="s">
        <v>5</v>
      </c>
      <c r="N2845" s="17">
        <f>ROUNDUP(IF(H2845&lt;=0,0,IF(K2845&lt;=0,0,F2845*H2845*K2845)),-3)</f>
        <v>5000000</v>
      </c>
      <c r="O2845" s="17">
        <v>10000000</v>
      </c>
      <c r="P2845" s="17">
        <f>N2845-O2845</f>
        <v>-5000000</v>
      </c>
      <c r="Q2845" s="69"/>
      <c r="R2845" s="755"/>
      <c r="S2845" s="755"/>
      <c r="AZ2845" s="30"/>
    </row>
    <row r="2846" spans="1:52" hidden="1">
      <c r="A2846" s="430"/>
      <c r="B2846" s="431"/>
      <c r="C2846" s="256"/>
      <c r="D2846" s="1011"/>
      <c r="E2846" s="13" t="s">
        <v>1938</v>
      </c>
      <c r="F2846" s="23">
        <v>83333</v>
      </c>
      <c r="G2846" s="15" t="s">
        <v>3</v>
      </c>
      <c r="H2846" s="16">
        <v>1</v>
      </c>
      <c r="I2846" s="15" t="s">
        <v>1784</v>
      </c>
      <c r="J2846" s="15" t="s">
        <v>3</v>
      </c>
      <c r="K2846" s="16">
        <v>12</v>
      </c>
      <c r="L2846" s="15" t="s">
        <v>1804</v>
      </c>
      <c r="M2846" s="15" t="s">
        <v>5</v>
      </c>
      <c r="N2846" s="17">
        <f>ROUNDUP(IF(H2846&lt;=0,0,IF(K2846&lt;=0,0,F2846*H2846*K2846)),-3)</f>
        <v>1000000</v>
      </c>
      <c r="O2846" s="17">
        <v>9575000</v>
      </c>
      <c r="P2846" s="17">
        <f>N2846-O2846</f>
        <v>-8575000</v>
      </c>
      <c r="Q2846" s="69"/>
      <c r="R2846" s="755"/>
      <c r="S2846" s="755"/>
      <c r="AZ2846" s="30"/>
    </row>
    <row r="2847" spans="1:52" hidden="1">
      <c r="A2847" s="430"/>
      <c r="B2847" s="431"/>
      <c r="C2847" s="256"/>
      <c r="D2847" s="1011"/>
      <c r="E2847" s="13" t="s">
        <v>621</v>
      </c>
      <c r="F2847" s="23">
        <v>1400000</v>
      </c>
      <c r="G2847" s="15" t="s">
        <v>3</v>
      </c>
      <c r="H2847" s="16">
        <v>1</v>
      </c>
      <c r="I2847" s="15" t="s">
        <v>1784</v>
      </c>
      <c r="J2847" s="15" t="s">
        <v>3</v>
      </c>
      <c r="K2847" s="16">
        <v>6</v>
      </c>
      <c r="L2847" s="15" t="s">
        <v>1804</v>
      </c>
      <c r="M2847" s="15" t="s">
        <v>5</v>
      </c>
      <c r="N2847" s="17">
        <f>ROUNDUP(IF(H2847&lt;=0,0,IF(K2847&lt;=0,0,F2847*H2847*K2847)),-3)</f>
        <v>8400000</v>
      </c>
      <c r="O2847" s="17">
        <v>16800000</v>
      </c>
      <c r="P2847" s="17">
        <f>N2847-O2847</f>
        <v>-8400000</v>
      </c>
      <c r="Q2847" s="69"/>
      <c r="R2847" s="755"/>
      <c r="S2847" s="755"/>
      <c r="AZ2847" s="30"/>
    </row>
    <row r="2848" spans="1:52" hidden="1">
      <c r="A2848" s="430"/>
      <c r="B2848" s="431"/>
      <c r="C2848" s="256"/>
      <c r="D2848" s="1011"/>
      <c r="E2848" s="13"/>
      <c r="F2848" s="23"/>
      <c r="N2848" s="17"/>
      <c r="O2848" s="17"/>
      <c r="P2848" s="17"/>
      <c r="Q2848" s="69"/>
      <c r="R2848" s="755"/>
      <c r="S2848" s="755"/>
      <c r="AZ2848" s="30"/>
    </row>
    <row r="2849" spans="1:52" hidden="1">
      <c r="A2849" s="430"/>
      <c r="B2849" s="431"/>
      <c r="C2849" s="254"/>
      <c r="D2849" s="1011" t="s">
        <v>399</v>
      </c>
      <c r="E2849" s="22"/>
      <c r="F2849" s="23"/>
      <c r="N2849" s="18">
        <f>SUBTOTAL(9,N2850:N2852)</f>
        <v>292645000</v>
      </c>
      <c r="O2849" s="18">
        <f>SUBTOTAL(9,O2850:O2852)</f>
        <v>735000000</v>
      </c>
      <c r="P2849" s="18">
        <f>SUBTOTAL(9,P2850:P2852)</f>
        <v>-442355000</v>
      </c>
      <c r="Q2849" s="163"/>
      <c r="R2849" s="755"/>
      <c r="S2849" s="755"/>
      <c r="AZ2849" s="30"/>
    </row>
    <row r="2850" spans="1:52" hidden="1">
      <c r="A2850" s="430"/>
      <c r="B2850" s="431"/>
      <c r="C2850" s="254"/>
      <c r="D2850" s="1011"/>
      <c r="E2850" s="13" t="s">
        <v>623</v>
      </c>
      <c r="F2850" s="23">
        <v>287645000</v>
      </c>
      <c r="G2850" s="15" t="s">
        <v>3</v>
      </c>
      <c r="H2850" s="16">
        <v>1</v>
      </c>
      <c r="I2850" s="15" t="s">
        <v>1804</v>
      </c>
      <c r="J2850" s="15" t="s">
        <v>3</v>
      </c>
      <c r="K2850" s="16">
        <v>1</v>
      </c>
      <c r="L2850" s="15" t="s">
        <v>1804</v>
      </c>
      <c r="M2850" s="15" t="s">
        <v>5</v>
      </c>
      <c r="N2850" s="17">
        <f>ROUNDUP(IF(H2850&lt;=0,0,IF(K2850&lt;=0,0,F2850*H2850*K2850)),-3)</f>
        <v>287645000</v>
      </c>
      <c r="O2850" s="17">
        <v>320000000</v>
      </c>
      <c r="P2850" s="17">
        <f>N2850-O2850</f>
        <v>-32355000</v>
      </c>
      <c r="Q2850" s="69"/>
      <c r="R2850" s="755"/>
      <c r="S2850" s="755"/>
      <c r="AZ2850" s="30"/>
    </row>
    <row r="2851" spans="1:52" hidden="1">
      <c r="A2851" s="430"/>
      <c r="B2851" s="431"/>
      <c r="C2851" s="254"/>
      <c r="D2851" s="1011"/>
      <c r="E2851" s="13" t="s">
        <v>624</v>
      </c>
      <c r="F2851" s="23"/>
      <c r="G2851" s="15" t="s">
        <v>3</v>
      </c>
      <c r="I2851" s="15" t="s">
        <v>1804</v>
      </c>
      <c r="J2851" s="15" t="s">
        <v>3</v>
      </c>
      <c r="L2851" s="15" t="s">
        <v>1804</v>
      </c>
      <c r="M2851" s="15" t="s">
        <v>5</v>
      </c>
      <c r="N2851" s="17">
        <f>ROUNDUP(IF(H2851&lt;=0,0,IF(K2851&lt;=0,0,F2851*H2851*K2851)),-3)</f>
        <v>0</v>
      </c>
      <c r="O2851" s="17">
        <v>415000000</v>
      </c>
      <c r="P2851" s="17">
        <f>N2851-O2851</f>
        <v>-415000000</v>
      </c>
      <c r="Q2851" s="69"/>
      <c r="R2851" s="755"/>
      <c r="S2851" s="755"/>
      <c r="AZ2851" s="30"/>
    </row>
    <row r="2852" spans="1:52" hidden="1">
      <c r="A2852" s="430"/>
      <c r="B2852" s="431"/>
      <c r="C2852" s="254"/>
      <c r="D2852" s="1011"/>
      <c r="E2852" s="13" t="s">
        <v>1939</v>
      </c>
      <c r="F2852" s="23">
        <v>5000000</v>
      </c>
      <c r="G2852" s="15" t="s">
        <v>3</v>
      </c>
      <c r="H2852" s="16">
        <v>1</v>
      </c>
      <c r="I2852" s="15" t="s">
        <v>1683</v>
      </c>
      <c r="J2852" s="15" t="s">
        <v>3</v>
      </c>
      <c r="K2852" s="16">
        <v>1</v>
      </c>
      <c r="L2852" s="15" t="s">
        <v>1804</v>
      </c>
      <c r="M2852" s="15" t="s">
        <v>5</v>
      </c>
      <c r="N2852" s="17">
        <f>ROUNDUP(IF(H2852&lt;=0,0,IF(K2852&lt;=0,0,F2852*H2852*K2852)),-3)</f>
        <v>5000000</v>
      </c>
      <c r="O2852" s="17">
        <v>0</v>
      </c>
      <c r="P2852" s="17">
        <f>N2852-O2852</f>
        <v>5000000</v>
      </c>
      <c r="Q2852" s="69"/>
      <c r="R2852" s="755"/>
      <c r="S2852" s="755"/>
      <c r="AZ2852" s="30"/>
    </row>
    <row r="2853" spans="1:52" hidden="1">
      <c r="A2853" s="430"/>
      <c r="B2853" s="431"/>
      <c r="C2853" s="254"/>
      <c r="D2853" s="1011"/>
      <c r="E2853" s="13"/>
      <c r="F2853" s="23"/>
      <c r="N2853" s="17"/>
      <c r="O2853" s="17"/>
      <c r="P2853" s="17"/>
      <c r="Q2853" s="69"/>
      <c r="R2853" s="755"/>
      <c r="S2853" s="755"/>
      <c r="AZ2853" s="30"/>
    </row>
    <row r="2854" spans="1:52" hidden="1">
      <c r="A2854" s="430"/>
      <c r="B2854" s="431"/>
      <c r="C2854" s="256"/>
      <c r="D2854" s="1011" t="s">
        <v>417</v>
      </c>
      <c r="E2854" s="13"/>
      <c r="F2854" s="23"/>
      <c r="N2854" s="201">
        <f>SUBTOTAL(9,N2855:N2855)</f>
        <v>40000000</v>
      </c>
      <c r="O2854" s="201">
        <f>SUBTOTAL(9,O2855:O2855)</f>
        <v>60000000</v>
      </c>
      <c r="P2854" s="201">
        <f>SUBTOTAL(9,P2855:P2855)</f>
        <v>-20000000</v>
      </c>
      <c r="Q2854" s="163"/>
      <c r="R2854" s="755"/>
      <c r="S2854" s="755"/>
      <c r="AZ2854" s="30"/>
    </row>
    <row r="2855" spans="1:52" hidden="1">
      <c r="A2855" s="430"/>
      <c r="B2855" s="431"/>
      <c r="C2855" s="256"/>
      <c r="D2855" s="1011"/>
      <c r="E2855" s="13" t="s">
        <v>619</v>
      </c>
      <c r="F2855" s="23">
        <v>10000000</v>
      </c>
      <c r="G2855" s="15" t="s">
        <v>3</v>
      </c>
      <c r="H2855" s="16">
        <v>1</v>
      </c>
      <c r="I2855" s="15" t="s">
        <v>1784</v>
      </c>
      <c r="J2855" s="15" t="s">
        <v>3</v>
      </c>
      <c r="K2855" s="16">
        <v>4</v>
      </c>
      <c r="L2855" s="15" t="s">
        <v>1804</v>
      </c>
      <c r="M2855" s="15" t="s">
        <v>5</v>
      </c>
      <c r="N2855" s="17">
        <f>ROUNDUP(IF(H2855&lt;=0,0,IF(K2855&lt;=0,0,F2855*H2855*K2855)),-3)</f>
        <v>40000000</v>
      </c>
      <c r="O2855" s="17">
        <v>60000000</v>
      </c>
      <c r="P2855" s="17">
        <f>N2855-O2855</f>
        <v>-20000000</v>
      </c>
      <c r="Q2855" s="69"/>
      <c r="R2855" s="755"/>
      <c r="S2855" s="755"/>
      <c r="AZ2855" s="30"/>
    </row>
    <row r="2856" spans="1:52" hidden="1">
      <c r="A2856" s="430"/>
      <c r="B2856" s="431"/>
      <c r="C2856" s="256"/>
      <c r="D2856" s="1011"/>
      <c r="E2856" s="13"/>
      <c r="F2856" s="23"/>
      <c r="N2856" s="17"/>
      <c r="O2856" s="17"/>
      <c r="P2856" s="17"/>
      <c r="Q2856" s="69"/>
      <c r="R2856" s="755"/>
      <c r="S2856" s="755"/>
      <c r="AZ2856" s="30"/>
    </row>
    <row r="2857" spans="1:52" hidden="1">
      <c r="A2857" s="430"/>
      <c r="B2857" s="431"/>
      <c r="C2857" s="256"/>
      <c r="D2857" s="1011" t="s">
        <v>409</v>
      </c>
      <c r="E2857" s="13"/>
      <c r="F2857" s="23"/>
      <c r="N2857" s="201">
        <f>SUBTOTAL(9,N2858:N2858)</f>
        <v>2000000</v>
      </c>
      <c r="O2857" s="201">
        <f>SUBTOTAL(9,O2858:O2858)</f>
        <v>0</v>
      </c>
      <c r="P2857" s="201">
        <f>SUBTOTAL(9,P2858:P2858)</f>
        <v>2000000</v>
      </c>
      <c r="Q2857" s="163"/>
      <c r="R2857" s="755"/>
      <c r="S2857" s="755"/>
      <c r="AZ2857" s="30"/>
    </row>
    <row r="2858" spans="1:52" hidden="1">
      <c r="A2858" s="430"/>
      <c r="B2858" s="431"/>
      <c r="C2858" s="256"/>
      <c r="D2858" s="1011"/>
      <c r="E2858" s="13" t="s">
        <v>1940</v>
      </c>
      <c r="F2858" s="23">
        <v>2000000</v>
      </c>
      <c r="G2858" s="15" t="s">
        <v>3</v>
      </c>
      <c r="H2858" s="16">
        <v>1</v>
      </c>
      <c r="I2858" s="15" t="s">
        <v>1804</v>
      </c>
      <c r="J2858" s="15" t="s">
        <v>3</v>
      </c>
      <c r="K2858" s="16">
        <v>1</v>
      </c>
      <c r="L2858" s="15" t="s">
        <v>1804</v>
      </c>
      <c r="M2858" s="15" t="s">
        <v>5</v>
      </c>
      <c r="N2858" s="17">
        <f>ROUNDUP(IF(H2858&lt;=0,0,IF(K2858&lt;=0,0,F2858*H2858*K2858)),-3)</f>
        <v>2000000</v>
      </c>
      <c r="O2858" s="17">
        <v>0</v>
      </c>
      <c r="P2858" s="17">
        <f>N2858-O2858</f>
        <v>2000000</v>
      </c>
      <c r="Q2858" s="69"/>
      <c r="R2858" s="755"/>
      <c r="S2858" s="755"/>
      <c r="AZ2858" s="30"/>
    </row>
    <row r="2859" spans="1:52" hidden="1">
      <c r="A2859" s="430"/>
      <c r="B2859" s="431"/>
      <c r="C2859" s="256"/>
      <c r="D2859" s="1011"/>
      <c r="E2859" s="13"/>
      <c r="F2859" s="23"/>
      <c r="N2859" s="17"/>
      <c r="O2859" s="17"/>
      <c r="P2859" s="17"/>
      <c r="Q2859" s="69"/>
      <c r="R2859" s="755"/>
      <c r="S2859" s="755"/>
      <c r="AZ2859" s="30"/>
    </row>
    <row r="2860" spans="1:52" hidden="1">
      <c r="A2860" s="430"/>
      <c r="B2860" s="431"/>
      <c r="C2860" s="256"/>
      <c r="D2860" s="1011" t="s">
        <v>412</v>
      </c>
      <c r="E2860" s="22"/>
      <c r="F2860" s="23"/>
      <c r="N2860" s="18">
        <f>SUBTOTAL(9,N2861:N2866)</f>
        <v>114174000</v>
      </c>
      <c r="O2860" s="18">
        <f>SUBTOTAL(9,O2861:O2866)</f>
        <v>251902000</v>
      </c>
      <c r="P2860" s="18">
        <f>SUBTOTAL(9,P2861:P2866)</f>
        <v>-137728000</v>
      </c>
      <c r="Q2860" s="163"/>
      <c r="R2860" s="755"/>
      <c r="S2860" s="755"/>
      <c r="AZ2860" s="30"/>
    </row>
    <row r="2861" spans="1:52" hidden="1">
      <c r="A2861" s="430"/>
      <c r="B2861" s="431"/>
      <c r="C2861" s="256"/>
      <c r="D2861" s="1011"/>
      <c r="E2861" s="13" t="s">
        <v>625</v>
      </c>
      <c r="F2861" s="23">
        <v>1000000</v>
      </c>
      <c r="G2861" s="15" t="s">
        <v>3</v>
      </c>
      <c r="H2861" s="16">
        <v>1</v>
      </c>
      <c r="I2861" s="15" t="s">
        <v>1804</v>
      </c>
      <c r="J2861" s="15" t="s">
        <v>3</v>
      </c>
      <c r="K2861" s="16">
        <v>2</v>
      </c>
      <c r="L2861" s="15" t="s">
        <v>1804</v>
      </c>
      <c r="M2861" s="15" t="s">
        <v>5</v>
      </c>
      <c r="N2861" s="17">
        <f t="shared" ref="N2861:N2866" si="155">ROUNDUP(IF(H2861&lt;=0,0,IF(K2861&lt;=0,0,F2861*H2861*K2861)),-3)</f>
        <v>2000000</v>
      </c>
      <c r="O2861" s="17">
        <v>4000000</v>
      </c>
      <c r="P2861" s="17">
        <f t="shared" ref="P2861:P2866" si="156">N2861-O2861</f>
        <v>-2000000</v>
      </c>
      <c r="Q2861" s="69"/>
      <c r="R2861" s="755"/>
      <c r="S2861" s="755"/>
      <c r="AZ2861" s="30"/>
    </row>
    <row r="2862" spans="1:52" hidden="1">
      <c r="A2862" s="430"/>
      <c r="B2862" s="431"/>
      <c r="C2862" s="256"/>
      <c r="D2862" s="1011"/>
      <c r="E2862" s="13" t="s">
        <v>626</v>
      </c>
      <c r="F2862" s="23">
        <v>5000000</v>
      </c>
      <c r="G2862" s="15" t="s">
        <v>3</v>
      </c>
      <c r="H2862" s="16">
        <v>1</v>
      </c>
      <c r="I2862" s="15" t="s">
        <v>1804</v>
      </c>
      <c r="J2862" s="15" t="s">
        <v>3</v>
      </c>
      <c r="K2862" s="16">
        <v>2</v>
      </c>
      <c r="L2862" s="15" t="s">
        <v>1804</v>
      </c>
      <c r="M2862" s="15" t="s">
        <v>5</v>
      </c>
      <c r="N2862" s="17">
        <f t="shared" si="155"/>
        <v>10000000</v>
      </c>
      <c r="O2862" s="17">
        <v>20000000</v>
      </c>
      <c r="P2862" s="17">
        <f t="shared" si="156"/>
        <v>-10000000</v>
      </c>
      <c r="Q2862" s="69"/>
      <c r="R2862" s="755"/>
      <c r="S2862" s="755"/>
      <c r="AZ2862" s="30"/>
    </row>
    <row r="2863" spans="1:52" hidden="1">
      <c r="A2863" s="430"/>
      <c r="B2863" s="431"/>
      <c r="C2863" s="256"/>
      <c r="D2863" s="1011"/>
      <c r="E2863" s="13" t="s">
        <v>627</v>
      </c>
      <c r="F2863" s="23">
        <v>500000</v>
      </c>
      <c r="G2863" s="15" t="s">
        <v>3</v>
      </c>
      <c r="H2863" s="16">
        <v>1</v>
      </c>
      <c r="I2863" s="15" t="s">
        <v>1804</v>
      </c>
      <c r="J2863" s="15" t="s">
        <v>3</v>
      </c>
      <c r="K2863" s="16">
        <v>4</v>
      </c>
      <c r="L2863" s="15" t="s">
        <v>1804</v>
      </c>
      <c r="M2863" s="15" t="s">
        <v>5</v>
      </c>
      <c r="N2863" s="17">
        <f t="shared" si="155"/>
        <v>2000000</v>
      </c>
      <c r="O2863" s="17">
        <v>2000000</v>
      </c>
      <c r="P2863" s="17">
        <f t="shared" si="156"/>
        <v>0</v>
      </c>
      <c r="Q2863" s="69"/>
      <c r="R2863" s="755"/>
      <c r="S2863" s="755"/>
      <c r="AZ2863" s="30"/>
    </row>
    <row r="2864" spans="1:52" hidden="1">
      <c r="A2864" s="430"/>
      <c r="B2864" s="431"/>
      <c r="C2864" s="254"/>
      <c r="D2864" s="1011"/>
      <c r="E2864" s="13" t="s">
        <v>628</v>
      </c>
      <c r="F2864" s="23">
        <v>660000</v>
      </c>
      <c r="G2864" s="15" t="s">
        <v>3</v>
      </c>
      <c r="H2864" s="16">
        <v>1</v>
      </c>
      <c r="I2864" s="15" t="s">
        <v>1804</v>
      </c>
      <c r="J2864" s="15" t="s">
        <v>3</v>
      </c>
      <c r="K2864" s="16">
        <v>8</v>
      </c>
      <c r="L2864" s="15" t="s">
        <v>1866</v>
      </c>
      <c r="M2864" s="15" t="s">
        <v>5</v>
      </c>
      <c r="N2864" s="17">
        <f t="shared" si="155"/>
        <v>5280000</v>
      </c>
      <c r="O2864" s="17">
        <v>7200000</v>
      </c>
      <c r="P2864" s="17">
        <f t="shared" si="156"/>
        <v>-1920000</v>
      </c>
      <c r="Q2864" s="69"/>
      <c r="R2864" s="755"/>
      <c r="S2864" s="755"/>
      <c r="AZ2864" s="30"/>
    </row>
    <row r="2865" spans="1:52" hidden="1">
      <c r="A2865" s="430"/>
      <c r="B2865" s="431"/>
      <c r="C2865" s="254"/>
      <c r="D2865" s="1011"/>
      <c r="E2865" s="13" t="s">
        <v>629</v>
      </c>
      <c r="F2865" s="23">
        <v>20000000</v>
      </c>
      <c r="G2865" s="15" t="s">
        <v>3</v>
      </c>
      <c r="H2865" s="16">
        <v>1</v>
      </c>
      <c r="I2865" s="15" t="s">
        <v>1784</v>
      </c>
      <c r="J2865" s="15" t="s">
        <v>3</v>
      </c>
      <c r="K2865" s="16">
        <v>4</v>
      </c>
      <c r="L2865" s="15" t="s">
        <v>1804</v>
      </c>
      <c r="M2865" s="15" t="s">
        <v>5</v>
      </c>
      <c r="N2865" s="17">
        <f t="shared" si="155"/>
        <v>80000000</v>
      </c>
      <c r="O2865" s="17">
        <v>200000000</v>
      </c>
      <c r="P2865" s="17">
        <f t="shared" si="156"/>
        <v>-120000000</v>
      </c>
      <c r="Q2865" s="69"/>
      <c r="R2865" s="755"/>
      <c r="S2865" s="755"/>
      <c r="AZ2865" s="30"/>
    </row>
    <row r="2866" spans="1:52" hidden="1">
      <c r="A2866" s="430"/>
      <c r="B2866" s="431"/>
      <c r="C2866" s="254"/>
      <c r="D2866" s="1011"/>
      <c r="E2866" s="13" t="s">
        <v>630</v>
      </c>
      <c r="F2866" s="23">
        <v>14894000</v>
      </c>
      <c r="G2866" s="15" t="s">
        <v>3</v>
      </c>
      <c r="H2866" s="16">
        <v>1</v>
      </c>
      <c r="I2866" s="15" t="s">
        <v>1784</v>
      </c>
      <c r="J2866" s="15" t="s">
        <v>3</v>
      </c>
      <c r="K2866" s="16">
        <v>1</v>
      </c>
      <c r="L2866" s="15" t="s">
        <v>1784</v>
      </c>
      <c r="M2866" s="15" t="s">
        <v>5</v>
      </c>
      <c r="N2866" s="17">
        <f t="shared" si="155"/>
        <v>14894000</v>
      </c>
      <c r="O2866" s="17">
        <v>18702000</v>
      </c>
      <c r="P2866" s="17">
        <f t="shared" si="156"/>
        <v>-3808000</v>
      </c>
      <c r="Q2866" s="69"/>
      <c r="R2866" s="755"/>
      <c r="S2866" s="755"/>
      <c r="AZ2866" s="30"/>
    </row>
    <row r="2867" spans="1:52" hidden="1">
      <c r="A2867" s="430"/>
      <c r="B2867" s="431"/>
      <c r="C2867" s="254"/>
      <c r="D2867" s="1011"/>
      <c r="E2867" s="22"/>
      <c r="F2867" s="23"/>
      <c r="N2867" s="17"/>
      <c r="O2867" s="17"/>
      <c r="P2867" s="17"/>
      <c r="Q2867" s="69"/>
      <c r="R2867" s="755"/>
      <c r="S2867" s="755"/>
      <c r="AZ2867" s="30"/>
    </row>
    <row r="2868" spans="1:52" hidden="1">
      <c r="A2868" s="430"/>
      <c r="B2868" s="431"/>
      <c r="C2868" s="256"/>
      <c r="D2868" s="1053" t="s">
        <v>407</v>
      </c>
      <c r="E2868" s="413"/>
      <c r="F2868" s="34"/>
      <c r="G2868" s="35"/>
      <c r="H2868" s="37"/>
      <c r="I2868" s="35"/>
      <c r="J2868" s="35"/>
      <c r="K2868" s="37"/>
      <c r="L2868" s="35"/>
      <c r="M2868" s="35"/>
      <c r="N2868" s="201">
        <f>SUBTOTAL(9,N2869:N2869)</f>
        <v>1200000</v>
      </c>
      <c r="O2868" s="201">
        <f>SUBTOTAL(9,O2869:O2869)</f>
        <v>1200000</v>
      </c>
      <c r="P2868" s="201">
        <f>SUBTOTAL(9,P2869:P2869)</f>
        <v>0</v>
      </c>
      <c r="Q2868" s="163"/>
      <c r="R2868" s="755"/>
      <c r="S2868" s="755"/>
      <c r="AZ2868" s="30"/>
    </row>
    <row r="2869" spans="1:52" hidden="1">
      <c r="A2869" s="430"/>
      <c r="B2869" s="431"/>
      <c r="C2869" s="256"/>
      <c r="D2869" s="1070"/>
      <c r="E2869" s="20" t="s">
        <v>55</v>
      </c>
      <c r="F2869" s="34">
        <v>600000</v>
      </c>
      <c r="G2869" s="35" t="s">
        <v>3</v>
      </c>
      <c r="H2869" s="45">
        <v>2</v>
      </c>
      <c r="I2869" s="35" t="s">
        <v>1864</v>
      </c>
      <c r="J2869" s="35" t="s">
        <v>3</v>
      </c>
      <c r="K2869" s="37">
        <v>1</v>
      </c>
      <c r="L2869" s="35" t="s">
        <v>16</v>
      </c>
      <c r="M2869" s="35" t="s">
        <v>5</v>
      </c>
      <c r="N2869" s="32">
        <f>ROUNDUP((F2869*H2869*K2869),-3)</f>
        <v>1200000</v>
      </c>
      <c r="O2869" s="17">
        <v>1200000</v>
      </c>
      <c r="P2869" s="17">
        <f>N2869-O2869</f>
        <v>0</v>
      </c>
      <c r="Q2869" s="69"/>
      <c r="R2869" s="755"/>
      <c r="S2869" s="755"/>
      <c r="AZ2869" s="30"/>
    </row>
    <row r="2870" spans="1:52" hidden="1">
      <c r="A2870" s="430"/>
      <c r="B2870" s="431"/>
      <c r="C2870" s="256"/>
      <c r="D2870" s="1070"/>
      <c r="E2870" s="20"/>
      <c r="F2870" s="34"/>
      <c r="G2870" s="35"/>
      <c r="H2870" s="45"/>
      <c r="I2870" s="35"/>
      <c r="J2870" s="35"/>
      <c r="K2870" s="37"/>
      <c r="L2870" s="35"/>
      <c r="M2870" s="35"/>
      <c r="N2870" s="32"/>
      <c r="O2870" s="17"/>
      <c r="P2870" s="17"/>
      <c r="Q2870" s="69"/>
      <c r="R2870" s="755"/>
      <c r="S2870" s="755"/>
      <c r="AZ2870" s="30"/>
    </row>
    <row r="2871" spans="1:52" hidden="1">
      <c r="A2871" s="430"/>
      <c r="B2871" s="431"/>
      <c r="C2871" s="256"/>
      <c r="D2871" s="1070" t="s">
        <v>434</v>
      </c>
      <c r="E2871" s="20"/>
      <c r="F2871" s="34"/>
      <c r="G2871" s="35"/>
      <c r="H2871" s="45"/>
      <c r="I2871" s="35"/>
      <c r="J2871" s="35"/>
      <c r="K2871" s="37"/>
      <c r="L2871" s="35"/>
      <c r="M2871" s="35"/>
      <c r="N2871" s="201">
        <f>SUBTOTAL(9,N2872:N2872)</f>
        <v>1600000</v>
      </c>
      <c r="O2871" s="201">
        <f>SUBTOTAL(9,O2872:O2872)</f>
        <v>3200000</v>
      </c>
      <c r="P2871" s="201">
        <f>SUBTOTAL(9,P2872:P2872)</f>
        <v>-1600000</v>
      </c>
      <c r="Q2871" s="163"/>
      <c r="R2871" s="755"/>
      <c r="S2871" s="755"/>
      <c r="AZ2871" s="30"/>
    </row>
    <row r="2872" spans="1:52" hidden="1">
      <c r="A2872" s="430"/>
      <c r="B2872" s="431"/>
      <c r="C2872" s="256"/>
      <c r="D2872" s="1011"/>
      <c r="E2872" s="13" t="s">
        <v>622</v>
      </c>
      <c r="F2872" s="23">
        <v>800000</v>
      </c>
      <c r="G2872" s="15" t="s">
        <v>3</v>
      </c>
      <c r="H2872" s="16">
        <v>1</v>
      </c>
      <c r="I2872" s="15" t="s">
        <v>1784</v>
      </c>
      <c r="J2872" s="15" t="s">
        <v>3</v>
      </c>
      <c r="K2872" s="16">
        <v>2</v>
      </c>
      <c r="L2872" s="15" t="s">
        <v>1804</v>
      </c>
      <c r="M2872" s="15" t="s">
        <v>5</v>
      </c>
      <c r="N2872" s="17">
        <f>ROUNDUP(IF(H2872&lt;=0,0,IF(K2872&lt;=0,0,F2872*H2872*K2872)),-3)</f>
        <v>1600000</v>
      </c>
      <c r="O2872" s="17">
        <v>3200000</v>
      </c>
      <c r="P2872" s="17">
        <f>N2872-O2872</f>
        <v>-1600000</v>
      </c>
      <c r="Q2872" s="69"/>
      <c r="R2872" s="755"/>
      <c r="S2872" s="755"/>
      <c r="AZ2872" s="30"/>
    </row>
    <row r="2873" spans="1:52" hidden="1">
      <c r="A2873" s="430"/>
      <c r="B2873" s="431"/>
      <c r="C2873" s="256"/>
      <c r="D2873" s="1053"/>
      <c r="E2873" s="22"/>
      <c r="F2873" s="23"/>
      <c r="N2873" s="17"/>
      <c r="O2873" s="17"/>
      <c r="P2873" s="17"/>
      <c r="Q2873" s="69"/>
      <c r="R2873" s="755"/>
      <c r="S2873" s="755"/>
      <c r="AZ2873" s="30"/>
    </row>
    <row r="2874" spans="1:52" hidden="1">
      <c r="A2874" s="430"/>
      <c r="B2874" s="431"/>
      <c r="C2874" s="254"/>
      <c r="D2874" s="1011" t="s">
        <v>401</v>
      </c>
      <c r="E2874" s="22"/>
      <c r="F2874" s="23"/>
      <c r="N2874" s="18">
        <f>SUBTOTAL(9,N2875:N2877)</f>
        <v>28355000</v>
      </c>
      <c r="O2874" s="18">
        <f>SUBTOTAL(9,O2875:O2877)</f>
        <v>126666000</v>
      </c>
      <c r="P2874" s="18">
        <f>SUBTOTAL(9,P2875:P2877)</f>
        <v>-98311000</v>
      </c>
      <c r="Q2874" s="163"/>
      <c r="R2874" s="755"/>
      <c r="S2874" s="755"/>
      <c r="AZ2874" s="30"/>
    </row>
    <row r="2875" spans="1:52" hidden="1">
      <c r="A2875" s="430"/>
      <c r="B2875" s="431"/>
      <c r="C2875" s="254"/>
      <c r="D2875" s="1011"/>
      <c r="E2875" s="13" t="s">
        <v>631</v>
      </c>
      <c r="F2875" s="23">
        <v>15000000</v>
      </c>
      <c r="G2875" s="15" t="s">
        <v>3</v>
      </c>
      <c r="H2875" s="16">
        <v>1</v>
      </c>
      <c r="I2875" s="15" t="s">
        <v>1784</v>
      </c>
      <c r="J2875" s="15" t="s">
        <v>3</v>
      </c>
      <c r="K2875" s="16">
        <v>1</v>
      </c>
      <c r="L2875" s="15" t="s">
        <v>1804</v>
      </c>
      <c r="M2875" s="15" t="s">
        <v>5</v>
      </c>
      <c r="N2875" s="17">
        <f>ROUNDUP(IF(H2875&lt;=0,0,IF(K2875&lt;=0,0,F2875*H2875*K2875)),-3)</f>
        <v>15000000</v>
      </c>
      <c r="O2875" s="17">
        <v>75600000</v>
      </c>
      <c r="P2875" s="17">
        <f>N2875-O2875</f>
        <v>-60600000</v>
      </c>
      <c r="Q2875" s="69"/>
      <c r="R2875" s="755"/>
      <c r="S2875" s="755"/>
      <c r="AZ2875" s="30"/>
    </row>
    <row r="2876" spans="1:52" hidden="1">
      <c r="A2876" s="430"/>
      <c r="B2876" s="431"/>
      <c r="C2876" s="254"/>
      <c r="D2876" s="1011"/>
      <c r="E2876" s="13" t="s">
        <v>632</v>
      </c>
      <c r="F2876" s="23">
        <v>5000000</v>
      </c>
      <c r="G2876" s="15" t="s">
        <v>3</v>
      </c>
      <c r="H2876" s="16">
        <v>1</v>
      </c>
      <c r="I2876" s="15" t="s">
        <v>1784</v>
      </c>
      <c r="J2876" s="15" t="s">
        <v>3</v>
      </c>
      <c r="K2876" s="16">
        <v>2</v>
      </c>
      <c r="L2876" s="15" t="s">
        <v>1804</v>
      </c>
      <c r="M2876" s="15" t="s">
        <v>5</v>
      </c>
      <c r="N2876" s="17">
        <f>ROUNDUP(IF(H2876&lt;=0,0,IF(K2876&lt;=0,0,F2876*H2876*K2876)),-3)</f>
        <v>10000000</v>
      </c>
      <c r="O2876" s="17">
        <v>48000000</v>
      </c>
      <c r="P2876" s="17">
        <f>N2876-O2876</f>
        <v>-38000000</v>
      </c>
      <c r="Q2876" s="69"/>
      <c r="R2876" s="755"/>
      <c r="S2876" s="755"/>
      <c r="AZ2876" s="30"/>
    </row>
    <row r="2877" spans="1:52" hidden="1">
      <c r="A2877" s="430"/>
      <c r="B2877" s="431"/>
      <c r="C2877" s="254"/>
      <c r="D2877" s="1011"/>
      <c r="E2877" s="13" t="s">
        <v>1941</v>
      </c>
      <c r="F2877" s="23">
        <v>559100</v>
      </c>
      <c r="G2877" s="15" t="s">
        <v>3</v>
      </c>
      <c r="H2877" s="16">
        <v>1</v>
      </c>
      <c r="I2877" s="15" t="s">
        <v>1784</v>
      </c>
      <c r="J2877" s="15" t="s">
        <v>3</v>
      </c>
      <c r="K2877" s="16">
        <v>6</v>
      </c>
      <c r="L2877" s="15" t="s">
        <v>1866</v>
      </c>
      <c r="M2877" s="15" t="s">
        <v>5</v>
      </c>
      <c r="N2877" s="17">
        <f>ROUNDUP(IF(H2877&lt;=0,0,IF(K2877&lt;=0,0,F2877*H2877*K2877)),-3)</f>
        <v>3355000</v>
      </c>
      <c r="O2877" s="17">
        <v>3066000</v>
      </c>
      <c r="P2877" s="17">
        <f>N2877-O2877</f>
        <v>289000</v>
      </c>
      <c r="Q2877" s="69"/>
      <c r="R2877" s="755"/>
      <c r="S2877" s="755"/>
      <c r="AZ2877" s="30"/>
    </row>
    <row r="2878" spans="1:52" hidden="1">
      <c r="A2878" s="430"/>
      <c r="B2878" s="431"/>
      <c r="C2878" s="254"/>
      <c r="D2878" s="1011"/>
      <c r="E2878" s="22"/>
      <c r="F2878" s="23"/>
      <c r="N2878" s="17"/>
      <c r="O2878" s="17"/>
      <c r="P2878" s="17"/>
      <c r="Q2878" s="69"/>
      <c r="R2878" s="755"/>
      <c r="S2878" s="755"/>
      <c r="AZ2878" s="30"/>
    </row>
    <row r="2879" spans="1:52" hidden="1">
      <c r="A2879" s="430"/>
      <c r="B2879" s="431"/>
      <c r="C2879" s="254"/>
      <c r="D2879" s="1011" t="s">
        <v>403</v>
      </c>
      <c r="E2879" s="22"/>
      <c r="F2879" s="23"/>
      <c r="N2879" s="18">
        <f>SUBTOTAL(9,N2880:N2880)</f>
        <v>2000000</v>
      </c>
      <c r="O2879" s="18">
        <f>SUBTOTAL(9,O2880:O2880)</f>
        <v>3000000</v>
      </c>
      <c r="P2879" s="18">
        <f>SUBTOTAL(9,P2880:P2880)</f>
        <v>-1000000</v>
      </c>
      <c r="Q2879" s="163"/>
      <c r="R2879" s="755"/>
      <c r="S2879" s="755"/>
      <c r="AZ2879" s="30"/>
    </row>
    <row r="2880" spans="1:52" hidden="1">
      <c r="A2880" s="430"/>
      <c r="B2880" s="431"/>
      <c r="C2880" s="254"/>
      <c r="D2880" s="1011"/>
      <c r="E2880" s="13" t="s">
        <v>633</v>
      </c>
      <c r="F2880" s="23">
        <v>250000</v>
      </c>
      <c r="G2880" s="15" t="s">
        <v>3</v>
      </c>
      <c r="H2880" s="16">
        <v>1</v>
      </c>
      <c r="I2880" s="15" t="s">
        <v>1784</v>
      </c>
      <c r="J2880" s="15" t="s">
        <v>3</v>
      </c>
      <c r="K2880" s="16">
        <v>8</v>
      </c>
      <c r="L2880" s="15" t="s">
        <v>1804</v>
      </c>
      <c r="M2880" s="15" t="s">
        <v>5</v>
      </c>
      <c r="N2880" s="17">
        <f>ROUNDUP(IF(H2880&lt;=0,0,IF(K2880&lt;=0,0,F2880*H2880*K2880)),-3)</f>
        <v>2000000</v>
      </c>
      <c r="O2880" s="17">
        <v>3000000</v>
      </c>
      <c r="P2880" s="17">
        <f>N2880-O2880</f>
        <v>-1000000</v>
      </c>
      <c r="Q2880" s="69"/>
      <c r="R2880" s="755"/>
      <c r="S2880" s="755"/>
      <c r="AZ2880" s="30"/>
    </row>
    <row r="2881" spans="1:60" hidden="1">
      <c r="A2881" s="430"/>
      <c r="B2881" s="431"/>
      <c r="C2881" s="254"/>
      <c r="D2881" s="1011"/>
      <c r="E2881" s="13"/>
      <c r="F2881" s="23"/>
      <c r="N2881" s="17"/>
      <c r="O2881" s="17"/>
      <c r="P2881" s="17"/>
      <c r="Q2881" s="69"/>
      <c r="R2881" s="755"/>
      <c r="S2881" s="755"/>
      <c r="AZ2881" s="30"/>
    </row>
    <row r="2882" spans="1:60" hidden="1">
      <c r="A2882" s="430"/>
      <c r="B2882" s="431"/>
      <c r="C2882" s="254"/>
      <c r="D2882" s="1011" t="s">
        <v>125</v>
      </c>
      <c r="E2882" s="13"/>
      <c r="F2882" s="23"/>
      <c r="N2882" s="18">
        <f>SUBTOTAL(9,N2883:N2883)</f>
        <v>132355000</v>
      </c>
      <c r="O2882" s="18">
        <f>SUBTOTAL(9,O2883:O2883)</f>
        <v>0</v>
      </c>
      <c r="P2882" s="18">
        <f>SUBTOTAL(9,P2883:P2883)</f>
        <v>132355000</v>
      </c>
      <c r="Q2882" s="163"/>
      <c r="R2882" s="755"/>
      <c r="S2882" s="755"/>
      <c r="AZ2882" s="30"/>
    </row>
    <row r="2883" spans="1:60" hidden="1">
      <c r="A2883" s="430"/>
      <c r="B2883" s="431"/>
      <c r="C2883" s="256"/>
      <c r="D2883" s="1011"/>
      <c r="E2883" s="13" t="s">
        <v>1942</v>
      </c>
      <c r="F2883" s="23">
        <v>132355000</v>
      </c>
      <c r="G2883" s="15" t="s">
        <v>3</v>
      </c>
      <c r="H2883" s="16">
        <v>1</v>
      </c>
      <c r="I2883" s="15" t="s">
        <v>1784</v>
      </c>
      <c r="J2883" s="15" t="s">
        <v>3</v>
      </c>
      <c r="K2883" s="16">
        <v>1</v>
      </c>
      <c r="L2883" s="15" t="s">
        <v>1804</v>
      </c>
      <c r="M2883" s="15" t="s">
        <v>5</v>
      </c>
      <c r="N2883" s="17">
        <f>ROUNDUP(IF(H2883&lt;=0,0,IF(K2883&lt;=0,0,F2883*H2883*K2883)),-3)</f>
        <v>132355000</v>
      </c>
      <c r="O2883" s="17">
        <v>0</v>
      </c>
      <c r="P2883" s="17">
        <f>N2883-O2883</f>
        <v>132355000</v>
      </c>
      <c r="Q2883" s="69"/>
      <c r="R2883" s="755"/>
      <c r="S2883" s="755"/>
      <c r="AZ2883" s="30"/>
    </row>
    <row r="2884" spans="1:60" hidden="1">
      <c r="A2884" s="430"/>
      <c r="B2884" s="431"/>
      <c r="C2884" s="254"/>
      <c r="D2884" s="1011"/>
      <c r="E2884" s="22"/>
      <c r="F2884" s="23"/>
      <c r="N2884" s="17"/>
      <c r="O2884" s="17"/>
      <c r="P2884" s="17"/>
      <c r="Q2884" s="69"/>
      <c r="R2884" s="755"/>
      <c r="S2884" s="755"/>
      <c r="AZ2884" s="30"/>
    </row>
    <row r="2885" spans="1:60" hidden="1">
      <c r="A2885" s="430"/>
      <c r="B2885" s="431"/>
      <c r="C2885" s="254"/>
      <c r="D2885" s="1011" t="s">
        <v>127</v>
      </c>
      <c r="E2885" s="22"/>
      <c r="F2885" s="23"/>
      <c r="N2885" s="18">
        <f>SUBTOTAL(9,N2886:N2886)</f>
        <v>0</v>
      </c>
      <c r="O2885" s="18">
        <f>SUBTOTAL(9,O2886:O2886)</f>
        <v>3550000</v>
      </c>
      <c r="P2885" s="18">
        <f>SUBTOTAL(9,P2886:P2886)</f>
        <v>-3550000</v>
      </c>
      <c r="Q2885" s="163"/>
      <c r="R2885" s="755"/>
      <c r="S2885" s="755"/>
      <c r="AZ2885" s="30"/>
    </row>
    <row r="2886" spans="1:60" hidden="1">
      <c r="A2886" s="430"/>
      <c r="B2886" s="431"/>
      <c r="C2886" s="254"/>
      <c r="D2886" s="1011"/>
      <c r="E2886" s="13" t="s">
        <v>634</v>
      </c>
      <c r="F2886" s="23"/>
      <c r="G2886" s="15" t="s">
        <v>3</v>
      </c>
      <c r="I2886" s="15" t="s">
        <v>1804</v>
      </c>
      <c r="J2886" s="15" t="s">
        <v>3</v>
      </c>
      <c r="L2886" s="15" t="s">
        <v>1866</v>
      </c>
      <c r="M2886" s="15" t="s">
        <v>5</v>
      </c>
      <c r="N2886" s="17">
        <f>ROUNDUP(IF(H2886&lt;=0,0,IF(K2886&lt;=0,0,F2886*H2886*K2886)),-3)</f>
        <v>0</v>
      </c>
      <c r="O2886" s="17">
        <v>3550000</v>
      </c>
      <c r="P2886" s="17">
        <f>N2886-O2886</f>
        <v>-3550000</v>
      </c>
      <c r="Q2886" s="69"/>
      <c r="R2886" s="755"/>
      <c r="S2886" s="755"/>
      <c r="AZ2886" s="30"/>
    </row>
    <row r="2887" spans="1:60" hidden="1">
      <c r="A2887" s="430"/>
      <c r="B2887" s="431"/>
      <c r="C2887" s="254"/>
      <c r="D2887" s="1011"/>
      <c r="E2887" s="22"/>
      <c r="F2887" s="23"/>
      <c r="N2887" s="17"/>
      <c r="O2887" s="17"/>
      <c r="P2887" s="17"/>
      <c r="Q2887" s="69"/>
      <c r="R2887" s="755"/>
      <c r="S2887" s="755"/>
      <c r="AZ2887" s="30"/>
    </row>
    <row r="2888" spans="1:60" hidden="1">
      <c r="A2888" s="430"/>
      <c r="B2888" s="431"/>
      <c r="C2888" s="255" t="s">
        <v>157</v>
      </c>
      <c r="D2888" s="1049"/>
      <c r="E2888" s="252"/>
      <c r="F2888" s="253"/>
      <c r="G2888" s="138"/>
      <c r="H2888" s="139"/>
      <c r="I2888" s="138"/>
      <c r="J2888" s="138"/>
      <c r="K2888" s="139"/>
      <c r="L2888" s="138"/>
      <c r="M2888" s="138"/>
      <c r="N2888" s="134">
        <f>SUBTOTAL(9,N2889:N2890)</f>
        <v>144000000</v>
      </c>
      <c r="O2888" s="134">
        <f>SUBTOTAL(9,O2889:O2890)</f>
        <v>146136000</v>
      </c>
      <c r="P2888" s="134">
        <f>SUBTOTAL(9,P2889:P2890)</f>
        <v>-2136000</v>
      </c>
      <c r="Q2888" s="122">
        <f>(N2888/O2888)*100-100</f>
        <v>-1.4616521596321235</v>
      </c>
      <c r="R2888" s="755"/>
      <c r="S2888" s="755"/>
      <c r="AZ2888" s="30"/>
    </row>
    <row r="2889" spans="1:60" hidden="1">
      <c r="A2889" s="430"/>
      <c r="B2889" s="431"/>
      <c r="C2889" s="254"/>
      <c r="D2889" s="1076" t="s">
        <v>399</v>
      </c>
      <c r="E2889" s="441"/>
      <c r="F2889" s="442"/>
      <c r="G2889" s="271"/>
      <c r="H2889" s="272"/>
      <c r="I2889" s="271"/>
      <c r="J2889" s="271"/>
      <c r="K2889" s="272"/>
      <c r="L2889" s="271"/>
      <c r="M2889" s="271"/>
      <c r="N2889" s="18">
        <f>SUBTOTAL(9,N2890:N2890)</f>
        <v>144000000</v>
      </c>
      <c r="O2889" s="18">
        <f>SUBTOTAL(9,O2890:O2890)</f>
        <v>146136000</v>
      </c>
      <c r="P2889" s="18">
        <f>SUBTOTAL(9,P2890:P2890)</f>
        <v>-2136000</v>
      </c>
      <c r="Q2889" s="163"/>
      <c r="R2889" s="755"/>
      <c r="S2889" s="755"/>
      <c r="AZ2889" s="30"/>
    </row>
    <row r="2890" spans="1:60" hidden="1">
      <c r="A2890" s="250"/>
      <c r="B2890" s="256"/>
      <c r="C2890" s="254"/>
      <c r="D2890" s="1074"/>
      <c r="E2890" s="13" t="s">
        <v>158</v>
      </c>
      <c r="F2890" s="23">
        <v>12000000</v>
      </c>
      <c r="G2890" s="15" t="s">
        <v>3</v>
      </c>
      <c r="H2890" s="16">
        <v>1</v>
      </c>
      <c r="I2890" s="15" t="s">
        <v>4</v>
      </c>
      <c r="J2890" s="15" t="s">
        <v>3</v>
      </c>
      <c r="K2890" s="16">
        <v>12</v>
      </c>
      <c r="L2890" s="15" t="s">
        <v>17</v>
      </c>
      <c r="M2890" s="15" t="s">
        <v>5</v>
      </c>
      <c r="N2890" s="17">
        <f>ROUNDUP(IF(H2890&lt;=0,0,IF(K2890&lt;=0,0,F2890*H2890*K2890)),-3)</f>
        <v>144000000</v>
      </c>
      <c r="O2890" s="17">
        <v>146136000</v>
      </c>
      <c r="P2890" s="17">
        <f>N2890-O2890</f>
        <v>-2136000</v>
      </c>
      <c r="Q2890" s="69"/>
      <c r="R2890" s="755"/>
      <c r="S2890" s="755"/>
      <c r="AZ2890" s="30"/>
    </row>
    <row r="2891" spans="1:60" hidden="1">
      <c r="A2891" s="250"/>
      <c r="B2891" s="433"/>
      <c r="C2891" s="443"/>
      <c r="D2891" s="1075"/>
      <c r="E2891" s="13"/>
      <c r="F2891" s="23"/>
      <c r="N2891" s="17"/>
      <c r="O2891" s="17"/>
      <c r="P2891" s="160"/>
      <c r="Q2891" s="161"/>
      <c r="R2891" s="755"/>
      <c r="S2891" s="755"/>
      <c r="AZ2891" s="30"/>
    </row>
    <row r="2892" spans="1:60" hidden="1">
      <c r="A2892" s="208"/>
      <c r="B2892" s="444" t="s">
        <v>3029</v>
      </c>
      <c r="C2892" s="444"/>
      <c r="D2892" s="1060"/>
      <c r="E2892" s="194"/>
      <c r="F2892" s="195"/>
      <c r="G2892" s="196"/>
      <c r="H2892" s="197"/>
      <c r="I2892" s="196"/>
      <c r="J2892" s="196"/>
      <c r="K2892" s="197"/>
      <c r="L2892" s="196"/>
      <c r="M2892" s="196"/>
      <c r="N2892" s="132">
        <f>SUBTOTAL(9,N2893:N2943)</f>
        <v>1470000000</v>
      </c>
      <c r="O2892" s="132">
        <f>SUBTOTAL(9,O2893:O2943)</f>
        <v>400000000</v>
      </c>
      <c r="P2892" s="132">
        <f>SUBTOTAL(9,P2893:P2943)</f>
        <v>1070000000</v>
      </c>
      <c r="Q2892" s="122">
        <f>(N2892/O2892)*100-100</f>
        <v>267.5</v>
      </c>
      <c r="R2892" s="755"/>
      <c r="S2892" s="755"/>
    </row>
    <row r="2893" spans="1:60" s="207" customFormat="1" hidden="1">
      <c r="A2893" s="67"/>
      <c r="B2893" s="28"/>
      <c r="C2893" s="28"/>
      <c r="D2893" s="1004" t="s">
        <v>199</v>
      </c>
      <c r="E2893" s="124"/>
      <c r="F2893" s="14"/>
      <c r="G2893" s="15"/>
      <c r="H2893" s="16"/>
      <c r="I2893" s="15"/>
      <c r="J2893" s="15"/>
      <c r="K2893" s="16"/>
      <c r="L2893" s="15"/>
      <c r="M2893" s="138"/>
      <c r="N2893" s="184">
        <f>SUBTOTAL(9,N2894:N2894)</f>
        <v>409000000</v>
      </c>
      <c r="O2893" s="184">
        <f>SUBTOTAL(9,O2894:O2894)</f>
        <v>0</v>
      </c>
      <c r="P2893" s="184">
        <f>SUBTOTAL(9,P2894:P2894)</f>
        <v>409000000</v>
      </c>
      <c r="Q2893" s="321"/>
      <c r="R2893" s="755"/>
      <c r="S2893" s="755"/>
      <c r="T2893" s="10"/>
      <c r="U2893" s="10"/>
      <c r="V2893" s="10"/>
      <c r="W2893" s="10"/>
      <c r="X2893" s="10"/>
      <c r="Y2893" s="10"/>
      <c r="Z2893" s="10"/>
      <c r="AA2893" s="10"/>
      <c r="AB2893" s="10"/>
      <c r="AC2893" s="10"/>
      <c r="AD2893" s="10"/>
      <c r="AE2893" s="10"/>
      <c r="AF2893" s="10"/>
      <c r="AG2893" s="10"/>
      <c r="AH2893" s="10"/>
      <c r="AI2893" s="10"/>
      <c r="AJ2893" s="10"/>
      <c r="AK2893" s="10"/>
      <c r="AL2893" s="10"/>
      <c r="AM2893" s="10"/>
      <c r="AN2893" s="10"/>
      <c r="AO2893" s="10"/>
      <c r="AP2893" s="10"/>
      <c r="AQ2893" s="10"/>
      <c r="AR2893" s="10"/>
      <c r="AS2893" s="10"/>
      <c r="AT2893" s="10"/>
      <c r="AU2893" s="10"/>
      <c r="AV2893" s="10"/>
      <c r="AW2893" s="10"/>
      <c r="AX2893" s="10"/>
      <c r="AY2893" s="10"/>
      <c r="AZ2893" s="10"/>
      <c r="BA2893" s="10"/>
      <c r="BB2893" s="10"/>
      <c r="BC2893" s="11"/>
      <c r="BD2893" s="12"/>
      <c r="BE2893" s="10"/>
      <c r="BF2893" s="10"/>
      <c r="BG2893" s="10"/>
      <c r="BH2893" s="10"/>
    </row>
    <row r="2894" spans="1:60" s="207" customFormat="1" hidden="1">
      <c r="A2894" s="67"/>
      <c r="B2894" s="28"/>
      <c r="C2894" s="28"/>
      <c r="D2894" s="1004"/>
      <c r="E2894" s="124" t="s">
        <v>2976</v>
      </c>
      <c r="F2894" s="14">
        <v>409000000</v>
      </c>
      <c r="G2894" s="15" t="s">
        <v>3</v>
      </c>
      <c r="H2894" s="16">
        <v>1</v>
      </c>
      <c r="I2894" s="15" t="s">
        <v>2977</v>
      </c>
      <c r="J2894" s="15" t="s">
        <v>3</v>
      </c>
      <c r="K2894" s="16">
        <v>1</v>
      </c>
      <c r="L2894" s="15" t="s">
        <v>2782</v>
      </c>
      <c r="M2894" s="15" t="s">
        <v>5</v>
      </c>
      <c r="N2894" s="17">
        <f>ROUNDUP(IF(H2894&lt;=0,0,IF(K2894&lt;=0,0,F2894*H2894*K2894)),-3)</f>
        <v>409000000</v>
      </c>
      <c r="O2894" s="17"/>
      <c r="P2894" s="17">
        <f t="shared" ref="P2894" si="157">N2894-O2894</f>
        <v>409000000</v>
      </c>
      <c r="Q2894" s="69"/>
      <c r="R2894" s="755"/>
      <c r="S2894" s="755"/>
      <c r="T2894" s="10"/>
      <c r="U2894" s="10"/>
      <c r="V2894" s="10"/>
      <c r="W2894" s="10"/>
      <c r="X2894" s="10"/>
      <c r="Y2894" s="10"/>
      <c r="Z2894" s="10"/>
      <c r="AA2894" s="10"/>
      <c r="AB2894" s="10"/>
      <c r="AC2894" s="10"/>
      <c r="AD2894" s="10"/>
      <c r="AE2894" s="10"/>
      <c r="AF2894" s="10"/>
      <c r="AG2894" s="10"/>
      <c r="AH2894" s="10"/>
      <c r="AI2894" s="10"/>
      <c r="AJ2894" s="10"/>
      <c r="AK2894" s="10"/>
      <c r="AL2894" s="10"/>
      <c r="AM2894" s="10"/>
      <c r="AN2894" s="10"/>
      <c r="AO2894" s="10"/>
      <c r="AP2894" s="10"/>
      <c r="AQ2894" s="10"/>
      <c r="AR2894" s="10"/>
      <c r="AS2894" s="10"/>
      <c r="AT2894" s="10"/>
      <c r="AU2894" s="10"/>
      <c r="AV2894" s="10"/>
      <c r="AW2894" s="10"/>
      <c r="AX2894" s="10"/>
      <c r="AY2894" s="10"/>
      <c r="AZ2894" s="10"/>
      <c r="BA2894" s="10"/>
      <c r="BB2894" s="10"/>
      <c r="BC2894" s="11"/>
      <c r="BD2894" s="12"/>
      <c r="BE2894" s="10"/>
      <c r="BF2894" s="10"/>
      <c r="BG2894" s="10"/>
      <c r="BH2894" s="10"/>
    </row>
    <row r="2895" spans="1:60" s="207" customFormat="1" hidden="1">
      <c r="A2895" s="67"/>
      <c r="B2895" s="28"/>
      <c r="C2895" s="28"/>
      <c r="D2895" s="1004"/>
      <c r="E2895" s="124"/>
      <c r="F2895" s="14"/>
      <c r="G2895" s="15"/>
      <c r="H2895" s="16"/>
      <c r="I2895" s="15"/>
      <c r="J2895" s="15"/>
      <c r="K2895" s="16"/>
      <c r="L2895" s="15"/>
      <c r="M2895" s="15"/>
      <c r="N2895" s="17"/>
      <c r="O2895" s="17"/>
      <c r="P2895" s="190"/>
      <c r="Q2895" s="69"/>
      <c r="R2895" s="755"/>
      <c r="S2895" s="755"/>
      <c r="T2895" s="10"/>
      <c r="U2895" s="10"/>
      <c r="V2895" s="10"/>
      <c r="W2895" s="10"/>
      <c r="X2895" s="10"/>
      <c r="Y2895" s="10"/>
      <c r="Z2895" s="10"/>
      <c r="AA2895" s="10"/>
      <c r="AB2895" s="10"/>
      <c r="AC2895" s="10"/>
      <c r="AD2895" s="10"/>
      <c r="AE2895" s="10"/>
      <c r="AF2895" s="10"/>
      <c r="AG2895" s="10"/>
      <c r="AH2895" s="10"/>
      <c r="AI2895" s="10"/>
      <c r="AJ2895" s="10"/>
      <c r="AK2895" s="10"/>
      <c r="AL2895" s="10"/>
      <c r="AM2895" s="10"/>
      <c r="AN2895" s="10"/>
      <c r="AO2895" s="10"/>
      <c r="AP2895" s="10"/>
      <c r="AQ2895" s="10"/>
      <c r="AR2895" s="10"/>
      <c r="AS2895" s="10"/>
      <c r="AT2895" s="10"/>
      <c r="AU2895" s="10"/>
      <c r="AV2895" s="10"/>
      <c r="AW2895" s="10"/>
      <c r="AX2895" s="10"/>
      <c r="AY2895" s="10"/>
      <c r="AZ2895" s="10"/>
      <c r="BA2895" s="10"/>
      <c r="BB2895" s="10"/>
      <c r="BC2895" s="11"/>
      <c r="BD2895" s="12"/>
      <c r="BE2895" s="10"/>
      <c r="BF2895" s="10"/>
      <c r="BG2895" s="10"/>
      <c r="BH2895" s="10"/>
    </row>
    <row r="2896" spans="1:60" s="207" customFormat="1" hidden="1">
      <c r="A2896" s="67"/>
      <c r="B2896" s="28"/>
      <c r="C2896" s="28"/>
      <c r="D2896" s="1004" t="s">
        <v>397</v>
      </c>
      <c r="E2896" s="124"/>
      <c r="F2896" s="14"/>
      <c r="G2896" s="15"/>
      <c r="H2896" s="16"/>
      <c r="I2896" s="15"/>
      <c r="J2896" s="15"/>
      <c r="K2896" s="16"/>
      <c r="L2896" s="15"/>
      <c r="M2896" s="15"/>
      <c r="N2896" s="18">
        <f>SUBTOTAL(9,N2897:N2899)</f>
        <v>6000000</v>
      </c>
      <c r="O2896" s="18">
        <f>SUBTOTAL(9,O2897:O2899)</f>
        <v>0</v>
      </c>
      <c r="P2896" s="18">
        <f>SUBTOTAL(9,P2897:P2899)</f>
        <v>6000000</v>
      </c>
      <c r="Q2896" s="163"/>
      <c r="R2896" s="755"/>
      <c r="S2896" s="755"/>
      <c r="T2896" s="10"/>
      <c r="U2896" s="10"/>
      <c r="V2896" s="10"/>
      <c r="W2896" s="10"/>
      <c r="X2896" s="10"/>
      <c r="Y2896" s="10"/>
      <c r="Z2896" s="10"/>
      <c r="AA2896" s="10"/>
      <c r="AB2896" s="10"/>
      <c r="AC2896" s="10"/>
      <c r="AD2896" s="10"/>
      <c r="AE2896" s="10"/>
      <c r="AF2896" s="10"/>
      <c r="AG2896" s="10"/>
      <c r="AH2896" s="10"/>
      <c r="AI2896" s="10"/>
      <c r="AJ2896" s="10"/>
      <c r="AK2896" s="10"/>
      <c r="AL2896" s="10"/>
      <c r="AM2896" s="10"/>
      <c r="AN2896" s="10"/>
      <c r="AO2896" s="10"/>
      <c r="AP2896" s="10"/>
      <c r="AQ2896" s="10"/>
      <c r="AR2896" s="10"/>
      <c r="AS2896" s="10"/>
      <c r="AT2896" s="10"/>
      <c r="AU2896" s="10"/>
      <c r="AV2896" s="10"/>
      <c r="AW2896" s="10"/>
      <c r="AX2896" s="10"/>
      <c r="AY2896" s="10"/>
      <c r="AZ2896" s="10"/>
      <c r="BA2896" s="10"/>
      <c r="BB2896" s="10"/>
      <c r="BC2896" s="11"/>
      <c r="BD2896" s="12"/>
      <c r="BE2896" s="10"/>
      <c r="BF2896" s="10"/>
      <c r="BG2896" s="10"/>
      <c r="BH2896" s="10"/>
    </row>
    <row r="2897" spans="1:60" s="207" customFormat="1" hidden="1">
      <c r="A2897" s="67"/>
      <c r="B2897" s="28"/>
      <c r="C2897" s="28"/>
      <c r="D2897" s="1004"/>
      <c r="E2897" s="124" t="s">
        <v>2978</v>
      </c>
      <c r="F2897" s="14">
        <v>30000</v>
      </c>
      <c r="G2897" s="15" t="s">
        <v>3</v>
      </c>
      <c r="H2897" s="16">
        <v>25</v>
      </c>
      <c r="I2897" s="15" t="s">
        <v>2979</v>
      </c>
      <c r="J2897" s="15" t="s">
        <v>3</v>
      </c>
      <c r="K2897" s="16">
        <v>4</v>
      </c>
      <c r="L2897" s="15" t="s">
        <v>2780</v>
      </c>
      <c r="M2897" s="15"/>
      <c r="N2897" s="17">
        <f>ROUNDUP(IF(H2897&lt;=0,0,IF(K2897&lt;=0,0,F2897*H2897*K2897)),-3)</f>
        <v>3000000</v>
      </c>
      <c r="O2897" s="17"/>
      <c r="P2897" s="17">
        <f t="shared" ref="P2897" si="158">N2897-O2897</f>
        <v>3000000</v>
      </c>
      <c r="Q2897" s="69"/>
      <c r="R2897" s="755"/>
      <c r="S2897" s="755"/>
      <c r="T2897" s="10"/>
      <c r="U2897" s="10"/>
      <c r="V2897" s="10"/>
      <c r="W2897" s="10"/>
      <c r="X2897" s="10"/>
      <c r="Y2897" s="10"/>
      <c r="Z2897" s="10"/>
      <c r="AA2897" s="10"/>
      <c r="AB2897" s="10"/>
      <c r="AC2897" s="10"/>
      <c r="AD2897" s="10"/>
      <c r="AE2897" s="10"/>
      <c r="AF2897" s="10"/>
      <c r="AG2897" s="10"/>
      <c r="AH2897" s="10"/>
      <c r="AI2897" s="10"/>
      <c r="AJ2897" s="10"/>
      <c r="AK2897" s="10"/>
      <c r="AL2897" s="10"/>
      <c r="AM2897" s="10"/>
      <c r="AN2897" s="10"/>
      <c r="AO2897" s="10"/>
      <c r="AP2897" s="10"/>
      <c r="AQ2897" s="10"/>
      <c r="AR2897" s="10"/>
      <c r="AS2897" s="10"/>
      <c r="AT2897" s="10"/>
      <c r="AU2897" s="10"/>
      <c r="AV2897" s="10"/>
      <c r="AW2897" s="10"/>
      <c r="AX2897" s="10"/>
      <c r="AY2897" s="10"/>
      <c r="AZ2897" s="10"/>
      <c r="BA2897" s="10"/>
      <c r="BB2897" s="10"/>
      <c r="BC2897" s="11"/>
      <c r="BD2897" s="12"/>
      <c r="BE2897" s="10"/>
      <c r="BF2897" s="10"/>
      <c r="BG2897" s="10"/>
      <c r="BH2897" s="10"/>
    </row>
    <row r="2898" spans="1:60" s="207" customFormat="1" hidden="1">
      <c r="A2898" s="67"/>
      <c r="B2898" s="28"/>
      <c r="C2898" s="28"/>
      <c r="D2898" s="1004"/>
      <c r="E2898" s="124" t="s">
        <v>2980</v>
      </c>
      <c r="F2898" s="14">
        <v>1000000</v>
      </c>
      <c r="G2898" s="15" t="s">
        <v>3</v>
      </c>
      <c r="H2898" s="16">
        <v>1</v>
      </c>
      <c r="I2898" s="15" t="s">
        <v>2770</v>
      </c>
      <c r="J2898" s="15" t="s">
        <v>3</v>
      </c>
      <c r="K2898" s="16">
        <v>1</v>
      </c>
      <c r="L2898" s="15" t="s">
        <v>2782</v>
      </c>
      <c r="M2898" s="15"/>
      <c r="N2898" s="17">
        <f>ROUNDUP(IF(H2898&lt;=0,0,IF(K2898&lt;=0,0,F2898*H2898*K2898)),-3)</f>
        <v>1000000</v>
      </c>
      <c r="O2898" s="17"/>
      <c r="P2898" s="17">
        <f t="shared" ref="P2898" si="159">N2898-O2898</f>
        <v>1000000</v>
      </c>
      <c r="Q2898" s="69"/>
      <c r="R2898" s="755"/>
      <c r="S2898" s="755"/>
      <c r="T2898" s="10"/>
      <c r="U2898" s="10"/>
      <c r="V2898" s="10"/>
      <c r="W2898" s="10"/>
      <c r="X2898" s="10"/>
      <c r="Y2898" s="10"/>
      <c r="Z2898" s="10"/>
      <c r="AA2898" s="10"/>
      <c r="AB2898" s="10"/>
      <c r="AC2898" s="10"/>
      <c r="AD2898" s="10"/>
      <c r="AE2898" s="10"/>
      <c r="AF2898" s="10"/>
      <c r="AG2898" s="10"/>
      <c r="AH2898" s="10"/>
      <c r="AI2898" s="10"/>
      <c r="AJ2898" s="10"/>
      <c r="AK2898" s="10"/>
      <c r="AL2898" s="10"/>
      <c r="AM2898" s="10"/>
      <c r="AN2898" s="10"/>
      <c r="AO2898" s="10"/>
      <c r="AP2898" s="10"/>
      <c r="AQ2898" s="10"/>
      <c r="AR2898" s="10"/>
      <c r="AS2898" s="10"/>
      <c r="AT2898" s="10"/>
      <c r="AU2898" s="10"/>
      <c r="AV2898" s="10"/>
      <c r="AW2898" s="10"/>
      <c r="AX2898" s="10"/>
      <c r="AY2898" s="10"/>
      <c r="AZ2898" s="10"/>
      <c r="BA2898" s="10"/>
      <c r="BB2898" s="10"/>
      <c r="BC2898" s="11"/>
      <c r="BD2898" s="12"/>
      <c r="BE2898" s="10"/>
      <c r="BF2898" s="10"/>
      <c r="BG2898" s="10"/>
      <c r="BH2898" s="10"/>
    </row>
    <row r="2899" spans="1:60" s="207" customFormat="1" hidden="1">
      <c r="A2899" s="67"/>
      <c r="B2899" s="28"/>
      <c r="C2899" s="28"/>
      <c r="D2899" s="1004"/>
      <c r="E2899" s="124" t="s">
        <v>2981</v>
      </c>
      <c r="F2899" s="14">
        <v>500000</v>
      </c>
      <c r="G2899" s="15" t="s">
        <v>3</v>
      </c>
      <c r="H2899" s="16">
        <v>1</v>
      </c>
      <c r="I2899" s="15" t="s">
        <v>2770</v>
      </c>
      <c r="J2899" s="15" t="s">
        <v>3</v>
      </c>
      <c r="K2899" s="16">
        <v>4</v>
      </c>
      <c r="L2899" s="15" t="s">
        <v>2780</v>
      </c>
      <c r="M2899" s="15"/>
      <c r="N2899" s="17">
        <f>ROUNDUP(IF(H2899&lt;=0,0,IF(K2899&lt;=0,0,F2899*H2899*K2899)),-3)</f>
        <v>2000000</v>
      </c>
      <c r="O2899" s="17"/>
      <c r="P2899" s="17">
        <f t="shared" ref="P2899" si="160">N2899-O2899</f>
        <v>2000000</v>
      </c>
      <c r="Q2899" s="69"/>
      <c r="R2899" s="755"/>
      <c r="S2899" s="755"/>
      <c r="T2899" s="10"/>
      <c r="U2899" s="10"/>
      <c r="V2899" s="10"/>
      <c r="W2899" s="10"/>
      <c r="X2899" s="10"/>
      <c r="Y2899" s="10"/>
      <c r="Z2899" s="10"/>
      <c r="AA2899" s="10"/>
      <c r="AB2899" s="10"/>
      <c r="AC2899" s="10"/>
      <c r="AD2899" s="10"/>
      <c r="AE2899" s="10"/>
      <c r="AF2899" s="10"/>
      <c r="AG2899" s="10"/>
      <c r="AH2899" s="10"/>
      <c r="AI2899" s="10"/>
      <c r="AJ2899" s="10"/>
      <c r="AK2899" s="10"/>
      <c r="AL2899" s="10"/>
      <c r="AM2899" s="10"/>
      <c r="AN2899" s="10"/>
      <c r="AO2899" s="10"/>
      <c r="AP2899" s="10"/>
      <c r="AQ2899" s="10"/>
      <c r="AR2899" s="10"/>
      <c r="AS2899" s="10"/>
      <c r="AT2899" s="10"/>
      <c r="AU2899" s="10"/>
      <c r="AV2899" s="10"/>
      <c r="AW2899" s="10"/>
      <c r="AX2899" s="10"/>
      <c r="AY2899" s="10"/>
      <c r="AZ2899" s="10"/>
      <c r="BA2899" s="10"/>
      <c r="BB2899" s="10"/>
      <c r="BC2899" s="11"/>
      <c r="BD2899" s="12"/>
      <c r="BE2899" s="10"/>
      <c r="BF2899" s="10"/>
      <c r="BG2899" s="10"/>
      <c r="BH2899" s="10"/>
    </row>
    <row r="2900" spans="1:60" s="207" customFormat="1" hidden="1">
      <c r="A2900" s="67"/>
      <c r="B2900" s="28"/>
      <c r="C2900" s="28"/>
      <c r="D2900" s="1004"/>
      <c r="E2900" s="124"/>
      <c r="F2900" s="14"/>
      <c r="G2900" s="15"/>
      <c r="H2900" s="16"/>
      <c r="I2900" s="15"/>
      <c r="J2900" s="15"/>
      <c r="K2900" s="16"/>
      <c r="L2900" s="15"/>
      <c r="M2900" s="15"/>
      <c r="N2900" s="17"/>
      <c r="O2900" s="17"/>
      <c r="P2900" s="190"/>
      <c r="Q2900" s="69"/>
      <c r="R2900" s="755"/>
      <c r="S2900" s="755"/>
      <c r="T2900" s="10"/>
      <c r="U2900" s="10"/>
      <c r="V2900" s="10"/>
      <c r="W2900" s="10"/>
      <c r="X2900" s="10"/>
      <c r="Y2900" s="10"/>
      <c r="Z2900" s="10"/>
      <c r="AA2900" s="10"/>
      <c r="AB2900" s="10"/>
      <c r="AC2900" s="10"/>
      <c r="AD2900" s="10"/>
      <c r="AE2900" s="10"/>
      <c r="AF2900" s="10"/>
      <c r="AG2900" s="10"/>
      <c r="AH2900" s="10"/>
      <c r="AI2900" s="10"/>
      <c r="AJ2900" s="10"/>
      <c r="AK2900" s="10"/>
      <c r="AL2900" s="10"/>
      <c r="AM2900" s="10"/>
      <c r="AN2900" s="10"/>
      <c r="AO2900" s="10"/>
      <c r="AP2900" s="10"/>
      <c r="AQ2900" s="10"/>
      <c r="AR2900" s="10"/>
      <c r="AS2900" s="10"/>
      <c r="AT2900" s="10"/>
      <c r="AU2900" s="10"/>
      <c r="AV2900" s="10"/>
      <c r="AW2900" s="10"/>
      <c r="AX2900" s="10"/>
      <c r="AY2900" s="10"/>
      <c r="AZ2900" s="10"/>
      <c r="BA2900" s="10"/>
      <c r="BB2900" s="10"/>
      <c r="BC2900" s="11"/>
      <c r="BD2900" s="12"/>
      <c r="BE2900" s="10"/>
      <c r="BF2900" s="10"/>
      <c r="BG2900" s="10"/>
      <c r="BH2900" s="10"/>
    </row>
    <row r="2901" spans="1:60" s="207" customFormat="1" hidden="1">
      <c r="A2901" s="67"/>
      <c r="B2901" s="28"/>
      <c r="C2901" s="28"/>
      <c r="D2901" s="1004" t="s">
        <v>410</v>
      </c>
      <c r="E2901" s="124"/>
      <c r="F2901" s="14"/>
      <c r="G2901" s="15"/>
      <c r="H2901" s="16"/>
      <c r="I2901" s="15"/>
      <c r="J2901" s="15"/>
      <c r="K2901" s="16"/>
      <c r="L2901" s="15"/>
      <c r="M2901" s="15"/>
      <c r="N2901" s="18">
        <f>SUBTOTAL(9,N2902:N2904)</f>
        <v>21200000</v>
      </c>
      <c r="O2901" s="18">
        <f>SUBTOTAL(9,O2902:O2904)</f>
        <v>0</v>
      </c>
      <c r="P2901" s="18">
        <f>SUBTOTAL(9,P2902:P2904)</f>
        <v>21200000</v>
      </c>
      <c r="Q2901" s="163"/>
      <c r="R2901" s="755"/>
      <c r="S2901" s="755"/>
      <c r="T2901" s="10"/>
      <c r="U2901" s="10"/>
      <c r="V2901" s="10"/>
      <c r="W2901" s="10"/>
      <c r="X2901" s="10"/>
      <c r="Y2901" s="10"/>
      <c r="Z2901" s="10"/>
      <c r="AA2901" s="10"/>
      <c r="AB2901" s="10"/>
      <c r="AC2901" s="10"/>
      <c r="AD2901" s="10"/>
      <c r="AE2901" s="10"/>
      <c r="AF2901" s="10"/>
      <c r="AG2901" s="10"/>
      <c r="AH2901" s="10"/>
      <c r="AI2901" s="10"/>
      <c r="AJ2901" s="10"/>
      <c r="AK2901" s="10"/>
      <c r="AL2901" s="10"/>
      <c r="AM2901" s="10"/>
      <c r="AN2901" s="10"/>
      <c r="AO2901" s="10"/>
      <c r="AP2901" s="10"/>
      <c r="AQ2901" s="10"/>
      <c r="AR2901" s="10"/>
      <c r="AS2901" s="10"/>
      <c r="AT2901" s="10"/>
      <c r="AU2901" s="10"/>
      <c r="AV2901" s="10"/>
      <c r="AW2901" s="10"/>
      <c r="AX2901" s="10"/>
      <c r="AY2901" s="10"/>
      <c r="AZ2901" s="10"/>
      <c r="BA2901" s="10"/>
      <c r="BB2901" s="10"/>
      <c r="BC2901" s="11"/>
      <c r="BD2901" s="12"/>
      <c r="BE2901" s="10"/>
      <c r="BF2901" s="10"/>
      <c r="BG2901" s="10"/>
      <c r="BH2901" s="10"/>
    </row>
    <row r="2902" spans="1:60" s="207" customFormat="1" hidden="1">
      <c r="A2902" s="67"/>
      <c r="B2902" s="28"/>
      <c r="C2902" s="28"/>
      <c r="D2902" s="1004"/>
      <c r="E2902" s="124" t="s">
        <v>2982</v>
      </c>
      <c r="F2902" s="14">
        <v>350000</v>
      </c>
      <c r="G2902" s="15" t="s">
        <v>3</v>
      </c>
      <c r="H2902" s="16">
        <v>1</v>
      </c>
      <c r="I2902" s="15" t="s">
        <v>2770</v>
      </c>
      <c r="J2902" s="15" t="s">
        <v>3</v>
      </c>
      <c r="K2902" s="16">
        <v>4</v>
      </c>
      <c r="L2902" s="15" t="s">
        <v>2780</v>
      </c>
      <c r="M2902" s="15"/>
      <c r="N2902" s="17">
        <f>ROUNDUP(IF(H2902&lt;=0,0,IF(K2902&lt;=0,0,F2902*H2902*K2902)),-3)</f>
        <v>1400000</v>
      </c>
      <c r="O2902" s="17"/>
      <c r="P2902" s="17">
        <f t="shared" ref="P2902" si="161">N2902-O2902</f>
        <v>1400000</v>
      </c>
      <c r="Q2902" s="69"/>
      <c r="R2902" s="755"/>
      <c r="S2902" s="755"/>
      <c r="T2902" s="10"/>
      <c r="U2902" s="10"/>
      <c r="V2902" s="10"/>
      <c r="W2902" s="10"/>
      <c r="X2902" s="10"/>
      <c r="Y2902" s="10"/>
      <c r="Z2902" s="10"/>
      <c r="AA2902" s="10"/>
      <c r="AB2902" s="10"/>
      <c r="AC2902" s="10"/>
      <c r="AD2902" s="10"/>
      <c r="AE2902" s="10"/>
      <c r="AF2902" s="10"/>
      <c r="AG2902" s="10"/>
      <c r="AH2902" s="10"/>
      <c r="AI2902" s="10"/>
      <c r="AJ2902" s="10"/>
      <c r="AK2902" s="10"/>
      <c r="AL2902" s="10"/>
      <c r="AM2902" s="10"/>
      <c r="AN2902" s="10"/>
      <c r="AO2902" s="10"/>
      <c r="AP2902" s="10"/>
      <c r="AQ2902" s="10"/>
      <c r="AR2902" s="10"/>
      <c r="AS2902" s="10"/>
      <c r="AT2902" s="10"/>
      <c r="AU2902" s="10"/>
      <c r="AV2902" s="10"/>
      <c r="AW2902" s="10"/>
      <c r="AX2902" s="10"/>
      <c r="AY2902" s="10"/>
      <c r="AZ2902" s="10"/>
      <c r="BA2902" s="10"/>
      <c r="BB2902" s="10"/>
      <c r="BC2902" s="11"/>
      <c r="BD2902" s="12"/>
      <c r="BE2902" s="10"/>
      <c r="BF2902" s="10"/>
      <c r="BG2902" s="10"/>
      <c r="BH2902" s="10"/>
    </row>
    <row r="2903" spans="1:60" s="207" customFormat="1" hidden="1">
      <c r="A2903" s="67"/>
      <c r="B2903" s="28"/>
      <c r="C2903" s="28"/>
      <c r="D2903" s="1004"/>
      <c r="E2903" s="124" t="s">
        <v>2983</v>
      </c>
      <c r="F2903" s="14">
        <v>3700000</v>
      </c>
      <c r="G2903" s="15" t="s">
        <v>3</v>
      </c>
      <c r="H2903" s="16">
        <v>1</v>
      </c>
      <c r="I2903" s="15" t="s">
        <v>2770</v>
      </c>
      <c r="J2903" s="15" t="s">
        <v>3</v>
      </c>
      <c r="K2903" s="16">
        <v>4</v>
      </c>
      <c r="L2903" s="15" t="s">
        <v>2780</v>
      </c>
      <c r="M2903" s="15"/>
      <c r="N2903" s="17">
        <f>ROUNDUP(IF(H2903&lt;=0,0,IF(K2903&lt;=0,0,F2903*H2903*K2903)),-3)</f>
        <v>14800000</v>
      </c>
      <c r="O2903" s="17"/>
      <c r="P2903" s="17">
        <f t="shared" ref="P2903" si="162">N2903-O2903</f>
        <v>14800000</v>
      </c>
      <c r="Q2903" s="69"/>
      <c r="R2903" s="755"/>
      <c r="S2903" s="755"/>
      <c r="T2903" s="10"/>
      <c r="U2903" s="10"/>
      <c r="V2903" s="10"/>
      <c r="W2903" s="10"/>
      <c r="X2903" s="10"/>
      <c r="Y2903" s="10"/>
      <c r="Z2903" s="10"/>
      <c r="AA2903" s="10"/>
      <c r="AB2903" s="10"/>
      <c r="AC2903" s="10"/>
      <c r="AD2903" s="10"/>
      <c r="AE2903" s="10"/>
      <c r="AF2903" s="10"/>
      <c r="AG2903" s="10"/>
      <c r="AH2903" s="10"/>
      <c r="AI2903" s="10"/>
      <c r="AJ2903" s="10"/>
      <c r="AK2903" s="10"/>
      <c r="AL2903" s="10"/>
      <c r="AM2903" s="10"/>
      <c r="AN2903" s="10"/>
      <c r="AO2903" s="10"/>
      <c r="AP2903" s="10"/>
      <c r="AQ2903" s="10"/>
      <c r="AR2903" s="10"/>
      <c r="AS2903" s="10"/>
      <c r="AT2903" s="10"/>
      <c r="AU2903" s="10"/>
      <c r="AV2903" s="10"/>
      <c r="AW2903" s="10"/>
      <c r="AX2903" s="10"/>
      <c r="AY2903" s="10"/>
      <c r="AZ2903" s="10"/>
      <c r="BA2903" s="10"/>
      <c r="BB2903" s="10"/>
      <c r="BC2903" s="11"/>
      <c r="BD2903" s="12"/>
      <c r="BE2903" s="10"/>
      <c r="BF2903" s="10"/>
      <c r="BG2903" s="10"/>
      <c r="BH2903" s="10"/>
    </row>
    <row r="2904" spans="1:60" s="207" customFormat="1" hidden="1">
      <c r="A2904" s="67"/>
      <c r="B2904" s="28"/>
      <c r="C2904" s="28"/>
      <c r="D2904" s="1004"/>
      <c r="E2904" s="124" t="s">
        <v>2984</v>
      </c>
      <c r="F2904" s="14">
        <v>1250000</v>
      </c>
      <c r="G2904" s="15" t="s">
        <v>3</v>
      </c>
      <c r="H2904" s="16">
        <v>1</v>
      </c>
      <c r="I2904" s="15" t="s">
        <v>2770</v>
      </c>
      <c r="J2904" s="15" t="s">
        <v>3</v>
      </c>
      <c r="K2904" s="16">
        <v>4</v>
      </c>
      <c r="L2904" s="15" t="s">
        <v>2780</v>
      </c>
      <c r="M2904" s="15"/>
      <c r="N2904" s="17">
        <f>ROUNDUP(IF(H2904&lt;=0,0,IF(K2904&lt;=0,0,F2904*H2904*K2904)),-3)</f>
        <v>5000000</v>
      </c>
      <c r="O2904" s="17"/>
      <c r="P2904" s="17">
        <f t="shared" ref="P2904" si="163">N2904-O2904</f>
        <v>5000000</v>
      </c>
      <c r="Q2904" s="69"/>
      <c r="R2904" s="755"/>
      <c r="S2904" s="755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10"/>
      <c r="AH2904" s="10"/>
      <c r="AI2904" s="10"/>
      <c r="AJ2904" s="10"/>
      <c r="AK2904" s="10"/>
      <c r="AL2904" s="10"/>
      <c r="AM2904" s="10"/>
      <c r="AN2904" s="10"/>
      <c r="AO2904" s="10"/>
      <c r="AP2904" s="10"/>
      <c r="AQ2904" s="10"/>
      <c r="AR2904" s="10"/>
      <c r="AS2904" s="10"/>
      <c r="AT2904" s="10"/>
      <c r="AU2904" s="10"/>
      <c r="AV2904" s="10"/>
      <c r="AW2904" s="10"/>
      <c r="AX2904" s="10"/>
      <c r="AY2904" s="10"/>
      <c r="AZ2904" s="10"/>
      <c r="BA2904" s="10"/>
      <c r="BB2904" s="10"/>
      <c r="BC2904" s="11"/>
      <c r="BD2904" s="12"/>
      <c r="BE2904" s="10"/>
      <c r="BF2904" s="10"/>
      <c r="BG2904" s="10"/>
      <c r="BH2904" s="10"/>
    </row>
    <row r="2905" spans="1:60" s="207" customFormat="1" hidden="1">
      <c r="A2905" s="67"/>
      <c r="B2905" s="28"/>
      <c r="C2905" s="28"/>
      <c r="D2905" s="1004"/>
      <c r="E2905" s="124"/>
      <c r="F2905" s="14"/>
      <c r="G2905" s="15"/>
      <c r="H2905" s="16"/>
      <c r="I2905" s="15"/>
      <c r="J2905" s="15"/>
      <c r="K2905" s="16"/>
      <c r="L2905" s="15"/>
      <c r="M2905" s="15"/>
      <c r="N2905" s="17"/>
      <c r="O2905" s="17"/>
      <c r="P2905" s="190"/>
      <c r="Q2905" s="69"/>
      <c r="R2905" s="755"/>
      <c r="S2905" s="755"/>
      <c r="T2905" s="10"/>
      <c r="U2905" s="10"/>
      <c r="V2905" s="10"/>
      <c r="W2905" s="10"/>
      <c r="X2905" s="10"/>
      <c r="Y2905" s="10"/>
      <c r="Z2905" s="10"/>
      <c r="AA2905" s="10"/>
      <c r="AB2905" s="10"/>
      <c r="AC2905" s="10"/>
      <c r="AD2905" s="10"/>
      <c r="AE2905" s="10"/>
      <c r="AF2905" s="10"/>
      <c r="AG2905" s="10"/>
      <c r="AH2905" s="10"/>
      <c r="AI2905" s="10"/>
      <c r="AJ2905" s="10"/>
      <c r="AK2905" s="10"/>
      <c r="AL2905" s="10"/>
      <c r="AM2905" s="10"/>
      <c r="AN2905" s="10"/>
      <c r="AO2905" s="10"/>
      <c r="AP2905" s="10"/>
      <c r="AQ2905" s="10"/>
      <c r="AR2905" s="10"/>
      <c r="AS2905" s="10"/>
      <c r="AT2905" s="10"/>
      <c r="AU2905" s="10"/>
      <c r="AV2905" s="10"/>
      <c r="AW2905" s="10"/>
      <c r="AX2905" s="10"/>
      <c r="AY2905" s="10"/>
      <c r="AZ2905" s="10"/>
      <c r="BA2905" s="10"/>
      <c r="BB2905" s="10"/>
      <c r="BC2905" s="11"/>
      <c r="BD2905" s="12"/>
      <c r="BE2905" s="10"/>
      <c r="BF2905" s="10"/>
      <c r="BG2905" s="10"/>
      <c r="BH2905" s="10"/>
    </row>
    <row r="2906" spans="1:60" s="207" customFormat="1" hidden="1">
      <c r="A2906" s="67"/>
      <c r="B2906" s="28"/>
      <c r="C2906" s="28"/>
      <c r="D2906" s="1004" t="s">
        <v>436</v>
      </c>
      <c r="E2906" s="124"/>
      <c r="F2906" s="14"/>
      <c r="G2906" s="15"/>
      <c r="H2906" s="16"/>
      <c r="I2906" s="15"/>
      <c r="J2906" s="15"/>
      <c r="K2906" s="16"/>
      <c r="L2906" s="15"/>
      <c r="M2906" s="15"/>
      <c r="N2906" s="18">
        <f>SUBTOTAL(9,N2907:N2910)</f>
        <v>13200000</v>
      </c>
      <c r="O2906" s="18">
        <f>SUBTOTAL(9,O2907:O2910)</f>
        <v>0</v>
      </c>
      <c r="P2906" s="18">
        <f>SUBTOTAL(9,P2907:P2910)</f>
        <v>13200000</v>
      </c>
      <c r="Q2906" s="163"/>
      <c r="R2906" s="755"/>
      <c r="S2906" s="755"/>
      <c r="T2906" s="10"/>
      <c r="U2906" s="10"/>
      <c r="V2906" s="10"/>
      <c r="W2906" s="10"/>
      <c r="X2906" s="10"/>
      <c r="Y2906" s="10"/>
      <c r="Z2906" s="10"/>
      <c r="AA2906" s="10"/>
      <c r="AB2906" s="10"/>
      <c r="AC2906" s="10"/>
      <c r="AD2906" s="10"/>
      <c r="AE2906" s="10"/>
      <c r="AF2906" s="10"/>
      <c r="AG2906" s="10"/>
      <c r="AH2906" s="10"/>
      <c r="AI2906" s="10"/>
      <c r="AJ2906" s="10"/>
      <c r="AK2906" s="10"/>
      <c r="AL2906" s="10"/>
      <c r="AM2906" s="10"/>
      <c r="AN2906" s="10"/>
      <c r="AO2906" s="10"/>
      <c r="AP2906" s="10"/>
      <c r="AQ2906" s="10"/>
      <c r="AR2906" s="10"/>
      <c r="AS2906" s="10"/>
      <c r="AT2906" s="10"/>
      <c r="AU2906" s="10"/>
      <c r="AV2906" s="10"/>
      <c r="AW2906" s="10"/>
      <c r="AX2906" s="10"/>
      <c r="AY2906" s="10"/>
      <c r="AZ2906" s="10"/>
      <c r="BA2906" s="10"/>
      <c r="BB2906" s="10"/>
      <c r="BC2906" s="11"/>
      <c r="BD2906" s="12"/>
      <c r="BE2906" s="10"/>
      <c r="BF2906" s="10"/>
      <c r="BG2906" s="10"/>
      <c r="BH2906" s="10"/>
    </row>
    <row r="2907" spans="1:60" s="207" customFormat="1" hidden="1">
      <c r="A2907" s="67"/>
      <c r="B2907" s="28"/>
      <c r="C2907" s="28"/>
      <c r="D2907" s="1004"/>
      <c r="E2907" s="124" t="s">
        <v>2985</v>
      </c>
      <c r="F2907" s="14">
        <v>2000000</v>
      </c>
      <c r="G2907" s="15" t="s">
        <v>3</v>
      </c>
      <c r="H2907" s="16">
        <v>1</v>
      </c>
      <c r="I2907" s="15" t="s">
        <v>2770</v>
      </c>
      <c r="J2907" s="15" t="s">
        <v>3</v>
      </c>
      <c r="K2907" s="16">
        <v>1</v>
      </c>
      <c r="L2907" s="15" t="s">
        <v>2782</v>
      </c>
      <c r="M2907" s="15"/>
      <c r="N2907" s="17">
        <f>ROUNDUP(IF(H2907&lt;=0,0,IF(K2907&lt;=0,0,F2907*H2907*K2907)),-3)</f>
        <v>2000000</v>
      </c>
      <c r="O2907" s="17"/>
      <c r="P2907" s="17">
        <f t="shared" ref="P2907" si="164">N2907-O2907</f>
        <v>2000000</v>
      </c>
      <c r="Q2907" s="69"/>
      <c r="R2907" s="755"/>
      <c r="S2907" s="755"/>
      <c r="T2907" s="10"/>
      <c r="U2907" s="10"/>
      <c r="V2907" s="10"/>
      <c r="W2907" s="10"/>
      <c r="X2907" s="10"/>
      <c r="Y2907" s="10"/>
      <c r="Z2907" s="10"/>
      <c r="AA2907" s="10"/>
      <c r="AB2907" s="10"/>
      <c r="AC2907" s="10"/>
      <c r="AD2907" s="10"/>
      <c r="AE2907" s="10"/>
      <c r="AF2907" s="10"/>
      <c r="AG2907" s="10"/>
      <c r="AH2907" s="10"/>
      <c r="AI2907" s="10"/>
      <c r="AJ2907" s="10"/>
      <c r="AK2907" s="10"/>
      <c r="AL2907" s="10"/>
      <c r="AM2907" s="10"/>
      <c r="AN2907" s="10"/>
      <c r="AO2907" s="10"/>
      <c r="AP2907" s="10"/>
      <c r="AQ2907" s="10"/>
      <c r="AR2907" s="10"/>
      <c r="AS2907" s="10"/>
      <c r="AT2907" s="10"/>
      <c r="AU2907" s="10"/>
      <c r="AV2907" s="10"/>
      <c r="AW2907" s="10"/>
      <c r="AX2907" s="10"/>
      <c r="AY2907" s="10"/>
      <c r="AZ2907" s="10"/>
      <c r="BA2907" s="10"/>
      <c r="BB2907" s="10"/>
      <c r="BC2907" s="11"/>
      <c r="BD2907" s="12"/>
      <c r="BE2907" s="10"/>
      <c r="BF2907" s="10"/>
      <c r="BG2907" s="10"/>
      <c r="BH2907" s="10"/>
    </row>
    <row r="2908" spans="1:60" s="207" customFormat="1" hidden="1">
      <c r="A2908" s="67"/>
      <c r="B2908" s="28"/>
      <c r="C2908" s="28"/>
      <c r="D2908" s="1004"/>
      <c r="E2908" s="124" t="s">
        <v>2986</v>
      </c>
      <c r="F2908" s="14">
        <v>500000</v>
      </c>
      <c r="G2908" s="15" t="s">
        <v>3</v>
      </c>
      <c r="H2908" s="16">
        <v>1</v>
      </c>
      <c r="I2908" s="15" t="s">
        <v>2770</v>
      </c>
      <c r="J2908" s="15" t="s">
        <v>3</v>
      </c>
      <c r="K2908" s="16">
        <v>4</v>
      </c>
      <c r="L2908" s="15" t="s">
        <v>2780</v>
      </c>
      <c r="M2908" s="15"/>
      <c r="N2908" s="17">
        <f>ROUNDUP(IF(H2908&lt;=0,0,IF(K2908&lt;=0,0,F2908*H2908*K2908)),-3)</f>
        <v>2000000</v>
      </c>
      <c r="O2908" s="17"/>
      <c r="P2908" s="17">
        <f t="shared" ref="P2908" si="165">N2908-O2908</f>
        <v>2000000</v>
      </c>
      <c r="Q2908" s="69"/>
      <c r="R2908" s="755"/>
      <c r="S2908" s="755"/>
      <c r="T2908" s="10"/>
      <c r="U2908" s="10"/>
      <c r="V2908" s="10"/>
      <c r="W2908" s="10"/>
      <c r="X2908" s="10"/>
      <c r="Y2908" s="10"/>
      <c r="Z2908" s="10"/>
      <c r="AA2908" s="10"/>
      <c r="AB2908" s="10"/>
      <c r="AC2908" s="10"/>
      <c r="AD2908" s="10"/>
      <c r="AE2908" s="10"/>
      <c r="AF2908" s="10"/>
      <c r="AG2908" s="10"/>
      <c r="AH2908" s="10"/>
      <c r="AI2908" s="10"/>
      <c r="AJ2908" s="10"/>
      <c r="AK2908" s="10"/>
      <c r="AL2908" s="10"/>
      <c r="AM2908" s="10"/>
      <c r="AN2908" s="10"/>
      <c r="AO2908" s="10"/>
      <c r="AP2908" s="10"/>
      <c r="AQ2908" s="10"/>
      <c r="AR2908" s="10"/>
      <c r="AS2908" s="10"/>
      <c r="AT2908" s="10"/>
      <c r="AU2908" s="10"/>
      <c r="AV2908" s="10"/>
      <c r="AW2908" s="10"/>
      <c r="AX2908" s="10"/>
      <c r="AY2908" s="10"/>
      <c r="AZ2908" s="10"/>
      <c r="BA2908" s="10"/>
      <c r="BB2908" s="10"/>
      <c r="BC2908" s="11"/>
      <c r="BD2908" s="12"/>
      <c r="BE2908" s="10"/>
      <c r="BF2908" s="10"/>
      <c r="BG2908" s="10"/>
      <c r="BH2908" s="10"/>
    </row>
    <row r="2909" spans="1:60" s="207" customFormat="1" hidden="1">
      <c r="A2909" s="67"/>
      <c r="B2909" s="28"/>
      <c r="C2909" s="28"/>
      <c r="D2909" s="1004"/>
      <c r="E2909" s="124" t="s">
        <v>2987</v>
      </c>
      <c r="F2909" s="14">
        <v>1500000</v>
      </c>
      <c r="G2909" s="15" t="s">
        <v>3</v>
      </c>
      <c r="H2909" s="16">
        <v>1</v>
      </c>
      <c r="I2909" s="15" t="s">
        <v>2770</v>
      </c>
      <c r="J2909" s="15" t="s">
        <v>3</v>
      </c>
      <c r="K2909" s="16">
        <v>4</v>
      </c>
      <c r="L2909" s="15" t="s">
        <v>2787</v>
      </c>
      <c r="M2909" s="15"/>
      <c r="N2909" s="17">
        <f>ROUNDUP(IF(H2909&lt;=0,0,IF(K2909&lt;=0,0,F2909*H2909*K2909)),-3)</f>
        <v>6000000</v>
      </c>
      <c r="O2909" s="17"/>
      <c r="P2909" s="17">
        <f t="shared" ref="P2909" si="166">N2909-O2909</f>
        <v>6000000</v>
      </c>
      <c r="Q2909" s="69"/>
      <c r="R2909" s="755"/>
      <c r="S2909" s="755"/>
      <c r="T2909" s="10"/>
      <c r="U2909" s="10"/>
      <c r="V2909" s="10"/>
      <c r="W2909" s="10"/>
      <c r="X2909" s="10"/>
      <c r="Y2909" s="10"/>
      <c r="Z2909" s="10"/>
      <c r="AA2909" s="10"/>
      <c r="AB2909" s="10"/>
      <c r="AC2909" s="10"/>
      <c r="AD2909" s="10"/>
      <c r="AE2909" s="10"/>
      <c r="AF2909" s="10"/>
      <c r="AG2909" s="10"/>
      <c r="AH2909" s="10"/>
      <c r="AI2909" s="10"/>
      <c r="AJ2909" s="10"/>
      <c r="AK2909" s="10"/>
      <c r="AL2909" s="10"/>
      <c r="AM2909" s="10"/>
      <c r="AN2909" s="10"/>
      <c r="AO2909" s="10"/>
      <c r="AP2909" s="10"/>
      <c r="AQ2909" s="10"/>
      <c r="AR2909" s="10"/>
      <c r="AS2909" s="10"/>
      <c r="AT2909" s="10"/>
      <c r="AU2909" s="10"/>
      <c r="AV2909" s="10"/>
      <c r="AW2909" s="10"/>
      <c r="AX2909" s="10"/>
      <c r="AY2909" s="10"/>
      <c r="AZ2909" s="10"/>
      <c r="BA2909" s="10"/>
      <c r="BB2909" s="10"/>
      <c r="BC2909" s="11"/>
      <c r="BD2909" s="12"/>
      <c r="BE2909" s="10"/>
      <c r="BF2909" s="10"/>
      <c r="BG2909" s="10"/>
      <c r="BH2909" s="10"/>
    </row>
    <row r="2910" spans="1:60" s="207" customFormat="1" hidden="1">
      <c r="A2910" s="67"/>
      <c r="B2910" s="28"/>
      <c r="C2910" s="28"/>
      <c r="D2910" s="1004"/>
      <c r="E2910" s="124" t="s">
        <v>2988</v>
      </c>
      <c r="F2910" s="14">
        <v>800000</v>
      </c>
      <c r="G2910" s="15" t="s">
        <v>3</v>
      </c>
      <c r="H2910" s="16">
        <v>1</v>
      </c>
      <c r="I2910" s="15" t="s">
        <v>2770</v>
      </c>
      <c r="J2910" s="15" t="s">
        <v>3</v>
      </c>
      <c r="K2910" s="16">
        <v>4</v>
      </c>
      <c r="L2910" s="15" t="s">
        <v>2780</v>
      </c>
      <c r="M2910" s="15"/>
      <c r="N2910" s="17">
        <f>ROUNDUP(IF(H2910&lt;=0,0,IF(K2910&lt;=0,0,F2910*H2910*K2910)),-3)</f>
        <v>3200000</v>
      </c>
      <c r="O2910" s="17"/>
      <c r="P2910" s="17">
        <f t="shared" ref="P2910" si="167">N2910-O2910</f>
        <v>3200000</v>
      </c>
      <c r="Q2910" s="69"/>
      <c r="R2910" s="755"/>
      <c r="S2910" s="755"/>
      <c r="T2910" s="10"/>
      <c r="U2910" s="10"/>
      <c r="V2910" s="10"/>
      <c r="W2910" s="10"/>
      <c r="X2910" s="10"/>
      <c r="Y2910" s="10"/>
      <c r="Z2910" s="10"/>
      <c r="AA2910" s="10"/>
      <c r="AB2910" s="10"/>
      <c r="AC2910" s="10"/>
      <c r="AD2910" s="10"/>
      <c r="AE2910" s="10"/>
      <c r="AF2910" s="10"/>
      <c r="AG2910" s="10"/>
      <c r="AH2910" s="10"/>
      <c r="AI2910" s="10"/>
      <c r="AJ2910" s="10"/>
      <c r="AK2910" s="10"/>
      <c r="AL2910" s="10"/>
      <c r="AM2910" s="10"/>
      <c r="AN2910" s="10"/>
      <c r="AO2910" s="10"/>
      <c r="AP2910" s="10"/>
      <c r="AQ2910" s="10"/>
      <c r="AR2910" s="10"/>
      <c r="AS2910" s="10"/>
      <c r="AT2910" s="10"/>
      <c r="AU2910" s="10"/>
      <c r="AV2910" s="10"/>
      <c r="AW2910" s="10"/>
      <c r="AX2910" s="10"/>
      <c r="AY2910" s="10"/>
      <c r="AZ2910" s="10"/>
      <c r="BA2910" s="10"/>
      <c r="BB2910" s="10"/>
      <c r="BC2910" s="11"/>
      <c r="BD2910" s="12"/>
      <c r="BE2910" s="10"/>
      <c r="BF2910" s="10"/>
      <c r="BG2910" s="10"/>
      <c r="BH2910" s="10"/>
    </row>
    <row r="2911" spans="1:60" s="207" customFormat="1" hidden="1">
      <c r="A2911" s="67"/>
      <c r="B2911" s="28"/>
      <c r="C2911" s="28"/>
      <c r="D2911" s="1004"/>
      <c r="E2911" s="124"/>
      <c r="F2911" s="14"/>
      <c r="G2911" s="15"/>
      <c r="H2911" s="16"/>
      <c r="I2911" s="15"/>
      <c r="J2911" s="15"/>
      <c r="K2911" s="16"/>
      <c r="L2911" s="15"/>
      <c r="M2911" s="15"/>
      <c r="N2911" s="17"/>
      <c r="O2911" s="17"/>
      <c r="P2911" s="190"/>
      <c r="Q2911" s="69"/>
      <c r="R2911" s="755"/>
      <c r="S2911" s="755"/>
      <c r="T2911" s="10"/>
      <c r="U2911" s="10"/>
      <c r="V2911" s="10"/>
      <c r="W2911" s="10"/>
      <c r="X2911" s="10"/>
      <c r="Y2911" s="10"/>
      <c r="Z2911" s="10"/>
      <c r="AA2911" s="10"/>
      <c r="AB2911" s="10"/>
      <c r="AC2911" s="10"/>
      <c r="AD2911" s="10"/>
      <c r="AE2911" s="10"/>
      <c r="AF2911" s="10"/>
      <c r="AG2911" s="10"/>
      <c r="AH2911" s="10"/>
      <c r="AI2911" s="10"/>
      <c r="AJ2911" s="10"/>
      <c r="AK2911" s="10"/>
      <c r="AL2911" s="10"/>
      <c r="AM2911" s="10"/>
      <c r="AN2911" s="10"/>
      <c r="AO2911" s="10"/>
      <c r="AP2911" s="10"/>
      <c r="AQ2911" s="10"/>
      <c r="AR2911" s="10"/>
      <c r="AS2911" s="10"/>
      <c r="AT2911" s="10"/>
      <c r="AU2911" s="10"/>
      <c r="AV2911" s="10"/>
      <c r="AW2911" s="10"/>
      <c r="AX2911" s="10"/>
      <c r="AY2911" s="10"/>
      <c r="AZ2911" s="10"/>
      <c r="BA2911" s="10"/>
      <c r="BB2911" s="10"/>
      <c r="BC2911" s="11"/>
      <c r="BD2911" s="12"/>
      <c r="BE2911" s="10"/>
      <c r="BF2911" s="10"/>
      <c r="BG2911" s="10"/>
      <c r="BH2911" s="10"/>
    </row>
    <row r="2912" spans="1:60" s="207" customFormat="1" hidden="1">
      <c r="A2912" s="67"/>
      <c r="B2912" s="28"/>
      <c r="C2912" s="28"/>
      <c r="D2912" s="1004" t="s">
        <v>417</v>
      </c>
      <c r="M2912" s="15"/>
      <c r="N2912" s="18">
        <f>SUBTOTAL(9,N2913:N2916)</f>
        <v>27800000</v>
      </c>
      <c r="O2912" s="18">
        <f>SUBTOTAL(9,O2913:O2916)</f>
        <v>0</v>
      </c>
      <c r="P2912" s="18">
        <f>SUBTOTAL(9,P2913:P2916)</f>
        <v>27800000</v>
      </c>
      <c r="Q2912" s="163"/>
      <c r="R2912" s="755"/>
      <c r="S2912" s="755"/>
      <c r="T2912" s="10"/>
      <c r="U2912" s="10"/>
      <c r="V2912" s="10"/>
      <c r="W2912" s="10"/>
      <c r="X2912" s="10"/>
      <c r="Y2912" s="10"/>
      <c r="Z2912" s="10"/>
      <c r="AA2912" s="10"/>
      <c r="AB2912" s="10"/>
      <c r="AC2912" s="10"/>
      <c r="AD2912" s="10"/>
      <c r="AE2912" s="10"/>
      <c r="AF2912" s="10"/>
      <c r="AG2912" s="10"/>
      <c r="AH2912" s="10"/>
      <c r="AI2912" s="10"/>
      <c r="AJ2912" s="10"/>
      <c r="AK2912" s="10"/>
      <c r="AL2912" s="10"/>
      <c r="AM2912" s="10"/>
      <c r="AN2912" s="10"/>
      <c r="AO2912" s="10"/>
      <c r="AP2912" s="10"/>
      <c r="AQ2912" s="10"/>
      <c r="AR2912" s="10"/>
      <c r="AS2912" s="10"/>
      <c r="AT2912" s="10"/>
      <c r="AU2912" s="10"/>
      <c r="AV2912" s="10"/>
      <c r="AW2912" s="10"/>
      <c r="AX2912" s="10"/>
      <c r="AY2912" s="10"/>
      <c r="AZ2912" s="10"/>
      <c r="BA2912" s="10"/>
      <c r="BB2912" s="10"/>
      <c r="BC2912" s="11"/>
      <c r="BD2912" s="12"/>
      <c r="BE2912" s="10"/>
      <c r="BF2912" s="10"/>
      <c r="BG2912" s="10"/>
      <c r="BH2912" s="10"/>
    </row>
    <row r="2913" spans="1:60" s="207" customFormat="1" hidden="1">
      <c r="A2913" s="67"/>
      <c r="B2913" s="28"/>
      <c r="C2913" s="28"/>
      <c r="D2913" s="1004"/>
      <c r="E2913" s="124" t="s">
        <v>2989</v>
      </c>
      <c r="F2913" s="14">
        <v>4000000</v>
      </c>
      <c r="G2913" s="15" t="s">
        <v>3</v>
      </c>
      <c r="H2913" s="16">
        <v>1</v>
      </c>
      <c r="I2913" s="15" t="s">
        <v>2770</v>
      </c>
      <c r="J2913" s="15" t="s">
        <v>3</v>
      </c>
      <c r="K2913" s="16">
        <v>1</v>
      </c>
      <c r="L2913" s="15" t="s">
        <v>2782</v>
      </c>
      <c r="M2913" s="15" t="s">
        <v>5</v>
      </c>
      <c r="N2913" s="17">
        <f>ROUNDUP(IF(H2913&lt;=0,0,IF(K2913&lt;=0,0,F2913*H2913*K2913)),-3)</f>
        <v>4000000</v>
      </c>
      <c r="O2913" s="17"/>
      <c r="P2913" s="17">
        <f t="shared" ref="P2913" si="168">N2913-O2913</f>
        <v>4000000</v>
      </c>
      <c r="Q2913" s="69"/>
      <c r="R2913" s="755"/>
      <c r="S2913" s="755"/>
      <c r="T2913" s="10"/>
      <c r="U2913" s="10"/>
      <c r="V2913" s="10"/>
      <c r="W2913" s="10"/>
      <c r="X2913" s="10"/>
      <c r="Y2913" s="10"/>
      <c r="Z2913" s="10"/>
      <c r="AA2913" s="10"/>
      <c r="AB2913" s="10"/>
      <c r="AC2913" s="10"/>
      <c r="AD2913" s="10"/>
      <c r="AE2913" s="10"/>
      <c r="AF2913" s="10"/>
      <c r="AG2913" s="10"/>
      <c r="AH2913" s="10"/>
      <c r="AI2913" s="10"/>
      <c r="AJ2913" s="10"/>
      <c r="AK2913" s="10"/>
      <c r="AL2913" s="10"/>
      <c r="AM2913" s="10"/>
      <c r="AN2913" s="10"/>
      <c r="AO2913" s="10"/>
      <c r="AP2913" s="10"/>
      <c r="AQ2913" s="10"/>
      <c r="AR2913" s="10"/>
      <c r="AS2913" s="10"/>
      <c r="AT2913" s="10"/>
      <c r="AU2913" s="10"/>
      <c r="AV2913" s="10"/>
      <c r="AW2913" s="10"/>
      <c r="AX2913" s="10"/>
      <c r="AY2913" s="10"/>
      <c r="AZ2913" s="10"/>
      <c r="BA2913" s="10"/>
      <c r="BB2913" s="10"/>
      <c r="BC2913" s="11"/>
      <c r="BD2913" s="12"/>
      <c r="BE2913" s="10"/>
      <c r="BF2913" s="10"/>
      <c r="BG2913" s="10"/>
      <c r="BH2913" s="10"/>
    </row>
    <row r="2914" spans="1:60" s="207" customFormat="1" hidden="1">
      <c r="A2914" s="67"/>
      <c r="B2914" s="28"/>
      <c r="C2914" s="28"/>
      <c r="D2914" s="1004"/>
      <c r="E2914" s="124" t="s">
        <v>2990</v>
      </c>
      <c r="F2914" s="14">
        <v>3000000</v>
      </c>
      <c r="G2914" s="15" t="s">
        <v>3</v>
      </c>
      <c r="H2914" s="16">
        <v>1</v>
      </c>
      <c r="I2914" s="15" t="s">
        <v>2770</v>
      </c>
      <c r="J2914" s="15" t="s">
        <v>3</v>
      </c>
      <c r="K2914" s="16">
        <v>1</v>
      </c>
      <c r="L2914" s="15" t="s">
        <v>2782</v>
      </c>
      <c r="M2914" s="15" t="s">
        <v>5</v>
      </c>
      <c r="N2914" s="17">
        <f>ROUNDUP(IF(H2914&lt;=0,0,IF(K2914&lt;=0,0,F2914*H2914*K2914)),-3)</f>
        <v>3000000</v>
      </c>
      <c r="O2914" s="17"/>
      <c r="P2914" s="17">
        <f t="shared" ref="P2914" si="169">N2914-O2914</f>
        <v>3000000</v>
      </c>
      <c r="Q2914" s="69"/>
      <c r="R2914" s="755"/>
      <c r="S2914" s="755"/>
      <c r="T2914" s="10"/>
      <c r="U2914" s="10"/>
      <c r="V2914" s="10"/>
      <c r="W2914" s="10"/>
      <c r="X2914" s="10"/>
      <c r="Y2914" s="10"/>
      <c r="Z2914" s="10"/>
      <c r="AA2914" s="10"/>
      <c r="AB2914" s="10"/>
      <c r="AC2914" s="10"/>
      <c r="AD2914" s="10"/>
      <c r="AE2914" s="10"/>
      <c r="AF2914" s="10"/>
      <c r="AG2914" s="10"/>
      <c r="AH2914" s="10"/>
      <c r="AI2914" s="10"/>
      <c r="AJ2914" s="10"/>
      <c r="AK2914" s="10"/>
      <c r="AL2914" s="10"/>
      <c r="AM2914" s="10"/>
      <c r="AN2914" s="10"/>
      <c r="AO2914" s="10"/>
      <c r="AP2914" s="10"/>
      <c r="AQ2914" s="10"/>
      <c r="AR2914" s="10"/>
      <c r="AS2914" s="10"/>
      <c r="AT2914" s="10"/>
      <c r="AU2914" s="10"/>
      <c r="AV2914" s="10"/>
      <c r="AW2914" s="10"/>
      <c r="AX2914" s="10"/>
      <c r="AY2914" s="10"/>
      <c r="AZ2914" s="10"/>
      <c r="BA2914" s="10"/>
      <c r="BB2914" s="10"/>
      <c r="BC2914" s="11"/>
      <c r="BD2914" s="12"/>
      <c r="BE2914" s="10"/>
      <c r="BF2914" s="10"/>
      <c r="BG2914" s="10"/>
      <c r="BH2914" s="10"/>
    </row>
    <row r="2915" spans="1:60" s="207" customFormat="1" hidden="1">
      <c r="A2915" s="67"/>
      <c r="B2915" s="28"/>
      <c r="C2915" s="28"/>
      <c r="D2915" s="1004"/>
      <c r="E2915" s="124" t="s">
        <v>2991</v>
      </c>
      <c r="F2915" s="14">
        <v>200000</v>
      </c>
      <c r="G2915" s="15" t="s">
        <v>3</v>
      </c>
      <c r="H2915" s="16">
        <v>1</v>
      </c>
      <c r="I2915" s="15" t="s">
        <v>2992</v>
      </c>
      <c r="J2915" s="15" t="s">
        <v>3</v>
      </c>
      <c r="K2915" s="16">
        <v>4</v>
      </c>
      <c r="L2915" s="15" t="s">
        <v>2780</v>
      </c>
      <c r="M2915" s="15" t="s">
        <v>2993</v>
      </c>
      <c r="N2915" s="17">
        <f>ROUNDUP(IF(H2915&lt;=0,0,IF(K2915&lt;=0,0,F2915*H2915*K2915)),-3)</f>
        <v>800000</v>
      </c>
      <c r="O2915" s="17"/>
      <c r="P2915" s="17">
        <f t="shared" ref="P2915" si="170">N2915-O2915</f>
        <v>800000</v>
      </c>
      <c r="Q2915" s="69"/>
      <c r="R2915" s="755"/>
      <c r="S2915" s="755"/>
      <c r="T2915" s="10"/>
      <c r="U2915" s="10"/>
      <c r="V2915" s="10"/>
      <c r="W2915" s="10"/>
      <c r="X2915" s="10"/>
      <c r="Y2915" s="10"/>
      <c r="Z2915" s="10"/>
      <c r="AA2915" s="10"/>
      <c r="AB2915" s="10"/>
      <c r="AC2915" s="10"/>
      <c r="AD2915" s="10"/>
      <c r="AE2915" s="10"/>
      <c r="AF2915" s="10"/>
      <c r="AG2915" s="10"/>
      <c r="AH2915" s="10"/>
      <c r="AI2915" s="10"/>
      <c r="AJ2915" s="10"/>
      <c r="AK2915" s="10"/>
      <c r="AL2915" s="10"/>
      <c r="AM2915" s="10"/>
      <c r="AN2915" s="10"/>
      <c r="AO2915" s="10"/>
      <c r="AP2915" s="10"/>
      <c r="AQ2915" s="10"/>
      <c r="AR2915" s="10"/>
      <c r="AS2915" s="10"/>
      <c r="AT2915" s="10"/>
      <c r="AU2915" s="10"/>
      <c r="AV2915" s="10"/>
      <c r="AW2915" s="10"/>
      <c r="AX2915" s="10"/>
      <c r="AY2915" s="10"/>
      <c r="AZ2915" s="10"/>
      <c r="BA2915" s="10"/>
      <c r="BB2915" s="10"/>
      <c r="BC2915" s="11"/>
      <c r="BD2915" s="12"/>
      <c r="BE2915" s="10"/>
      <c r="BF2915" s="10"/>
      <c r="BG2915" s="10"/>
      <c r="BH2915" s="10"/>
    </row>
    <row r="2916" spans="1:60" s="207" customFormat="1" hidden="1">
      <c r="A2916" s="67"/>
      <c r="B2916" s="28"/>
      <c r="C2916" s="28"/>
      <c r="D2916" s="1004"/>
      <c r="E2916" s="124" t="s">
        <v>2994</v>
      </c>
      <c r="F2916" s="14">
        <v>500000</v>
      </c>
      <c r="G2916" s="15" t="s">
        <v>3</v>
      </c>
      <c r="H2916" s="16">
        <v>10</v>
      </c>
      <c r="I2916" s="15" t="s">
        <v>2992</v>
      </c>
      <c r="J2916" s="15" t="s">
        <v>3</v>
      </c>
      <c r="K2916" s="16">
        <v>4</v>
      </c>
      <c r="L2916" s="15" t="s">
        <v>2780</v>
      </c>
      <c r="M2916" s="15" t="s">
        <v>2993</v>
      </c>
      <c r="N2916" s="17">
        <f>ROUNDUP(IF(H2916&lt;=0,0,IF(K2916&lt;=0,0,F2916*H2916*K2916)),-3)</f>
        <v>20000000</v>
      </c>
      <c r="O2916" s="17"/>
      <c r="P2916" s="17">
        <f t="shared" ref="P2916" si="171">N2916-O2916</f>
        <v>20000000</v>
      </c>
      <c r="Q2916" s="69"/>
      <c r="R2916" s="755"/>
      <c r="S2916" s="755"/>
      <c r="T2916" s="10"/>
      <c r="U2916" s="10"/>
      <c r="V2916" s="10"/>
      <c r="W2916" s="10"/>
      <c r="X2916" s="10"/>
      <c r="Y2916" s="10"/>
      <c r="Z2916" s="10"/>
      <c r="AA2916" s="10"/>
      <c r="AB2916" s="10"/>
      <c r="AC2916" s="10"/>
      <c r="AD2916" s="10"/>
      <c r="AE2916" s="10"/>
      <c r="AF2916" s="10"/>
      <c r="AG2916" s="10"/>
      <c r="AH2916" s="10"/>
      <c r="AI2916" s="10"/>
      <c r="AJ2916" s="10"/>
      <c r="AK2916" s="10"/>
      <c r="AL2916" s="10"/>
      <c r="AM2916" s="10"/>
      <c r="AN2916" s="10"/>
      <c r="AO2916" s="10"/>
      <c r="AP2916" s="10"/>
      <c r="AQ2916" s="10"/>
      <c r="AR2916" s="10"/>
      <c r="AS2916" s="10"/>
      <c r="AT2916" s="10"/>
      <c r="AU2916" s="10"/>
      <c r="AV2916" s="10"/>
      <c r="AW2916" s="10"/>
      <c r="AX2916" s="10"/>
      <c r="AY2916" s="10"/>
      <c r="AZ2916" s="10"/>
      <c r="BA2916" s="10"/>
      <c r="BB2916" s="10"/>
      <c r="BC2916" s="11"/>
      <c r="BD2916" s="12"/>
      <c r="BE2916" s="10"/>
      <c r="BF2916" s="10"/>
      <c r="BG2916" s="10"/>
      <c r="BH2916" s="10"/>
    </row>
    <row r="2917" spans="1:60" s="207" customFormat="1" hidden="1">
      <c r="A2917" s="67"/>
      <c r="B2917" s="28"/>
      <c r="C2917" s="28"/>
      <c r="D2917" s="1004"/>
      <c r="E2917" s="124"/>
      <c r="F2917" s="14"/>
      <c r="G2917" s="15"/>
      <c r="H2917" s="16"/>
      <c r="I2917" s="15"/>
      <c r="J2917" s="15"/>
      <c r="K2917" s="16"/>
      <c r="L2917" s="15"/>
      <c r="M2917" s="15"/>
      <c r="N2917" s="17"/>
      <c r="O2917" s="17"/>
      <c r="P2917" s="190"/>
      <c r="Q2917" s="69"/>
      <c r="R2917" s="755"/>
      <c r="S2917" s="755"/>
      <c r="T2917" s="10"/>
      <c r="U2917" s="10"/>
      <c r="V2917" s="10"/>
      <c r="W2917" s="10"/>
      <c r="X2917" s="10"/>
      <c r="Y2917" s="10"/>
      <c r="Z2917" s="10"/>
      <c r="AA2917" s="10"/>
      <c r="AB2917" s="10"/>
      <c r="AC2917" s="10"/>
      <c r="AD2917" s="10"/>
      <c r="AE2917" s="10"/>
      <c r="AF2917" s="10"/>
      <c r="AG2917" s="10"/>
      <c r="AH2917" s="10"/>
      <c r="AI2917" s="10"/>
      <c r="AJ2917" s="10"/>
      <c r="AK2917" s="10"/>
      <c r="AL2917" s="10"/>
      <c r="AM2917" s="10"/>
      <c r="AN2917" s="10"/>
      <c r="AO2917" s="10"/>
      <c r="AP2917" s="10"/>
      <c r="AQ2917" s="10"/>
      <c r="AR2917" s="10"/>
      <c r="AS2917" s="10"/>
      <c r="AT2917" s="10"/>
      <c r="AU2917" s="10"/>
      <c r="AV2917" s="10"/>
      <c r="AW2917" s="10"/>
      <c r="AX2917" s="10"/>
      <c r="AY2917" s="10"/>
      <c r="AZ2917" s="10"/>
      <c r="BA2917" s="10"/>
      <c r="BB2917" s="10"/>
      <c r="BC2917" s="11"/>
      <c r="BD2917" s="12"/>
      <c r="BE2917" s="10"/>
      <c r="BF2917" s="10"/>
      <c r="BG2917" s="10"/>
      <c r="BH2917" s="10"/>
    </row>
    <row r="2918" spans="1:60" s="207" customFormat="1" hidden="1">
      <c r="A2918" s="67"/>
      <c r="B2918" s="28"/>
      <c r="C2918" s="28"/>
      <c r="D2918" s="1004" t="s">
        <v>419</v>
      </c>
      <c r="N2918" s="18">
        <f>SUBTOTAL(9,N2919:N2921)</f>
        <v>495000000</v>
      </c>
      <c r="O2918" s="18">
        <f>SUBTOTAL(9,O2919:O2921)</f>
        <v>0</v>
      </c>
      <c r="P2918" s="18">
        <f>SUBTOTAL(9,P2919:P2921)</f>
        <v>495000000</v>
      </c>
      <c r="Q2918" s="163"/>
      <c r="R2918" s="755"/>
      <c r="S2918" s="755"/>
      <c r="T2918" s="10"/>
      <c r="U2918" s="10"/>
      <c r="V2918" s="10"/>
      <c r="W2918" s="10"/>
      <c r="X2918" s="10"/>
      <c r="Y2918" s="10"/>
      <c r="Z2918" s="10"/>
      <c r="AA2918" s="10"/>
      <c r="AB2918" s="10"/>
      <c r="AC2918" s="10"/>
      <c r="AD2918" s="10"/>
      <c r="AE2918" s="10"/>
      <c r="AF2918" s="10"/>
      <c r="AG2918" s="10"/>
      <c r="AH2918" s="10"/>
      <c r="AI2918" s="10"/>
      <c r="AJ2918" s="10"/>
      <c r="AK2918" s="10"/>
      <c r="AL2918" s="10"/>
      <c r="AM2918" s="10"/>
      <c r="AN2918" s="10"/>
      <c r="AO2918" s="10"/>
      <c r="AP2918" s="10"/>
      <c r="AQ2918" s="10"/>
      <c r="AR2918" s="10"/>
      <c r="AS2918" s="10"/>
      <c r="AT2918" s="10"/>
      <c r="AU2918" s="10"/>
      <c r="AV2918" s="10"/>
      <c r="AW2918" s="10"/>
      <c r="AX2918" s="10"/>
      <c r="AY2918" s="10"/>
      <c r="AZ2918" s="10"/>
      <c r="BA2918" s="10"/>
      <c r="BB2918" s="10"/>
      <c r="BC2918" s="11"/>
      <c r="BD2918" s="12"/>
      <c r="BE2918" s="10"/>
      <c r="BF2918" s="10"/>
      <c r="BG2918" s="10"/>
      <c r="BH2918" s="10"/>
    </row>
    <row r="2919" spans="1:60" s="207" customFormat="1" hidden="1">
      <c r="A2919" s="67"/>
      <c r="B2919" s="28"/>
      <c r="C2919" s="28"/>
      <c r="D2919" s="1004"/>
      <c r="E2919" s="124" t="s">
        <v>2995</v>
      </c>
      <c r="F2919" s="14">
        <v>200000000</v>
      </c>
      <c r="G2919" s="15" t="s">
        <v>3</v>
      </c>
      <c r="H2919" s="16">
        <v>1</v>
      </c>
      <c r="I2919" s="15" t="s">
        <v>2770</v>
      </c>
      <c r="J2919" s="15" t="s">
        <v>3</v>
      </c>
      <c r="K2919" s="16">
        <v>1</v>
      </c>
      <c r="L2919" s="15" t="s">
        <v>2782</v>
      </c>
      <c r="M2919" s="15" t="s">
        <v>2993</v>
      </c>
      <c r="N2919" s="17">
        <f>ROUNDUP(IF(H2919&lt;=0,0,IF(K2919&lt;=0,0,F2919*H2919*K2919)),-3)</f>
        <v>200000000</v>
      </c>
      <c r="O2919" s="17"/>
      <c r="P2919" s="17">
        <f t="shared" ref="P2919" si="172">N2919-O2919</f>
        <v>200000000</v>
      </c>
      <c r="Q2919" s="69"/>
      <c r="R2919" s="755"/>
      <c r="S2919" s="755"/>
      <c r="T2919" s="10"/>
      <c r="U2919" s="10"/>
      <c r="V2919" s="10"/>
      <c r="W2919" s="10"/>
      <c r="X2919" s="10"/>
      <c r="Y2919" s="10"/>
      <c r="Z2919" s="10"/>
      <c r="AA2919" s="10"/>
      <c r="AB2919" s="10"/>
      <c r="AC2919" s="10"/>
      <c r="AD2919" s="10"/>
      <c r="AE2919" s="10"/>
      <c r="AF2919" s="10"/>
      <c r="AG2919" s="10"/>
      <c r="AH2919" s="10"/>
      <c r="AI2919" s="10"/>
      <c r="AJ2919" s="10"/>
      <c r="AK2919" s="10"/>
      <c r="AL2919" s="10"/>
      <c r="AM2919" s="10"/>
      <c r="AN2919" s="10"/>
      <c r="AO2919" s="10"/>
      <c r="AP2919" s="10"/>
      <c r="AQ2919" s="10"/>
      <c r="AR2919" s="10"/>
      <c r="AS2919" s="10"/>
      <c r="AT2919" s="10"/>
      <c r="AU2919" s="10"/>
      <c r="AV2919" s="10"/>
      <c r="AW2919" s="10"/>
      <c r="AX2919" s="10"/>
      <c r="AY2919" s="10"/>
      <c r="AZ2919" s="10"/>
      <c r="BA2919" s="10"/>
      <c r="BB2919" s="10"/>
      <c r="BC2919" s="11"/>
      <c r="BD2919" s="12"/>
      <c r="BE2919" s="10"/>
      <c r="BF2919" s="10"/>
      <c r="BG2919" s="10"/>
      <c r="BH2919" s="10"/>
    </row>
    <row r="2920" spans="1:60" s="207" customFormat="1" hidden="1">
      <c r="A2920" s="67"/>
      <c r="B2920" s="28"/>
      <c r="C2920" s="28"/>
      <c r="D2920" s="1004"/>
      <c r="E2920" s="124" t="s">
        <v>2996</v>
      </c>
      <c r="F2920" s="14">
        <v>295000000</v>
      </c>
      <c r="G2920" s="15" t="s">
        <v>3</v>
      </c>
      <c r="H2920" s="16">
        <v>1</v>
      </c>
      <c r="I2920" s="15" t="s">
        <v>2770</v>
      </c>
      <c r="J2920" s="15" t="s">
        <v>3</v>
      </c>
      <c r="K2920" s="16">
        <v>1</v>
      </c>
      <c r="L2920" s="15" t="s">
        <v>2782</v>
      </c>
      <c r="M2920" s="15" t="s">
        <v>2993</v>
      </c>
      <c r="N2920" s="17">
        <f>ROUNDUP(IF(H2920&lt;=0,0,IF(K2920&lt;=0,0,F2920*H2920*K2920)),-3)</f>
        <v>295000000</v>
      </c>
      <c r="O2920" s="17"/>
      <c r="P2920" s="17">
        <f t="shared" ref="P2920" si="173">N2920-O2920</f>
        <v>295000000</v>
      </c>
      <c r="Q2920" s="69"/>
      <c r="R2920" s="755"/>
      <c r="S2920" s="755"/>
      <c r="T2920" s="10"/>
      <c r="U2920" s="10"/>
      <c r="V2920" s="10"/>
      <c r="W2920" s="10"/>
      <c r="X2920" s="10"/>
      <c r="Y2920" s="10"/>
      <c r="Z2920" s="10"/>
      <c r="AA2920" s="10"/>
      <c r="AB2920" s="10"/>
      <c r="AC2920" s="10"/>
      <c r="AD2920" s="10"/>
      <c r="AE2920" s="10"/>
      <c r="AF2920" s="10"/>
      <c r="AG2920" s="10"/>
      <c r="AH2920" s="10"/>
      <c r="AI2920" s="10"/>
      <c r="AJ2920" s="10"/>
      <c r="AK2920" s="10"/>
      <c r="AL2920" s="10"/>
      <c r="AM2920" s="10"/>
      <c r="AN2920" s="10"/>
      <c r="AO2920" s="10"/>
      <c r="AP2920" s="10"/>
      <c r="AQ2920" s="10"/>
      <c r="AR2920" s="10"/>
      <c r="AS2920" s="10"/>
      <c r="AT2920" s="10"/>
      <c r="AU2920" s="10"/>
      <c r="AV2920" s="10"/>
      <c r="AW2920" s="10"/>
      <c r="AX2920" s="10"/>
      <c r="AY2920" s="10"/>
      <c r="AZ2920" s="10"/>
      <c r="BA2920" s="10"/>
      <c r="BB2920" s="10"/>
      <c r="BC2920" s="11"/>
      <c r="BD2920" s="12"/>
      <c r="BE2920" s="10"/>
      <c r="BF2920" s="10"/>
      <c r="BG2920" s="10"/>
      <c r="BH2920" s="10"/>
    </row>
    <row r="2921" spans="1:60" s="207" customFormat="1" hidden="1">
      <c r="A2921" s="67"/>
      <c r="B2921" s="28"/>
      <c r="C2921" s="28"/>
      <c r="D2921" s="1004"/>
      <c r="E2921" s="124"/>
      <c r="F2921" s="14"/>
      <c r="G2921" s="15"/>
      <c r="H2921" s="16"/>
      <c r="I2921" s="15"/>
      <c r="J2921" s="15"/>
      <c r="K2921" s="16"/>
      <c r="L2921" s="15"/>
      <c r="M2921" s="15"/>
      <c r="N2921" s="17"/>
      <c r="O2921" s="17"/>
      <c r="P2921" s="190"/>
      <c r="Q2921" s="69"/>
      <c r="R2921" s="755"/>
      <c r="S2921" s="755"/>
      <c r="T2921" s="10"/>
      <c r="U2921" s="10"/>
      <c r="V2921" s="10"/>
      <c r="W2921" s="10"/>
      <c r="X2921" s="10"/>
      <c r="Y2921" s="10"/>
      <c r="Z2921" s="10"/>
      <c r="AA2921" s="10"/>
      <c r="AB2921" s="10"/>
      <c r="AC2921" s="10"/>
      <c r="AD2921" s="10"/>
      <c r="AE2921" s="10"/>
      <c r="AF2921" s="10"/>
      <c r="AG2921" s="10"/>
      <c r="AH2921" s="10"/>
      <c r="AI2921" s="10"/>
      <c r="AJ2921" s="10"/>
      <c r="AK2921" s="10"/>
      <c r="AL2921" s="10"/>
      <c r="AM2921" s="10"/>
      <c r="AN2921" s="10"/>
      <c r="AO2921" s="10"/>
      <c r="AP2921" s="10"/>
      <c r="AQ2921" s="10"/>
      <c r="AR2921" s="10"/>
      <c r="AS2921" s="10"/>
      <c r="AT2921" s="10"/>
      <c r="AU2921" s="10"/>
      <c r="AV2921" s="10"/>
      <c r="AW2921" s="10"/>
      <c r="AX2921" s="10"/>
      <c r="AY2921" s="10"/>
      <c r="AZ2921" s="10"/>
      <c r="BA2921" s="10"/>
      <c r="BB2921" s="10"/>
      <c r="BC2921" s="11"/>
      <c r="BD2921" s="12"/>
      <c r="BE2921" s="10"/>
      <c r="BF2921" s="10"/>
      <c r="BG2921" s="10"/>
      <c r="BH2921" s="10"/>
    </row>
    <row r="2922" spans="1:60" s="207" customFormat="1" hidden="1">
      <c r="A2922" s="67"/>
      <c r="B2922" s="28"/>
      <c r="C2922" s="28"/>
      <c r="D2922" s="1004" t="s">
        <v>409</v>
      </c>
      <c r="E2922" s="124"/>
      <c r="F2922" s="14"/>
      <c r="G2922" s="15"/>
      <c r="H2922" s="16"/>
      <c r="I2922" s="15"/>
      <c r="J2922" s="15"/>
      <c r="K2922" s="16"/>
      <c r="L2922" s="15"/>
      <c r="M2922" s="15"/>
      <c r="N2922" s="18">
        <f>SUBTOTAL(9,N2923)</f>
        <v>1800000</v>
      </c>
      <c r="O2922" s="18">
        <f>SUBTOTAL(9,O2923)</f>
        <v>0</v>
      </c>
      <c r="P2922" s="18">
        <f>SUBTOTAL(9,P2923)</f>
        <v>1800000</v>
      </c>
      <c r="Q2922" s="163"/>
      <c r="R2922" s="755"/>
      <c r="S2922" s="755"/>
      <c r="T2922" s="10"/>
      <c r="U2922" s="10"/>
      <c r="V2922" s="10"/>
      <c r="W2922" s="10"/>
      <c r="X2922" s="10"/>
      <c r="Y2922" s="10"/>
      <c r="Z2922" s="10"/>
      <c r="AA2922" s="10"/>
      <c r="AB2922" s="10"/>
      <c r="AC2922" s="10"/>
      <c r="AD2922" s="10"/>
      <c r="AE2922" s="10"/>
      <c r="AF2922" s="10"/>
      <c r="AG2922" s="10"/>
      <c r="AH2922" s="10"/>
      <c r="AI2922" s="10"/>
      <c r="AJ2922" s="10"/>
      <c r="AK2922" s="10"/>
      <c r="AL2922" s="10"/>
      <c r="AM2922" s="10"/>
      <c r="AN2922" s="10"/>
      <c r="AO2922" s="10"/>
      <c r="AP2922" s="10"/>
      <c r="AQ2922" s="10"/>
      <c r="AR2922" s="10"/>
      <c r="AS2922" s="10"/>
      <c r="AT2922" s="10"/>
      <c r="AU2922" s="10"/>
      <c r="AV2922" s="10"/>
      <c r="AW2922" s="10"/>
      <c r="AX2922" s="10"/>
      <c r="AY2922" s="10"/>
      <c r="AZ2922" s="10"/>
      <c r="BA2922" s="10"/>
      <c r="BB2922" s="10"/>
      <c r="BC2922" s="11"/>
      <c r="BD2922" s="12"/>
      <c r="BE2922" s="10"/>
      <c r="BF2922" s="10"/>
      <c r="BG2922" s="10"/>
      <c r="BH2922" s="10"/>
    </row>
    <row r="2923" spans="1:60" s="207" customFormat="1" hidden="1">
      <c r="A2923" s="67"/>
      <c r="B2923" s="28"/>
      <c r="C2923" s="28"/>
      <c r="D2923" s="1004"/>
      <c r="E2923" s="124" t="s">
        <v>2997</v>
      </c>
      <c r="F2923" s="14">
        <v>1800000</v>
      </c>
      <c r="G2923" s="15" t="s">
        <v>3</v>
      </c>
      <c r="H2923" s="16">
        <v>1</v>
      </c>
      <c r="I2923" s="15" t="s">
        <v>2770</v>
      </c>
      <c r="J2923" s="15" t="s">
        <v>3</v>
      </c>
      <c r="K2923" s="16">
        <v>1</v>
      </c>
      <c r="L2923" s="15" t="s">
        <v>2782</v>
      </c>
      <c r="M2923" s="15" t="s">
        <v>2993</v>
      </c>
      <c r="N2923" s="17">
        <f>ROUNDUP(IF(H2923&lt;=0,0,IF(K2923&lt;=0,0,F2923*H2923*K2923)),-3)</f>
        <v>1800000</v>
      </c>
      <c r="O2923" s="17"/>
      <c r="P2923" s="17">
        <f t="shared" ref="P2923" si="174">N2923-O2923</f>
        <v>1800000</v>
      </c>
      <c r="Q2923" s="69"/>
      <c r="R2923" s="755"/>
      <c r="S2923" s="755"/>
      <c r="T2923" s="10"/>
      <c r="U2923" s="10"/>
      <c r="V2923" s="10"/>
      <c r="W2923" s="10"/>
      <c r="X2923" s="10"/>
      <c r="Y2923" s="10"/>
      <c r="Z2923" s="10"/>
      <c r="AA2923" s="10"/>
      <c r="AB2923" s="10"/>
      <c r="AC2923" s="10"/>
      <c r="AD2923" s="10"/>
      <c r="AE2923" s="10"/>
      <c r="AF2923" s="10"/>
      <c r="AG2923" s="10"/>
      <c r="AH2923" s="10"/>
      <c r="AI2923" s="10"/>
      <c r="AJ2923" s="10"/>
      <c r="AK2923" s="10"/>
      <c r="AL2923" s="10"/>
      <c r="AM2923" s="10"/>
      <c r="AN2923" s="10"/>
      <c r="AO2923" s="10"/>
      <c r="AP2923" s="10"/>
      <c r="AQ2923" s="10"/>
      <c r="AR2923" s="10"/>
      <c r="AS2923" s="10"/>
      <c r="AT2923" s="10"/>
      <c r="AU2923" s="10"/>
      <c r="AV2923" s="10"/>
      <c r="AW2923" s="10"/>
      <c r="AX2923" s="10"/>
      <c r="AY2923" s="10"/>
      <c r="AZ2923" s="10"/>
      <c r="BA2923" s="10"/>
      <c r="BB2923" s="10"/>
      <c r="BC2923" s="11"/>
      <c r="BD2923" s="12"/>
      <c r="BE2923" s="10"/>
      <c r="BF2923" s="10"/>
      <c r="BG2923" s="10"/>
      <c r="BH2923" s="10"/>
    </row>
    <row r="2924" spans="1:60" s="207" customFormat="1" hidden="1">
      <c r="A2924" s="67"/>
      <c r="B2924" s="28"/>
      <c r="C2924" s="28"/>
      <c r="D2924" s="1004"/>
      <c r="E2924" s="124"/>
      <c r="F2924" s="14"/>
      <c r="G2924" s="15"/>
      <c r="H2924" s="16"/>
      <c r="I2924" s="15"/>
      <c r="J2924" s="15"/>
      <c r="K2924" s="16"/>
      <c r="L2924" s="15"/>
      <c r="M2924" s="15"/>
      <c r="N2924" s="17"/>
      <c r="O2924" s="17"/>
      <c r="P2924" s="190"/>
      <c r="Q2924" s="69"/>
      <c r="R2924" s="755"/>
      <c r="S2924" s="755"/>
      <c r="T2924" s="10"/>
      <c r="U2924" s="10"/>
      <c r="V2924" s="10"/>
      <c r="W2924" s="10"/>
      <c r="X2924" s="10"/>
      <c r="Y2924" s="10"/>
      <c r="Z2924" s="10"/>
      <c r="AA2924" s="10"/>
      <c r="AB2924" s="10"/>
      <c r="AC2924" s="10"/>
      <c r="AD2924" s="10"/>
      <c r="AE2924" s="10"/>
      <c r="AF2924" s="10"/>
      <c r="AG2924" s="10"/>
      <c r="AH2924" s="10"/>
      <c r="AI2924" s="10"/>
      <c r="AJ2924" s="10"/>
      <c r="AK2924" s="10"/>
      <c r="AL2924" s="10"/>
      <c r="AM2924" s="10"/>
      <c r="AN2924" s="10"/>
      <c r="AO2924" s="10"/>
      <c r="AP2924" s="10"/>
      <c r="AQ2924" s="10"/>
      <c r="AR2924" s="10"/>
      <c r="AS2924" s="10"/>
      <c r="AT2924" s="10"/>
      <c r="AU2924" s="10"/>
      <c r="AV2924" s="10"/>
      <c r="AW2924" s="10"/>
      <c r="AX2924" s="10"/>
      <c r="AY2924" s="10"/>
      <c r="AZ2924" s="10"/>
      <c r="BA2924" s="10"/>
      <c r="BB2924" s="10"/>
      <c r="BC2924" s="11"/>
      <c r="BD2924" s="12"/>
      <c r="BE2924" s="10"/>
      <c r="BF2924" s="10"/>
      <c r="BG2924" s="10"/>
      <c r="BH2924" s="10"/>
    </row>
    <row r="2925" spans="1:60" s="207" customFormat="1" hidden="1">
      <c r="A2925" s="67"/>
      <c r="B2925" s="28"/>
      <c r="C2925" s="28"/>
      <c r="D2925" s="1004"/>
      <c r="E2925" s="124"/>
      <c r="F2925" s="14"/>
      <c r="G2925" s="15"/>
      <c r="H2925" s="16"/>
      <c r="I2925" s="15"/>
      <c r="J2925" s="15"/>
      <c r="K2925" s="16"/>
      <c r="L2925" s="15"/>
      <c r="M2925" s="15"/>
      <c r="N2925" s="18">
        <f>SUBTOTAL(9,N2926)</f>
        <v>40000000</v>
      </c>
      <c r="O2925" s="18">
        <f>SUBTOTAL(9,O2926)</f>
        <v>0</v>
      </c>
      <c r="P2925" s="18">
        <f>SUBTOTAL(9,P2926)</f>
        <v>40000000</v>
      </c>
      <c r="Q2925" s="163"/>
      <c r="R2925" s="755"/>
      <c r="S2925" s="755"/>
      <c r="T2925" s="10"/>
      <c r="U2925" s="10"/>
      <c r="V2925" s="10"/>
      <c r="W2925" s="10"/>
      <c r="X2925" s="10"/>
      <c r="Y2925" s="10"/>
      <c r="Z2925" s="10"/>
      <c r="AA2925" s="10"/>
      <c r="AB2925" s="10"/>
      <c r="AC2925" s="10"/>
      <c r="AD2925" s="10"/>
      <c r="AE2925" s="10"/>
      <c r="AF2925" s="10"/>
      <c r="AG2925" s="10"/>
      <c r="AH2925" s="10"/>
      <c r="AI2925" s="10"/>
      <c r="AJ2925" s="10"/>
      <c r="AK2925" s="10"/>
      <c r="AL2925" s="10"/>
      <c r="AM2925" s="10"/>
      <c r="AN2925" s="10"/>
      <c r="AO2925" s="10"/>
      <c r="AP2925" s="10"/>
      <c r="AQ2925" s="10"/>
      <c r="AR2925" s="10"/>
      <c r="AS2925" s="10"/>
      <c r="AT2925" s="10"/>
      <c r="AU2925" s="10"/>
      <c r="AV2925" s="10"/>
      <c r="AW2925" s="10"/>
      <c r="AX2925" s="10"/>
      <c r="AY2925" s="10"/>
      <c r="AZ2925" s="10"/>
      <c r="BA2925" s="10"/>
      <c r="BB2925" s="10"/>
      <c r="BC2925" s="11"/>
      <c r="BD2925" s="12"/>
      <c r="BE2925" s="10"/>
      <c r="BF2925" s="10"/>
      <c r="BG2925" s="10"/>
      <c r="BH2925" s="10"/>
    </row>
    <row r="2926" spans="1:60" s="207" customFormat="1" hidden="1">
      <c r="A2926" s="67"/>
      <c r="B2926" s="28"/>
      <c r="C2926" s="28"/>
      <c r="D2926" s="1004" t="s">
        <v>413</v>
      </c>
      <c r="E2926" s="124" t="s">
        <v>2998</v>
      </c>
      <c r="F2926" s="14">
        <v>10000000</v>
      </c>
      <c r="G2926" s="15" t="s">
        <v>3</v>
      </c>
      <c r="H2926" s="16">
        <v>4</v>
      </c>
      <c r="I2926" s="15" t="s">
        <v>2977</v>
      </c>
      <c r="J2926" s="15" t="s">
        <v>3</v>
      </c>
      <c r="K2926" s="16">
        <v>1</v>
      </c>
      <c r="L2926" s="15" t="s">
        <v>2782</v>
      </c>
      <c r="M2926" s="15" t="s">
        <v>2993</v>
      </c>
      <c r="N2926" s="17">
        <f>ROUNDUP(IF(H2926&lt;=0,0,IF(K2926&lt;=0,0,F2926*H2926*K2926)),-3)</f>
        <v>40000000</v>
      </c>
      <c r="O2926" s="17"/>
      <c r="P2926" s="17">
        <f t="shared" ref="P2926" si="175">N2926-O2926</f>
        <v>40000000</v>
      </c>
      <c r="Q2926" s="447"/>
      <c r="R2926" s="755"/>
      <c r="S2926" s="755"/>
      <c r="T2926" s="10"/>
      <c r="U2926" s="10"/>
      <c r="V2926" s="10"/>
      <c r="W2926" s="10"/>
      <c r="X2926" s="10"/>
      <c r="Y2926" s="10"/>
      <c r="Z2926" s="10"/>
      <c r="AA2926" s="10"/>
      <c r="AB2926" s="10"/>
      <c r="AC2926" s="10"/>
      <c r="AD2926" s="10"/>
      <c r="AE2926" s="10"/>
      <c r="AF2926" s="10"/>
      <c r="AG2926" s="10"/>
      <c r="AH2926" s="10"/>
      <c r="AI2926" s="10"/>
      <c r="AJ2926" s="10"/>
      <c r="AK2926" s="10"/>
      <c r="AL2926" s="10"/>
      <c r="AM2926" s="10"/>
      <c r="AN2926" s="10"/>
      <c r="AO2926" s="10"/>
      <c r="AP2926" s="10"/>
      <c r="AQ2926" s="10"/>
      <c r="AR2926" s="10"/>
      <c r="AS2926" s="10"/>
      <c r="AT2926" s="10"/>
      <c r="AU2926" s="10"/>
      <c r="AV2926" s="10"/>
      <c r="AW2926" s="10"/>
      <c r="AX2926" s="10"/>
      <c r="AY2926" s="10"/>
      <c r="AZ2926" s="10"/>
      <c r="BA2926" s="10"/>
      <c r="BB2926" s="10"/>
      <c r="BC2926" s="11"/>
      <c r="BD2926" s="12"/>
      <c r="BE2926" s="10"/>
      <c r="BF2926" s="10"/>
      <c r="BG2926" s="10"/>
      <c r="BH2926" s="10"/>
    </row>
    <row r="2927" spans="1:60" s="207" customFormat="1" hidden="1">
      <c r="A2927" s="67"/>
      <c r="B2927" s="28"/>
      <c r="C2927" s="28"/>
      <c r="D2927" s="1004"/>
      <c r="E2927" s="124"/>
      <c r="F2927" s="14"/>
      <c r="G2927" s="15"/>
      <c r="H2927" s="16"/>
      <c r="I2927" s="15"/>
      <c r="J2927" s="15"/>
      <c r="K2927" s="16"/>
      <c r="L2927" s="15"/>
      <c r="M2927" s="15"/>
      <c r="N2927" s="17"/>
      <c r="O2927" s="17"/>
      <c r="P2927" s="446"/>
      <c r="Q2927" s="447"/>
      <c r="R2927" s="755"/>
      <c r="S2927" s="755"/>
      <c r="T2927" s="10"/>
      <c r="U2927" s="10"/>
      <c r="V2927" s="10"/>
      <c r="W2927" s="10"/>
      <c r="X2927" s="10"/>
      <c r="Y2927" s="10"/>
      <c r="Z2927" s="10"/>
      <c r="AA2927" s="10"/>
      <c r="AB2927" s="10"/>
      <c r="AC2927" s="10"/>
      <c r="AD2927" s="10"/>
      <c r="AE2927" s="10"/>
      <c r="AF2927" s="10"/>
      <c r="AG2927" s="10"/>
      <c r="AH2927" s="10"/>
      <c r="AI2927" s="10"/>
      <c r="AJ2927" s="10"/>
      <c r="AK2927" s="10"/>
      <c r="AL2927" s="10"/>
      <c r="AM2927" s="10"/>
      <c r="AN2927" s="10"/>
      <c r="AO2927" s="10"/>
      <c r="AP2927" s="10"/>
      <c r="AQ2927" s="10"/>
      <c r="AR2927" s="10"/>
      <c r="AS2927" s="10"/>
      <c r="AT2927" s="10"/>
      <c r="AU2927" s="10"/>
      <c r="AV2927" s="10"/>
      <c r="AW2927" s="10"/>
      <c r="AX2927" s="10"/>
      <c r="AY2927" s="10"/>
      <c r="AZ2927" s="10"/>
      <c r="BA2927" s="10"/>
      <c r="BB2927" s="10"/>
      <c r="BC2927" s="11"/>
      <c r="BD2927" s="12"/>
      <c r="BE2927" s="10"/>
      <c r="BF2927" s="10"/>
      <c r="BG2927" s="10"/>
      <c r="BH2927" s="10"/>
    </row>
    <row r="2928" spans="1:60" s="207" customFormat="1" hidden="1">
      <c r="A2928" s="67"/>
      <c r="B2928" s="28"/>
      <c r="C2928" s="28"/>
      <c r="D2928" s="1004" t="s">
        <v>412</v>
      </c>
      <c r="E2928" s="124"/>
      <c r="F2928" s="14"/>
      <c r="G2928" s="15"/>
      <c r="H2928" s="16"/>
      <c r="I2928" s="15"/>
      <c r="J2928" s="15"/>
      <c r="K2928" s="16"/>
      <c r="L2928" s="15"/>
      <c r="M2928" s="15"/>
      <c r="N2928" s="18">
        <f>SUBTOTAL(9,N2929:N2935)</f>
        <v>436000000</v>
      </c>
      <c r="O2928" s="18">
        <f>SUBTOTAL(9,O2929:O2935)</f>
        <v>400000000</v>
      </c>
      <c r="P2928" s="18">
        <f>SUBTOTAL(9,P2929:P2935)</f>
        <v>36000000</v>
      </c>
      <c r="Q2928" s="962"/>
      <c r="R2928" s="755"/>
      <c r="S2928" s="755"/>
      <c r="T2928" s="10"/>
      <c r="U2928" s="10"/>
      <c r="V2928" s="10"/>
      <c r="W2928" s="10"/>
      <c r="X2928" s="10"/>
      <c r="Y2928" s="10"/>
      <c r="Z2928" s="10"/>
      <c r="AA2928" s="10"/>
      <c r="AB2928" s="10"/>
      <c r="AC2928" s="10"/>
      <c r="AD2928" s="10"/>
      <c r="AE2928" s="10"/>
      <c r="AF2928" s="10"/>
      <c r="AG2928" s="10"/>
      <c r="AH2928" s="10"/>
      <c r="AI2928" s="10"/>
      <c r="AJ2928" s="10"/>
      <c r="AK2928" s="10"/>
      <c r="AL2928" s="10"/>
      <c r="AM2928" s="10"/>
      <c r="AN2928" s="10"/>
      <c r="AO2928" s="10"/>
      <c r="AP2928" s="10"/>
      <c r="AQ2928" s="10"/>
      <c r="AR2928" s="10"/>
      <c r="AS2928" s="10"/>
      <c r="AT2928" s="10"/>
      <c r="AU2928" s="10"/>
      <c r="AV2928" s="10"/>
      <c r="AW2928" s="10"/>
      <c r="AX2928" s="10"/>
      <c r="AY2928" s="10"/>
      <c r="AZ2928" s="10"/>
      <c r="BA2928" s="10"/>
      <c r="BB2928" s="10"/>
      <c r="BC2928" s="11"/>
      <c r="BD2928" s="12"/>
      <c r="BE2928" s="10"/>
      <c r="BF2928" s="10"/>
      <c r="BG2928" s="10"/>
      <c r="BH2928" s="10"/>
    </row>
    <row r="2929" spans="1:60" s="207" customFormat="1" hidden="1">
      <c r="A2929" s="67"/>
      <c r="B2929" s="28"/>
      <c r="C2929" s="28"/>
      <c r="D2929" s="1004"/>
      <c r="E2929" s="124" t="s">
        <v>2999</v>
      </c>
      <c r="F2929" s="14">
        <v>400000</v>
      </c>
      <c r="G2929" s="15" t="s">
        <v>3</v>
      </c>
      <c r="H2929" s="16">
        <v>1</v>
      </c>
      <c r="I2929" s="15" t="s">
        <v>2770</v>
      </c>
      <c r="J2929" s="15" t="s">
        <v>3</v>
      </c>
      <c r="K2929" s="16">
        <v>300</v>
      </c>
      <c r="L2929" s="15" t="s">
        <v>2787</v>
      </c>
      <c r="M2929" s="15" t="s">
        <v>2993</v>
      </c>
      <c r="N2929" s="17">
        <f t="shared" ref="N2929:N2935" si="176">ROUNDUP(IF(H2929&lt;=0,0,IF(K2929&lt;=0,0,F2929*H2929*K2929)),-3)</f>
        <v>120000000</v>
      </c>
      <c r="O2929" s="17">
        <v>400000000</v>
      </c>
      <c r="P2929" s="17">
        <f>N2929-O2929</f>
        <v>-280000000</v>
      </c>
      <c r="Q2929" s="447"/>
      <c r="R2929" s="755"/>
      <c r="S2929" s="755"/>
      <c r="T2929" s="10"/>
      <c r="U2929" s="10"/>
      <c r="V2929" s="10"/>
      <c r="W2929" s="10"/>
      <c r="X2929" s="10"/>
      <c r="Y2929" s="10"/>
      <c r="Z2929" s="10"/>
      <c r="AA2929" s="10"/>
      <c r="AB2929" s="10"/>
      <c r="AC2929" s="10"/>
      <c r="AD2929" s="10"/>
      <c r="AE2929" s="10"/>
      <c r="AF2929" s="10"/>
      <c r="AG2929" s="10"/>
      <c r="AH2929" s="10"/>
      <c r="AI2929" s="10"/>
      <c r="AJ2929" s="10"/>
      <c r="AK2929" s="10"/>
      <c r="AL2929" s="10"/>
      <c r="AM2929" s="10"/>
      <c r="AN2929" s="10"/>
      <c r="AO2929" s="10"/>
      <c r="AP2929" s="10"/>
      <c r="AQ2929" s="10"/>
      <c r="AR2929" s="10"/>
      <c r="AS2929" s="10"/>
      <c r="AT2929" s="10"/>
      <c r="AU2929" s="10"/>
      <c r="AV2929" s="10"/>
      <c r="AW2929" s="10"/>
      <c r="AX2929" s="10"/>
      <c r="AY2929" s="10"/>
      <c r="AZ2929" s="10"/>
      <c r="BA2929" s="10"/>
      <c r="BB2929" s="10"/>
      <c r="BC2929" s="11"/>
      <c r="BD2929" s="12"/>
      <c r="BE2929" s="10"/>
      <c r="BF2929" s="10"/>
      <c r="BG2929" s="10"/>
      <c r="BH2929" s="10"/>
    </row>
    <row r="2930" spans="1:60" s="207" customFormat="1" hidden="1">
      <c r="A2930" s="67"/>
      <c r="B2930" s="28"/>
      <c r="C2930" s="28"/>
      <c r="D2930" s="1004"/>
      <c r="E2930" s="124" t="s">
        <v>3000</v>
      </c>
      <c r="F2930" s="14">
        <v>100000000</v>
      </c>
      <c r="G2930" s="15" t="s">
        <v>3</v>
      </c>
      <c r="H2930" s="16">
        <v>1</v>
      </c>
      <c r="I2930" s="15" t="s">
        <v>2770</v>
      </c>
      <c r="J2930" s="15" t="s">
        <v>3</v>
      </c>
      <c r="K2930" s="16">
        <v>1</v>
      </c>
      <c r="L2930" s="15" t="s">
        <v>2782</v>
      </c>
      <c r="M2930" s="15" t="s">
        <v>2993</v>
      </c>
      <c r="N2930" s="17">
        <f t="shared" si="176"/>
        <v>100000000</v>
      </c>
      <c r="O2930" s="446"/>
      <c r="P2930" s="17">
        <f t="shared" ref="P2930" si="177">N2930-O2930</f>
        <v>100000000</v>
      </c>
      <c r="Q2930" s="447"/>
      <c r="R2930" s="755"/>
      <c r="S2930" s="755"/>
      <c r="T2930" s="10"/>
      <c r="U2930" s="10"/>
      <c r="V2930" s="10"/>
      <c r="W2930" s="10"/>
      <c r="X2930" s="10"/>
      <c r="Y2930" s="10"/>
      <c r="Z2930" s="10"/>
      <c r="AA2930" s="10"/>
      <c r="AB2930" s="10"/>
      <c r="AC2930" s="10"/>
      <c r="AD2930" s="10"/>
      <c r="AE2930" s="10"/>
      <c r="AF2930" s="10"/>
      <c r="AG2930" s="10"/>
      <c r="AH2930" s="10"/>
      <c r="AI2930" s="10"/>
      <c r="AJ2930" s="10"/>
      <c r="AK2930" s="10"/>
      <c r="AL2930" s="10"/>
      <c r="AM2930" s="10"/>
      <c r="AN2930" s="10"/>
      <c r="AO2930" s="10"/>
      <c r="AP2930" s="10"/>
      <c r="AQ2930" s="10"/>
      <c r="AR2930" s="10"/>
      <c r="AS2930" s="10"/>
      <c r="AT2930" s="10"/>
      <c r="AU2930" s="10"/>
      <c r="AV2930" s="10"/>
      <c r="AW2930" s="10"/>
      <c r="AX2930" s="10"/>
      <c r="AY2930" s="10"/>
      <c r="AZ2930" s="10"/>
      <c r="BA2930" s="10"/>
      <c r="BB2930" s="10"/>
      <c r="BC2930" s="11"/>
      <c r="BD2930" s="12"/>
      <c r="BE2930" s="10"/>
      <c r="BF2930" s="10"/>
      <c r="BG2930" s="10"/>
      <c r="BH2930" s="10"/>
    </row>
    <row r="2931" spans="1:60" s="207" customFormat="1" hidden="1">
      <c r="A2931" s="67"/>
      <c r="B2931" s="28"/>
      <c r="C2931" s="28"/>
      <c r="D2931" s="1004"/>
      <c r="E2931" s="124" t="s">
        <v>3001</v>
      </c>
      <c r="F2931" s="14">
        <v>10000000</v>
      </c>
      <c r="G2931" s="15" t="s">
        <v>3</v>
      </c>
      <c r="H2931" s="16">
        <v>6</v>
      </c>
      <c r="I2931" s="15" t="s">
        <v>2977</v>
      </c>
      <c r="J2931" s="15" t="s">
        <v>3</v>
      </c>
      <c r="K2931" s="16">
        <v>1</v>
      </c>
      <c r="L2931" s="15" t="s">
        <v>2787</v>
      </c>
      <c r="M2931" s="15" t="s">
        <v>5</v>
      </c>
      <c r="N2931" s="17">
        <f t="shared" si="176"/>
        <v>60000000</v>
      </c>
      <c r="O2931" s="446"/>
      <c r="P2931" s="17">
        <f t="shared" ref="P2931" si="178">N2931-O2931</f>
        <v>60000000</v>
      </c>
      <c r="Q2931" s="447"/>
      <c r="R2931" s="755"/>
      <c r="S2931" s="755"/>
      <c r="T2931" s="10"/>
      <c r="U2931" s="10"/>
      <c r="V2931" s="10"/>
      <c r="W2931" s="10"/>
      <c r="X2931" s="10"/>
      <c r="Y2931" s="10"/>
      <c r="Z2931" s="10"/>
      <c r="AA2931" s="10"/>
      <c r="AB2931" s="10"/>
      <c r="AC2931" s="10"/>
      <c r="AD2931" s="10"/>
      <c r="AE2931" s="10"/>
      <c r="AF2931" s="10"/>
      <c r="AG2931" s="10"/>
      <c r="AH2931" s="10"/>
      <c r="AI2931" s="10"/>
      <c r="AJ2931" s="10"/>
      <c r="AK2931" s="10"/>
      <c r="AL2931" s="10"/>
      <c r="AM2931" s="10"/>
      <c r="AN2931" s="10"/>
      <c r="AO2931" s="10"/>
      <c r="AP2931" s="10"/>
      <c r="AQ2931" s="10"/>
      <c r="AR2931" s="10"/>
      <c r="AS2931" s="10"/>
      <c r="AT2931" s="10"/>
      <c r="AU2931" s="10"/>
      <c r="AV2931" s="10"/>
      <c r="AW2931" s="10"/>
      <c r="AX2931" s="10"/>
      <c r="AY2931" s="10"/>
      <c r="AZ2931" s="10"/>
      <c r="BA2931" s="10"/>
      <c r="BB2931" s="10"/>
      <c r="BC2931" s="11"/>
      <c r="BD2931" s="12"/>
      <c r="BE2931" s="10"/>
      <c r="BF2931" s="10"/>
      <c r="BG2931" s="10"/>
      <c r="BH2931" s="10"/>
    </row>
    <row r="2932" spans="1:60" s="207" customFormat="1" hidden="1">
      <c r="A2932" s="67"/>
      <c r="B2932" s="28"/>
      <c r="C2932" s="28"/>
      <c r="D2932" s="1004"/>
      <c r="E2932" s="124" t="s">
        <v>3002</v>
      </c>
      <c r="F2932" s="14">
        <v>2000000</v>
      </c>
      <c r="G2932" s="15" t="s">
        <v>3</v>
      </c>
      <c r="H2932" s="16">
        <v>20</v>
      </c>
      <c r="I2932" s="15" t="s">
        <v>3003</v>
      </c>
      <c r="J2932" s="15" t="s">
        <v>3</v>
      </c>
      <c r="K2932" s="16">
        <v>1</v>
      </c>
      <c r="L2932" s="15" t="s">
        <v>2782</v>
      </c>
      <c r="M2932" s="15" t="s">
        <v>5</v>
      </c>
      <c r="N2932" s="17">
        <f t="shared" si="176"/>
        <v>40000000</v>
      </c>
      <c r="O2932" s="446"/>
      <c r="P2932" s="17">
        <f t="shared" ref="P2932" si="179">N2932-O2932</f>
        <v>40000000</v>
      </c>
      <c r="Q2932" s="447"/>
      <c r="R2932" s="755"/>
      <c r="S2932" s="755"/>
      <c r="T2932" s="10"/>
      <c r="U2932" s="10"/>
      <c r="V2932" s="10"/>
      <c r="W2932" s="10"/>
      <c r="X2932" s="10"/>
      <c r="Y2932" s="10"/>
      <c r="Z2932" s="10"/>
      <c r="AA2932" s="10"/>
      <c r="AB2932" s="10"/>
      <c r="AC2932" s="10"/>
      <c r="AD2932" s="10"/>
      <c r="AE2932" s="10"/>
      <c r="AF2932" s="10"/>
      <c r="AG2932" s="10"/>
      <c r="AH2932" s="10"/>
      <c r="AI2932" s="10"/>
      <c r="AJ2932" s="10"/>
      <c r="AK2932" s="10"/>
      <c r="AL2932" s="10"/>
      <c r="AM2932" s="10"/>
      <c r="AN2932" s="10"/>
      <c r="AO2932" s="10"/>
      <c r="AP2932" s="10"/>
      <c r="AQ2932" s="10"/>
      <c r="AR2932" s="10"/>
      <c r="AS2932" s="10"/>
      <c r="AT2932" s="10"/>
      <c r="AU2932" s="10"/>
      <c r="AV2932" s="10"/>
      <c r="AW2932" s="10"/>
      <c r="AX2932" s="10"/>
      <c r="AY2932" s="10"/>
      <c r="AZ2932" s="10"/>
      <c r="BA2932" s="10"/>
      <c r="BB2932" s="10"/>
      <c r="BC2932" s="11"/>
      <c r="BD2932" s="12"/>
      <c r="BE2932" s="10"/>
      <c r="BF2932" s="10"/>
      <c r="BG2932" s="10"/>
      <c r="BH2932" s="10"/>
    </row>
    <row r="2933" spans="1:60" s="207" customFormat="1" hidden="1">
      <c r="A2933" s="67"/>
      <c r="B2933" s="28"/>
      <c r="C2933" s="28"/>
      <c r="D2933" s="1004"/>
      <c r="E2933" s="124" t="s">
        <v>3004</v>
      </c>
      <c r="F2933" s="14">
        <v>500000</v>
      </c>
      <c r="G2933" s="15" t="s">
        <v>3</v>
      </c>
      <c r="H2933" s="16">
        <v>10</v>
      </c>
      <c r="I2933" s="15" t="s">
        <v>3005</v>
      </c>
      <c r="J2933" s="15" t="s">
        <v>3</v>
      </c>
      <c r="K2933" s="16">
        <v>12</v>
      </c>
      <c r="L2933" s="15" t="s">
        <v>3006</v>
      </c>
      <c r="M2933" s="15" t="s">
        <v>2993</v>
      </c>
      <c r="N2933" s="17">
        <f t="shared" si="176"/>
        <v>60000000</v>
      </c>
      <c r="O2933" s="446"/>
      <c r="P2933" s="17">
        <f t="shared" ref="P2933" si="180">N2933-O2933</f>
        <v>60000000</v>
      </c>
      <c r="Q2933" s="447"/>
      <c r="R2933" s="755"/>
      <c r="S2933" s="755"/>
      <c r="T2933" s="10"/>
      <c r="U2933" s="10"/>
      <c r="V2933" s="10"/>
      <c r="W2933" s="10"/>
      <c r="X2933" s="10"/>
      <c r="Y2933" s="10"/>
      <c r="Z2933" s="10"/>
      <c r="AA2933" s="10"/>
      <c r="AB2933" s="10"/>
      <c r="AC2933" s="10"/>
      <c r="AD2933" s="10"/>
      <c r="AE2933" s="10"/>
      <c r="AF2933" s="10"/>
      <c r="AG2933" s="10"/>
      <c r="AH2933" s="10"/>
      <c r="AI2933" s="10"/>
      <c r="AJ2933" s="10"/>
      <c r="AK2933" s="10"/>
      <c r="AL2933" s="10"/>
      <c r="AM2933" s="10"/>
      <c r="AN2933" s="10"/>
      <c r="AO2933" s="10"/>
      <c r="AP2933" s="10"/>
      <c r="AQ2933" s="10"/>
      <c r="AR2933" s="10"/>
      <c r="AS2933" s="10"/>
      <c r="AT2933" s="10"/>
      <c r="AU2933" s="10"/>
      <c r="AV2933" s="10"/>
      <c r="AW2933" s="10"/>
      <c r="AX2933" s="10"/>
      <c r="AY2933" s="10"/>
      <c r="AZ2933" s="10"/>
      <c r="BA2933" s="10"/>
      <c r="BB2933" s="10"/>
      <c r="BC2933" s="11"/>
      <c r="BD2933" s="12"/>
      <c r="BE2933" s="10"/>
      <c r="BF2933" s="10"/>
      <c r="BG2933" s="10"/>
      <c r="BH2933" s="10"/>
    </row>
    <row r="2934" spans="1:60" s="207" customFormat="1" hidden="1">
      <c r="A2934" s="67"/>
      <c r="B2934" s="28"/>
      <c r="C2934" s="28"/>
      <c r="D2934" s="1004"/>
      <c r="E2934" s="124" t="s">
        <v>3007</v>
      </c>
      <c r="F2934" s="14">
        <v>1800000</v>
      </c>
      <c r="G2934" s="15" t="s">
        <v>3</v>
      </c>
      <c r="H2934" s="16">
        <v>20</v>
      </c>
      <c r="I2934" s="15" t="s">
        <v>3005</v>
      </c>
      <c r="J2934" s="15" t="s">
        <v>3</v>
      </c>
      <c r="K2934" s="16">
        <v>1</v>
      </c>
      <c r="L2934" s="15" t="s">
        <v>2787</v>
      </c>
      <c r="M2934" s="15" t="s">
        <v>2993</v>
      </c>
      <c r="N2934" s="17">
        <f t="shared" si="176"/>
        <v>36000000</v>
      </c>
      <c r="O2934" s="17"/>
      <c r="P2934" s="17">
        <f t="shared" ref="P2934" si="181">N2934-O2934</f>
        <v>36000000</v>
      </c>
      <c r="Q2934" s="447"/>
      <c r="R2934" s="755"/>
      <c r="S2934" s="755"/>
      <c r="T2934" s="10"/>
      <c r="U2934" s="10"/>
      <c r="V2934" s="10"/>
      <c r="W2934" s="10"/>
      <c r="X2934" s="10"/>
      <c r="Y2934" s="10"/>
      <c r="Z2934" s="10"/>
      <c r="AA2934" s="10"/>
      <c r="AB2934" s="10"/>
      <c r="AC2934" s="10"/>
      <c r="AD2934" s="10"/>
      <c r="AE2934" s="10"/>
      <c r="AF2934" s="10"/>
      <c r="AG2934" s="10"/>
      <c r="AH2934" s="10"/>
      <c r="AI2934" s="10"/>
      <c r="AJ2934" s="10"/>
      <c r="AK2934" s="10"/>
      <c r="AL2934" s="10"/>
      <c r="AM2934" s="10"/>
      <c r="AN2934" s="10"/>
      <c r="AO2934" s="10"/>
      <c r="AP2934" s="10"/>
      <c r="AQ2934" s="10"/>
      <c r="AR2934" s="10"/>
      <c r="AS2934" s="10"/>
      <c r="AT2934" s="10"/>
      <c r="AU2934" s="10"/>
      <c r="AV2934" s="10"/>
      <c r="AW2934" s="10"/>
      <c r="AX2934" s="10"/>
      <c r="AY2934" s="10"/>
      <c r="AZ2934" s="10"/>
      <c r="BA2934" s="10"/>
      <c r="BB2934" s="10"/>
      <c r="BC2934" s="11"/>
      <c r="BD2934" s="12"/>
      <c r="BE2934" s="10"/>
      <c r="BF2934" s="10"/>
      <c r="BG2934" s="10"/>
      <c r="BH2934" s="10"/>
    </row>
    <row r="2935" spans="1:60" s="207" customFormat="1" hidden="1">
      <c r="A2935" s="67"/>
      <c r="B2935" s="28"/>
      <c r="C2935" s="28"/>
      <c r="D2935" s="1004"/>
      <c r="E2935" s="124" t="s">
        <v>3008</v>
      </c>
      <c r="F2935" s="14">
        <v>400000</v>
      </c>
      <c r="G2935" s="15" t="s">
        <v>3</v>
      </c>
      <c r="H2935" s="16">
        <v>50</v>
      </c>
      <c r="I2935" s="15" t="s">
        <v>3005</v>
      </c>
      <c r="J2935" s="15" t="s">
        <v>3</v>
      </c>
      <c r="K2935" s="16">
        <v>1</v>
      </c>
      <c r="L2935" s="15" t="s">
        <v>2782</v>
      </c>
      <c r="M2935" s="15" t="s">
        <v>2993</v>
      </c>
      <c r="N2935" s="17">
        <f t="shared" si="176"/>
        <v>20000000</v>
      </c>
      <c r="O2935" s="17"/>
      <c r="P2935" s="17">
        <f t="shared" ref="P2935" si="182">N2935-O2935</f>
        <v>20000000</v>
      </c>
      <c r="Q2935" s="447"/>
      <c r="R2935" s="755"/>
      <c r="S2935" s="755"/>
      <c r="T2935" s="10"/>
      <c r="U2935" s="10"/>
      <c r="V2935" s="10"/>
      <c r="W2935" s="10"/>
      <c r="X2935" s="10"/>
      <c r="Y2935" s="10"/>
      <c r="Z2935" s="10"/>
      <c r="AA2935" s="10"/>
      <c r="AB2935" s="10"/>
      <c r="AC2935" s="10"/>
      <c r="AD2935" s="10"/>
      <c r="AE2935" s="10"/>
      <c r="AF2935" s="10"/>
      <c r="AG2935" s="10"/>
      <c r="AH2935" s="10"/>
      <c r="AI2935" s="10"/>
      <c r="AJ2935" s="10"/>
      <c r="AK2935" s="10"/>
      <c r="AL2935" s="10"/>
      <c r="AM2935" s="10"/>
      <c r="AN2935" s="10"/>
      <c r="AO2935" s="10"/>
      <c r="AP2935" s="10"/>
      <c r="AQ2935" s="10"/>
      <c r="AR2935" s="10"/>
      <c r="AS2935" s="10"/>
      <c r="AT2935" s="10"/>
      <c r="AU2935" s="10"/>
      <c r="AV2935" s="10"/>
      <c r="AW2935" s="10"/>
      <c r="AX2935" s="10"/>
      <c r="AY2935" s="10"/>
      <c r="AZ2935" s="10"/>
      <c r="BA2935" s="10"/>
      <c r="BB2935" s="10"/>
      <c r="BC2935" s="11"/>
      <c r="BD2935" s="12"/>
      <c r="BE2935" s="10"/>
      <c r="BF2935" s="10"/>
      <c r="BG2935" s="10"/>
      <c r="BH2935" s="10"/>
    </row>
    <row r="2936" spans="1:60" s="207" customFormat="1" hidden="1">
      <c r="A2936" s="67"/>
      <c r="B2936" s="28"/>
      <c r="C2936" s="28"/>
      <c r="D2936" s="1004"/>
      <c r="E2936" s="124" t="s">
        <v>3009</v>
      </c>
      <c r="F2936" s="14"/>
      <c r="G2936" s="15"/>
      <c r="H2936" s="16"/>
      <c r="I2936" s="15"/>
      <c r="J2936" s="15"/>
      <c r="K2936" s="16"/>
      <c r="L2936" s="15"/>
      <c r="M2936" s="449"/>
      <c r="N2936" s="100"/>
      <c r="O2936" s="17"/>
      <c r="P2936" s="446"/>
      <c r="Q2936" s="447"/>
      <c r="R2936" s="755"/>
      <c r="S2936" s="755"/>
      <c r="T2936" s="10"/>
      <c r="U2936" s="10"/>
      <c r="V2936" s="10"/>
      <c r="W2936" s="10"/>
      <c r="X2936" s="10"/>
      <c r="Y2936" s="10"/>
      <c r="Z2936" s="10"/>
      <c r="AA2936" s="10"/>
      <c r="AB2936" s="10"/>
      <c r="AC2936" s="10"/>
      <c r="AD2936" s="10"/>
      <c r="AE2936" s="10"/>
      <c r="AF2936" s="10"/>
      <c r="AG2936" s="10"/>
      <c r="AH2936" s="10"/>
      <c r="AI2936" s="10"/>
      <c r="AJ2936" s="10"/>
      <c r="AK2936" s="10"/>
      <c r="AL2936" s="10"/>
      <c r="AM2936" s="10"/>
      <c r="AN2936" s="10"/>
      <c r="AO2936" s="10"/>
      <c r="AP2936" s="10"/>
      <c r="AQ2936" s="10"/>
      <c r="AR2936" s="10"/>
      <c r="AS2936" s="10"/>
      <c r="AT2936" s="10"/>
      <c r="AU2936" s="10"/>
      <c r="AV2936" s="10"/>
      <c r="AW2936" s="10"/>
      <c r="AX2936" s="10"/>
      <c r="AY2936" s="10"/>
      <c r="AZ2936" s="10"/>
      <c r="BA2936" s="10"/>
      <c r="BB2936" s="10"/>
      <c r="BC2936" s="11"/>
      <c r="BD2936" s="12"/>
      <c r="BE2936" s="10"/>
      <c r="BF2936" s="10"/>
      <c r="BG2936" s="10"/>
      <c r="BH2936" s="10"/>
    </row>
    <row r="2937" spans="1:60" s="207" customFormat="1" hidden="1">
      <c r="A2937" s="67"/>
      <c r="B2937" s="28"/>
      <c r="C2937" s="28"/>
      <c r="D2937" s="1004"/>
      <c r="M2937" s="149"/>
      <c r="N2937" s="450"/>
      <c r="O2937" s="17"/>
      <c r="P2937" s="190"/>
      <c r="Q2937" s="69"/>
      <c r="R2937" s="755"/>
      <c r="S2937" s="755"/>
      <c r="T2937" s="10"/>
      <c r="U2937" s="10"/>
      <c r="V2937" s="10"/>
      <c r="W2937" s="10"/>
      <c r="X2937" s="10"/>
      <c r="Y2937" s="10"/>
      <c r="Z2937" s="10"/>
      <c r="AA2937" s="10"/>
      <c r="AB2937" s="10"/>
      <c r="AC2937" s="10"/>
      <c r="AD2937" s="10"/>
      <c r="AE2937" s="10"/>
      <c r="AF2937" s="10"/>
      <c r="AG2937" s="10"/>
      <c r="AH2937" s="10"/>
      <c r="AI2937" s="10"/>
      <c r="AJ2937" s="10"/>
      <c r="AK2937" s="10"/>
      <c r="AL2937" s="10"/>
      <c r="AM2937" s="10"/>
      <c r="AN2937" s="10"/>
      <c r="AO2937" s="10"/>
      <c r="AP2937" s="10"/>
      <c r="AQ2937" s="10"/>
      <c r="AR2937" s="10"/>
      <c r="AS2937" s="10"/>
      <c r="AT2937" s="10"/>
      <c r="AU2937" s="10"/>
      <c r="AV2937" s="10"/>
      <c r="AW2937" s="10"/>
      <c r="AX2937" s="10"/>
      <c r="AY2937" s="10"/>
      <c r="AZ2937" s="10"/>
      <c r="BA2937" s="10"/>
      <c r="BB2937" s="10"/>
      <c r="BC2937" s="11"/>
      <c r="BD2937" s="12"/>
      <c r="BE2937" s="10"/>
      <c r="BF2937" s="10"/>
      <c r="BG2937" s="10"/>
      <c r="BH2937" s="10"/>
    </row>
    <row r="2938" spans="1:60" s="207" customFormat="1" hidden="1">
      <c r="A2938" s="67"/>
      <c r="B2938" s="28"/>
      <c r="C2938" s="28"/>
      <c r="D2938" s="1004" t="s">
        <v>402</v>
      </c>
      <c r="N2938" s="18">
        <f>SUBTOTAL(9,N2939:N2940)</f>
        <v>13500000</v>
      </c>
      <c r="O2938" s="18">
        <f>SUBTOTAL(9,O2939:O2940)</f>
        <v>0</v>
      </c>
      <c r="P2938" s="18">
        <f>SUBTOTAL(9,P2939:P2940)</f>
        <v>13500000</v>
      </c>
      <c r="Q2938" s="163"/>
      <c r="R2938" s="755"/>
      <c r="S2938" s="755"/>
      <c r="T2938" s="10"/>
      <c r="U2938" s="10"/>
      <c r="V2938" s="10"/>
      <c r="W2938" s="10"/>
      <c r="X2938" s="10"/>
      <c r="Y2938" s="10"/>
      <c r="Z2938" s="10"/>
      <c r="AA2938" s="10"/>
      <c r="AB2938" s="10"/>
      <c r="AC2938" s="10"/>
      <c r="AD2938" s="10"/>
      <c r="AE2938" s="10"/>
      <c r="AF2938" s="10"/>
      <c r="AG2938" s="10"/>
      <c r="AH2938" s="10"/>
      <c r="AI2938" s="10"/>
      <c r="AJ2938" s="10"/>
      <c r="AK2938" s="10"/>
      <c r="AL2938" s="10"/>
      <c r="AM2938" s="10"/>
      <c r="AN2938" s="10"/>
      <c r="AO2938" s="10"/>
      <c r="AP2938" s="10"/>
      <c r="AQ2938" s="10"/>
      <c r="AR2938" s="10"/>
      <c r="AS2938" s="10"/>
      <c r="AT2938" s="10"/>
      <c r="AU2938" s="10"/>
      <c r="AV2938" s="10"/>
      <c r="AW2938" s="10"/>
      <c r="AX2938" s="10"/>
      <c r="AY2938" s="10"/>
      <c r="AZ2938" s="10"/>
      <c r="BA2938" s="10"/>
      <c r="BB2938" s="10"/>
      <c r="BC2938" s="11"/>
      <c r="BD2938" s="12"/>
      <c r="BE2938" s="10"/>
      <c r="BF2938" s="10"/>
      <c r="BG2938" s="10"/>
      <c r="BH2938" s="10"/>
    </row>
    <row r="2939" spans="1:60" s="207" customFormat="1" hidden="1">
      <c r="A2939" s="67"/>
      <c r="B2939" s="28"/>
      <c r="C2939" s="183"/>
      <c r="D2939" s="1077"/>
      <c r="E2939" s="124" t="s">
        <v>3010</v>
      </c>
      <c r="F2939" s="14">
        <v>150000</v>
      </c>
      <c r="G2939" s="15" t="s">
        <v>3</v>
      </c>
      <c r="H2939" s="16">
        <v>18</v>
      </c>
      <c r="I2939" s="15" t="s">
        <v>2779</v>
      </c>
      <c r="J2939" s="15" t="s">
        <v>3</v>
      </c>
      <c r="K2939" s="16">
        <v>5</v>
      </c>
      <c r="L2939" s="15" t="s">
        <v>2787</v>
      </c>
      <c r="M2939" s="15" t="s">
        <v>5</v>
      </c>
      <c r="N2939" s="17">
        <f>ROUNDUP(IF(H2939&lt;=0,0,IF(K2939&lt;=0,0,F2939*H2939*K2939)),-3)</f>
        <v>13500000</v>
      </c>
      <c r="O2939" s="17"/>
      <c r="P2939" s="17">
        <f t="shared" ref="P2939" si="183">N2939-O2939</f>
        <v>13500000</v>
      </c>
      <c r="Q2939" s="69"/>
      <c r="R2939" s="755"/>
      <c r="S2939" s="755"/>
      <c r="T2939" s="10"/>
      <c r="U2939" s="10"/>
      <c r="V2939" s="10"/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10"/>
      <c r="AH2939" s="10"/>
      <c r="AI2939" s="10"/>
      <c r="AJ2939" s="10"/>
      <c r="AK2939" s="10"/>
      <c r="AL2939" s="10"/>
      <c r="AM2939" s="10"/>
      <c r="AN2939" s="10"/>
      <c r="AO2939" s="10"/>
      <c r="AP2939" s="10"/>
      <c r="AQ2939" s="10"/>
      <c r="AR2939" s="10"/>
      <c r="AS2939" s="10"/>
      <c r="AT2939" s="10"/>
      <c r="AU2939" s="10"/>
      <c r="AV2939" s="10"/>
      <c r="AW2939" s="10"/>
      <c r="AX2939" s="10"/>
      <c r="AY2939" s="10"/>
      <c r="AZ2939" s="10"/>
      <c r="BA2939" s="10"/>
      <c r="BB2939" s="10"/>
      <c r="BC2939" s="11"/>
      <c r="BD2939" s="12"/>
      <c r="BE2939" s="10"/>
      <c r="BF2939" s="10"/>
      <c r="BG2939" s="10"/>
      <c r="BH2939" s="10"/>
    </row>
    <row r="2940" spans="1:60" s="207" customFormat="1" hidden="1">
      <c r="A2940" s="67"/>
      <c r="B2940" s="28"/>
      <c r="C2940" s="28"/>
      <c r="D2940" s="1004"/>
      <c r="F2940" s="14"/>
      <c r="G2940" s="15"/>
      <c r="H2940" s="16"/>
      <c r="I2940" s="15"/>
      <c r="J2940" s="15"/>
      <c r="K2940" s="16"/>
      <c r="L2940" s="15"/>
      <c r="M2940" s="15"/>
      <c r="N2940" s="17"/>
      <c r="O2940" s="17"/>
      <c r="P2940" s="190"/>
      <c r="Q2940" s="69"/>
      <c r="R2940" s="755"/>
      <c r="S2940" s="755"/>
      <c r="T2940" s="10"/>
      <c r="U2940" s="10"/>
      <c r="V2940" s="10"/>
      <c r="W2940" s="10"/>
      <c r="X2940" s="10"/>
      <c r="Y2940" s="10"/>
      <c r="Z2940" s="10"/>
      <c r="AA2940" s="10"/>
      <c r="AB2940" s="10"/>
      <c r="AC2940" s="10"/>
      <c r="AD2940" s="10"/>
      <c r="AE2940" s="10"/>
      <c r="AF2940" s="10"/>
      <c r="AG2940" s="10"/>
      <c r="AH2940" s="10"/>
      <c r="AI2940" s="10"/>
      <c r="AJ2940" s="10"/>
      <c r="AK2940" s="10"/>
      <c r="AL2940" s="10"/>
      <c r="AM2940" s="10"/>
      <c r="AN2940" s="10"/>
      <c r="AO2940" s="10"/>
      <c r="AP2940" s="10"/>
      <c r="AQ2940" s="10"/>
      <c r="AR2940" s="10"/>
      <c r="AS2940" s="10"/>
      <c r="AT2940" s="10"/>
      <c r="AU2940" s="10"/>
      <c r="AV2940" s="10"/>
      <c r="AW2940" s="10"/>
      <c r="AX2940" s="10"/>
      <c r="AY2940" s="10"/>
      <c r="AZ2940" s="10"/>
      <c r="BA2940" s="10"/>
      <c r="BB2940" s="10"/>
      <c r="BC2940" s="11"/>
      <c r="BD2940" s="12"/>
      <c r="BE2940" s="10"/>
      <c r="BF2940" s="10"/>
      <c r="BG2940" s="10"/>
      <c r="BH2940" s="10"/>
    </row>
    <row r="2941" spans="1:60" s="207" customFormat="1" hidden="1">
      <c r="A2941" s="67"/>
      <c r="B2941" s="28"/>
      <c r="C2941" s="28"/>
      <c r="D2941" s="1004" t="s">
        <v>403</v>
      </c>
      <c r="E2941" s="124"/>
      <c r="F2941" s="14"/>
      <c r="G2941" s="15"/>
      <c r="H2941" s="16"/>
      <c r="I2941" s="15"/>
      <c r="J2941" s="15"/>
      <c r="K2941" s="16"/>
      <c r="L2941" s="15"/>
      <c r="M2941" s="15"/>
      <c r="N2941" s="18">
        <f>SUBTOTAL(9,N2942:N2943)</f>
        <v>6500000</v>
      </c>
      <c r="O2941" s="18">
        <f>SUBTOTAL(9,O2942:O2943)</f>
        <v>0</v>
      </c>
      <c r="P2941" s="18">
        <f>SUBTOTAL(9,P2942:P2943)</f>
        <v>6500000</v>
      </c>
      <c r="Q2941" s="163"/>
      <c r="R2941" s="755"/>
      <c r="S2941" s="755"/>
      <c r="T2941" s="10"/>
      <c r="U2941" s="10"/>
      <c r="V2941" s="10"/>
      <c r="W2941" s="10"/>
      <c r="X2941" s="10"/>
      <c r="Y2941" s="10"/>
      <c r="Z2941" s="10"/>
      <c r="AA2941" s="10"/>
      <c r="AB2941" s="10"/>
      <c r="AC2941" s="10"/>
      <c r="AD2941" s="10"/>
      <c r="AE2941" s="10"/>
      <c r="AF2941" s="10"/>
      <c r="AG2941" s="10"/>
      <c r="AH2941" s="10"/>
      <c r="AI2941" s="10"/>
      <c r="AJ2941" s="10"/>
      <c r="AK2941" s="10"/>
      <c r="AL2941" s="10"/>
      <c r="AM2941" s="10"/>
      <c r="AN2941" s="10"/>
      <c r="AO2941" s="10"/>
      <c r="AP2941" s="10"/>
      <c r="AQ2941" s="10"/>
      <c r="AR2941" s="10"/>
      <c r="AS2941" s="10"/>
      <c r="AT2941" s="10"/>
      <c r="AU2941" s="10"/>
      <c r="AV2941" s="10"/>
      <c r="AW2941" s="10"/>
      <c r="AX2941" s="10"/>
      <c r="AY2941" s="10"/>
      <c r="AZ2941" s="10"/>
      <c r="BA2941" s="10"/>
      <c r="BB2941" s="10"/>
      <c r="BC2941" s="11"/>
      <c r="BD2941" s="12"/>
      <c r="BE2941" s="10"/>
      <c r="BF2941" s="10"/>
      <c r="BG2941" s="10"/>
      <c r="BH2941" s="10"/>
    </row>
    <row r="2942" spans="1:60" s="207" customFormat="1" hidden="1">
      <c r="A2942" s="67"/>
      <c r="B2942" s="28"/>
      <c r="C2942" s="28"/>
      <c r="D2942" s="1004"/>
      <c r="E2942" s="124" t="s">
        <v>3011</v>
      </c>
      <c r="F2942" s="14">
        <v>20000</v>
      </c>
      <c r="G2942" s="15" t="s">
        <v>3</v>
      </c>
      <c r="H2942" s="16">
        <v>20</v>
      </c>
      <c r="I2942" s="15" t="s">
        <v>2765</v>
      </c>
      <c r="J2942" s="15" t="s">
        <v>3</v>
      </c>
      <c r="K2942" s="16">
        <v>10</v>
      </c>
      <c r="L2942" s="15" t="s">
        <v>2787</v>
      </c>
      <c r="M2942" s="15" t="s">
        <v>5</v>
      </c>
      <c r="N2942" s="17">
        <f>ROUNDUP(IF(H2942&lt;=0,0,IF(K2942&lt;=0,0,F2942*H2942*K2942)),-3)</f>
        <v>4000000</v>
      </c>
      <c r="O2942" s="17"/>
      <c r="P2942" s="17">
        <f t="shared" ref="P2942" si="184">N2942-O2942</f>
        <v>4000000</v>
      </c>
      <c r="Q2942" s="69"/>
      <c r="R2942" s="755"/>
      <c r="S2942" s="755"/>
      <c r="T2942" s="10"/>
      <c r="U2942" s="10"/>
      <c r="V2942" s="10"/>
      <c r="W2942" s="10"/>
      <c r="X2942" s="10"/>
      <c r="Y2942" s="10"/>
      <c r="Z2942" s="10"/>
      <c r="AA2942" s="10"/>
      <c r="AB2942" s="10"/>
      <c r="AC2942" s="10"/>
      <c r="AD2942" s="10"/>
      <c r="AE2942" s="10"/>
      <c r="AF2942" s="10"/>
      <c r="AG2942" s="10"/>
      <c r="AH2942" s="10"/>
      <c r="AI2942" s="10"/>
      <c r="AJ2942" s="10"/>
      <c r="AK2942" s="10"/>
      <c r="AL2942" s="10"/>
      <c r="AM2942" s="10"/>
      <c r="AN2942" s="10"/>
      <c r="AO2942" s="10"/>
      <c r="AP2942" s="10"/>
      <c r="AQ2942" s="10"/>
      <c r="AR2942" s="10"/>
      <c r="AS2942" s="10"/>
      <c r="AT2942" s="10"/>
      <c r="AU2942" s="10"/>
      <c r="AV2942" s="10"/>
      <c r="AW2942" s="10"/>
      <c r="AX2942" s="10"/>
      <c r="AY2942" s="10"/>
      <c r="AZ2942" s="10"/>
      <c r="BA2942" s="10"/>
      <c r="BB2942" s="10"/>
      <c r="BC2942" s="11"/>
      <c r="BD2942" s="12"/>
      <c r="BE2942" s="10"/>
      <c r="BF2942" s="10"/>
      <c r="BG2942" s="10"/>
      <c r="BH2942" s="10"/>
    </row>
    <row r="2943" spans="1:60" s="207" customFormat="1" hidden="1">
      <c r="A2943" s="67"/>
      <c r="B2943" s="28"/>
      <c r="C2943" s="28"/>
      <c r="D2943" s="1004"/>
      <c r="E2943" s="124" t="s">
        <v>3012</v>
      </c>
      <c r="F2943" s="14">
        <v>250000</v>
      </c>
      <c r="G2943" s="15" t="s">
        <v>3</v>
      </c>
      <c r="H2943" s="16">
        <v>1</v>
      </c>
      <c r="I2943" s="15" t="s">
        <v>2770</v>
      </c>
      <c r="J2943" s="15" t="s">
        <v>3</v>
      </c>
      <c r="K2943" s="16">
        <v>10</v>
      </c>
      <c r="L2943" s="15" t="s">
        <v>2787</v>
      </c>
      <c r="M2943" s="15" t="s">
        <v>2993</v>
      </c>
      <c r="N2943" s="17">
        <f>ROUNDUP(IF(H2943&lt;=0,0,IF(K2943&lt;=0,0,F2943*H2943*K2943)),-3)</f>
        <v>2500000</v>
      </c>
      <c r="O2943" s="17"/>
      <c r="P2943" s="17">
        <f t="shared" ref="P2943" si="185">N2943-O2943</f>
        <v>2500000</v>
      </c>
      <c r="Q2943" s="69"/>
      <c r="R2943" s="755"/>
      <c r="S2943" s="755"/>
      <c r="T2943" s="10"/>
      <c r="U2943" s="10"/>
      <c r="V2943" s="10"/>
      <c r="W2943" s="10"/>
      <c r="X2943" s="10"/>
      <c r="Y2943" s="10"/>
      <c r="Z2943" s="10"/>
      <c r="AA2943" s="10"/>
      <c r="AB2943" s="10"/>
      <c r="AC2943" s="10"/>
      <c r="AD2943" s="10"/>
      <c r="AE2943" s="10"/>
      <c r="AF2943" s="10"/>
      <c r="AG2943" s="10"/>
      <c r="AH2943" s="10"/>
      <c r="AI2943" s="10"/>
      <c r="AJ2943" s="10"/>
      <c r="AK2943" s="10"/>
      <c r="AL2943" s="10"/>
      <c r="AM2943" s="10"/>
      <c r="AN2943" s="10"/>
      <c r="AO2943" s="10"/>
      <c r="AP2943" s="10"/>
      <c r="AQ2943" s="10"/>
      <c r="AR2943" s="10"/>
      <c r="AS2943" s="10"/>
      <c r="AT2943" s="10"/>
      <c r="AU2943" s="10"/>
      <c r="AV2943" s="10"/>
      <c r="AW2943" s="10"/>
      <c r="AX2943" s="10"/>
      <c r="AY2943" s="10"/>
      <c r="AZ2943" s="10"/>
      <c r="BA2943" s="10"/>
      <c r="BB2943" s="10"/>
      <c r="BC2943" s="11"/>
      <c r="BD2943" s="12"/>
      <c r="BE2943" s="10"/>
      <c r="BF2943" s="10"/>
      <c r="BG2943" s="10"/>
      <c r="BH2943" s="10"/>
    </row>
    <row r="2944" spans="1:60" hidden="1">
      <c r="A2944" s="208"/>
      <c r="B2944" s="142"/>
      <c r="C2944" s="142"/>
      <c r="D2944" s="1070"/>
      <c r="E2944" s="20"/>
      <c r="F2944" s="34"/>
      <c r="G2944" s="35"/>
      <c r="H2944" s="41"/>
      <c r="I2944" s="35"/>
      <c r="J2944" s="35"/>
      <c r="K2944" s="37"/>
      <c r="L2944" s="35"/>
      <c r="M2944" s="35"/>
      <c r="N2944" s="32"/>
      <c r="O2944" s="17"/>
      <c r="P2944" s="17"/>
      <c r="Q2944" s="69"/>
      <c r="R2944" s="755"/>
      <c r="S2944" s="755"/>
      <c r="AZ2944" s="10"/>
      <c r="BA2944" s="10"/>
    </row>
    <row r="2945" spans="1:77" hidden="1">
      <c r="A2945" s="451" t="s">
        <v>424</v>
      </c>
      <c r="B2945" s="452"/>
      <c r="C2945" s="452"/>
      <c r="D2945" s="1078"/>
      <c r="E2945" s="452"/>
      <c r="F2945" s="452"/>
      <c r="G2945" s="452"/>
      <c r="H2945" s="452"/>
      <c r="I2945" s="452"/>
      <c r="J2945" s="452"/>
      <c r="K2945" s="452"/>
      <c r="L2945" s="119"/>
      <c r="M2945" s="452"/>
      <c r="N2945" s="338">
        <f>SUBTOTAL(9,N2946:N3274)</f>
        <v>16917000000</v>
      </c>
      <c r="O2945" s="338">
        <f>SUBTOTAL(9,O2946:O3274)</f>
        <v>12406734000</v>
      </c>
      <c r="P2945" s="338">
        <f>SUBTOTAL(9,P2946:P3274)</f>
        <v>4510266000</v>
      </c>
      <c r="Q2945" s="122">
        <f>(N2945/O2945)*100-100</f>
        <v>36.353370677569131</v>
      </c>
      <c r="R2945" s="755"/>
      <c r="S2945" s="755"/>
      <c r="AZ2945" s="10"/>
      <c r="BA2945" s="10"/>
    </row>
    <row r="2946" spans="1:77" hidden="1">
      <c r="A2946" s="140"/>
      <c r="B2946" s="165" t="s">
        <v>2117</v>
      </c>
      <c r="C2946" s="165"/>
      <c r="D2946" s="1028"/>
      <c r="E2946" s="117"/>
      <c r="F2946" s="118"/>
      <c r="G2946" s="119"/>
      <c r="H2946" s="120"/>
      <c r="I2946" s="119"/>
      <c r="J2946" s="119"/>
      <c r="K2946" s="120"/>
      <c r="L2946" s="119"/>
      <c r="M2946" s="119"/>
      <c r="N2946" s="338">
        <f>SUBTOTAL(9,N2947:N3171)</f>
        <v>15920000000</v>
      </c>
      <c r="O2946" s="338">
        <f>SUBTOTAL(9,O2947:O3171)</f>
        <v>11440120000</v>
      </c>
      <c r="P2946" s="338">
        <f>SUBTOTAL(9,P2947:P3171)</f>
        <v>4479880000</v>
      </c>
      <c r="Q2946" s="133">
        <f>(N2946/O2946)*100-100</f>
        <v>39.159379447068744</v>
      </c>
      <c r="R2946" s="755"/>
      <c r="S2946" s="755"/>
    </row>
    <row r="2947" spans="1:77" hidden="1">
      <c r="A2947" s="232"/>
      <c r="B2947" s="142"/>
      <c r="C2947" s="60"/>
      <c r="D2947" s="1062" t="s">
        <v>199</v>
      </c>
      <c r="E2947" s="25"/>
      <c r="F2947" s="25"/>
      <c r="G2947" s="25"/>
      <c r="J2947" s="25"/>
      <c r="K2947" s="25"/>
      <c r="L2947" s="27"/>
      <c r="M2947" s="25"/>
      <c r="N2947" s="18">
        <f>SUBTOTAL(9,N2948:N2965)</f>
        <v>924332000</v>
      </c>
      <c r="O2947" s="18">
        <f>SUBTOTAL(9,O2948:O2965)</f>
        <v>915912000</v>
      </c>
      <c r="P2947" s="18">
        <f>SUBTOTAL(9,P2948:P2965)</f>
        <v>8420000</v>
      </c>
      <c r="Q2947" s="163"/>
      <c r="R2947" s="755"/>
      <c r="S2947" s="755"/>
    </row>
    <row r="2948" spans="1:77" hidden="1">
      <c r="A2948" s="232"/>
      <c r="B2948" s="142"/>
      <c r="C2948" s="60"/>
      <c r="D2948" s="1062"/>
      <c r="E2948" s="25"/>
      <c r="F2948" s="25"/>
      <c r="G2948" s="25"/>
      <c r="H2948" s="25">
        <f>SUBTOTAL(9,H2949:H2955)</f>
        <v>15</v>
      </c>
      <c r="I2948" s="25" t="s">
        <v>26</v>
      </c>
      <c r="J2948" s="25"/>
      <c r="K2948" s="25"/>
      <c r="L2948" s="27"/>
      <c r="M2948" s="25"/>
      <c r="N2948" s="17">
        <f>SUBTOTAL(9,N2949:N2955)</f>
        <v>701383000</v>
      </c>
      <c r="O2948" s="17">
        <f>SUBTOTAL(9,O2949:O2955)</f>
        <v>671444000</v>
      </c>
      <c r="P2948" s="17">
        <f>SUBTOTAL(9,P2949:P2955)</f>
        <v>29939000</v>
      </c>
      <c r="Q2948" s="69"/>
      <c r="R2948" s="755"/>
      <c r="S2948" s="755"/>
    </row>
    <row r="2949" spans="1:77" ht="13.5" hidden="1">
      <c r="A2949" s="232"/>
      <c r="B2949" s="142"/>
      <c r="C2949" s="60"/>
      <c r="D2949" s="1062"/>
      <c r="E2949" s="25" t="s">
        <v>59</v>
      </c>
      <c r="F2949" s="26">
        <v>6782900</v>
      </c>
      <c r="G2949" s="25" t="s">
        <v>3</v>
      </c>
      <c r="H2949" s="25">
        <v>0</v>
      </c>
      <c r="I2949" s="25" t="s">
        <v>26</v>
      </c>
      <c r="J2949" s="25" t="s">
        <v>3</v>
      </c>
      <c r="K2949" s="25">
        <v>12</v>
      </c>
      <c r="L2949" s="27" t="s">
        <v>12</v>
      </c>
      <c r="M2949" s="25" t="s">
        <v>5</v>
      </c>
      <c r="N2949" s="17">
        <f>ROUNDUP(IF(H2949&lt;=0,0,IF(K2949&lt;=0,0,#REF!*H2949*K2949)),-3)</f>
        <v>0</v>
      </c>
      <c r="O2949" s="17">
        <v>0</v>
      </c>
      <c r="P2949" s="17">
        <f t="shared" ref="P2949:P2955" si="186">N2949-O2949</f>
        <v>0</v>
      </c>
      <c r="Q2949" s="69"/>
      <c r="R2949" s="755"/>
      <c r="S2949" s="755"/>
      <c r="BV2949" s="454"/>
      <c r="BW2949" s="17"/>
      <c r="BX2949" s="17"/>
      <c r="BY2949" s="11"/>
    </row>
    <row r="2950" spans="1:77" hidden="1">
      <c r="A2950" s="232"/>
      <c r="B2950" s="142"/>
      <c r="C2950" s="60"/>
      <c r="D2950" s="1062"/>
      <c r="E2950" s="25" t="s">
        <v>60</v>
      </c>
      <c r="F2950" s="26">
        <v>5958200</v>
      </c>
      <c r="G2950" s="25" t="s">
        <v>3</v>
      </c>
      <c r="H2950" s="25">
        <v>0</v>
      </c>
      <c r="I2950" s="25" t="s">
        <v>26</v>
      </c>
      <c r="J2950" s="25" t="s">
        <v>3</v>
      </c>
      <c r="K2950" s="25">
        <v>12</v>
      </c>
      <c r="L2950" s="27" t="s">
        <v>12</v>
      </c>
      <c r="M2950" s="25" t="s">
        <v>5</v>
      </c>
      <c r="N2950" s="17">
        <f t="shared" ref="N2950:N2955" si="187">ROUNDUP(IF(H2950&lt;=0,0,IF(K2950&lt;=0,0,F2949*H2950*K2950)),-3)</f>
        <v>0</v>
      </c>
      <c r="O2950" s="17">
        <v>51096000</v>
      </c>
      <c r="P2950" s="17">
        <f t="shared" si="186"/>
        <v>-51096000</v>
      </c>
      <c r="Q2950" s="69"/>
      <c r="R2950" s="755"/>
      <c r="S2950" s="755"/>
      <c r="BW2950" s="17"/>
      <c r="BX2950" s="17"/>
      <c r="BY2950" s="11"/>
    </row>
    <row r="2951" spans="1:77" hidden="1">
      <c r="A2951" s="232"/>
      <c r="B2951" s="142"/>
      <c r="C2951" s="60"/>
      <c r="D2951" s="1062"/>
      <c r="E2951" s="25" t="s">
        <v>61</v>
      </c>
      <c r="F2951" s="26">
        <v>5199010</v>
      </c>
      <c r="G2951" s="25" t="s">
        <v>3</v>
      </c>
      <c r="H2951" s="25">
        <v>2</v>
      </c>
      <c r="I2951" s="25" t="s">
        <v>26</v>
      </c>
      <c r="J2951" s="25" t="s">
        <v>3</v>
      </c>
      <c r="K2951" s="25">
        <v>12</v>
      </c>
      <c r="L2951" s="27" t="s">
        <v>12</v>
      </c>
      <c r="M2951" s="25" t="s">
        <v>5</v>
      </c>
      <c r="N2951" s="17">
        <f t="shared" si="187"/>
        <v>142997000</v>
      </c>
      <c r="O2951" s="17">
        <v>104934000</v>
      </c>
      <c r="P2951" s="17">
        <f t="shared" si="186"/>
        <v>38063000</v>
      </c>
      <c r="Q2951" s="69"/>
      <c r="R2951" s="755"/>
      <c r="S2951" s="755"/>
      <c r="BW2951" s="17"/>
      <c r="BX2951" s="17"/>
      <c r="BY2951" s="11"/>
    </row>
    <row r="2952" spans="1:77" hidden="1">
      <c r="A2952" s="232"/>
      <c r="B2952" s="142"/>
      <c r="C2952" s="60"/>
      <c r="D2952" s="1062"/>
      <c r="E2952" s="25" t="s">
        <v>62</v>
      </c>
      <c r="F2952" s="26">
        <v>4391250</v>
      </c>
      <c r="G2952" s="25" t="s">
        <v>3</v>
      </c>
      <c r="H2952" s="25">
        <v>2</v>
      </c>
      <c r="I2952" s="25" t="s">
        <v>26</v>
      </c>
      <c r="J2952" s="25" t="s">
        <v>3</v>
      </c>
      <c r="K2952" s="25">
        <v>12</v>
      </c>
      <c r="L2952" s="27" t="s">
        <v>12</v>
      </c>
      <c r="M2952" s="25" t="s">
        <v>5</v>
      </c>
      <c r="N2952" s="17">
        <f t="shared" si="187"/>
        <v>124777000</v>
      </c>
      <c r="O2952" s="17">
        <v>134332000</v>
      </c>
      <c r="P2952" s="17">
        <f t="shared" si="186"/>
        <v>-9555000</v>
      </c>
      <c r="Q2952" s="69"/>
      <c r="R2952" s="755"/>
      <c r="S2952" s="755"/>
      <c r="BW2952" s="17"/>
      <c r="BX2952" s="17"/>
      <c r="BY2952" s="11"/>
    </row>
    <row r="2953" spans="1:77" hidden="1">
      <c r="A2953" s="232"/>
      <c r="B2953" s="142"/>
      <c r="C2953" s="60"/>
      <c r="D2953" s="1062"/>
      <c r="E2953" s="25" t="s">
        <v>63</v>
      </c>
      <c r="F2953" s="26">
        <v>3517340</v>
      </c>
      <c r="G2953" s="25" t="s">
        <v>3</v>
      </c>
      <c r="H2953" s="25">
        <v>2</v>
      </c>
      <c r="I2953" s="25" t="s">
        <v>26</v>
      </c>
      <c r="J2953" s="25" t="s">
        <v>3</v>
      </c>
      <c r="K2953" s="25">
        <v>12</v>
      </c>
      <c r="L2953" s="27" t="s">
        <v>12</v>
      </c>
      <c r="M2953" s="25" t="s">
        <v>5</v>
      </c>
      <c r="N2953" s="17">
        <f t="shared" si="187"/>
        <v>105390000</v>
      </c>
      <c r="O2953" s="17">
        <v>120669000</v>
      </c>
      <c r="P2953" s="17">
        <f t="shared" si="186"/>
        <v>-15279000</v>
      </c>
      <c r="Q2953" s="69"/>
      <c r="R2953" s="755"/>
      <c r="S2953" s="755"/>
      <c r="BW2953" s="17"/>
      <c r="BX2953" s="17"/>
      <c r="BY2953" s="11"/>
    </row>
    <row r="2954" spans="1:77" hidden="1">
      <c r="A2954" s="232"/>
      <c r="B2954" s="142"/>
      <c r="C2954" s="60"/>
      <c r="D2954" s="1062"/>
      <c r="E2954" s="25" t="s">
        <v>64</v>
      </c>
      <c r="F2954" s="26">
        <v>2799910</v>
      </c>
      <c r="G2954" s="25" t="s">
        <v>3</v>
      </c>
      <c r="H2954" s="25">
        <v>3</v>
      </c>
      <c r="I2954" s="25" t="s">
        <v>26</v>
      </c>
      <c r="J2954" s="25" t="s">
        <v>3</v>
      </c>
      <c r="K2954" s="25">
        <v>12</v>
      </c>
      <c r="L2954" s="27" t="s">
        <v>12</v>
      </c>
      <c r="M2954" s="25" t="s">
        <v>5</v>
      </c>
      <c r="N2954" s="17">
        <f t="shared" si="187"/>
        <v>126625000</v>
      </c>
      <c r="O2954" s="17">
        <v>49533000</v>
      </c>
      <c r="P2954" s="17">
        <f t="shared" si="186"/>
        <v>77092000</v>
      </c>
      <c r="Q2954" s="69"/>
      <c r="R2954" s="755"/>
      <c r="S2954" s="755"/>
      <c r="BW2954" s="17"/>
      <c r="BX2954" s="17"/>
      <c r="BY2954" s="11"/>
    </row>
    <row r="2955" spans="1:77" hidden="1">
      <c r="A2955" s="232"/>
      <c r="B2955" s="142"/>
      <c r="C2955" s="60"/>
      <c r="D2955" s="1062"/>
      <c r="E2955" s="25" t="s">
        <v>65</v>
      </c>
      <c r="F2955" s="23">
        <v>2386310</v>
      </c>
      <c r="G2955" s="25" t="s">
        <v>3</v>
      </c>
      <c r="H2955" s="25">
        <v>6</v>
      </c>
      <c r="I2955" s="25" t="s">
        <v>26</v>
      </c>
      <c r="J2955" s="25" t="s">
        <v>3</v>
      </c>
      <c r="K2955" s="25">
        <v>12</v>
      </c>
      <c r="L2955" s="27" t="s">
        <v>12</v>
      </c>
      <c r="M2955" s="25" t="s">
        <v>5</v>
      </c>
      <c r="N2955" s="17">
        <f t="shared" si="187"/>
        <v>201594000</v>
      </c>
      <c r="O2955" s="17">
        <v>210880000</v>
      </c>
      <c r="P2955" s="17">
        <f t="shared" si="186"/>
        <v>-9286000</v>
      </c>
      <c r="Q2955" s="69"/>
      <c r="R2955" s="755"/>
      <c r="S2955" s="755"/>
      <c r="BW2955" s="17"/>
      <c r="BX2955" s="17"/>
      <c r="BY2955" s="11"/>
    </row>
    <row r="2956" spans="1:77" hidden="1">
      <c r="A2956" s="232"/>
      <c r="B2956" s="142"/>
      <c r="C2956" s="60"/>
      <c r="D2956" s="1062"/>
      <c r="E2956" s="25"/>
      <c r="G2956" s="25"/>
      <c r="H2956" s="25"/>
      <c r="I2956" s="25"/>
      <c r="J2956" s="25"/>
      <c r="K2956" s="25"/>
      <c r="L2956" s="27"/>
      <c r="M2956" s="25"/>
      <c r="N2956" s="17"/>
      <c r="O2956" s="17"/>
      <c r="P2956" s="17"/>
      <c r="Q2956" s="69"/>
      <c r="R2956" s="755"/>
      <c r="S2956" s="755"/>
      <c r="BW2956" s="17"/>
      <c r="BX2956" s="17"/>
      <c r="BY2956" s="11"/>
    </row>
    <row r="2957" spans="1:77" hidden="1">
      <c r="A2957" s="232"/>
      <c r="B2957" s="142"/>
      <c r="C2957" s="60"/>
      <c r="D2957" s="1062"/>
      <c r="E2957" s="25" t="s">
        <v>49</v>
      </c>
      <c r="G2957" s="25"/>
      <c r="H2957" s="25"/>
      <c r="I2957" s="25"/>
      <c r="J2957" s="25"/>
      <c r="K2957" s="25"/>
      <c r="L2957" s="27"/>
      <c r="M2957" s="25"/>
      <c r="N2957" s="17">
        <f>SUBTOTAL(9,N2958:N2965)</f>
        <v>222949000</v>
      </c>
      <c r="O2957" s="17">
        <f>SUBTOTAL(9,O2958:O2965)</f>
        <v>244468000</v>
      </c>
      <c r="P2957" s="17">
        <f>SUBTOTAL(9,P2958:P2965)</f>
        <v>-21519000</v>
      </c>
      <c r="Q2957" s="69"/>
      <c r="R2957" s="755"/>
      <c r="S2957" s="755"/>
      <c r="BW2957" s="17"/>
      <c r="BX2957" s="17"/>
      <c r="BY2957" s="11"/>
    </row>
    <row r="2958" spans="1:77" hidden="1">
      <c r="A2958" s="232"/>
      <c r="B2958" s="142"/>
      <c r="C2958" s="60"/>
      <c r="D2958" s="1062"/>
      <c r="E2958" s="25" t="s">
        <v>66</v>
      </c>
      <c r="F2958" s="14">
        <f>N2948</f>
        <v>701383000</v>
      </c>
      <c r="G2958" s="25" t="s">
        <v>3</v>
      </c>
      <c r="H2958" s="332">
        <f>1.5/209</f>
        <v>7.1770334928229667E-3</v>
      </c>
      <c r="I2958" s="25" t="s">
        <v>16</v>
      </c>
      <c r="J2958" s="25" t="s">
        <v>3</v>
      </c>
      <c r="K2958" s="25">
        <v>30</v>
      </c>
      <c r="L2958" s="27" t="s">
        <v>50</v>
      </c>
      <c r="M2958" s="25" t="s">
        <v>5</v>
      </c>
      <c r="N2958" s="17">
        <f t="shared" ref="N2958:N2965" si="188">ROUNDUP(IF(H2958&lt;=0,0,IF(K2958&lt;=0,0,F2958*H2958*K2958)),-3)</f>
        <v>151016000</v>
      </c>
      <c r="O2958" s="17">
        <v>144570000</v>
      </c>
      <c r="P2958" s="17">
        <f t="shared" ref="P2958:P2965" si="189">N2958-O2958</f>
        <v>6446000</v>
      </c>
      <c r="Q2958" s="69"/>
      <c r="R2958" s="755"/>
      <c r="S2958" s="755"/>
      <c r="BW2958" s="17"/>
      <c r="BX2958" s="17"/>
      <c r="BY2958" s="11"/>
    </row>
    <row r="2959" spans="1:77" hidden="1">
      <c r="A2959" s="232"/>
      <c r="B2959" s="142"/>
      <c r="C2959" s="60"/>
      <c r="D2959" s="1062"/>
      <c r="E2959" s="25" t="s">
        <v>101</v>
      </c>
      <c r="F2959" s="14">
        <v>700000</v>
      </c>
      <c r="G2959" s="25" t="s">
        <v>3</v>
      </c>
      <c r="H2959" s="25">
        <f>H2950</f>
        <v>0</v>
      </c>
      <c r="I2959" s="25" t="s">
        <v>26</v>
      </c>
      <c r="J2959" s="25" t="s">
        <v>3</v>
      </c>
      <c r="K2959" s="25">
        <v>12</v>
      </c>
      <c r="L2959" s="27" t="s">
        <v>12</v>
      </c>
      <c r="M2959" s="25" t="s">
        <v>5</v>
      </c>
      <c r="N2959" s="17">
        <f t="shared" si="188"/>
        <v>0</v>
      </c>
      <c r="O2959" s="17">
        <v>8400000</v>
      </c>
      <c r="P2959" s="17">
        <f t="shared" si="189"/>
        <v>-8400000</v>
      </c>
      <c r="Q2959" s="69"/>
      <c r="R2959" s="755"/>
      <c r="S2959" s="755"/>
      <c r="BW2959" s="17"/>
      <c r="BX2959" s="17"/>
      <c r="BY2959" s="11"/>
    </row>
    <row r="2960" spans="1:77" hidden="1">
      <c r="A2960" s="232"/>
      <c r="B2960" s="142"/>
      <c r="C2960" s="60"/>
      <c r="D2960" s="1062"/>
      <c r="E2960" s="25" t="s">
        <v>67</v>
      </c>
      <c r="F2960" s="14">
        <f>N2948/12</f>
        <v>58448583.333333336</v>
      </c>
      <c r="G2960" s="25" t="s">
        <v>3</v>
      </c>
      <c r="H2960" s="332">
        <f>1/209*8</f>
        <v>3.8277511961722487E-2</v>
      </c>
      <c r="I2960" s="25" t="s">
        <v>16</v>
      </c>
      <c r="J2960" s="25" t="s">
        <v>3</v>
      </c>
      <c r="K2960" s="25">
        <v>10</v>
      </c>
      <c r="L2960" s="27" t="s">
        <v>51</v>
      </c>
      <c r="M2960" s="25" t="s">
        <v>5</v>
      </c>
      <c r="N2960" s="17">
        <f t="shared" si="188"/>
        <v>22373000</v>
      </c>
      <c r="O2960" s="17">
        <v>21418000</v>
      </c>
      <c r="P2960" s="17">
        <f t="shared" si="189"/>
        <v>955000</v>
      </c>
      <c r="Q2960" s="69"/>
      <c r="R2960" s="755"/>
      <c r="S2960" s="755"/>
      <c r="BW2960" s="17"/>
      <c r="BX2960" s="17"/>
      <c r="BY2960" s="11"/>
    </row>
    <row r="2961" spans="1:77" hidden="1">
      <c r="A2961" s="232"/>
      <c r="B2961" s="142"/>
      <c r="C2961" s="60"/>
      <c r="D2961" s="1062"/>
      <c r="E2961" s="25" t="s">
        <v>68</v>
      </c>
      <c r="F2961" s="14">
        <v>50000</v>
      </c>
      <c r="G2961" s="25" t="s">
        <v>3</v>
      </c>
      <c r="H2961" s="25">
        <v>10</v>
      </c>
      <c r="I2961" s="25" t="s">
        <v>26</v>
      </c>
      <c r="J2961" s="25" t="s">
        <v>3</v>
      </c>
      <c r="K2961" s="25">
        <v>12</v>
      </c>
      <c r="L2961" s="27" t="s">
        <v>12</v>
      </c>
      <c r="M2961" s="25" t="s">
        <v>5</v>
      </c>
      <c r="N2961" s="17">
        <f t="shared" si="188"/>
        <v>6000000</v>
      </c>
      <c r="O2961" s="17">
        <v>14400000</v>
      </c>
      <c r="P2961" s="17">
        <f t="shared" si="189"/>
        <v>-8400000</v>
      </c>
      <c r="Q2961" s="69"/>
      <c r="R2961" s="755"/>
      <c r="S2961" s="755"/>
      <c r="BW2961" s="17"/>
      <c r="BX2961" s="17"/>
      <c r="BY2961" s="11"/>
    </row>
    <row r="2962" spans="1:77" hidden="1">
      <c r="A2962" s="232"/>
      <c r="B2962" s="142"/>
      <c r="C2962" s="60"/>
      <c r="D2962" s="1062"/>
      <c r="E2962" s="25" t="s">
        <v>102</v>
      </c>
      <c r="F2962" s="14">
        <v>300000</v>
      </c>
      <c r="G2962" s="25" t="s">
        <v>3</v>
      </c>
      <c r="H2962" s="25">
        <v>2</v>
      </c>
      <c r="I2962" s="25" t="s">
        <v>26</v>
      </c>
      <c r="J2962" s="25" t="s">
        <v>3</v>
      </c>
      <c r="K2962" s="25">
        <v>12</v>
      </c>
      <c r="L2962" s="27" t="s">
        <v>12</v>
      </c>
      <c r="M2962" s="25" t="s">
        <v>5</v>
      </c>
      <c r="N2962" s="17">
        <f t="shared" si="188"/>
        <v>7200000</v>
      </c>
      <c r="O2962" s="17">
        <v>7200000</v>
      </c>
      <c r="P2962" s="17">
        <f t="shared" si="189"/>
        <v>0</v>
      </c>
      <c r="Q2962" s="69"/>
      <c r="R2962" s="755"/>
      <c r="S2962" s="755"/>
      <c r="BW2962" s="17"/>
      <c r="BX2962" s="17"/>
      <c r="BY2962" s="11"/>
    </row>
    <row r="2963" spans="1:77" hidden="1">
      <c r="A2963" s="232"/>
      <c r="B2963" s="142"/>
      <c r="C2963" s="60"/>
      <c r="D2963" s="1062"/>
      <c r="E2963" s="25" t="s">
        <v>54</v>
      </c>
      <c r="F2963" s="14">
        <v>130000</v>
      </c>
      <c r="G2963" s="25" t="s">
        <v>3</v>
      </c>
      <c r="H2963" s="25">
        <f>H2948</f>
        <v>15</v>
      </c>
      <c r="I2963" s="25" t="s">
        <v>26</v>
      </c>
      <c r="J2963" s="25" t="s">
        <v>3</v>
      </c>
      <c r="K2963" s="25">
        <v>12</v>
      </c>
      <c r="L2963" s="27" t="s">
        <v>12</v>
      </c>
      <c r="M2963" s="25" t="s">
        <v>5</v>
      </c>
      <c r="N2963" s="17">
        <f t="shared" si="188"/>
        <v>23400000</v>
      </c>
      <c r="O2963" s="17">
        <v>31200000</v>
      </c>
      <c r="P2963" s="17">
        <f t="shared" si="189"/>
        <v>-7800000</v>
      </c>
      <c r="Q2963" s="69"/>
      <c r="R2963" s="755"/>
      <c r="S2963" s="755"/>
      <c r="BW2963" s="17"/>
      <c r="BX2963" s="17"/>
      <c r="BY2963" s="11"/>
    </row>
    <row r="2964" spans="1:77" hidden="1">
      <c r="A2964" s="232"/>
      <c r="B2964" s="142"/>
      <c r="C2964" s="60"/>
      <c r="D2964" s="1062"/>
      <c r="E2964" s="25" t="s">
        <v>103</v>
      </c>
      <c r="F2964" s="14">
        <v>40000</v>
      </c>
      <c r="G2964" s="25" t="s">
        <v>3</v>
      </c>
      <c r="H2964" s="16">
        <f>H2948*0.8</f>
        <v>12</v>
      </c>
      <c r="I2964" s="25" t="s">
        <v>26</v>
      </c>
      <c r="J2964" s="25" t="s">
        <v>3</v>
      </c>
      <c r="K2964" s="25">
        <v>12</v>
      </c>
      <c r="L2964" s="27" t="s">
        <v>12</v>
      </c>
      <c r="M2964" s="25" t="s">
        <v>5</v>
      </c>
      <c r="N2964" s="17">
        <f t="shared" si="188"/>
        <v>5760000</v>
      </c>
      <c r="O2964" s="17">
        <v>7680000</v>
      </c>
      <c r="P2964" s="17">
        <f t="shared" si="189"/>
        <v>-1920000</v>
      </c>
      <c r="Q2964" s="69"/>
      <c r="R2964" s="755"/>
      <c r="S2964" s="755"/>
      <c r="BW2964" s="17"/>
      <c r="BX2964" s="17"/>
      <c r="BY2964" s="11"/>
    </row>
    <row r="2965" spans="1:77" hidden="1">
      <c r="A2965" s="232"/>
      <c r="B2965" s="142"/>
      <c r="C2965" s="60"/>
      <c r="D2965" s="1062"/>
      <c r="E2965" s="25" t="s">
        <v>58</v>
      </c>
      <c r="F2965" s="14">
        <v>20000</v>
      </c>
      <c r="G2965" s="25" t="s">
        <v>3</v>
      </c>
      <c r="H2965" s="16">
        <f>H2948*2</f>
        <v>30</v>
      </c>
      <c r="I2965" s="25" t="s">
        <v>26</v>
      </c>
      <c r="J2965" s="25" t="s">
        <v>3</v>
      </c>
      <c r="K2965" s="25">
        <v>12</v>
      </c>
      <c r="L2965" s="27" t="s">
        <v>12</v>
      </c>
      <c r="M2965" s="25" t="s">
        <v>5</v>
      </c>
      <c r="N2965" s="17">
        <f t="shared" si="188"/>
        <v>7200000</v>
      </c>
      <c r="O2965" s="17">
        <v>9600000</v>
      </c>
      <c r="P2965" s="17">
        <f t="shared" si="189"/>
        <v>-2400000</v>
      </c>
      <c r="Q2965" s="69"/>
      <c r="R2965" s="755"/>
      <c r="S2965" s="755"/>
      <c r="BW2965" s="17"/>
      <c r="BX2965" s="17"/>
      <c r="BY2965" s="11"/>
    </row>
    <row r="2966" spans="1:77" hidden="1">
      <c r="A2966" s="232"/>
      <c r="B2966" s="142"/>
      <c r="C2966" s="60"/>
      <c r="D2966" s="1062"/>
      <c r="E2966" s="25"/>
      <c r="G2966" s="25"/>
      <c r="H2966" s="25"/>
      <c r="I2966" s="25"/>
      <c r="J2966" s="25"/>
      <c r="K2966" s="25"/>
      <c r="L2966" s="27"/>
      <c r="M2966" s="25"/>
      <c r="N2966" s="316"/>
      <c r="O2966" s="17"/>
      <c r="P2966" s="17"/>
      <c r="Q2966" s="69"/>
      <c r="R2966" s="755"/>
      <c r="S2966" s="755"/>
      <c r="BW2966" s="17"/>
      <c r="BX2966" s="17"/>
      <c r="BY2966" s="11"/>
    </row>
    <row r="2967" spans="1:77" hidden="1">
      <c r="A2967" s="232"/>
      <c r="B2967" s="142"/>
      <c r="C2967" s="60"/>
      <c r="D2967" s="1062" t="s">
        <v>519</v>
      </c>
      <c r="E2967" s="25"/>
      <c r="F2967" s="25"/>
      <c r="G2967" s="25"/>
      <c r="H2967" s="25">
        <f>SUBTOTAL(9,H2968:H2975)</f>
        <v>5</v>
      </c>
      <c r="I2967" s="25" t="s">
        <v>26</v>
      </c>
      <c r="J2967" s="25"/>
      <c r="K2967" s="25"/>
      <c r="L2967" s="27"/>
      <c r="M2967" s="25"/>
      <c r="N2967" s="18">
        <f>SUBTOTAL(9,N2968:N2984)</f>
        <v>217269000</v>
      </c>
      <c r="O2967" s="18">
        <f>SUBTOTAL(9,O2968:O2984)</f>
        <v>0</v>
      </c>
      <c r="P2967" s="18">
        <f>SUBTOTAL(9,P2968:P2984)</f>
        <v>217269000</v>
      </c>
      <c r="Q2967" s="163"/>
      <c r="R2967" s="755"/>
      <c r="S2967" s="755"/>
      <c r="BW2967" s="11"/>
      <c r="BX2967" s="11"/>
      <c r="BY2967" s="11"/>
    </row>
    <row r="2968" spans="1:77" hidden="1">
      <c r="A2968" s="232"/>
      <c r="B2968" s="142"/>
      <c r="C2968" s="60"/>
      <c r="D2968" s="1062"/>
      <c r="E2968" s="25" t="s">
        <v>52</v>
      </c>
      <c r="G2968" s="25"/>
      <c r="H2968" s="25"/>
      <c r="I2968" s="25"/>
      <c r="J2968" s="25"/>
      <c r="K2968" s="25"/>
      <c r="L2968" s="27"/>
      <c r="M2968" s="25"/>
      <c r="N2968" s="17">
        <f>SUBTOTAL(9,N2969:N2975)</f>
        <v>164101000</v>
      </c>
      <c r="O2968" s="17">
        <f>SUBTOTAL(9,O2969:O2975)</f>
        <v>0</v>
      </c>
      <c r="P2968" s="17">
        <f>SUBTOTAL(9,P2969:P2975)</f>
        <v>164101000</v>
      </c>
      <c r="Q2968" s="69"/>
      <c r="R2968" s="755"/>
      <c r="S2968" s="755"/>
      <c r="BW2968" s="11"/>
    </row>
    <row r="2969" spans="1:77" hidden="1">
      <c r="A2969" s="232"/>
      <c r="B2969" s="142"/>
      <c r="C2969" s="60"/>
      <c r="D2969" s="1062"/>
      <c r="E2969" s="455" t="s">
        <v>132</v>
      </c>
      <c r="F2969" s="456">
        <v>5890390</v>
      </c>
      <c r="G2969" s="457" t="s">
        <v>3</v>
      </c>
      <c r="H2969" s="458"/>
      <c r="I2969" s="457" t="s">
        <v>26</v>
      </c>
      <c r="J2969" s="457" t="s">
        <v>3</v>
      </c>
      <c r="K2969" s="459">
        <v>12</v>
      </c>
      <c r="L2969" s="457" t="s">
        <v>12</v>
      </c>
      <c r="M2969" s="457" t="s">
        <v>5</v>
      </c>
      <c r="N2969" s="17">
        <f t="shared" ref="N2969:N2975" si="190">ROUNDUP(IF(H2969&lt;=0,0,IF(K2969&lt;=0,0,F2969*H2969*K2969)),-3)</f>
        <v>0</v>
      </c>
      <c r="O2969" s="17">
        <v>0</v>
      </c>
      <c r="P2969" s="17">
        <f t="shared" ref="P2969:P2975" si="191">N2969-O2969</f>
        <v>0</v>
      </c>
      <c r="Q2969" s="69"/>
      <c r="R2969" s="755"/>
      <c r="S2969" s="755"/>
    </row>
    <row r="2970" spans="1:77" hidden="1">
      <c r="A2970" s="232"/>
      <c r="B2970" s="142"/>
      <c r="C2970" s="60"/>
      <c r="D2970" s="1062"/>
      <c r="E2970" s="455" t="s">
        <v>133</v>
      </c>
      <c r="F2970" s="456">
        <v>0</v>
      </c>
      <c r="G2970" s="457" t="s">
        <v>3</v>
      </c>
      <c r="H2970" s="458"/>
      <c r="I2970" s="457" t="s">
        <v>26</v>
      </c>
      <c r="J2970" s="457" t="s">
        <v>3</v>
      </c>
      <c r="K2970" s="459">
        <v>12</v>
      </c>
      <c r="L2970" s="457" t="s">
        <v>12</v>
      </c>
      <c r="M2970" s="457" t="s">
        <v>5</v>
      </c>
      <c r="N2970" s="17">
        <f t="shared" si="190"/>
        <v>0</v>
      </c>
      <c r="O2970" s="17">
        <v>0</v>
      </c>
      <c r="P2970" s="17">
        <f t="shared" si="191"/>
        <v>0</v>
      </c>
      <c r="Q2970" s="69"/>
      <c r="R2970" s="755"/>
      <c r="S2970" s="755"/>
      <c r="BW2970" s="11"/>
    </row>
    <row r="2971" spans="1:77" hidden="1">
      <c r="A2971" s="232"/>
      <c r="B2971" s="142"/>
      <c r="C2971" s="60"/>
      <c r="D2971" s="1062"/>
      <c r="E2971" s="455" t="s">
        <v>164</v>
      </c>
      <c r="F2971" s="456">
        <v>4518600</v>
      </c>
      <c r="G2971" s="457" t="s">
        <v>3</v>
      </c>
      <c r="H2971" s="458">
        <v>0</v>
      </c>
      <c r="I2971" s="457" t="s">
        <v>26</v>
      </c>
      <c r="J2971" s="457" t="s">
        <v>3</v>
      </c>
      <c r="K2971" s="459">
        <v>12</v>
      </c>
      <c r="L2971" s="457" t="s">
        <v>12</v>
      </c>
      <c r="M2971" s="457" t="s">
        <v>5</v>
      </c>
      <c r="N2971" s="17">
        <f t="shared" si="190"/>
        <v>0</v>
      </c>
      <c r="O2971" s="17">
        <v>0</v>
      </c>
      <c r="P2971" s="17">
        <f t="shared" si="191"/>
        <v>0</v>
      </c>
      <c r="Q2971" s="69"/>
      <c r="R2971" s="755"/>
      <c r="S2971" s="755"/>
      <c r="BW2971" s="11"/>
    </row>
    <row r="2972" spans="1:77" hidden="1">
      <c r="A2972" s="232"/>
      <c r="B2972" s="142"/>
      <c r="C2972" s="60"/>
      <c r="D2972" s="1062"/>
      <c r="E2972" s="455" t="s">
        <v>147</v>
      </c>
      <c r="F2972" s="456">
        <v>3917600</v>
      </c>
      <c r="G2972" s="457" t="s">
        <v>3</v>
      </c>
      <c r="H2972" s="458">
        <v>1</v>
      </c>
      <c r="I2972" s="457" t="s">
        <v>26</v>
      </c>
      <c r="J2972" s="457" t="s">
        <v>3</v>
      </c>
      <c r="K2972" s="459">
        <v>12</v>
      </c>
      <c r="L2972" s="457" t="s">
        <v>12</v>
      </c>
      <c r="M2972" s="457" t="s">
        <v>5</v>
      </c>
      <c r="N2972" s="17">
        <f t="shared" si="190"/>
        <v>47012000</v>
      </c>
      <c r="O2972" s="17">
        <v>0</v>
      </c>
      <c r="P2972" s="17">
        <f t="shared" si="191"/>
        <v>47012000</v>
      </c>
      <c r="Q2972" s="69"/>
      <c r="R2972" s="755"/>
      <c r="S2972" s="755"/>
      <c r="BW2972" s="11"/>
    </row>
    <row r="2973" spans="1:77" hidden="1">
      <c r="A2973" s="232"/>
      <c r="B2973" s="142"/>
      <c r="C2973" s="60"/>
      <c r="D2973" s="1062"/>
      <c r="E2973" s="455" t="s">
        <v>148</v>
      </c>
      <c r="F2973" s="456">
        <v>3341000</v>
      </c>
      <c r="G2973" s="457" t="s">
        <v>3</v>
      </c>
      <c r="H2973" s="458">
        <v>0</v>
      </c>
      <c r="I2973" s="457" t="s">
        <v>26</v>
      </c>
      <c r="J2973" s="457" t="s">
        <v>3</v>
      </c>
      <c r="K2973" s="459">
        <v>12</v>
      </c>
      <c r="L2973" s="457" t="s">
        <v>12</v>
      </c>
      <c r="M2973" s="457" t="s">
        <v>5</v>
      </c>
      <c r="N2973" s="17">
        <f t="shared" si="190"/>
        <v>0</v>
      </c>
      <c r="O2973" s="17">
        <v>0</v>
      </c>
      <c r="P2973" s="17">
        <f t="shared" si="191"/>
        <v>0</v>
      </c>
      <c r="Q2973" s="69"/>
      <c r="R2973" s="755"/>
      <c r="S2973" s="755"/>
      <c r="BW2973" s="11"/>
    </row>
    <row r="2974" spans="1:77" hidden="1">
      <c r="A2974" s="232"/>
      <c r="B2974" s="142"/>
      <c r="C2974" s="60"/>
      <c r="D2974" s="1062"/>
      <c r="E2974" s="455" t="s">
        <v>149</v>
      </c>
      <c r="F2974" s="456">
        <v>2735810</v>
      </c>
      <c r="G2974" s="457" t="s">
        <v>3</v>
      </c>
      <c r="H2974" s="458">
        <v>1</v>
      </c>
      <c r="I2974" s="457" t="s">
        <v>26</v>
      </c>
      <c r="J2974" s="457" t="s">
        <v>3</v>
      </c>
      <c r="K2974" s="459">
        <v>12</v>
      </c>
      <c r="L2974" s="457" t="s">
        <v>12</v>
      </c>
      <c r="M2974" s="457" t="s">
        <v>5</v>
      </c>
      <c r="N2974" s="17">
        <f t="shared" si="190"/>
        <v>32830000</v>
      </c>
      <c r="O2974" s="17">
        <v>0</v>
      </c>
      <c r="P2974" s="17">
        <f t="shared" si="191"/>
        <v>32830000</v>
      </c>
      <c r="Q2974" s="69"/>
      <c r="R2974" s="755"/>
      <c r="S2974" s="755"/>
      <c r="BW2974" s="11"/>
    </row>
    <row r="2975" spans="1:77" hidden="1">
      <c r="A2975" s="232"/>
      <c r="B2975" s="142"/>
      <c r="C2975" s="60"/>
      <c r="D2975" s="1062"/>
      <c r="E2975" s="455" t="s">
        <v>1619</v>
      </c>
      <c r="F2975" s="456">
        <v>2340520</v>
      </c>
      <c r="G2975" s="457" t="s">
        <v>3</v>
      </c>
      <c r="H2975" s="458">
        <v>3</v>
      </c>
      <c r="I2975" s="457" t="s">
        <v>26</v>
      </c>
      <c r="J2975" s="457" t="s">
        <v>3</v>
      </c>
      <c r="K2975" s="459">
        <v>12</v>
      </c>
      <c r="L2975" s="457" t="s">
        <v>12</v>
      </c>
      <c r="M2975" s="457" t="s">
        <v>5</v>
      </c>
      <c r="N2975" s="17">
        <f t="shared" si="190"/>
        <v>84259000</v>
      </c>
      <c r="O2975" s="17">
        <v>0</v>
      </c>
      <c r="P2975" s="17">
        <f t="shared" si="191"/>
        <v>84259000</v>
      </c>
      <c r="Q2975" s="69"/>
      <c r="R2975" s="755"/>
      <c r="S2975" s="755"/>
      <c r="BW2975" s="11"/>
    </row>
    <row r="2976" spans="1:77" hidden="1">
      <c r="A2976" s="232"/>
      <c r="B2976" s="142"/>
      <c r="C2976" s="60"/>
      <c r="D2976" s="1062"/>
      <c r="E2976" s="455"/>
      <c r="F2976" s="456"/>
      <c r="G2976" s="457"/>
      <c r="H2976" s="459"/>
      <c r="I2976" s="457"/>
      <c r="J2976" s="457"/>
      <c r="K2976" s="459"/>
      <c r="L2976" s="457"/>
      <c r="M2976" s="457"/>
      <c r="N2976" s="17"/>
      <c r="O2976" s="17"/>
      <c r="P2976" s="17"/>
      <c r="Q2976" s="69"/>
      <c r="R2976" s="755"/>
      <c r="S2976" s="755"/>
      <c r="BU2976" s="10" t="s">
        <v>201</v>
      </c>
      <c r="BV2976" s="11">
        <f>SUMIF($BS2947:$BS3171,BU2976,$N2947:$N3171)</f>
        <v>0</v>
      </c>
      <c r="BW2976" s="11">
        <v>1306489000</v>
      </c>
      <c r="BX2976" s="11">
        <f>BV2976-BW2976</f>
        <v>-1306489000</v>
      </c>
    </row>
    <row r="2977" spans="1:76" hidden="1">
      <c r="A2977" s="232"/>
      <c r="B2977" s="142"/>
      <c r="C2977" s="60"/>
      <c r="D2977" s="1062"/>
      <c r="E2977" s="455" t="s">
        <v>49</v>
      </c>
      <c r="F2977" s="456"/>
      <c r="G2977" s="457"/>
      <c r="H2977" s="459"/>
      <c r="I2977" s="457"/>
      <c r="J2977" s="457"/>
      <c r="K2977" s="459"/>
      <c r="L2977" s="457"/>
      <c r="M2977" s="457"/>
      <c r="N2977" s="17">
        <f>SUBTOTAL(9,N2978:N2984)</f>
        <v>53168000</v>
      </c>
      <c r="O2977" s="17">
        <f>SUBTOTAL(9,O2978:O2984)</f>
        <v>0</v>
      </c>
      <c r="P2977" s="17">
        <f>SUBTOTAL(9,P2978:P2984)</f>
        <v>53168000</v>
      </c>
      <c r="Q2977" s="69"/>
      <c r="R2977" s="755"/>
      <c r="S2977" s="755"/>
      <c r="BU2977" s="10" t="s">
        <v>2118</v>
      </c>
      <c r="BV2977" s="11">
        <f>SUMIF($BS2948:$BS3171,BU2977,$N2948:$N3171)</f>
        <v>0</v>
      </c>
      <c r="BW2977" s="11"/>
      <c r="BX2977" s="11"/>
    </row>
    <row r="2978" spans="1:76" hidden="1">
      <c r="A2978" s="232"/>
      <c r="B2978" s="142"/>
      <c r="C2978" s="60"/>
      <c r="D2978" s="1062"/>
      <c r="E2978" s="455" t="s">
        <v>150</v>
      </c>
      <c r="F2978" s="456">
        <f>N2968</f>
        <v>164101000</v>
      </c>
      <c r="G2978" s="457" t="s">
        <v>3</v>
      </c>
      <c r="H2978" s="460">
        <f>1.5/209</f>
        <v>7.1770334928229667E-3</v>
      </c>
      <c r="I2978" s="457"/>
      <c r="J2978" s="457" t="s">
        <v>3</v>
      </c>
      <c r="K2978" s="459">
        <v>30</v>
      </c>
      <c r="L2978" s="457" t="s">
        <v>50</v>
      </c>
      <c r="M2978" s="457" t="s">
        <v>5</v>
      </c>
      <c r="N2978" s="17">
        <f>ROUNDUP(IF(H2978&lt;=0,0,IF(K2978&lt;=0,0,F2978*H2978*K2978)),-3)</f>
        <v>35333000</v>
      </c>
      <c r="O2978" s="17">
        <v>0</v>
      </c>
      <c r="P2978" s="17">
        <f t="shared" ref="P2978:P2984" si="192">N2978-O2978</f>
        <v>35333000</v>
      </c>
      <c r="Q2978" s="69"/>
      <c r="R2978" s="755"/>
      <c r="S2978" s="755"/>
      <c r="BU2978" s="10" t="s">
        <v>2119</v>
      </c>
      <c r="BV2978" s="11">
        <f>SUMIF($BS2949:$BS3171,BU2978,$N2949:$N3171)</f>
        <v>0</v>
      </c>
      <c r="BW2978" s="11"/>
      <c r="BX2978" s="11"/>
    </row>
    <row r="2979" spans="1:76" hidden="1">
      <c r="A2979" s="232"/>
      <c r="B2979" s="142"/>
      <c r="C2979" s="60"/>
      <c r="D2979" s="1062"/>
      <c r="E2979" s="455" t="s">
        <v>2120</v>
      </c>
      <c r="F2979" s="456">
        <f>N2968/12</f>
        <v>13675083.333333334</v>
      </c>
      <c r="G2979" s="457" t="s">
        <v>3</v>
      </c>
      <c r="H2979" s="460">
        <f>1/209*8</f>
        <v>3.8277511961722487E-2</v>
      </c>
      <c r="I2979" s="457"/>
      <c r="J2979" s="457" t="s">
        <v>3</v>
      </c>
      <c r="K2979" s="459">
        <v>10</v>
      </c>
      <c r="L2979" s="457" t="s">
        <v>51</v>
      </c>
      <c r="M2979" s="457" t="s">
        <v>5</v>
      </c>
      <c r="N2979" s="17">
        <f t="shared" ref="N2979:N2984" si="193">ROUNDUP(IF(H2979&lt;=0,0,IF(K2979&lt;=0,0,F2979*H2979*K2979)),-3)</f>
        <v>5235000</v>
      </c>
      <c r="O2979" s="17">
        <v>0</v>
      </c>
      <c r="P2979" s="17">
        <f t="shared" si="192"/>
        <v>5235000</v>
      </c>
      <c r="Q2979" s="69"/>
      <c r="R2979" s="755"/>
      <c r="S2979" s="755"/>
      <c r="BU2979" s="10" t="s">
        <v>2121</v>
      </c>
      <c r="BV2979" s="11">
        <f>SUMIF($BS2950:$BS3171,BU2979,$N2950:$N3171)</f>
        <v>0</v>
      </c>
      <c r="BW2979" s="11"/>
      <c r="BX2979" s="11"/>
    </row>
    <row r="2980" spans="1:76" hidden="1">
      <c r="A2980" s="232"/>
      <c r="B2980" s="142"/>
      <c r="C2980" s="60"/>
      <c r="D2980" s="1062"/>
      <c r="E2980" s="461" t="s">
        <v>2122</v>
      </c>
      <c r="F2980" s="462">
        <v>50000</v>
      </c>
      <c r="G2980" s="457" t="s">
        <v>3</v>
      </c>
      <c r="H2980" s="459">
        <v>0</v>
      </c>
      <c r="I2980" s="457" t="s">
        <v>2123</v>
      </c>
      <c r="J2980" s="457" t="s">
        <v>3</v>
      </c>
      <c r="K2980" s="459">
        <v>12</v>
      </c>
      <c r="L2980" s="457" t="s">
        <v>2124</v>
      </c>
      <c r="M2980" s="457" t="s">
        <v>5</v>
      </c>
      <c r="N2980" s="17">
        <f t="shared" si="193"/>
        <v>0</v>
      </c>
      <c r="O2980" s="17">
        <v>0</v>
      </c>
      <c r="P2980" s="17">
        <f t="shared" si="192"/>
        <v>0</v>
      </c>
      <c r="Q2980" s="69"/>
      <c r="R2980" s="755"/>
      <c r="S2980" s="755"/>
      <c r="BU2980" s="10" t="s">
        <v>2125</v>
      </c>
      <c r="BV2980" s="11">
        <f>SUMIF($BS2951:$BS3171,BU2980,$N2951:$N3171)</f>
        <v>0</v>
      </c>
      <c r="BW2980" s="11"/>
      <c r="BX2980" s="11"/>
    </row>
    <row r="2981" spans="1:76" hidden="1">
      <c r="A2981" s="232"/>
      <c r="B2981" s="142"/>
      <c r="C2981" s="60"/>
      <c r="D2981" s="1062"/>
      <c r="E2981" s="455" t="s">
        <v>2126</v>
      </c>
      <c r="F2981" s="456">
        <v>130000</v>
      </c>
      <c r="G2981" s="457" t="s">
        <v>3</v>
      </c>
      <c r="H2981" s="463">
        <f>H2967</f>
        <v>5</v>
      </c>
      <c r="I2981" s="457" t="s">
        <v>26</v>
      </c>
      <c r="J2981" s="457" t="s">
        <v>3</v>
      </c>
      <c r="K2981" s="459">
        <v>12</v>
      </c>
      <c r="L2981" s="457" t="s">
        <v>12</v>
      </c>
      <c r="M2981" s="457" t="s">
        <v>5</v>
      </c>
      <c r="N2981" s="17">
        <f t="shared" si="193"/>
        <v>7800000</v>
      </c>
      <c r="O2981" s="17">
        <v>0</v>
      </c>
      <c r="P2981" s="17">
        <f t="shared" si="192"/>
        <v>7800000</v>
      </c>
      <c r="Q2981" s="69"/>
      <c r="R2981" s="755"/>
      <c r="S2981" s="755"/>
      <c r="BU2981" s="115" t="s">
        <v>2127</v>
      </c>
      <c r="BV2981" s="11">
        <f>SUBTOTAL(9,BV2977:BV2980)</f>
        <v>0</v>
      </c>
      <c r="BW2981" s="11">
        <v>2937221000</v>
      </c>
      <c r="BX2981" s="11">
        <f>BV2981-BW2981</f>
        <v>-2937221000</v>
      </c>
    </row>
    <row r="2982" spans="1:76" hidden="1">
      <c r="A2982" s="232"/>
      <c r="B2982" s="142"/>
      <c r="C2982" s="60"/>
      <c r="D2982" s="1062"/>
      <c r="E2982" s="455" t="s">
        <v>2128</v>
      </c>
      <c r="F2982" s="456">
        <v>80000</v>
      </c>
      <c r="G2982" s="457" t="s">
        <v>3</v>
      </c>
      <c r="H2982" s="459">
        <v>0</v>
      </c>
      <c r="I2982" s="457" t="s">
        <v>26</v>
      </c>
      <c r="J2982" s="457" t="s">
        <v>3</v>
      </c>
      <c r="K2982" s="459">
        <v>12</v>
      </c>
      <c r="L2982" s="457" t="s">
        <v>12</v>
      </c>
      <c r="M2982" s="457" t="s">
        <v>5</v>
      </c>
      <c r="N2982" s="17">
        <f t="shared" si="193"/>
        <v>0</v>
      </c>
      <c r="O2982" s="17">
        <v>0</v>
      </c>
      <c r="P2982" s="17">
        <f t="shared" si="192"/>
        <v>0</v>
      </c>
      <c r="Q2982" s="69"/>
      <c r="R2982" s="755"/>
      <c r="S2982" s="755"/>
      <c r="BU2982" s="10" t="s">
        <v>2129</v>
      </c>
      <c r="BW2982" s="11">
        <v>400000000</v>
      </c>
      <c r="BX2982" s="11">
        <f>BV2982-BW2982</f>
        <v>-400000000</v>
      </c>
    </row>
    <row r="2983" spans="1:76" hidden="1">
      <c r="A2983" s="232"/>
      <c r="B2983" s="142"/>
      <c r="C2983" s="60"/>
      <c r="D2983" s="1062"/>
      <c r="E2983" s="455" t="s">
        <v>2130</v>
      </c>
      <c r="F2983" s="456">
        <v>40000</v>
      </c>
      <c r="G2983" s="457" t="s">
        <v>3</v>
      </c>
      <c r="H2983" s="459">
        <f>H2967</f>
        <v>5</v>
      </c>
      <c r="I2983" s="457" t="s">
        <v>26</v>
      </c>
      <c r="J2983" s="457" t="s">
        <v>3</v>
      </c>
      <c r="K2983" s="459">
        <v>12</v>
      </c>
      <c r="L2983" s="457" t="s">
        <v>12</v>
      </c>
      <c r="M2983" s="457" t="s">
        <v>5</v>
      </c>
      <c r="N2983" s="17">
        <f t="shared" si="193"/>
        <v>2400000</v>
      </c>
      <c r="O2983" s="32">
        <v>0</v>
      </c>
      <c r="P2983" s="17">
        <f t="shared" si="192"/>
        <v>2400000</v>
      </c>
      <c r="Q2983" s="69"/>
      <c r="R2983" s="755"/>
      <c r="S2983" s="755"/>
      <c r="BV2983" s="11">
        <f>SUBTOTAL(9,BV2976:BV2982)</f>
        <v>0</v>
      </c>
      <c r="BW2983" s="11">
        <f>SUBTOTAL(9,BW2976:BW2982)</f>
        <v>4643710000</v>
      </c>
      <c r="BX2983" s="11">
        <f>SUBTOTAL(9,BX2976:BX2982)</f>
        <v>-4643710000</v>
      </c>
    </row>
    <row r="2984" spans="1:76" hidden="1">
      <c r="A2984" s="232"/>
      <c r="B2984" s="142"/>
      <c r="C2984" s="60"/>
      <c r="D2984" s="1062"/>
      <c r="E2984" s="455" t="s">
        <v>2131</v>
      </c>
      <c r="F2984" s="456">
        <v>20000</v>
      </c>
      <c r="G2984" s="457" t="s">
        <v>3</v>
      </c>
      <c r="H2984" s="459">
        <f>H2967*2</f>
        <v>10</v>
      </c>
      <c r="I2984" s="457" t="s">
        <v>26</v>
      </c>
      <c r="J2984" s="457" t="s">
        <v>3</v>
      </c>
      <c r="K2984" s="459">
        <v>12</v>
      </c>
      <c r="L2984" s="457" t="s">
        <v>12</v>
      </c>
      <c r="M2984" s="457" t="s">
        <v>5</v>
      </c>
      <c r="N2984" s="17">
        <f t="shared" si="193"/>
        <v>2400000</v>
      </c>
      <c r="O2984" s="17">
        <v>0</v>
      </c>
      <c r="P2984" s="17">
        <f t="shared" si="192"/>
        <v>2400000</v>
      </c>
      <c r="Q2984" s="69"/>
      <c r="R2984" s="755"/>
      <c r="S2984" s="755"/>
    </row>
    <row r="2985" spans="1:76" hidden="1">
      <c r="A2985" s="232"/>
      <c r="B2985" s="142"/>
      <c r="C2985" s="60"/>
      <c r="D2985" s="1070"/>
      <c r="E2985" s="20"/>
      <c r="F2985" s="34"/>
      <c r="G2985" s="35"/>
      <c r="H2985" s="37"/>
      <c r="I2985" s="35"/>
      <c r="J2985" s="35"/>
      <c r="K2985" s="37"/>
      <c r="L2985" s="35"/>
      <c r="M2985" s="35"/>
      <c r="N2985" s="32"/>
      <c r="O2985" s="17"/>
      <c r="P2985" s="17"/>
      <c r="Q2985" s="69"/>
      <c r="R2985" s="755"/>
      <c r="S2985" s="755"/>
      <c r="BU2985" s="10" t="s">
        <v>2132</v>
      </c>
      <c r="BV2985" s="11">
        <f>SUMIF($BS2952:$BS3171,BU2985,$N2952:$N3171)</f>
        <v>0</v>
      </c>
      <c r="BW2985" s="11">
        <v>427000000</v>
      </c>
      <c r="BX2985" s="11">
        <f t="shared" ref="BX2985:BX2998" si="194">BV2985-BW2985</f>
        <v>-427000000</v>
      </c>
    </row>
    <row r="2986" spans="1:76" hidden="1">
      <c r="A2986" s="232"/>
      <c r="B2986" s="142"/>
      <c r="C2986" s="60"/>
      <c r="D2986" s="1062" t="s">
        <v>518</v>
      </c>
      <c r="E2986" s="413"/>
      <c r="F2986" s="34"/>
      <c r="G2986" s="35"/>
      <c r="H2986" s="37"/>
      <c r="I2986" s="35"/>
      <c r="J2986" s="35"/>
      <c r="K2986" s="37"/>
      <c r="L2986" s="35"/>
      <c r="M2986" s="35"/>
      <c r="N2986" s="201">
        <f>SUBTOTAL(9,N2987:N2987)</f>
        <v>65428000</v>
      </c>
      <c r="O2986" s="201">
        <f>SUBTOTAL(9,O2987:O2987)</f>
        <v>0</v>
      </c>
      <c r="P2986" s="201">
        <f>SUBTOTAL(9,P2987:P2987)</f>
        <v>65428000</v>
      </c>
      <c r="Q2986" s="163"/>
      <c r="R2986" s="755"/>
      <c r="S2986" s="755"/>
      <c r="BU2986" s="10" t="s">
        <v>2133</v>
      </c>
      <c r="BV2986" s="11">
        <f>SUMIF($BS2953:$BS3171,BU2986,$N2953:$N3171)</f>
        <v>0</v>
      </c>
      <c r="BW2986" s="11">
        <v>1104000000</v>
      </c>
      <c r="BX2986" s="11">
        <f t="shared" si="194"/>
        <v>-1104000000</v>
      </c>
    </row>
    <row r="2987" spans="1:76" hidden="1">
      <c r="A2987" s="232"/>
      <c r="B2987" s="142"/>
      <c r="C2987" s="60"/>
      <c r="D2987" s="1062"/>
      <c r="E2987" s="20" t="s">
        <v>2134</v>
      </c>
      <c r="F2987" s="34">
        <v>1783000</v>
      </c>
      <c r="G2987" s="35" t="s">
        <v>3</v>
      </c>
      <c r="H2987" s="25">
        <v>3</v>
      </c>
      <c r="I2987" s="35" t="s">
        <v>9</v>
      </c>
      <c r="J2987" s="35" t="s">
        <v>3</v>
      </c>
      <c r="K2987" s="37">
        <v>12</v>
      </c>
      <c r="L2987" s="35" t="s">
        <v>120</v>
      </c>
      <c r="M2987" s="35" t="s">
        <v>5</v>
      </c>
      <c r="N2987" s="17">
        <v>65428000</v>
      </c>
      <c r="O2987" s="17">
        <v>0</v>
      </c>
      <c r="P2987" s="17">
        <f>N2987-O2987</f>
        <v>65428000</v>
      </c>
      <c r="Q2987" s="69"/>
      <c r="R2987" s="755"/>
      <c r="S2987" s="755"/>
      <c r="BU2987" s="10" t="s">
        <v>2135</v>
      </c>
      <c r="BV2987" s="11">
        <f>SUMIF($BS2954:$BS3171,BU2987,$N2954:$N3171)</f>
        <v>0</v>
      </c>
      <c r="BW2987" s="11">
        <v>0</v>
      </c>
      <c r="BX2987" s="11">
        <f t="shared" si="194"/>
        <v>0</v>
      </c>
    </row>
    <row r="2988" spans="1:76" hidden="1">
      <c r="A2988" s="232"/>
      <c r="B2988" s="142"/>
      <c r="C2988" s="60"/>
      <c r="D2988" s="1070"/>
      <c r="E2988" s="20"/>
      <c r="F2988" s="34"/>
      <c r="G2988" s="35"/>
      <c r="H2988" s="37"/>
      <c r="I2988" s="35"/>
      <c r="J2988" s="35"/>
      <c r="K2988" s="37"/>
      <c r="L2988" s="35"/>
      <c r="M2988" s="35"/>
      <c r="N2988" s="32"/>
      <c r="O2988" s="17"/>
      <c r="P2988" s="17"/>
      <c r="Q2988" s="69"/>
      <c r="R2988" s="755"/>
      <c r="S2988" s="755"/>
      <c r="BU2988" s="10" t="s">
        <v>2136</v>
      </c>
      <c r="BV2988" s="11">
        <f>SUMIF($BS2955:$BS3171,BU2988,$N2955:$N3171)</f>
        <v>0</v>
      </c>
      <c r="BW2988" s="11">
        <v>1530000000</v>
      </c>
      <c r="BX2988" s="11">
        <f t="shared" si="194"/>
        <v>-1530000000</v>
      </c>
    </row>
    <row r="2989" spans="1:76" hidden="1">
      <c r="A2989" s="232"/>
      <c r="B2989" s="142"/>
      <c r="C2989" s="60"/>
      <c r="D2989" s="1011" t="s">
        <v>404</v>
      </c>
      <c r="E2989" s="413"/>
      <c r="F2989" s="34"/>
      <c r="G2989" s="35"/>
      <c r="H2989" s="37"/>
      <c r="I2989" s="35"/>
      <c r="J2989" s="35"/>
      <c r="K2989" s="37"/>
      <c r="L2989" s="35"/>
      <c r="M2989" s="35"/>
      <c r="N2989" s="201">
        <f>SUBTOTAL(9,N2990:N2990)</f>
        <v>99460000</v>
      </c>
      <c r="O2989" s="201">
        <f>SUBTOTAL(9,O2990:O2990)</f>
        <v>89864000</v>
      </c>
      <c r="P2989" s="201">
        <f>SUBTOTAL(9,P2990:P2990)</f>
        <v>9596000</v>
      </c>
      <c r="Q2989" s="163"/>
      <c r="R2989" s="755"/>
      <c r="S2989" s="755"/>
      <c r="BU2989" s="10" t="s">
        <v>2137</v>
      </c>
      <c r="BV2989" s="11">
        <f>SUMIF($BS2956:$BS3171,BU2989,$N2956:$N3171)</f>
        <v>0</v>
      </c>
      <c r="BW2989" s="11">
        <v>500000000</v>
      </c>
      <c r="BX2989" s="11">
        <f t="shared" si="194"/>
        <v>-500000000</v>
      </c>
    </row>
    <row r="2990" spans="1:76" hidden="1">
      <c r="A2990" s="232"/>
      <c r="B2990" s="142"/>
      <c r="C2990" s="60"/>
      <c r="D2990" s="1070"/>
      <c r="E2990" s="20" t="s">
        <v>598</v>
      </c>
      <c r="F2990" s="34">
        <f>N2947-N2964-N2965+N2967-N2983-N2984</f>
        <v>1123841000</v>
      </c>
      <c r="G2990" s="35" t="s">
        <v>3</v>
      </c>
      <c r="H2990" s="434">
        <v>8.8499999999999995E-2</v>
      </c>
      <c r="I2990" s="35" t="s">
        <v>154</v>
      </c>
      <c r="J2990" s="35" t="s">
        <v>3</v>
      </c>
      <c r="K2990" s="37">
        <v>1</v>
      </c>
      <c r="L2990" s="35" t="s">
        <v>16</v>
      </c>
      <c r="M2990" s="35" t="s">
        <v>5</v>
      </c>
      <c r="N2990" s="32">
        <f>ROUNDUP(IF(H2990&lt;=0,F2990,IF(K2990&lt;=0,F2990*H2990,F2990*H2990*K2990)),-3)</f>
        <v>99460000</v>
      </c>
      <c r="O2990" s="17">
        <v>89864000</v>
      </c>
      <c r="P2990" s="17">
        <f>N2990-O2990</f>
        <v>9596000</v>
      </c>
      <c r="Q2990" s="69"/>
      <c r="R2990" s="755"/>
      <c r="S2990" s="755"/>
      <c r="BU2990" s="10" t="s">
        <v>2138</v>
      </c>
      <c r="BV2990" s="11">
        <f>SUMIF($BS2957:$BS3171,BU2990,$N2957:$N3171)</f>
        <v>0</v>
      </c>
      <c r="BW2990" s="11">
        <v>420000000</v>
      </c>
      <c r="BX2990" s="11">
        <f t="shared" si="194"/>
        <v>-420000000</v>
      </c>
    </row>
    <row r="2991" spans="1:76" hidden="1">
      <c r="A2991" s="232"/>
      <c r="B2991" s="142"/>
      <c r="C2991" s="60"/>
      <c r="D2991" s="1070"/>
      <c r="E2991" s="20"/>
      <c r="F2991" s="34"/>
      <c r="G2991" s="35"/>
      <c r="H2991" s="36"/>
      <c r="I2991" s="35"/>
      <c r="J2991" s="35"/>
      <c r="K2991" s="37"/>
      <c r="L2991" s="35"/>
      <c r="M2991" s="35"/>
      <c r="N2991" s="32"/>
      <c r="O2991" s="17"/>
      <c r="P2991" s="17"/>
      <c r="Q2991" s="69"/>
      <c r="R2991" s="755"/>
      <c r="S2991" s="755"/>
      <c r="BU2991" s="10" t="s">
        <v>2139</v>
      </c>
      <c r="BV2991" s="11">
        <f>SUMIF($BS2958:$BS3171,BU2991,$N2958:$N3171)</f>
        <v>0</v>
      </c>
      <c r="BW2991" s="11">
        <v>1487560000</v>
      </c>
      <c r="BX2991" s="11">
        <f t="shared" si="194"/>
        <v>-1487560000</v>
      </c>
    </row>
    <row r="2992" spans="1:76" hidden="1">
      <c r="A2992" s="232"/>
      <c r="B2992" s="142"/>
      <c r="C2992" s="60"/>
      <c r="D2992" s="1011" t="s">
        <v>520</v>
      </c>
      <c r="E2992" s="20"/>
      <c r="F2992" s="34"/>
      <c r="G2992" s="35"/>
      <c r="H2992" s="36"/>
      <c r="I2992" s="35"/>
      <c r="J2992" s="35"/>
      <c r="K2992" s="37"/>
      <c r="L2992" s="35"/>
      <c r="M2992" s="35"/>
      <c r="N2992" s="201">
        <f>SUBTOTAL(9,N2993:N2997)</f>
        <v>110695000</v>
      </c>
      <c r="O2992" s="201">
        <f>SUBTOTAL(9,O2993:O2997)</f>
        <v>88341000</v>
      </c>
      <c r="P2992" s="201">
        <f>SUBTOTAL(9,P2993:P2997)</f>
        <v>22354000</v>
      </c>
      <c r="Q2992" s="163"/>
      <c r="R2992" s="755"/>
      <c r="S2992" s="755"/>
      <c r="BU2992" s="10" t="s">
        <v>2140</v>
      </c>
      <c r="BV2992" s="11">
        <f>SUMIF($BS2959:$BS3171,BU2992,$N2959:$N3171)</f>
        <v>0</v>
      </c>
      <c r="BW2992" s="11">
        <v>1119400000</v>
      </c>
      <c r="BX2992" s="11">
        <f t="shared" si="194"/>
        <v>-1119400000</v>
      </c>
    </row>
    <row r="2993" spans="1:76" hidden="1">
      <c r="A2993" s="232"/>
      <c r="B2993" s="142"/>
      <c r="C2993" s="60"/>
      <c r="D2993" s="1070"/>
      <c r="E2993" s="20" t="s">
        <v>599</v>
      </c>
      <c r="F2993" s="456">
        <f>(N2947-1200000*H2948)+(N2967-1200000*H2967)</f>
        <v>1117601000</v>
      </c>
      <c r="G2993" s="35" t="s">
        <v>3</v>
      </c>
      <c r="H2993" s="464">
        <v>1.2999999999999999E-2</v>
      </c>
      <c r="I2993" s="35" t="s">
        <v>2141</v>
      </c>
      <c r="J2993" s="35" t="s">
        <v>3</v>
      </c>
      <c r="K2993" s="37">
        <v>1</v>
      </c>
      <c r="L2993" s="35" t="s">
        <v>16</v>
      </c>
      <c r="M2993" s="35" t="s">
        <v>5</v>
      </c>
      <c r="N2993" s="32">
        <f>ROUNDUP(IF(H2993&lt;=0,F2993,IF(K2993&lt;=0,F2993*H2993,F2993*H2993*K2993)),-3)</f>
        <v>14529000</v>
      </c>
      <c r="O2993" s="17">
        <v>11595000</v>
      </c>
      <c r="P2993" s="17">
        <f>N2993-O2993</f>
        <v>2934000</v>
      </c>
      <c r="Q2993" s="69"/>
      <c r="R2993" s="755"/>
      <c r="S2993" s="755"/>
      <c r="BU2993" s="10" t="s">
        <v>2142</v>
      </c>
      <c r="BV2993" s="11">
        <f>SUMIF($BS2960:$BS3171,BU2993,$N2960:$N3171)</f>
        <v>0</v>
      </c>
      <c r="BW2993" s="11">
        <v>895880000</v>
      </c>
      <c r="BX2993" s="11">
        <f t="shared" si="194"/>
        <v>-895880000</v>
      </c>
    </row>
    <row r="2994" spans="1:76" hidden="1">
      <c r="A2994" s="232"/>
      <c r="B2994" s="142"/>
      <c r="C2994" s="60"/>
      <c r="D2994" s="1070"/>
      <c r="E2994" s="20" t="s">
        <v>600</v>
      </c>
      <c r="F2994" s="456">
        <f>+F2993</f>
        <v>1117601000</v>
      </c>
      <c r="G2994" s="35" t="s">
        <v>3</v>
      </c>
      <c r="H2994" s="465">
        <v>4.4999999999999998E-2</v>
      </c>
      <c r="I2994" s="35" t="s">
        <v>154</v>
      </c>
      <c r="J2994" s="35" t="s">
        <v>3</v>
      </c>
      <c r="K2994" s="37">
        <v>1</v>
      </c>
      <c r="L2994" s="35" t="s">
        <v>16</v>
      </c>
      <c r="M2994" s="35" t="s">
        <v>5</v>
      </c>
      <c r="N2994" s="32">
        <f>ROUNDUP(IF(H2994&lt;=0,F2994,IF(K2994&lt;=0,F2994*H2994,F2994*H2994*K2994)),-3)</f>
        <v>50293000</v>
      </c>
      <c r="O2994" s="17">
        <v>40137000</v>
      </c>
      <c r="P2994" s="17">
        <f>N2994-O2994</f>
        <v>10156000</v>
      </c>
      <c r="Q2994" s="69"/>
      <c r="R2994" s="755"/>
      <c r="S2994" s="755"/>
      <c r="BU2994" s="10" t="s">
        <v>2143</v>
      </c>
      <c r="BV2994" s="11">
        <f>SUMIF($BS2961:$BS3171,BU2994,$N2961:$N3171)</f>
        <v>0</v>
      </c>
      <c r="BW2994" s="11">
        <v>552450000</v>
      </c>
      <c r="BX2994" s="11">
        <f t="shared" si="194"/>
        <v>-552450000</v>
      </c>
    </row>
    <row r="2995" spans="1:76" hidden="1">
      <c r="A2995" s="232"/>
      <c r="B2995" s="142"/>
      <c r="C2995" s="60"/>
      <c r="D2995" s="1070"/>
      <c r="E2995" s="20" t="s">
        <v>601</v>
      </c>
      <c r="F2995" s="456">
        <f>+F2993</f>
        <v>1117601000</v>
      </c>
      <c r="G2995" s="35" t="s">
        <v>3</v>
      </c>
      <c r="H2995" s="465">
        <v>8.4399999999999996E-3</v>
      </c>
      <c r="I2995" s="35" t="s">
        <v>154</v>
      </c>
      <c r="J2995" s="35" t="s">
        <v>3</v>
      </c>
      <c r="K2995" s="37">
        <v>1</v>
      </c>
      <c r="L2995" s="35" t="s">
        <v>16</v>
      </c>
      <c r="M2995" s="35" t="s">
        <v>5</v>
      </c>
      <c r="N2995" s="32">
        <f>ROUNDUP(IF(H2995&lt;=0,F2995,IF(K2995&lt;=0,F2995*H2995,F2995*H2995*K2995)),-3)</f>
        <v>9433000</v>
      </c>
      <c r="O2995" s="17">
        <v>7528000</v>
      </c>
      <c r="P2995" s="17">
        <f>N2995-O2995</f>
        <v>1905000</v>
      </c>
      <c r="Q2995" s="69"/>
      <c r="R2995" s="755"/>
      <c r="S2995" s="755"/>
      <c r="BU2995" s="10" t="s">
        <v>2144</v>
      </c>
      <c r="BV2995" s="11">
        <f>SUMIF($BS2962:$BS3171,BU2995,$N2962:$N3171)</f>
        <v>0</v>
      </c>
      <c r="BW2995" s="11">
        <v>980000000</v>
      </c>
      <c r="BX2995" s="11">
        <f t="shared" si="194"/>
        <v>-980000000</v>
      </c>
    </row>
    <row r="2996" spans="1:76" hidden="1">
      <c r="A2996" s="232"/>
      <c r="B2996" s="142"/>
      <c r="C2996" s="60"/>
      <c r="D2996" s="1070"/>
      <c r="E2996" s="20" t="s">
        <v>602</v>
      </c>
      <c r="F2996" s="456">
        <f>+F2993</f>
        <v>1117601000</v>
      </c>
      <c r="G2996" s="35" t="s">
        <v>3</v>
      </c>
      <c r="H2996" s="466">
        <v>3.0599999999999999E-2</v>
      </c>
      <c r="I2996" s="35" t="s">
        <v>154</v>
      </c>
      <c r="J2996" s="35" t="s">
        <v>3</v>
      </c>
      <c r="K2996" s="37">
        <v>1</v>
      </c>
      <c r="L2996" s="35" t="s">
        <v>16</v>
      </c>
      <c r="M2996" s="35" t="s">
        <v>5</v>
      </c>
      <c r="N2996" s="32">
        <f>ROUNDUP(IF(H2996&lt;=0,F2996,IF(K2996&lt;=0,F2996*H2996,F2996*H2996*K2996)),-3)</f>
        <v>34199000</v>
      </c>
      <c r="O2996" s="32">
        <v>27293000</v>
      </c>
      <c r="P2996" s="17">
        <f>N2996-O2996</f>
        <v>6906000</v>
      </c>
      <c r="Q2996" s="69"/>
      <c r="R2996" s="755"/>
      <c r="S2996" s="755"/>
      <c r="BU2996" s="10" t="s">
        <v>2145</v>
      </c>
      <c r="BV2996" s="11">
        <f>SUMIF($BS2963:$BS3171,BU2996,$N2963:$N3171)</f>
        <v>0</v>
      </c>
      <c r="BW2996" s="11">
        <v>500000000</v>
      </c>
      <c r="BX2996" s="11">
        <f t="shared" si="194"/>
        <v>-500000000</v>
      </c>
    </row>
    <row r="2997" spans="1:76" hidden="1">
      <c r="A2997" s="232"/>
      <c r="B2997" s="142"/>
      <c r="C2997" s="60"/>
      <c r="D2997" s="1070"/>
      <c r="E2997" s="20" t="s">
        <v>603</v>
      </c>
      <c r="F2997" s="456">
        <f>+N2996</f>
        <v>34199000</v>
      </c>
      <c r="G2997" s="35" t="s">
        <v>3</v>
      </c>
      <c r="H2997" s="466">
        <v>6.5500000000000003E-2</v>
      </c>
      <c r="I2997" s="35" t="s">
        <v>154</v>
      </c>
      <c r="J2997" s="35" t="s">
        <v>3</v>
      </c>
      <c r="K2997" s="37">
        <v>1</v>
      </c>
      <c r="L2997" s="35" t="s">
        <v>16</v>
      </c>
      <c r="M2997" s="35" t="s">
        <v>5</v>
      </c>
      <c r="N2997" s="32">
        <f>ROUNDUP(IF(H2997&lt;=0,F2997,IF(K2997&lt;=0,F2997*H2997,F2997*H2997*K2997)),-3)</f>
        <v>2241000</v>
      </c>
      <c r="O2997" s="17">
        <v>1788000</v>
      </c>
      <c r="P2997" s="17">
        <f>N2997-O2997</f>
        <v>453000</v>
      </c>
      <c r="Q2997" s="69"/>
      <c r="R2997" s="755"/>
      <c r="S2997" s="755"/>
      <c r="BU2997" s="10" t="s">
        <v>2146</v>
      </c>
      <c r="BV2997" s="11">
        <f>SUMIF($BS2964:$BS3171,BU2997,$N2964:$N3171)</f>
        <v>0</v>
      </c>
      <c r="BW2997" s="11">
        <v>1600000000</v>
      </c>
      <c r="BX2997" s="11">
        <f t="shared" si="194"/>
        <v>-1600000000</v>
      </c>
    </row>
    <row r="2998" spans="1:76" hidden="1">
      <c r="A2998" s="232"/>
      <c r="B2998" s="142"/>
      <c r="C2998" s="60"/>
      <c r="D2998" s="1070"/>
      <c r="E2998" s="20"/>
      <c r="F2998" s="34"/>
      <c r="G2998" s="35"/>
      <c r="H2998" s="42"/>
      <c r="I2998" s="35"/>
      <c r="J2998" s="35"/>
      <c r="K2998" s="37"/>
      <c r="L2998" s="35"/>
      <c r="M2998" s="35"/>
      <c r="N2998" s="32"/>
      <c r="O2998" s="17"/>
      <c r="P2998" s="17"/>
      <c r="Q2998" s="69"/>
      <c r="R2998" s="755"/>
      <c r="S2998" s="755"/>
      <c r="BU2998" s="10" t="s">
        <v>2147</v>
      </c>
      <c r="BV2998" s="11">
        <f>SUMIF($BS2965:$BS3171,BU2998,$N2965:$N3171)</f>
        <v>0</v>
      </c>
      <c r="BW2998" s="11">
        <v>160000000</v>
      </c>
      <c r="BX2998" s="11">
        <f t="shared" si="194"/>
        <v>-160000000</v>
      </c>
    </row>
    <row r="2999" spans="1:76" hidden="1">
      <c r="A2999" s="232"/>
      <c r="B2999" s="142"/>
      <c r="C2999" s="60"/>
      <c r="D2999" s="1011" t="s">
        <v>405</v>
      </c>
      <c r="E2999" s="20"/>
      <c r="F2999" s="34"/>
      <c r="G2999" s="35"/>
      <c r="H2999" s="467"/>
      <c r="I2999" s="35"/>
      <c r="J2999" s="35"/>
      <c r="K2999" s="37"/>
      <c r="L2999" s="35"/>
      <c r="M2999" s="35"/>
      <c r="N2999" s="201">
        <f>SUBTOTAL(9,N3000:N3000)</f>
        <v>19200000</v>
      </c>
      <c r="O2999" s="201">
        <f>SUBTOTAL(9,O3000:O3000)</f>
        <v>16800000</v>
      </c>
      <c r="P2999" s="201">
        <f>SUBTOTAL(9,P3000:P3000)</f>
        <v>2400000</v>
      </c>
      <c r="Q2999" s="163"/>
      <c r="R2999" s="755"/>
      <c r="S2999" s="755"/>
      <c r="BV2999" s="11">
        <f>SUBTOTAL(9,BV2976:BV2998)</f>
        <v>0</v>
      </c>
      <c r="BW2999" s="11">
        <f>SUBTOTAL(9,BW2976:BW2998)</f>
        <v>15920000000</v>
      </c>
      <c r="BX2999" s="11">
        <f>BV2999-BW2999</f>
        <v>-15920000000</v>
      </c>
    </row>
    <row r="3000" spans="1:76" hidden="1">
      <c r="A3000" s="232"/>
      <c r="B3000" s="142"/>
      <c r="C3000" s="60"/>
      <c r="D3000" s="1070"/>
      <c r="E3000" s="20" t="s">
        <v>183</v>
      </c>
      <c r="F3000" s="34">
        <v>80000</v>
      </c>
      <c r="G3000" s="35" t="s">
        <v>3</v>
      </c>
      <c r="H3000" s="45">
        <f>H2948+H2967</f>
        <v>20</v>
      </c>
      <c r="I3000" s="35" t="s">
        <v>9</v>
      </c>
      <c r="J3000" s="35" t="s">
        <v>3</v>
      </c>
      <c r="K3000" s="37">
        <v>12</v>
      </c>
      <c r="L3000" s="35" t="s">
        <v>12</v>
      </c>
      <c r="M3000" s="35" t="s">
        <v>5</v>
      </c>
      <c r="N3000" s="32">
        <f>ROUNDUP(IF(H3000&lt;=0,0,IF(K3000&lt;=0,F3000*H3000,F3000*H3000*K3000)),-3)</f>
        <v>19200000</v>
      </c>
      <c r="O3000" s="17">
        <v>16800000</v>
      </c>
      <c r="P3000" s="17">
        <f>N3000-O3000</f>
        <v>2400000</v>
      </c>
      <c r="Q3000" s="69"/>
      <c r="R3000" s="755"/>
      <c r="S3000" s="755"/>
    </row>
    <row r="3001" spans="1:76" hidden="1">
      <c r="A3001" s="232"/>
      <c r="B3001" s="142"/>
      <c r="C3001" s="60"/>
      <c r="D3001" s="1070"/>
      <c r="E3001" s="20"/>
      <c r="F3001" s="34"/>
      <c r="G3001" s="35"/>
      <c r="H3001" s="42"/>
      <c r="I3001" s="35"/>
      <c r="J3001" s="35"/>
      <c r="K3001" s="37"/>
      <c r="L3001" s="35"/>
      <c r="M3001" s="35"/>
      <c r="N3001" s="32"/>
      <c r="O3001" s="17"/>
      <c r="P3001" s="17"/>
      <c r="Q3001" s="69"/>
      <c r="R3001" s="755"/>
      <c r="S3001" s="755"/>
    </row>
    <row r="3002" spans="1:76" hidden="1">
      <c r="A3002" s="232"/>
      <c r="B3002" s="142"/>
      <c r="C3002" s="60"/>
      <c r="D3002" s="1011" t="s">
        <v>406</v>
      </c>
      <c r="E3002" s="20"/>
      <c r="F3002" s="34"/>
      <c r="G3002" s="35"/>
      <c r="H3002" s="42"/>
      <c r="I3002" s="35"/>
      <c r="J3002" s="35"/>
      <c r="K3002" s="37"/>
      <c r="L3002" s="35"/>
      <c r="M3002" s="35"/>
      <c r="N3002" s="201">
        <f>SUBTOTAL(9,N3003:N3003)</f>
        <v>17800000</v>
      </c>
      <c r="O3002" s="201">
        <f>SUBTOTAL(9,O3003:O3003)</f>
        <v>16780000</v>
      </c>
      <c r="P3002" s="201">
        <f>SUBTOTAL(9,P3003:P3003)</f>
        <v>1020000</v>
      </c>
      <c r="Q3002" s="163"/>
      <c r="R3002" s="755"/>
      <c r="S3002" s="755"/>
    </row>
    <row r="3003" spans="1:76" hidden="1">
      <c r="A3003" s="232"/>
      <c r="B3003" s="142"/>
      <c r="C3003" s="60"/>
      <c r="D3003" s="1070"/>
      <c r="E3003" s="20" t="s">
        <v>604</v>
      </c>
      <c r="F3003" s="34">
        <v>890000</v>
      </c>
      <c r="G3003" s="35" t="s">
        <v>3</v>
      </c>
      <c r="H3003" s="45">
        <f>H2948+H2967</f>
        <v>20</v>
      </c>
      <c r="I3003" s="35" t="s">
        <v>9</v>
      </c>
      <c r="J3003" s="35" t="s">
        <v>3</v>
      </c>
      <c r="K3003" s="37">
        <v>1</v>
      </c>
      <c r="L3003" s="35" t="s">
        <v>16</v>
      </c>
      <c r="M3003" s="35" t="s">
        <v>5</v>
      </c>
      <c r="N3003" s="32">
        <f>ROUNDUP((F3003*H3003*K3003),-3)</f>
        <v>17800000</v>
      </c>
      <c r="O3003" s="17">
        <v>16780000</v>
      </c>
      <c r="P3003" s="17">
        <f>N3003-O3003</f>
        <v>1020000</v>
      </c>
      <c r="Q3003" s="69"/>
      <c r="R3003" s="755"/>
      <c r="S3003" s="755"/>
    </row>
    <row r="3004" spans="1:76" hidden="1">
      <c r="A3004" s="232"/>
      <c r="B3004" s="142"/>
      <c r="C3004" s="60"/>
      <c r="D3004" s="1070"/>
      <c r="E3004" s="20"/>
      <c r="F3004" s="34"/>
      <c r="G3004" s="35"/>
      <c r="H3004" s="45"/>
      <c r="I3004" s="35"/>
      <c r="J3004" s="35"/>
      <c r="K3004" s="37"/>
      <c r="L3004" s="35"/>
      <c r="M3004" s="35"/>
      <c r="N3004" s="32"/>
      <c r="O3004" s="17"/>
      <c r="P3004" s="17"/>
      <c r="Q3004" s="69"/>
      <c r="R3004" s="755"/>
      <c r="S3004" s="755"/>
    </row>
    <row r="3005" spans="1:76" hidden="1">
      <c r="A3005" s="232"/>
      <c r="B3005" s="142"/>
      <c r="C3005" s="60"/>
      <c r="D3005" s="1011" t="s">
        <v>122</v>
      </c>
      <c r="E3005" s="20"/>
      <c r="F3005" s="34"/>
      <c r="G3005" s="35"/>
      <c r="H3005" s="468"/>
      <c r="I3005" s="35"/>
      <c r="J3005" s="35"/>
      <c r="K3005" s="37"/>
      <c r="L3005" s="35"/>
      <c r="M3005" s="35"/>
      <c r="N3005" s="201">
        <f>SUBTOTAL(9,N3006:N3008)</f>
        <v>13600000</v>
      </c>
      <c r="O3005" s="201">
        <f>SUBTOTAL(9,O3006:O3008)</f>
        <v>13600000</v>
      </c>
      <c r="P3005" s="201">
        <f>SUBTOTAL(9,P3006:P3008)</f>
        <v>0</v>
      </c>
      <c r="Q3005" s="163"/>
      <c r="R3005" s="755"/>
      <c r="S3005" s="755"/>
    </row>
    <row r="3006" spans="1:76" hidden="1">
      <c r="A3006" s="232"/>
      <c r="B3006" s="142"/>
      <c r="C3006" s="60"/>
      <c r="D3006" s="1070"/>
      <c r="E3006" s="20" t="s">
        <v>605</v>
      </c>
      <c r="F3006" s="34">
        <v>40000</v>
      </c>
      <c r="G3006" s="35" t="s">
        <v>3</v>
      </c>
      <c r="H3006" s="45">
        <f>H2948+H2967</f>
        <v>20</v>
      </c>
      <c r="I3006" s="35" t="s">
        <v>9</v>
      </c>
      <c r="J3006" s="35" t="s">
        <v>3</v>
      </c>
      <c r="K3006" s="37">
        <v>12</v>
      </c>
      <c r="L3006" s="35" t="s">
        <v>12</v>
      </c>
      <c r="M3006" s="35" t="s">
        <v>5</v>
      </c>
      <c r="N3006" s="32">
        <f>ROUNDUP(IF(H3006&lt;=0,0,IF(K3006&lt;=0,F3006*H3006,F3006*H3006*K3006)),-3)</f>
        <v>9600000</v>
      </c>
      <c r="O3006" s="17">
        <v>9600000</v>
      </c>
      <c r="P3006" s="17">
        <f>N3006-O3006</f>
        <v>0</v>
      </c>
      <c r="Q3006" s="69"/>
      <c r="R3006" s="755"/>
      <c r="S3006" s="755"/>
    </row>
    <row r="3007" spans="1:76" hidden="1">
      <c r="A3007" s="232"/>
      <c r="B3007" s="142"/>
      <c r="C3007" s="60"/>
      <c r="D3007" s="1070"/>
      <c r="E3007" s="20" t="s">
        <v>606</v>
      </c>
      <c r="F3007" s="34">
        <v>100000</v>
      </c>
      <c r="G3007" s="35" t="s">
        <v>3</v>
      </c>
      <c r="H3007" s="45">
        <f>H2948+H2967</f>
        <v>20</v>
      </c>
      <c r="I3007" s="35" t="s">
        <v>9</v>
      </c>
      <c r="J3007" s="35" t="s">
        <v>3</v>
      </c>
      <c r="K3007" s="37">
        <v>2</v>
      </c>
      <c r="L3007" s="35" t="s">
        <v>155</v>
      </c>
      <c r="M3007" s="35" t="s">
        <v>5</v>
      </c>
      <c r="N3007" s="32">
        <f>ROUNDUP(IF(H3007&lt;=0,0,IF(K3007&lt;=0,F3007*H3007,F3007*H3007*K3007)),-3)</f>
        <v>4000000</v>
      </c>
      <c r="O3007" s="17">
        <v>4000000</v>
      </c>
      <c r="P3007" s="17">
        <f>N3007-O3007</f>
        <v>0</v>
      </c>
      <c r="Q3007" s="69"/>
      <c r="R3007" s="755"/>
      <c r="S3007" s="755"/>
    </row>
    <row r="3008" spans="1:76" hidden="1">
      <c r="A3008" s="232"/>
      <c r="B3008" s="142"/>
      <c r="C3008" s="60"/>
      <c r="D3008" s="1070"/>
      <c r="E3008" s="20"/>
      <c r="F3008" s="34"/>
      <c r="G3008" s="35"/>
      <c r="H3008" s="36"/>
      <c r="I3008" s="35"/>
      <c r="J3008" s="35"/>
      <c r="K3008" s="37"/>
      <c r="L3008" s="35"/>
      <c r="M3008" s="35"/>
      <c r="N3008" s="32"/>
      <c r="O3008" s="17"/>
      <c r="P3008" s="17"/>
      <c r="Q3008" s="69"/>
      <c r="R3008" s="755"/>
      <c r="S3008" s="755"/>
    </row>
    <row r="3009" spans="1:19" hidden="1">
      <c r="A3009" s="232"/>
      <c r="B3009" s="142"/>
      <c r="C3009" s="60"/>
      <c r="D3009" s="1011" t="s">
        <v>123</v>
      </c>
      <c r="E3009" s="20"/>
      <c r="F3009" s="34"/>
      <c r="G3009" s="35"/>
      <c r="H3009" s="468"/>
      <c r="I3009" s="35"/>
      <c r="J3009" s="35"/>
      <c r="K3009" s="37"/>
      <c r="L3009" s="35"/>
      <c r="M3009" s="35"/>
      <c r="N3009" s="201">
        <f>SUBTOTAL(9,N3010:N3016)</f>
        <v>36560000</v>
      </c>
      <c r="O3009" s="201">
        <f>SUBTOTAL(9,O3010:O3016)</f>
        <v>14912000</v>
      </c>
      <c r="P3009" s="201">
        <f>SUBTOTAL(9,P3010:P3016)</f>
        <v>21648000</v>
      </c>
      <c r="Q3009" s="163"/>
      <c r="R3009" s="755"/>
      <c r="S3009" s="755"/>
    </row>
    <row r="3010" spans="1:19" hidden="1">
      <c r="A3010" s="232"/>
      <c r="B3010" s="142"/>
      <c r="C3010" s="60"/>
      <c r="D3010" s="1070"/>
      <c r="E3010" s="20" t="s">
        <v>2148</v>
      </c>
      <c r="F3010" s="34">
        <v>8556000</v>
      </c>
      <c r="G3010" s="35" t="s">
        <v>3</v>
      </c>
      <c r="H3010" s="45">
        <v>1</v>
      </c>
      <c r="I3010" s="35" t="s">
        <v>16</v>
      </c>
      <c r="J3010" s="35" t="s">
        <v>3</v>
      </c>
      <c r="K3010" s="37">
        <v>1</v>
      </c>
      <c r="L3010" s="35" t="s">
        <v>25</v>
      </c>
      <c r="M3010" s="35" t="s">
        <v>5</v>
      </c>
      <c r="N3010" s="32">
        <f t="shared" ref="N3010:N3015" si="195">ROUNDUP(IF(H3010&lt;=0,0,IF(K3010&lt;=0,F3010*H3010,F3010*H3010*K3010)),-3)</f>
        <v>8556000</v>
      </c>
      <c r="O3010" s="17">
        <v>5952000</v>
      </c>
      <c r="P3010" s="17">
        <f t="shared" ref="P3010:P3015" si="196">N3010-O3010</f>
        <v>2604000</v>
      </c>
      <c r="Q3010" s="69"/>
      <c r="R3010" s="755"/>
      <c r="S3010" s="755"/>
    </row>
    <row r="3011" spans="1:19" hidden="1">
      <c r="A3011" s="232"/>
      <c r="B3011" s="142"/>
      <c r="C3011" s="60"/>
      <c r="D3011" s="1070"/>
      <c r="E3011" s="20" t="s">
        <v>2149</v>
      </c>
      <c r="F3011" s="34">
        <v>2000000</v>
      </c>
      <c r="G3011" s="35" t="s">
        <v>3</v>
      </c>
      <c r="H3011" s="45">
        <v>2</v>
      </c>
      <c r="I3011" s="35" t="s">
        <v>2150</v>
      </c>
      <c r="J3011" s="35" t="s">
        <v>3</v>
      </c>
      <c r="K3011" s="37">
        <v>3</v>
      </c>
      <c r="L3011" s="35" t="s">
        <v>25</v>
      </c>
      <c r="M3011" s="35" t="s">
        <v>5</v>
      </c>
      <c r="N3011" s="32">
        <f t="shared" si="195"/>
        <v>12000000</v>
      </c>
      <c r="O3011" s="17">
        <v>8000000</v>
      </c>
      <c r="P3011" s="17">
        <f t="shared" si="196"/>
        <v>4000000</v>
      </c>
      <c r="Q3011" s="69"/>
      <c r="R3011" s="755"/>
      <c r="S3011" s="755"/>
    </row>
    <row r="3012" spans="1:19" hidden="1">
      <c r="A3012" s="232"/>
      <c r="B3012" s="142"/>
      <c r="C3012" s="142"/>
      <c r="D3012" s="1041"/>
      <c r="E3012" s="20" t="s">
        <v>2151</v>
      </c>
      <c r="F3012" s="34">
        <v>1380000</v>
      </c>
      <c r="G3012" s="35" t="s">
        <v>3</v>
      </c>
      <c r="H3012" s="45">
        <v>1</v>
      </c>
      <c r="I3012" s="35" t="s">
        <v>16</v>
      </c>
      <c r="J3012" s="35" t="s">
        <v>3</v>
      </c>
      <c r="K3012" s="37">
        <v>1</v>
      </c>
      <c r="L3012" s="35" t="s">
        <v>25</v>
      </c>
      <c r="M3012" s="35" t="s">
        <v>5</v>
      </c>
      <c r="N3012" s="32">
        <f t="shared" si="195"/>
        <v>1380000</v>
      </c>
      <c r="O3012" s="17">
        <v>960000</v>
      </c>
      <c r="P3012" s="17">
        <f t="shared" si="196"/>
        <v>420000</v>
      </c>
      <c r="Q3012" s="69"/>
      <c r="R3012" s="755"/>
      <c r="S3012" s="755"/>
    </row>
    <row r="3013" spans="1:19" hidden="1">
      <c r="A3013" s="232"/>
      <c r="B3013" s="142"/>
      <c r="C3013" s="142"/>
      <c r="D3013" s="1041"/>
      <c r="E3013" s="20" t="s">
        <v>2152</v>
      </c>
      <c r="F3013" s="34">
        <v>5704000</v>
      </c>
      <c r="G3013" s="35" t="s">
        <v>3</v>
      </c>
      <c r="H3013" s="45">
        <v>1</v>
      </c>
      <c r="I3013" s="35" t="s">
        <v>16</v>
      </c>
      <c r="J3013" s="35" t="s">
        <v>3</v>
      </c>
      <c r="K3013" s="37">
        <v>1</v>
      </c>
      <c r="L3013" s="35" t="s">
        <v>25</v>
      </c>
      <c r="M3013" s="35" t="s">
        <v>5</v>
      </c>
      <c r="N3013" s="32">
        <f t="shared" si="195"/>
        <v>5704000</v>
      </c>
      <c r="O3013" s="17">
        <v>0</v>
      </c>
      <c r="P3013" s="17">
        <f t="shared" si="196"/>
        <v>5704000</v>
      </c>
      <c r="Q3013" s="69"/>
      <c r="R3013" s="755"/>
      <c r="S3013" s="755"/>
    </row>
    <row r="3014" spans="1:19" hidden="1">
      <c r="A3014" s="232"/>
      <c r="B3014" s="142"/>
      <c r="C3014" s="142"/>
      <c r="D3014" s="1041"/>
      <c r="E3014" s="20" t="s">
        <v>2149</v>
      </c>
      <c r="F3014" s="34">
        <v>2000000</v>
      </c>
      <c r="G3014" s="35" t="s">
        <v>3</v>
      </c>
      <c r="H3014" s="45">
        <v>2</v>
      </c>
      <c r="I3014" s="35" t="s">
        <v>2150</v>
      </c>
      <c r="J3014" s="35" t="s">
        <v>3</v>
      </c>
      <c r="K3014" s="37">
        <v>2</v>
      </c>
      <c r="L3014" s="35" t="s">
        <v>25</v>
      </c>
      <c r="M3014" s="35" t="s">
        <v>5</v>
      </c>
      <c r="N3014" s="32">
        <f t="shared" si="195"/>
        <v>8000000</v>
      </c>
      <c r="O3014" s="17">
        <v>0</v>
      </c>
      <c r="P3014" s="17">
        <f t="shared" si="196"/>
        <v>8000000</v>
      </c>
      <c r="Q3014" s="69"/>
      <c r="R3014" s="755"/>
      <c r="S3014" s="755"/>
    </row>
    <row r="3015" spans="1:19" hidden="1">
      <c r="A3015" s="232"/>
      <c r="B3015" s="142"/>
      <c r="C3015" s="142"/>
      <c r="D3015" s="1041"/>
      <c r="E3015" s="20" t="s">
        <v>2153</v>
      </c>
      <c r="F3015" s="34">
        <v>920000</v>
      </c>
      <c r="G3015" s="35" t="s">
        <v>3</v>
      </c>
      <c r="H3015" s="45">
        <v>1</v>
      </c>
      <c r="I3015" s="35" t="s">
        <v>16</v>
      </c>
      <c r="J3015" s="35" t="s">
        <v>3</v>
      </c>
      <c r="K3015" s="37">
        <v>1</v>
      </c>
      <c r="L3015" s="35" t="s">
        <v>25</v>
      </c>
      <c r="M3015" s="35" t="s">
        <v>5</v>
      </c>
      <c r="N3015" s="32">
        <f t="shared" si="195"/>
        <v>920000</v>
      </c>
      <c r="O3015" s="17">
        <v>0</v>
      </c>
      <c r="P3015" s="17">
        <f t="shared" si="196"/>
        <v>920000</v>
      </c>
      <c r="Q3015" s="69"/>
      <c r="R3015" s="755"/>
      <c r="S3015" s="755"/>
    </row>
    <row r="3016" spans="1:19" hidden="1">
      <c r="A3016" s="232"/>
      <c r="B3016" s="142"/>
      <c r="C3016" s="142"/>
      <c r="D3016" s="1041"/>
      <c r="E3016" s="20"/>
      <c r="F3016" s="34"/>
      <c r="G3016" s="35"/>
      <c r="H3016" s="36"/>
      <c r="I3016" s="35"/>
      <c r="J3016" s="35"/>
      <c r="K3016" s="37"/>
      <c r="L3016" s="35"/>
      <c r="M3016" s="35"/>
      <c r="N3016" s="32"/>
      <c r="O3016" s="17"/>
      <c r="P3016" s="17"/>
      <c r="Q3016" s="69"/>
      <c r="R3016" s="755"/>
      <c r="S3016" s="755"/>
    </row>
    <row r="3017" spans="1:19" hidden="1">
      <c r="A3017" s="232"/>
      <c r="B3017" s="142"/>
      <c r="C3017" s="142"/>
      <c r="D3017" s="1005" t="s">
        <v>397</v>
      </c>
      <c r="E3017" s="20"/>
      <c r="F3017" s="34"/>
      <c r="G3017" s="35"/>
      <c r="H3017" s="467"/>
      <c r="I3017" s="35"/>
      <c r="J3017" s="35"/>
      <c r="K3017" s="37"/>
      <c r="L3017" s="35"/>
      <c r="M3017" s="35"/>
      <c r="N3017" s="201">
        <f>SUBTOTAL(9,N3018:N3019)</f>
        <v>158882000</v>
      </c>
      <c r="O3017" s="201">
        <f>SUBTOTAL(9,O3018:O3019)</f>
        <v>101460000</v>
      </c>
      <c r="P3017" s="201">
        <f>SUBTOTAL(9,P3018:P3019)</f>
        <v>57422000</v>
      </c>
      <c r="Q3017" s="163"/>
      <c r="R3017" s="755"/>
      <c r="S3017" s="755"/>
    </row>
    <row r="3018" spans="1:19" hidden="1">
      <c r="A3018" s="232"/>
      <c r="B3018" s="142"/>
      <c r="C3018" s="60"/>
      <c r="D3018" s="1004"/>
      <c r="E3018" s="20" t="s">
        <v>635</v>
      </c>
      <c r="F3018" s="34">
        <v>11970000</v>
      </c>
      <c r="G3018" s="35" t="s">
        <v>3</v>
      </c>
      <c r="H3018" s="45">
        <v>12</v>
      </c>
      <c r="I3018" s="35" t="s">
        <v>17</v>
      </c>
      <c r="J3018" s="35" t="s">
        <v>3</v>
      </c>
      <c r="K3018" s="37">
        <v>1</v>
      </c>
      <c r="L3018" s="35" t="s">
        <v>16</v>
      </c>
      <c r="M3018" s="35" t="s">
        <v>5</v>
      </c>
      <c r="N3018" s="32">
        <f>ROUNDUP(IF(H3018&lt;=0,0,IF(K3018&lt;=0,F3018*H3018,F3018*H3018*K3018)),-3)</f>
        <v>143640000</v>
      </c>
      <c r="O3018" s="17">
        <v>90000000</v>
      </c>
      <c r="P3018" s="17">
        <f>N3018-O3018</f>
        <v>53640000</v>
      </c>
      <c r="Q3018" s="69"/>
      <c r="R3018" s="755"/>
      <c r="S3018" s="755"/>
    </row>
    <row r="3019" spans="1:19" hidden="1">
      <c r="A3019" s="232"/>
      <c r="B3019" s="142"/>
      <c r="C3019" s="60"/>
      <c r="D3019" s="1004"/>
      <c r="E3019" s="20" t="s">
        <v>636</v>
      </c>
      <c r="F3019" s="34">
        <v>15242000</v>
      </c>
      <c r="G3019" s="35" t="s">
        <v>3</v>
      </c>
      <c r="H3019" s="45">
        <v>1</v>
      </c>
      <c r="I3019" s="35" t="s">
        <v>4</v>
      </c>
      <c r="J3019" s="35" t="s">
        <v>3</v>
      </c>
      <c r="K3019" s="37">
        <v>1</v>
      </c>
      <c r="L3019" s="35" t="s">
        <v>16</v>
      </c>
      <c r="M3019" s="35" t="s">
        <v>5</v>
      </c>
      <c r="N3019" s="32">
        <f>ROUNDUP(IF(H3019&lt;=0,0,IF(K3019&lt;=0,F3019*H3019,F3019*H3019*K3019)),-3)</f>
        <v>15242000</v>
      </c>
      <c r="O3019" s="17">
        <v>11460000</v>
      </c>
      <c r="P3019" s="17">
        <f>N3019-O3019</f>
        <v>3782000</v>
      </c>
      <c r="Q3019" s="69"/>
      <c r="R3019" s="755"/>
      <c r="S3019" s="755"/>
    </row>
    <row r="3020" spans="1:19" hidden="1">
      <c r="A3020" s="232"/>
      <c r="B3020" s="142"/>
      <c r="C3020" s="60"/>
      <c r="D3020" s="1004"/>
      <c r="E3020" s="20"/>
      <c r="F3020" s="34"/>
      <c r="G3020" s="35"/>
      <c r="H3020" s="45"/>
      <c r="I3020" s="35"/>
      <c r="J3020" s="35"/>
      <c r="K3020" s="37"/>
      <c r="L3020" s="35"/>
      <c r="M3020" s="35"/>
      <c r="N3020" s="32"/>
      <c r="O3020" s="17"/>
      <c r="P3020" s="17"/>
      <c r="Q3020" s="69"/>
      <c r="R3020" s="755"/>
      <c r="S3020" s="755"/>
    </row>
    <row r="3021" spans="1:19" hidden="1">
      <c r="A3021" s="232"/>
      <c r="B3021" s="142"/>
      <c r="C3021" s="60"/>
      <c r="D3021" s="1004" t="s">
        <v>410</v>
      </c>
      <c r="E3021" s="20"/>
      <c r="F3021" s="34"/>
      <c r="G3021" s="35"/>
      <c r="H3021" s="45"/>
      <c r="I3021" s="35"/>
      <c r="J3021" s="35"/>
      <c r="K3021" s="37"/>
      <c r="L3021" s="35"/>
      <c r="M3021" s="35"/>
      <c r="N3021" s="201">
        <f>SUBTOTAL(9,N3022:N3024)</f>
        <v>316620000</v>
      </c>
      <c r="O3021" s="201">
        <f>SUBTOTAL(9,O3022:O3024)</f>
        <v>168390000</v>
      </c>
      <c r="P3021" s="201">
        <f>SUBTOTAL(9,P3022:P3024)</f>
        <v>148230000</v>
      </c>
      <c r="Q3021" s="163"/>
      <c r="R3021" s="755"/>
      <c r="S3021" s="755"/>
    </row>
    <row r="3022" spans="1:19" hidden="1">
      <c r="A3022" s="232"/>
      <c r="B3022" s="142"/>
      <c r="C3022" s="60"/>
      <c r="D3022" s="1004"/>
      <c r="E3022" s="20" t="s">
        <v>32</v>
      </c>
      <c r="F3022" s="34">
        <v>21879000</v>
      </c>
      <c r="G3022" s="35" t="s">
        <v>3</v>
      </c>
      <c r="H3022" s="45">
        <v>12</v>
      </c>
      <c r="I3022" s="35" t="s">
        <v>17</v>
      </c>
      <c r="J3022" s="35" t="s">
        <v>3</v>
      </c>
      <c r="K3022" s="37">
        <v>1</v>
      </c>
      <c r="L3022" s="35" t="s">
        <v>16</v>
      </c>
      <c r="M3022" s="35" t="s">
        <v>5</v>
      </c>
      <c r="N3022" s="32">
        <f>ROUNDUP(IF(H3022&lt;=0,0,IF(K3022&lt;=0,F3022*H3022,F3022*H3022*K3022)),-3)</f>
        <v>262548000</v>
      </c>
      <c r="O3022" s="17">
        <v>148050000</v>
      </c>
      <c r="P3022" s="17">
        <f>N3022-O3022</f>
        <v>114498000</v>
      </c>
      <c r="Q3022" s="69"/>
      <c r="R3022" s="755"/>
      <c r="S3022" s="755"/>
    </row>
    <row r="3023" spans="1:19" hidden="1">
      <c r="A3023" s="232"/>
      <c r="B3023" s="142"/>
      <c r="C3023" s="60"/>
      <c r="D3023" s="1004"/>
      <c r="E3023" s="20" t="s">
        <v>637</v>
      </c>
      <c r="F3023" s="34">
        <v>3006000</v>
      </c>
      <c r="G3023" s="35" t="s">
        <v>3</v>
      </c>
      <c r="H3023" s="45">
        <v>12</v>
      </c>
      <c r="I3023" s="35" t="s">
        <v>17</v>
      </c>
      <c r="J3023" s="35" t="s">
        <v>3</v>
      </c>
      <c r="K3023" s="37">
        <v>1</v>
      </c>
      <c r="L3023" s="35" t="s">
        <v>16</v>
      </c>
      <c r="M3023" s="35" t="s">
        <v>5</v>
      </c>
      <c r="N3023" s="32">
        <f>ROUNDUP(IF(H3023&lt;=0,0,IF(K3023&lt;=0,F3023*H3023,F3023*H3023*K3023)),-3)</f>
        <v>36072000</v>
      </c>
      <c r="O3023" s="17">
        <v>20340000</v>
      </c>
      <c r="P3023" s="17">
        <f>N3023-O3023</f>
        <v>15732000</v>
      </c>
      <c r="Q3023" s="69"/>
      <c r="R3023" s="755"/>
      <c r="S3023" s="755"/>
    </row>
    <row r="3024" spans="1:19" hidden="1">
      <c r="A3024" s="232"/>
      <c r="B3024" s="142"/>
      <c r="C3024" s="60"/>
      <c r="D3024" s="1004"/>
      <c r="E3024" s="20" t="s">
        <v>2154</v>
      </c>
      <c r="F3024" s="34">
        <v>1500000</v>
      </c>
      <c r="G3024" s="35" t="s">
        <v>3</v>
      </c>
      <c r="H3024" s="45">
        <v>12</v>
      </c>
      <c r="I3024" s="35" t="s">
        <v>17</v>
      </c>
      <c r="J3024" s="35" t="s">
        <v>3</v>
      </c>
      <c r="K3024" s="37">
        <v>1</v>
      </c>
      <c r="L3024" s="35" t="s">
        <v>16</v>
      </c>
      <c r="M3024" s="35" t="s">
        <v>5</v>
      </c>
      <c r="N3024" s="32">
        <f>ROUNDUP(IF(H3024&lt;=0,0,IF(K3024&lt;=0,F3024*H3024,F3024*H3024*K3024)),-3)</f>
        <v>18000000</v>
      </c>
      <c r="O3024" s="17">
        <v>0</v>
      </c>
      <c r="P3024" s="17">
        <f>N3024-O3024</f>
        <v>18000000</v>
      </c>
      <c r="Q3024" s="69"/>
      <c r="R3024" s="755"/>
      <c r="S3024" s="755"/>
    </row>
    <row r="3025" spans="1:19" hidden="1">
      <c r="A3025" s="232"/>
      <c r="B3025" s="142"/>
      <c r="C3025" s="60"/>
      <c r="D3025" s="1004"/>
      <c r="E3025" s="20"/>
      <c r="F3025" s="34"/>
      <c r="G3025" s="35"/>
      <c r="H3025" s="45"/>
      <c r="I3025" s="35"/>
      <c r="J3025" s="35"/>
      <c r="K3025" s="37"/>
      <c r="L3025" s="35"/>
      <c r="M3025" s="35"/>
      <c r="N3025" s="32"/>
      <c r="O3025" s="17"/>
      <c r="P3025" s="17"/>
      <c r="Q3025" s="69"/>
      <c r="R3025" s="755"/>
      <c r="S3025" s="755"/>
    </row>
    <row r="3026" spans="1:19" hidden="1">
      <c r="A3026" s="232"/>
      <c r="B3026" s="142"/>
      <c r="C3026" s="60"/>
      <c r="D3026" s="1070" t="s">
        <v>436</v>
      </c>
      <c r="E3026" s="20"/>
      <c r="F3026" s="34"/>
      <c r="G3026" s="35"/>
      <c r="H3026" s="40"/>
      <c r="I3026" s="35"/>
      <c r="J3026" s="35"/>
      <c r="K3026" s="37"/>
      <c r="L3026" s="35"/>
      <c r="M3026" s="35"/>
      <c r="N3026" s="201">
        <f>SUBTOTAL(9,N3027:N3037)</f>
        <v>370329000</v>
      </c>
      <c r="O3026" s="201">
        <f>SUBTOTAL(9,O3027:O3037)</f>
        <v>126226000</v>
      </c>
      <c r="P3026" s="201">
        <f>SUBTOTAL(9,P3027:P3037)</f>
        <v>244103000</v>
      </c>
      <c r="Q3026" s="163"/>
      <c r="R3026" s="755"/>
      <c r="S3026" s="755"/>
    </row>
    <row r="3027" spans="1:19" hidden="1">
      <c r="A3027" s="232"/>
      <c r="B3027" s="142"/>
      <c r="C3027" s="60"/>
      <c r="D3027" s="1070"/>
      <c r="E3027" s="20" t="s">
        <v>2155</v>
      </c>
      <c r="F3027" s="34">
        <v>11704000</v>
      </c>
      <c r="G3027" s="35" t="s">
        <v>3</v>
      </c>
      <c r="H3027" s="45">
        <v>1</v>
      </c>
      <c r="I3027" s="35" t="s">
        <v>4</v>
      </c>
      <c r="J3027" s="35" t="s">
        <v>3</v>
      </c>
      <c r="K3027" s="37">
        <v>1</v>
      </c>
      <c r="L3027" s="35" t="s">
        <v>16</v>
      </c>
      <c r="M3027" s="35" t="s">
        <v>5</v>
      </c>
      <c r="N3027" s="32">
        <f t="shared" ref="N3027:N3037" si="197">ROUNDUP(IF(H3027&lt;=0,0,IF(K3027&lt;=0,F3027*H3027,F3027*H3027*K3027)),-3)</f>
        <v>11704000</v>
      </c>
      <c r="O3027" s="17">
        <v>8800000</v>
      </c>
      <c r="P3027" s="17">
        <f t="shared" ref="P3027:P3037" si="198">N3027-O3027</f>
        <v>2904000</v>
      </c>
      <c r="Q3027" s="69"/>
      <c r="R3027" s="755"/>
      <c r="S3027" s="755"/>
    </row>
    <row r="3028" spans="1:19" hidden="1">
      <c r="A3028" s="232"/>
      <c r="B3028" s="142"/>
      <c r="C3028" s="60"/>
      <c r="D3028" s="1070"/>
      <c r="E3028" s="20" t="s">
        <v>2156</v>
      </c>
      <c r="F3028" s="34">
        <v>5000000</v>
      </c>
      <c r="G3028" s="35" t="s">
        <v>3</v>
      </c>
      <c r="H3028" s="45">
        <v>12</v>
      </c>
      <c r="I3028" s="35" t="s">
        <v>17</v>
      </c>
      <c r="J3028" s="35" t="s">
        <v>3</v>
      </c>
      <c r="K3028" s="37">
        <v>1</v>
      </c>
      <c r="L3028" s="35" t="s">
        <v>16</v>
      </c>
      <c r="M3028" s="35" t="s">
        <v>5</v>
      </c>
      <c r="N3028" s="32">
        <f t="shared" si="197"/>
        <v>60000000</v>
      </c>
      <c r="O3028" s="17">
        <v>25120000</v>
      </c>
      <c r="P3028" s="17">
        <f t="shared" si="198"/>
        <v>34880000</v>
      </c>
      <c r="Q3028" s="69"/>
      <c r="R3028" s="755"/>
      <c r="S3028" s="755"/>
    </row>
    <row r="3029" spans="1:19" hidden="1">
      <c r="A3029" s="232"/>
      <c r="B3029" s="142"/>
      <c r="C3029" s="60"/>
      <c r="D3029" s="1070"/>
      <c r="E3029" s="20" t="s">
        <v>2157</v>
      </c>
      <c r="F3029" s="34">
        <v>50000000</v>
      </c>
      <c r="G3029" s="35" t="s">
        <v>3</v>
      </c>
      <c r="H3029" s="45">
        <v>1</v>
      </c>
      <c r="I3029" s="35" t="s">
        <v>4</v>
      </c>
      <c r="J3029" s="35" t="s">
        <v>3</v>
      </c>
      <c r="K3029" s="37">
        <v>1</v>
      </c>
      <c r="L3029" s="35" t="s">
        <v>117</v>
      </c>
      <c r="M3029" s="35" t="s">
        <v>5</v>
      </c>
      <c r="N3029" s="32">
        <f t="shared" si="197"/>
        <v>50000000</v>
      </c>
      <c r="O3029" s="17">
        <v>10000000</v>
      </c>
      <c r="P3029" s="17">
        <f t="shared" si="198"/>
        <v>40000000</v>
      </c>
      <c r="Q3029" s="69"/>
      <c r="R3029" s="755"/>
      <c r="S3029" s="755"/>
    </row>
    <row r="3030" spans="1:19" hidden="1">
      <c r="A3030" s="232"/>
      <c r="B3030" s="142"/>
      <c r="C3030" s="60"/>
      <c r="D3030" s="1070"/>
      <c r="E3030" s="20" t="s">
        <v>2158</v>
      </c>
      <c r="F3030" s="34">
        <v>50000000</v>
      </c>
      <c r="G3030" s="35" t="s">
        <v>3</v>
      </c>
      <c r="H3030" s="45">
        <v>1</v>
      </c>
      <c r="I3030" s="35" t="s">
        <v>4</v>
      </c>
      <c r="J3030" s="35" t="s">
        <v>3</v>
      </c>
      <c r="K3030" s="37">
        <v>2</v>
      </c>
      <c r="L3030" s="35" t="s">
        <v>117</v>
      </c>
      <c r="M3030" s="35" t="s">
        <v>5</v>
      </c>
      <c r="N3030" s="32">
        <f t="shared" si="197"/>
        <v>100000000</v>
      </c>
      <c r="O3030" s="17">
        <v>0</v>
      </c>
      <c r="P3030" s="17">
        <f t="shared" si="198"/>
        <v>100000000</v>
      </c>
      <c r="Q3030" s="69"/>
      <c r="R3030" s="755"/>
      <c r="S3030" s="755"/>
    </row>
    <row r="3031" spans="1:19" hidden="1">
      <c r="A3031" s="232"/>
      <c r="B3031" s="142"/>
      <c r="C3031" s="60"/>
      <c r="D3031" s="1070"/>
      <c r="E3031" s="20" t="s">
        <v>2159</v>
      </c>
      <c r="F3031" s="34">
        <v>500000</v>
      </c>
      <c r="G3031" s="35" t="s">
        <v>3</v>
      </c>
      <c r="H3031" s="45">
        <v>1</v>
      </c>
      <c r="I3031" s="35" t="s">
        <v>4</v>
      </c>
      <c r="J3031" s="35" t="s">
        <v>3</v>
      </c>
      <c r="K3031" s="37">
        <v>20</v>
      </c>
      <c r="L3031" s="35" t="s">
        <v>196</v>
      </c>
      <c r="M3031" s="35" t="s">
        <v>5</v>
      </c>
      <c r="N3031" s="32">
        <f t="shared" si="197"/>
        <v>10000000</v>
      </c>
      <c r="O3031" s="17">
        <v>30000000</v>
      </c>
      <c r="P3031" s="17">
        <f t="shared" si="198"/>
        <v>-20000000</v>
      </c>
      <c r="Q3031" s="69"/>
      <c r="R3031" s="755"/>
      <c r="S3031" s="755"/>
    </row>
    <row r="3032" spans="1:19" hidden="1">
      <c r="A3032" s="232"/>
      <c r="B3032" s="142"/>
      <c r="C3032" s="60"/>
      <c r="D3032" s="1070"/>
      <c r="E3032" s="20" t="s">
        <v>2160</v>
      </c>
      <c r="F3032" s="34">
        <v>0</v>
      </c>
      <c r="G3032" s="35" t="s">
        <v>3</v>
      </c>
      <c r="H3032" s="45">
        <v>0</v>
      </c>
      <c r="I3032" s="35" t="s">
        <v>4</v>
      </c>
      <c r="J3032" s="35" t="s">
        <v>3</v>
      </c>
      <c r="K3032" s="37">
        <v>0</v>
      </c>
      <c r="L3032" s="35" t="s">
        <v>117</v>
      </c>
      <c r="M3032" s="35" t="s">
        <v>5</v>
      </c>
      <c r="N3032" s="32">
        <f t="shared" si="197"/>
        <v>0</v>
      </c>
      <c r="O3032" s="17">
        <v>10000000</v>
      </c>
      <c r="P3032" s="17">
        <f t="shared" si="198"/>
        <v>-10000000</v>
      </c>
      <c r="Q3032" s="69"/>
      <c r="R3032" s="755"/>
      <c r="S3032" s="755"/>
    </row>
    <row r="3033" spans="1:19" hidden="1">
      <c r="A3033" s="232"/>
      <c r="B3033" s="142"/>
      <c r="C3033" s="60"/>
      <c r="D3033" s="1070"/>
      <c r="E3033" s="20" t="s">
        <v>2161</v>
      </c>
      <c r="F3033" s="34">
        <v>10000000</v>
      </c>
      <c r="G3033" s="35" t="s">
        <v>3</v>
      </c>
      <c r="H3033" s="45">
        <v>3</v>
      </c>
      <c r="I3033" s="35" t="s">
        <v>2162</v>
      </c>
      <c r="J3033" s="35" t="s">
        <v>3</v>
      </c>
      <c r="K3033" s="37">
        <v>1</v>
      </c>
      <c r="L3033" s="35" t="s">
        <v>2163</v>
      </c>
      <c r="M3033" s="35" t="s">
        <v>5</v>
      </c>
      <c r="N3033" s="32">
        <f t="shared" si="197"/>
        <v>30000000</v>
      </c>
      <c r="O3033" s="17">
        <v>10000000</v>
      </c>
      <c r="P3033" s="17">
        <f t="shared" si="198"/>
        <v>20000000</v>
      </c>
      <c r="Q3033" s="69"/>
      <c r="R3033" s="755"/>
      <c r="S3033" s="755"/>
    </row>
    <row r="3034" spans="1:19" hidden="1">
      <c r="A3034" s="232"/>
      <c r="B3034" s="142"/>
      <c r="C3034" s="60"/>
      <c r="D3034" s="1070"/>
      <c r="E3034" s="20" t="s">
        <v>2164</v>
      </c>
      <c r="F3034" s="34"/>
      <c r="G3034" s="35" t="s">
        <v>3</v>
      </c>
      <c r="H3034" s="45"/>
      <c r="I3034" s="35" t="s">
        <v>2162</v>
      </c>
      <c r="J3034" s="35" t="s">
        <v>3</v>
      </c>
      <c r="K3034" s="37"/>
      <c r="L3034" s="35" t="s">
        <v>2163</v>
      </c>
      <c r="M3034" s="35" t="s">
        <v>5</v>
      </c>
      <c r="N3034" s="32">
        <f t="shared" si="197"/>
        <v>0</v>
      </c>
      <c r="O3034" s="17">
        <v>6000000</v>
      </c>
      <c r="P3034" s="17">
        <f t="shared" si="198"/>
        <v>-6000000</v>
      </c>
      <c r="Q3034" s="69"/>
      <c r="R3034" s="755"/>
      <c r="S3034" s="755"/>
    </row>
    <row r="3035" spans="1:19" hidden="1">
      <c r="A3035" s="232"/>
      <c r="B3035" s="142"/>
      <c r="C3035" s="60"/>
      <c r="D3035" s="1070"/>
      <c r="E3035" s="20" t="s">
        <v>2165</v>
      </c>
      <c r="F3035" s="34">
        <v>28625000</v>
      </c>
      <c r="G3035" s="35" t="s">
        <v>3</v>
      </c>
      <c r="H3035" s="45">
        <v>1</v>
      </c>
      <c r="I3035" s="35" t="s">
        <v>2166</v>
      </c>
      <c r="J3035" s="35" t="s">
        <v>3</v>
      </c>
      <c r="K3035" s="37">
        <v>1</v>
      </c>
      <c r="L3035" s="35" t="s">
        <v>2163</v>
      </c>
      <c r="M3035" s="35" t="s">
        <v>5</v>
      </c>
      <c r="N3035" s="32">
        <f t="shared" si="197"/>
        <v>28625000</v>
      </c>
      <c r="O3035" s="17">
        <v>10000000</v>
      </c>
      <c r="P3035" s="17">
        <f t="shared" si="198"/>
        <v>18625000</v>
      </c>
      <c r="Q3035" s="69"/>
      <c r="R3035" s="755"/>
      <c r="S3035" s="755"/>
    </row>
    <row r="3036" spans="1:19" hidden="1">
      <c r="A3036" s="232"/>
      <c r="B3036" s="142"/>
      <c r="C3036" s="60"/>
      <c r="D3036" s="1070"/>
      <c r="E3036" s="20" t="s">
        <v>2167</v>
      </c>
      <c r="F3036" s="34"/>
      <c r="G3036" s="35" t="s">
        <v>3</v>
      </c>
      <c r="H3036" s="45"/>
      <c r="I3036" s="35" t="s">
        <v>2166</v>
      </c>
      <c r="J3036" s="35" t="s">
        <v>3</v>
      </c>
      <c r="K3036" s="37"/>
      <c r="L3036" s="35" t="s">
        <v>2163</v>
      </c>
      <c r="M3036" s="35" t="s">
        <v>5</v>
      </c>
      <c r="N3036" s="32">
        <f t="shared" si="197"/>
        <v>0</v>
      </c>
      <c r="O3036" s="17">
        <v>16306000</v>
      </c>
      <c r="P3036" s="17">
        <f t="shared" si="198"/>
        <v>-16306000</v>
      </c>
      <c r="Q3036" s="69"/>
      <c r="R3036" s="755"/>
      <c r="S3036" s="755"/>
    </row>
    <row r="3037" spans="1:19" hidden="1">
      <c r="A3037" s="232"/>
      <c r="B3037" s="142"/>
      <c r="C3037" s="60"/>
      <c r="D3037" s="1070"/>
      <c r="E3037" s="20" t="s">
        <v>2168</v>
      </c>
      <c r="F3037" s="34">
        <v>80000000</v>
      </c>
      <c r="G3037" s="35" t="s">
        <v>3</v>
      </c>
      <c r="H3037" s="45">
        <v>1</v>
      </c>
      <c r="I3037" s="35" t="s">
        <v>2166</v>
      </c>
      <c r="J3037" s="35" t="s">
        <v>3</v>
      </c>
      <c r="K3037" s="37">
        <v>1</v>
      </c>
      <c r="L3037" s="35" t="s">
        <v>2163</v>
      </c>
      <c r="M3037" s="35" t="s">
        <v>5</v>
      </c>
      <c r="N3037" s="32">
        <f t="shared" si="197"/>
        <v>80000000</v>
      </c>
      <c r="O3037" s="17">
        <v>0</v>
      </c>
      <c r="P3037" s="17">
        <f t="shared" si="198"/>
        <v>80000000</v>
      </c>
      <c r="Q3037" s="69"/>
      <c r="R3037" s="755"/>
      <c r="S3037" s="755"/>
    </row>
    <row r="3038" spans="1:19" hidden="1">
      <c r="A3038" s="232"/>
      <c r="B3038" s="142"/>
      <c r="C3038" s="60"/>
      <c r="D3038" s="1070"/>
      <c r="E3038" s="20"/>
      <c r="F3038" s="34"/>
      <c r="G3038" s="35"/>
      <c r="H3038" s="45"/>
      <c r="I3038" s="35"/>
      <c r="J3038" s="35"/>
      <c r="K3038" s="37"/>
      <c r="L3038" s="35"/>
      <c r="M3038" s="35"/>
      <c r="N3038" s="32"/>
      <c r="O3038" s="17"/>
      <c r="P3038" s="17"/>
      <c r="Q3038" s="69"/>
      <c r="R3038" s="755"/>
      <c r="S3038" s="755"/>
    </row>
    <row r="3039" spans="1:19" hidden="1">
      <c r="A3039" s="232"/>
      <c r="B3039" s="142"/>
      <c r="C3039" s="60"/>
      <c r="D3039" s="1070" t="s">
        <v>445</v>
      </c>
      <c r="E3039" s="20"/>
      <c r="F3039" s="34"/>
      <c r="G3039" s="35"/>
      <c r="H3039" s="40"/>
      <c r="I3039" s="35"/>
      <c r="J3039" s="35"/>
      <c r="K3039" s="37"/>
      <c r="L3039" s="35"/>
      <c r="M3039" s="35"/>
      <c r="N3039" s="201">
        <f>SUBTOTAL(9,N3040:N3044)</f>
        <v>45093000</v>
      </c>
      <c r="O3039" s="201">
        <f>SUBTOTAL(9,O3040:O3044)</f>
        <v>29187000</v>
      </c>
      <c r="P3039" s="201">
        <f>SUBTOTAL(9,P3040:P3044)</f>
        <v>15906000</v>
      </c>
      <c r="Q3039" s="163"/>
      <c r="R3039" s="755"/>
      <c r="S3039" s="755"/>
    </row>
    <row r="3040" spans="1:19" hidden="1">
      <c r="A3040" s="232"/>
      <c r="B3040" s="142"/>
      <c r="C3040" s="60"/>
      <c r="D3040" s="1070"/>
      <c r="E3040" s="20" t="s">
        <v>2169</v>
      </c>
      <c r="F3040" s="34">
        <v>19750000</v>
      </c>
      <c r="G3040" s="35" t="s">
        <v>3</v>
      </c>
      <c r="H3040" s="45">
        <v>1</v>
      </c>
      <c r="I3040" s="35" t="s">
        <v>2166</v>
      </c>
      <c r="J3040" s="35" t="s">
        <v>3</v>
      </c>
      <c r="K3040" s="37">
        <v>1</v>
      </c>
      <c r="L3040" s="35" t="s">
        <v>2163</v>
      </c>
      <c r="M3040" s="35" t="s">
        <v>5</v>
      </c>
      <c r="N3040" s="32">
        <f>ROUNDUP(IF(H3040&lt;=0,0,IF(K3040&lt;=0,F3040*H3040,F3040*H3040*K3040)),-3)</f>
        <v>19750000</v>
      </c>
      <c r="O3040" s="17">
        <v>7000000</v>
      </c>
      <c r="P3040" s="17">
        <f>N3040-O3040</f>
        <v>12750000</v>
      </c>
      <c r="Q3040" s="69"/>
      <c r="R3040" s="755"/>
      <c r="S3040" s="755"/>
    </row>
    <row r="3041" spans="1:19" hidden="1">
      <c r="A3041" s="232"/>
      <c r="B3041" s="142"/>
      <c r="C3041" s="60"/>
      <c r="D3041" s="1070"/>
      <c r="E3041" s="20" t="s">
        <v>2170</v>
      </c>
      <c r="F3041" s="34">
        <v>1000000</v>
      </c>
      <c r="G3041" s="35" t="s">
        <v>3</v>
      </c>
      <c r="H3041" s="45">
        <v>1</v>
      </c>
      <c r="I3041" s="35" t="s">
        <v>2166</v>
      </c>
      <c r="J3041" s="35" t="s">
        <v>3</v>
      </c>
      <c r="K3041" s="37">
        <v>12</v>
      </c>
      <c r="L3041" s="35" t="s">
        <v>2171</v>
      </c>
      <c r="M3041" s="35" t="s">
        <v>5</v>
      </c>
      <c r="N3041" s="32">
        <f>ROUNDUP(IF(H3041&lt;=0,0,IF(K3041&lt;=0,F3041*H3041,F3041*H3041*K3041)),-3)</f>
        <v>12000000</v>
      </c>
      <c r="O3041" s="17">
        <v>15187000</v>
      </c>
      <c r="P3041" s="17">
        <f>N3041-O3041</f>
        <v>-3187000</v>
      </c>
      <c r="Q3041" s="69"/>
      <c r="R3041" s="755"/>
      <c r="S3041" s="755"/>
    </row>
    <row r="3042" spans="1:19" hidden="1">
      <c r="A3042" s="232"/>
      <c r="B3042" s="142"/>
      <c r="C3042" s="60"/>
      <c r="D3042" s="1070"/>
      <c r="E3042" s="20" t="s">
        <v>2172</v>
      </c>
      <c r="F3042" s="34">
        <v>1134000</v>
      </c>
      <c r="G3042" s="35" t="s">
        <v>3</v>
      </c>
      <c r="H3042" s="45">
        <v>1</v>
      </c>
      <c r="I3042" s="35" t="s">
        <v>2173</v>
      </c>
      <c r="J3042" s="35" t="s">
        <v>3</v>
      </c>
      <c r="K3042" s="37">
        <v>1</v>
      </c>
      <c r="L3042" s="35" t="s">
        <v>2174</v>
      </c>
      <c r="M3042" s="35" t="s">
        <v>5</v>
      </c>
      <c r="N3042" s="32">
        <f>ROUNDUP(IF(H3042&lt;=0,0,IF(K3042&lt;=0,F3042*H3042,F3042*H3042*K3042)),-3)</f>
        <v>1134000</v>
      </c>
      <c r="O3042" s="17">
        <v>0</v>
      </c>
      <c r="P3042" s="17">
        <f>N3042-O3042</f>
        <v>1134000</v>
      </c>
      <c r="Q3042" s="69"/>
      <c r="R3042" s="755"/>
      <c r="S3042" s="755"/>
    </row>
    <row r="3043" spans="1:19" hidden="1">
      <c r="A3043" s="232"/>
      <c r="B3043" s="142"/>
      <c r="C3043" s="60"/>
      <c r="D3043" s="1070"/>
      <c r="E3043" s="20" t="s">
        <v>2175</v>
      </c>
      <c r="F3043" s="34">
        <v>700000</v>
      </c>
      <c r="G3043" s="35" t="s">
        <v>3</v>
      </c>
      <c r="H3043" s="45">
        <v>1</v>
      </c>
      <c r="I3043" s="35" t="s">
        <v>2173</v>
      </c>
      <c r="J3043" s="35" t="s">
        <v>3</v>
      </c>
      <c r="K3043" s="37">
        <v>10</v>
      </c>
      <c r="L3043" s="35" t="s">
        <v>2174</v>
      </c>
      <c r="M3043" s="35" t="s">
        <v>5</v>
      </c>
      <c r="N3043" s="32">
        <f>ROUNDUP(IF(H3043&lt;=0,0,IF(K3043&lt;=0,F3043*H3043,F3043*H3043*K3043)),-3)</f>
        <v>7000000</v>
      </c>
      <c r="O3043" s="17">
        <v>7000000</v>
      </c>
      <c r="P3043" s="17">
        <f>N3043-O3043</f>
        <v>0</v>
      </c>
      <c r="Q3043" s="69"/>
      <c r="R3043" s="755"/>
      <c r="S3043" s="755"/>
    </row>
    <row r="3044" spans="1:19" hidden="1">
      <c r="A3044" s="232"/>
      <c r="B3044" s="142"/>
      <c r="C3044" s="60"/>
      <c r="D3044" s="1070"/>
      <c r="E3044" s="13" t="s">
        <v>2176</v>
      </c>
      <c r="F3044" s="23">
        <v>5209000</v>
      </c>
      <c r="G3044" s="15" t="s">
        <v>3</v>
      </c>
      <c r="H3044" s="16">
        <v>1</v>
      </c>
      <c r="I3044" s="15" t="s">
        <v>2177</v>
      </c>
      <c r="J3044" s="15" t="s">
        <v>3</v>
      </c>
      <c r="K3044" s="16">
        <v>1</v>
      </c>
      <c r="L3044" s="15" t="s">
        <v>2173</v>
      </c>
      <c r="M3044" s="15" t="s">
        <v>5</v>
      </c>
      <c r="N3044" s="17">
        <f>ROUNDUP(IF(H3044&lt;=0,F3044,IF(K3044&lt;=0,F3044*H3044,F3044*H3044*K3044)),-3)</f>
        <v>5209000</v>
      </c>
      <c r="O3044" s="17">
        <v>0</v>
      </c>
      <c r="P3044" s="17">
        <f>N3044-O3044</f>
        <v>5209000</v>
      </c>
      <c r="Q3044" s="69"/>
      <c r="R3044" s="755"/>
      <c r="S3044" s="755"/>
    </row>
    <row r="3045" spans="1:19" hidden="1">
      <c r="A3045" s="232"/>
      <c r="B3045" s="142"/>
      <c r="C3045" s="60"/>
      <c r="D3045" s="1070"/>
      <c r="E3045" s="20"/>
      <c r="F3045" s="34"/>
      <c r="G3045" s="35"/>
      <c r="H3045" s="45"/>
      <c r="I3045" s="35"/>
      <c r="J3045" s="35"/>
      <c r="K3045" s="37"/>
      <c r="L3045" s="35"/>
      <c r="M3045" s="35"/>
      <c r="N3045" s="32"/>
      <c r="O3045" s="17"/>
      <c r="P3045" s="17"/>
      <c r="Q3045" s="69"/>
      <c r="R3045" s="755"/>
      <c r="S3045" s="755"/>
    </row>
    <row r="3046" spans="1:19" hidden="1">
      <c r="A3046" s="232"/>
      <c r="B3046" s="142"/>
      <c r="C3046" s="60"/>
      <c r="D3046" s="1070" t="s">
        <v>398</v>
      </c>
      <c r="E3046" s="20"/>
      <c r="F3046" s="34"/>
      <c r="G3046" s="35"/>
      <c r="H3046" s="45"/>
      <c r="I3046" s="35"/>
      <c r="J3046" s="35"/>
      <c r="K3046" s="37"/>
      <c r="L3046" s="35"/>
      <c r="M3046" s="35"/>
      <c r="N3046" s="201">
        <f>SUBTOTAL(9,N3047)</f>
        <v>160000000</v>
      </c>
      <c r="O3046" s="201">
        <f>SUBTOTAL(9,O3047)</f>
        <v>50000000</v>
      </c>
      <c r="P3046" s="201">
        <f>SUBTOTAL(9,P3047)</f>
        <v>110000000</v>
      </c>
      <c r="Q3046" s="163"/>
      <c r="R3046" s="755"/>
      <c r="S3046" s="755"/>
    </row>
    <row r="3047" spans="1:19" hidden="1">
      <c r="A3047" s="232"/>
      <c r="B3047" s="142"/>
      <c r="C3047" s="60"/>
      <c r="D3047" s="1070"/>
      <c r="E3047" s="20" t="s">
        <v>2178</v>
      </c>
      <c r="F3047" s="34">
        <v>160000000</v>
      </c>
      <c r="G3047" s="35" t="s">
        <v>3</v>
      </c>
      <c r="H3047" s="45">
        <v>1</v>
      </c>
      <c r="I3047" s="35" t="s">
        <v>2173</v>
      </c>
      <c r="J3047" s="35" t="s">
        <v>3</v>
      </c>
      <c r="K3047" s="37">
        <v>1</v>
      </c>
      <c r="L3047" s="35" t="s">
        <v>16</v>
      </c>
      <c r="M3047" s="35" t="s">
        <v>5</v>
      </c>
      <c r="N3047" s="32">
        <f>ROUNDUP(IF(H3047&lt;=0,0,IF(K3047&lt;=0,F3047*H3047,F3047*H3047*K3047)),-3)</f>
        <v>160000000</v>
      </c>
      <c r="O3047" s="17">
        <v>50000000</v>
      </c>
      <c r="P3047" s="17">
        <f>N3047-O3047</f>
        <v>110000000</v>
      </c>
      <c r="Q3047" s="69"/>
      <c r="R3047" s="755"/>
      <c r="S3047" s="755"/>
    </row>
    <row r="3048" spans="1:19" hidden="1">
      <c r="A3048" s="232"/>
      <c r="B3048" s="142"/>
      <c r="C3048" s="60"/>
      <c r="D3048" s="1070"/>
      <c r="E3048" s="20"/>
      <c r="F3048" s="34"/>
      <c r="G3048" s="35"/>
      <c r="H3048" s="45"/>
      <c r="I3048" s="35"/>
      <c r="J3048" s="35"/>
      <c r="K3048" s="37"/>
      <c r="L3048" s="35"/>
      <c r="M3048" s="35"/>
      <c r="N3048" s="32"/>
      <c r="O3048" s="17"/>
      <c r="P3048" s="17"/>
      <c r="Q3048" s="69"/>
      <c r="R3048" s="755"/>
      <c r="S3048" s="755"/>
    </row>
    <row r="3049" spans="1:19" hidden="1">
      <c r="A3049" s="232"/>
      <c r="B3049" s="142"/>
      <c r="C3049" s="60"/>
      <c r="D3049" s="1070" t="s">
        <v>399</v>
      </c>
      <c r="E3049" s="20"/>
      <c r="F3049" s="34"/>
      <c r="G3049" s="35"/>
      <c r="H3049" s="45"/>
      <c r="I3049" s="35"/>
      <c r="J3049" s="35"/>
      <c r="K3049" s="37"/>
      <c r="L3049" s="35"/>
      <c r="M3049" s="35"/>
      <c r="N3049" s="201">
        <f>SUBTOTAL(9,N3050:N3052)</f>
        <v>63800000</v>
      </c>
      <c r="O3049" s="201">
        <f>SUBTOTAL(9,O3050:O3052)</f>
        <v>20300000</v>
      </c>
      <c r="P3049" s="201">
        <f>SUBTOTAL(9,P3050:P3052)</f>
        <v>43500000</v>
      </c>
      <c r="Q3049" s="163"/>
      <c r="R3049" s="755"/>
      <c r="S3049" s="755"/>
    </row>
    <row r="3050" spans="1:19" hidden="1">
      <c r="A3050" s="232"/>
      <c r="B3050" s="142"/>
      <c r="C3050" s="60"/>
      <c r="D3050" s="1070"/>
      <c r="E3050" s="20" t="s">
        <v>2179</v>
      </c>
      <c r="F3050" s="34">
        <v>650000</v>
      </c>
      <c r="G3050" s="35" t="s">
        <v>3</v>
      </c>
      <c r="H3050" s="45">
        <v>12</v>
      </c>
      <c r="I3050" s="35" t="s">
        <v>2180</v>
      </c>
      <c r="J3050" s="35" t="s">
        <v>3</v>
      </c>
      <c r="K3050" s="37">
        <v>1</v>
      </c>
      <c r="L3050" s="35" t="s">
        <v>16</v>
      </c>
      <c r="M3050" s="35" t="s">
        <v>5</v>
      </c>
      <c r="N3050" s="32">
        <f>ROUNDUP(IF(H3050&lt;=0,0,IF(K3050&lt;=0,F3050*H3050,F3050*H3050*K3050)),-3)</f>
        <v>7800000</v>
      </c>
      <c r="O3050" s="17">
        <v>5200000</v>
      </c>
      <c r="P3050" s="17">
        <f>N3050-O3050</f>
        <v>2600000</v>
      </c>
      <c r="Q3050" s="69"/>
      <c r="R3050" s="755"/>
      <c r="S3050" s="755"/>
    </row>
    <row r="3051" spans="1:19" hidden="1">
      <c r="A3051" s="232"/>
      <c r="B3051" s="142"/>
      <c r="C3051" s="149"/>
      <c r="D3051" s="1041"/>
      <c r="E3051" s="20" t="s">
        <v>2181</v>
      </c>
      <c r="F3051" s="34">
        <v>10000000</v>
      </c>
      <c r="G3051" s="35" t="s">
        <v>3</v>
      </c>
      <c r="H3051" s="45">
        <v>1</v>
      </c>
      <c r="I3051" s="35" t="s">
        <v>2182</v>
      </c>
      <c r="J3051" s="35" t="s">
        <v>3</v>
      </c>
      <c r="K3051" s="37">
        <v>2</v>
      </c>
      <c r="L3051" s="35" t="s">
        <v>2183</v>
      </c>
      <c r="M3051" s="35" t="s">
        <v>5</v>
      </c>
      <c r="N3051" s="32">
        <f>ROUNDUP(IF(H3051&lt;=0,0,IF(K3051&lt;=0,F3051*H3051,F3051*H3051*K3051)),-3)</f>
        <v>20000000</v>
      </c>
      <c r="O3051" s="17">
        <v>15100000</v>
      </c>
      <c r="P3051" s="17">
        <f>N3051-O3051</f>
        <v>4900000</v>
      </c>
      <c r="Q3051" s="69"/>
      <c r="R3051" s="755"/>
      <c r="S3051" s="755"/>
    </row>
    <row r="3052" spans="1:19" hidden="1">
      <c r="A3052" s="232"/>
      <c r="B3052" s="142"/>
      <c r="C3052" s="149"/>
      <c r="D3052" s="1041"/>
      <c r="E3052" s="20" t="s">
        <v>2184</v>
      </c>
      <c r="F3052" s="34">
        <v>3000000</v>
      </c>
      <c r="G3052" s="35" t="s">
        <v>3</v>
      </c>
      <c r="H3052" s="45">
        <v>1</v>
      </c>
      <c r="I3052" s="35" t="s">
        <v>2182</v>
      </c>
      <c r="J3052" s="35" t="s">
        <v>3</v>
      </c>
      <c r="K3052" s="37">
        <v>12</v>
      </c>
      <c r="L3052" s="35" t="s">
        <v>2185</v>
      </c>
      <c r="M3052" s="35" t="s">
        <v>5</v>
      </c>
      <c r="N3052" s="32">
        <f>ROUNDUP(IF(H3052&lt;=0,0,IF(K3052&lt;=0,F3052*H3052,F3052*H3052*K3052)),-3)</f>
        <v>36000000</v>
      </c>
      <c r="O3052" s="17">
        <v>0</v>
      </c>
      <c r="P3052" s="17">
        <f>N3052-O3052</f>
        <v>36000000</v>
      </c>
      <c r="Q3052" s="69"/>
      <c r="R3052" s="755"/>
      <c r="S3052" s="755"/>
    </row>
    <row r="3053" spans="1:19" hidden="1">
      <c r="A3053" s="232"/>
      <c r="B3053" s="142"/>
      <c r="C3053" s="149"/>
      <c r="D3053" s="1041"/>
      <c r="E3053" s="20"/>
      <c r="F3053" s="34"/>
      <c r="G3053" s="35"/>
      <c r="H3053" s="45"/>
      <c r="I3053" s="35"/>
      <c r="J3053" s="35"/>
      <c r="K3053" s="37"/>
      <c r="L3053" s="35"/>
      <c r="M3053" s="35"/>
      <c r="N3053" s="32"/>
      <c r="O3053" s="17"/>
      <c r="P3053" s="17"/>
      <c r="Q3053" s="69"/>
      <c r="R3053" s="755"/>
      <c r="S3053" s="755"/>
    </row>
    <row r="3054" spans="1:19" hidden="1">
      <c r="A3054" s="250"/>
      <c r="B3054" s="254"/>
      <c r="C3054" s="469"/>
      <c r="D3054" s="1005" t="s">
        <v>417</v>
      </c>
      <c r="E3054" s="13"/>
      <c r="F3054" s="23"/>
      <c r="N3054" s="18">
        <f>SUBTOTAL(9,N3055)</f>
        <v>67011000</v>
      </c>
      <c r="O3054" s="18">
        <f>SUBTOTAL(9,O3055)</f>
        <v>0</v>
      </c>
      <c r="P3054" s="18">
        <f>SUBTOTAL(9,P3055)</f>
        <v>67011000</v>
      </c>
      <c r="Q3054" s="258"/>
      <c r="R3054" s="755"/>
      <c r="S3054" s="755"/>
    </row>
    <row r="3055" spans="1:19" hidden="1">
      <c r="A3055" s="250"/>
      <c r="B3055" s="254"/>
      <c r="C3055" s="469"/>
      <c r="E3055" s="13" t="s">
        <v>2186</v>
      </c>
      <c r="F3055" s="23">
        <v>5584250</v>
      </c>
      <c r="G3055" s="15" t="s">
        <v>3</v>
      </c>
      <c r="H3055" s="16">
        <v>12</v>
      </c>
      <c r="I3055" s="15" t="s">
        <v>12</v>
      </c>
      <c r="J3055" s="15" t="s">
        <v>3</v>
      </c>
      <c r="K3055" s="16">
        <v>1</v>
      </c>
      <c r="L3055" s="15" t="s">
        <v>2182</v>
      </c>
      <c r="M3055" s="15" t="s">
        <v>5</v>
      </c>
      <c r="N3055" s="17">
        <f>ROUNDUP(IF(H3055&lt;=0,F3055,IF(K3055&lt;=0,F3055*H3055,F3055*H3055*K3055)),-3)</f>
        <v>67011000</v>
      </c>
      <c r="O3055" s="17">
        <v>0</v>
      </c>
      <c r="P3055" s="17">
        <f>N3055-O3055</f>
        <v>67011000</v>
      </c>
      <c r="Q3055" s="259"/>
      <c r="R3055" s="755"/>
      <c r="S3055" s="755"/>
    </row>
    <row r="3056" spans="1:19" hidden="1">
      <c r="A3056" s="232"/>
      <c r="B3056" s="142"/>
      <c r="C3056" s="149"/>
      <c r="D3056" s="1041"/>
      <c r="E3056" s="20"/>
      <c r="F3056" s="34"/>
      <c r="G3056" s="35"/>
      <c r="H3056" s="45"/>
      <c r="I3056" s="35"/>
      <c r="J3056" s="35"/>
      <c r="K3056" s="37"/>
      <c r="L3056" s="35"/>
      <c r="M3056" s="35"/>
      <c r="N3056" s="32"/>
      <c r="O3056" s="17"/>
      <c r="P3056" s="17"/>
      <c r="Q3056" s="69"/>
      <c r="R3056" s="755"/>
      <c r="S3056" s="755"/>
    </row>
    <row r="3057" spans="1:71" hidden="1">
      <c r="A3057" s="232"/>
      <c r="B3057" s="142"/>
      <c r="C3057" s="149"/>
      <c r="D3057" s="1041" t="s">
        <v>400</v>
      </c>
      <c r="E3057" s="20"/>
      <c r="F3057" s="34"/>
      <c r="G3057" s="35"/>
      <c r="H3057" s="45"/>
      <c r="I3057" s="35"/>
      <c r="J3057" s="35"/>
      <c r="K3057" s="37"/>
      <c r="L3057" s="35"/>
      <c r="M3057" s="35"/>
      <c r="N3057" s="201">
        <f>SUBTOTAL(9,N3058)</f>
        <v>3000000</v>
      </c>
      <c r="O3057" s="201">
        <f>SUBTOTAL(9,O3058)</f>
        <v>2000000</v>
      </c>
      <c r="P3057" s="201">
        <f>SUBTOTAL(9,P3058)</f>
        <v>1000000</v>
      </c>
      <c r="Q3057" s="163"/>
      <c r="R3057" s="755"/>
      <c r="S3057" s="755"/>
    </row>
    <row r="3058" spans="1:71" hidden="1">
      <c r="A3058" s="232"/>
      <c r="B3058" s="142"/>
      <c r="C3058" s="149"/>
      <c r="D3058" s="1041"/>
      <c r="E3058" s="20" t="s">
        <v>2187</v>
      </c>
      <c r="F3058" s="34">
        <v>250000</v>
      </c>
      <c r="G3058" s="35" t="s">
        <v>3</v>
      </c>
      <c r="H3058" s="45">
        <v>12</v>
      </c>
      <c r="I3058" s="35" t="s">
        <v>2188</v>
      </c>
      <c r="J3058" s="35" t="s">
        <v>3</v>
      </c>
      <c r="K3058" s="37">
        <v>1</v>
      </c>
      <c r="L3058" s="35" t="s">
        <v>16</v>
      </c>
      <c r="M3058" s="35" t="s">
        <v>5</v>
      </c>
      <c r="N3058" s="32">
        <f>ROUNDUP(IF(H3058&lt;=0,0,IF(K3058&lt;=0,F3058*H3058,F3058*H3058*K3058)),-3)</f>
        <v>3000000</v>
      </c>
      <c r="O3058" s="17">
        <v>2000000</v>
      </c>
      <c r="P3058" s="17">
        <f>N3058-O3058</f>
        <v>1000000</v>
      </c>
      <c r="Q3058" s="69"/>
      <c r="R3058" s="755"/>
      <c r="S3058" s="755"/>
    </row>
    <row r="3059" spans="1:71" hidden="1">
      <c r="A3059" s="232"/>
      <c r="B3059" s="142"/>
      <c r="C3059" s="149"/>
      <c r="D3059" s="1041"/>
      <c r="E3059" s="20"/>
      <c r="F3059" s="34"/>
      <c r="G3059" s="35"/>
      <c r="H3059" s="45"/>
      <c r="I3059" s="35"/>
      <c r="J3059" s="35"/>
      <c r="K3059" s="37"/>
      <c r="L3059" s="35"/>
      <c r="M3059" s="35"/>
      <c r="N3059" s="32"/>
      <c r="O3059" s="17"/>
      <c r="P3059" s="17"/>
      <c r="Q3059" s="69"/>
      <c r="R3059" s="755"/>
      <c r="S3059" s="755"/>
    </row>
    <row r="3060" spans="1:71" hidden="1">
      <c r="A3060" s="232"/>
      <c r="B3060" s="142"/>
      <c r="C3060" s="149"/>
      <c r="D3060" s="1005" t="s">
        <v>409</v>
      </c>
      <c r="E3060" s="20"/>
      <c r="F3060" s="34"/>
      <c r="G3060" s="35"/>
      <c r="H3060" s="45"/>
      <c r="I3060" s="35"/>
      <c r="J3060" s="35"/>
      <c r="K3060" s="37"/>
      <c r="L3060" s="35"/>
      <c r="M3060" s="35"/>
      <c r="N3060" s="201">
        <f>SUBTOTAL(9,N3061)</f>
        <v>10540000</v>
      </c>
      <c r="O3060" s="201">
        <f>SUBTOTAL(9,O3061)</f>
        <v>7924000</v>
      </c>
      <c r="P3060" s="201">
        <f>SUBTOTAL(9,P3061)</f>
        <v>2616000</v>
      </c>
      <c r="Q3060" s="163"/>
      <c r="R3060" s="755"/>
      <c r="S3060" s="755"/>
    </row>
    <row r="3061" spans="1:71" hidden="1">
      <c r="A3061" s="232"/>
      <c r="B3061" s="142"/>
      <c r="C3061" s="149"/>
      <c r="E3061" s="20" t="s">
        <v>638</v>
      </c>
      <c r="F3061" s="34">
        <v>10540000</v>
      </c>
      <c r="G3061" s="35" t="s">
        <v>3</v>
      </c>
      <c r="H3061" s="45">
        <v>1</v>
      </c>
      <c r="I3061" s="35" t="s">
        <v>2173</v>
      </c>
      <c r="J3061" s="35" t="s">
        <v>3</v>
      </c>
      <c r="K3061" s="37">
        <v>1</v>
      </c>
      <c r="L3061" s="35" t="s">
        <v>16</v>
      </c>
      <c r="M3061" s="35" t="s">
        <v>5</v>
      </c>
      <c r="N3061" s="32">
        <f>ROUNDUP(IF(H3061&lt;=0,0,IF(K3061&lt;=0,F3061*H3061,F3061*H3061*K3061)),-3)</f>
        <v>10540000</v>
      </c>
      <c r="O3061" s="17">
        <v>7924000</v>
      </c>
      <c r="P3061" s="17">
        <f>N3061-O3061</f>
        <v>2616000</v>
      </c>
      <c r="Q3061" s="69"/>
      <c r="R3061" s="755"/>
      <c r="S3061" s="755"/>
    </row>
    <row r="3062" spans="1:71" hidden="1">
      <c r="A3062" s="232"/>
      <c r="B3062" s="142"/>
      <c r="C3062" s="149"/>
      <c r="E3062" s="20"/>
      <c r="F3062" s="34"/>
      <c r="G3062" s="35"/>
      <c r="H3062" s="467"/>
      <c r="I3062" s="35"/>
      <c r="J3062" s="35"/>
      <c r="K3062" s="37"/>
      <c r="L3062" s="35"/>
      <c r="M3062" s="35"/>
      <c r="N3062" s="32"/>
      <c r="O3062" s="17"/>
      <c r="P3062" s="17"/>
      <c r="Q3062" s="69"/>
      <c r="R3062" s="755"/>
      <c r="S3062" s="755"/>
    </row>
    <row r="3063" spans="1:71" hidden="1">
      <c r="A3063" s="232"/>
      <c r="B3063" s="142"/>
      <c r="C3063" s="149"/>
      <c r="D3063" s="1041" t="s">
        <v>412</v>
      </c>
      <c r="E3063" s="20"/>
      <c r="F3063" s="34"/>
      <c r="G3063" s="35"/>
      <c r="H3063" s="40"/>
      <c r="I3063" s="35"/>
      <c r="J3063" s="35"/>
      <c r="K3063" s="37"/>
      <c r="L3063" s="35"/>
      <c r="M3063" s="35"/>
      <c r="N3063" s="201">
        <f>SUBTOTAL(9,N3064:N3103)</f>
        <v>6700220000</v>
      </c>
      <c r="O3063" s="201">
        <f>SUBTOTAL(9,O3064:O3103)</f>
        <v>3657914000</v>
      </c>
      <c r="P3063" s="201">
        <f>SUBTOTAL(9,P3064:P3103)</f>
        <v>3042306000</v>
      </c>
      <c r="Q3063" s="163"/>
      <c r="R3063" s="755"/>
      <c r="S3063" s="755"/>
    </row>
    <row r="3064" spans="1:71" hidden="1">
      <c r="A3064" s="232"/>
      <c r="B3064" s="142"/>
      <c r="C3064" s="149"/>
      <c r="D3064" s="1041"/>
      <c r="E3064" s="20" t="s">
        <v>639</v>
      </c>
      <c r="F3064" s="34">
        <v>204166666</v>
      </c>
      <c r="G3064" s="35" t="s">
        <v>3</v>
      </c>
      <c r="H3064" s="45">
        <v>12</v>
      </c>
      <c r="I3064" s="35" t="s">
        <v>2188</v>
      </c>
      <c r="J3064" s="35" t="s">
        <v>3</v>
      </c>
      <c r="K3064" s="37">
        <v>1</v>
      </c>
      <c r="L3064" s="35" t="s">
        <v>16</v>
      </c>
      <c r="M3064" s="35" t="s">
        <v>5</v>
      </c>
      <c r="N3064" s="32">
        <f t="shared" ref="N3064:N3100" si="199">ROUNDUP(IF(H3064&lt;=0,0,IF(K3064&lt;=0,F3064*H3064,F3064*H3064*K3064)),-3)</f>
        <v>2450000000</v>
      </c>
      <c r="O3064" s="17">
        <v>1076572000</v>
      </c>
      <c r="P3064" s="17">
        <f t="shared" ref="P3064:P3102" si="200">N3064-O3064</f>
        <v>1373428000</v>
      </c>
      <c r="Q3064" s="69"/>
      <c r="R3064" s="755"/>
      <c r="S3064" s="755"/>
    </row>
    <row r="3065" spans="1:71" hidden="1">
      <c r="A3065" s="232"/>
      <c r="B3065" s="142"/>
      <c r="C3065" s="149"/>
      <c r="D3065" s="1041"/>
      <c r="E3065" s="20" t="s">
        <v>2189</v>
      </c>
      <c r="F3065" s="34">
        <v>35000000</v>
      </c>
      <c r="G3065" s="35" t="s">
        <v>3</v>
      </c>
      <c r="H3065" s="45">
        <v>1</v>
      </c>
      <c r="I3065" s="35" t="s">
        <v>2173</v>
      </c>
      <c r="J3065" s="35" t="s">
        <v>3</v>
      </c>
      <c r="K3065" s="37">
        <v>1</v>
      </c>
      <c r="L3065" s="35" t="s">
        <v>16</v>
      </c>
      <c r="M3065" s="35" t="s">
        <v>5</v>
      </c>
      <c r="N3065" s="32">
        <f t="shared" si="199"/>
        <v>35000000</v>
      </c>
      <c r="O3065" s="17">
        <v>11129000</v>
      </c>
      <c r="P3065" s="17">
        <f t="shared" si="200"/>
        <v>23871000</v>
      </c>
      <c r="Q3065" s="69"/>
      <c r="R3065" s="755"/>
      <c r="S3065" s="755"/>
    </row>
    <row r="3066" spans="1:71" hidden="1">
      <c r="A3066" s="232"/>
      <c r="B3066" s="142"/>
      <c r="C3066" s="149"/>
      <c r="D3066" s="1041"/>
      <c r="E3066" s="20" t="s">
        <v>2190</v>
      </c>
      <c r="F3066" s="34">
        <v>270000000</v>
      </c>
      <c r="G3066" s="35" t="s">
        <v>3</v>
      </c>
      <c r="H3066" s="45">
        <v>1</v>
      </c>
      <c r="I3066" s="35" t="s">
        <v>2173</v>
      </c>
      <c r="J3066" s="35" t="s">
        <v>3</v>
      </c>
      <c r="K3066" s="37">
        <v>1</v>
      </c>
      <c r="L3066" s="35" t="s">
        <v>16</v>
      </c>
      <c r="M3066" s="35" t="s">
        <v>5</v>
      </c>
      <c r="N3066" s="32">
        <f t="shared" si="199"/>
        <v>270000000</v>
      </c>
      <c r="O3066" s="17"/>
      <c r="P3066" s="17">
        <f t="shared" si="200"/>
        <v>270000000</v>
      </c>
      <c r="Q3066" s="69"/>
      <c r="R3066" s="755"/>
      <c r="S3066" s="755"/>
      <c r="BS3066" s="470"/>
    </row>
    <row r="3067" spans="1:71" hidden="1">
      <c r="A3067" s="232"/>
      <c r="B3067" s="142"/>
      <c r="C3067" s="149"/>
      <c r="D3067" s="1041"/>
      <c r="E3067" s="20" t="s">
        <v>2191</v>
      </c>
      <c r="F3067" s="34">
        <v>0</v>
      </c>
      <c r="G3067" s="35" t="s">
        <v>3</v>
      </c>
      <c r="H3067" s="45">
        <v>0</v>
      </c>
      <c r="I3067" s="35" t="s">
        <v>16</v>
      </c>
      <c r="J3067" s="35" t="s">
        <v>3</v>
      </c>
      <c r="K3067" s="37">
        <v>0</v>
      </c>
      <c r="L3067" s="35" t="s">
        <v>25</v>
      </c>
      <c r="M3067" s="35" t="s">
        <v>5</v>
      </c>
      <c r="N3067" s="32">
        <f t="shared" si="199"/>
        <v>0</v>
      </c>
      <c r="O3067" s="17">
        <v>50000000</v>
      </c>
      <c r="P3067" s="17">
        <f t="shared" si="200"/>
        <v>-50000000</v>
      </c>
      <c r="Q3067" s="69"/>
      <c r="R3067" s="755"/>
      <c r="S3067" s="755"/>
      <c r="BS3067" s="470"/>
    </row>
    <row r="3068" spans="1:71" hidden="1">
      <c r="A3068" s="232"/>
      <c r="B3068" s="142"/>
      <c r="C3068" s="60"/>
      <c r="D3068" s="1070"/>
      <c r="E3068" s="20" t="s">
        <v>2192</v>
      </c>
      <c r="F3068" s="34">
        <v>0</v>
      </c>
      <c r="G3068" s="35" t="s">
        <v>3</v>
      </c>
      <c r="H3068" s="45">
        <v>0</v>
      </c>
      <c r="I3068" s="35" t="s">
        <v>16</v>
      </c>
      <c r="J3068" s="35" t="s">
        <v>3</v>
      </c>
      <c r="K3068" s="37">
        <v>0</v>
      </c>
      <c r="L3068" s="35" t="s">
        <v>25</v>
      </c>
      <c r="M3068" s="35" t="s">
        <v>5</v>
      </c>
      <c r="N3068" s="32">
        <f t="shared" si="199"/>
        <v>0</v>
      </c>
      <c r="O3068" s="32">
        <v>50000000</v>
      </c>
      <c r="P3068" s="17">
        <f t="shared" si="200"/>
        <v>-50000000</v>
      </c>
      <c r="Q3068" s="69"/>
      <c r="R3068" s="755"/>
      <c r="S3068" s="755"/>
      <c r="BS3068" s="470"/>
    </row>
    <row r="3069" spans="1:71" hidden="1">
      <c r="A3069" s="232"/>
      <c r="B3069" s="142"/>
      <c r="C3069" s="60"/>
      <c r="D3069" s="1070"/>
      <c r="E3069" s="20" t="s">
        <v>2193</v>
      </c>
      <c r="F3069" s="34">
        <v>8000000</v>
      </c>
      <c r="G3069" s="35" t="s">
        <v>3</v>
      </c>
      <c r="H3069" s="45">
        <v>5</v>
      </c>
      <c r="I3069" s="35" t="s">
        <v>29</v>
      </c>
      <c r="J3069" s="35" t="s">
        <v>3</v>
      </c>
      <c r="K3069" s="37">
        <v>1</v>
      </c>
      <c r="L3069" s="35" t="s">
        <v>25</v>
      </c>
      <c r="M3069" s="35" t="s">
        <v>5</v>
      </c>
      <c r="N3069" s="32">
        <f t="shared" si="199"/>
        <v>40000000</v>
      </c>
      <c r="O3069" s="17">
        <v>50000000</v>
      </c>
      <c r="P3069" s="17">
        <f t="shared" si="200"/>
        <v>-10000000</v>
      </c>
      <c r="Q3069" s="69"/>
      <c r="R3069" s="755"/>
      <c r="S3069" s="755"/>
      <c r="BS3069" s="470"/>
    </row>
    <row r="3070" spans="1:71" hidden="1">
      <c r="A3070" s="232"/>
      <c r="B3070" s="142"/>
      <c r="C3070" s="60"/>
      <c r="D3070" s="1062"/>
      <c r="E3070" s="20" t="s">
        <v>2194</v>
      </c>
      <c r="F3070" s="34">
        <v>8200000</v>
      </c>
      <c r="G3070" s="35" t="s">
        <v>3</v>
      </c>
      <c r="H3070" s="45">
        <v>10</v>
      </c>
      <c r="I3070" s="35" t="s">
        <v>29</v>
      </c>
      <c r="J3070" s="35" t="s">
        <v>3</v>
      </c>
      <c r="K3070" s="37">
        <v>1</v>
      </c>
      <c r="L3070" s="35" t="s">
        <v>25</v>
      </c>
      <c r="M3070" s="35" t="s">
        <v>5</v>
      </c>
      <c r="N3070" s="32">
        <f t="shared" si="199"/>
        <v>82000000</v>
      </c>
      <c r="O3070" s="17">
        <v>100000000</v>
      </c>
      <c r="P3070" s="17">
        <f t="shared" si="200"/>
        <v>-18000000</v>
      </c>
      <c r="Q3070" s="69"/>
      <c r="R3070" s="755"/>
      <c r="S3070" s="755"/>
      <c r="BS3070" s="470"/>
    </row>
    <row r="3071" spans="1:71" hidden="1">
      <c r="A3071" s="232"/>
      <c r="B3071" s="142"/>
      <c r="C3071" s="60"/>
      <c r="D3071" s="1070"/>
      <c r="E3071" s="20" t="s">
        <v>2195</v>
      </c>
      <c r="F3071" s="34">
        <v>500000</v>
      </c>
      <c r="G3071" s="35" t="s">
        <v>3</v>
      </c>
      <c r="H3071" s="45">
        <v>1</v>
      </c>
      <c r="I3071" s="35" t="s">
        <v>16</v>
      </c>
      <c r="J3071" s="35" t="s">
        <v>3</v>
      </c>
      <c r="K3071" s="37">
        <v>20</v>
      </c>
      <c r="L3071" s="35" t="s">
        <v>25</v>
      </c>
      <c r="M3071" s="35" t="s">
        <v>5</v>
      </c>
      <c r="N3071" s="32">
        <f t="shared" si="199"/>
        <v>10000000</v>
      </c>
      <c r="O3071" s="32">
        <v>6000000</v>
      </c>
      <c r="P3071" s="17">
        <f t="shared" si="200"/>
        <v>4000000</v>
      </c>
      <c r="Q3071" s="69"/>
      <c r="R3071" s="755"/>
      <c r="S3071" s="755"/>
      <c r="BS3071" s="470"/>
    </row>
    <row r="3072" spans="1:71" hidden="1">
      <c r="A3072" s="232"/>
      <c r="B3072" s="142"/>
      <c r="C3072" s="60"/>
      <c r="D3072" s="1070"/>
      <c r="E3072" s="20" t="s">
        <v>2196</v>
      </c>
      <c r="F3072" s="34">
        <v>22000000</v>
      </c>
      <c r="G3072" s="35" t="s">
        <v>3</v>
      </c>
      <c r="H3072" s="45">
        <v>1</v>
      </c>
      <c r="I3072" s="35" t="s">
        <v>2177</v>
      </c>
      <c r="J3072" s="35" t="s">
        <v>3</v>
      </c>
      <c r="K3072" s="37">
        <v>1</v>
      </c>
      <c r="L3072" s="35" t="s">
        <v>25</v>
      </c>
      <c r="M3072" s="35" t="s">
        <v>5</v>
      </c>
      <c r="N3072" s="32">
        <f t="shared" si="199"/>
        <v>22000000</v>
      </c>
      <c r="O3072" s="17">
        <v>6000000</v>
      </c>
      <c r="P3072" s="17">
        <f t="shared" si="200"/>
        <v>16000000</v>
      </c>
      <c r="Q3072" s="69"/>
      <c r="R3072" s="755"/>
      <c r="S3072" s="755"/>
      <c r="BS3072" s="470"/>
    </row>
    <row r="3073" spans="1:19" hidden="1">
      <c r="A3073" s="232"/>
      <c r="B3073" s="142"/>
      <c r="C3073" s="60"/>
      <c r="D3073" s="1004"/>
      <c r="E3073" s="20" t="s">
        <v>2197</v>
      </c>
      <c r="F3073" s="34">
        <v>5000000</v>
      </c>
      <c r="G3073" s="35" t="s">
        <v>3</v>
      </c>
      <c r="H3073" s="45">
        <v>1</v>
      </c>
      <c r="I3073" s="35" t="s">
        <v>16</v>
      </c>
      <c r="J3073" s="35" t="s">
        <v>3</v>
      </c>
      <c r="K3073" s="37">
        <v>10</v>
      </c>
      <c r="L3073" s="35" t="s">
        <v>2198</v>
      </c>
      <c r="M3073" s="35" t="s">
        <v>5</v>
      </c>
      <c r="N3073" s="32">
        <f t="shared" si="199"/>
        <v>50000000</v>
      </c>
      <c r="O3073" s="17">
        <v>40000000</v>
      </c>
      <c r="P3073" s="17">
        <f t="shared" si="200"/>
        <v>10000000</v>
      </c>
      <c r="Q3073" s="69"/>
      <c r="R3073" s="755"/>
      <c r="S3073" s="755"/>
    </row>
    <row r="3074" spans="1:19" hidden="1">
      <c r="A3074" s="232"/>
      <c r="B3074" s="142"/>
      <c r="C3074" s="60"/>
      <c r="D3074" s="1004"/>
      <c r="E3074" s="20" t="s">
        <v>2199</v>
      </c>
      <c r="F3074" s="34">
        <v>4000000</v>
      </c>
      <c r="G3074" s="35" t="s">
        <v>3</v>
      </c>
      <c r="H3074" s="45">
        <v>1</v>
      </c>
      <c r="I3074" s="35" t="s">
        <v>16</v>
      </c>
      <c r="J3074" s="35" t="s">
        <v>3</v>
      </c>
      <c r="K3074" s="37">
        <v>10</v>
      </c>
      <c r="L3074" s="35" t="s">
        <v>2198</v>
      </c>
      <c r="M3074" s="35" t="s">
        <v>5</v>
      </c>
      <c r="N3074" s="32">
        <f t="shared" si="199"/>
        <v>40000000</v>
      </c>
      <c r="O3074" s="17">
        <v>50000000</v>
      </c>
      <c r="P3074" s="17">
        <f t="shared" si="200"/>
        <v>-10000000</v>
      </c>
      <c r="Q3074" s="69"/>
      <c r="R3074" s="755"/>
      <c r="S3074" s="755"/>
    </row>
    <row r="3075" spans="1:19" hidden="1">
      <c r="A3075" s="232"/>
      <c r="B3075" s="142"/>
      <c r="C3075" s="60"/>
      <c r="D3075" s="1004"/>
      <c r="E3075" s="20" t="s">
        <v>2200</v>
      </c>
      <c r="F3075" s="34">
        <v>500000</v>
      </c>
      <c r="G3075" s="35" t="s">
        <v>3</v>
      </c>
      <c r="H3075" s="45">
        <v>1</v>
      </c>
      <c r="I3075" s="35" t="s">
        <v>16</v>
      </c>
      <c r="J3075" s="35" t="s">
        <v>3</v>
      </c>
      <c r="K3075" s="37">
        <v>23</v>
      </c>
      <c r="L3075" s="35" t="s">
        <v>25</v>
      </c>
      <c r="M3075" s="35" t="s">
        <v>5</v>
      </c>
      <c r="N3075" s="32">
        <f t="shared" si="199"/>
        <v>11500000</v>
      </c>
      <c r="O3075" s="17">
        <v>10000000</v>
      </c>
      <c r="P3075" s="17">
        <f t="shared" si="200"/>
        <v>1500000</v>
      </c>
      <c r="Q3075" s="69"/>
      <c r="R3075" s="755"/>
      <c r="S3075" s="755"/>
    </row>
    <row r="3076" spans="1:19" hidden="1">
      <c r="A3076" s="232"/>
      <c r="B3076" s="142"/>
      <c r="C3076" s="60"/>
      <c r="D3076" s="1004"/>
      <c r="E3076" s="20" t="s">
        <v>2201</v>
      </c>
      <c r="F3076" s="34"/>
      <c r="G3076" s="35" t="s">
        <v>3</v>
      </c>
      <c r="H3076" s="45"/>
      <c r="I3076" s="35" t="s">
        <v>29</v>
      </c>
      <c r="J3076" s="35" t="s">
        <v>3</v>
      </c>
      <c r="K3076" s="37"/>
      <c r="L3076" s="35" t="s">
        <v>25</v>
      </c>
      <c r="M3076" s="35" t="s">
        <v>5</v>
      </c>
      <c r="N3076" s="32">
        <f t="shared" si="199"/>
        <v>0</v>
      </c>
      <c r="O3076" s="17">
        <v>50000000</v>
      </c>
      <c r="P3076" s="17">
        <f t="shared" si="200"/>
        <v>-50000000</v>
      </c>
      <c r="Q3076" s="69"/>
      <c r="R3076" s="755"/>
      <c r="S3076" s="755"/>
    </row>
    <row r="3077" spans="1:19" hidden="1">
      <c r="A3077" s="232"/>
      <c r="B3077" s="142"/>
      <c r="C3077" s="60"/>
      <c r="D3077" s="1004"/>
      <c r="E3077" s="20" t="s">
        <v>2202</v>
      </c>
      <c r="F3077" s="34">
        <v>0</v>
      </c>
      <c r="G3077" s="35" t="s">
        <v>3</v>
      </c>
      <c r="H3077" s="45">
        <v>0</v>
      </c>
      <c r="I3077" s="35" t="s">
        <v>16</v>
      </c>
      <c r="J3077" s="35" t="s">
        <v>3</v>
      </c>
      <c r="K3077" s="37">
        <v>0</v>
      </c>
      <c r="L3077" s="35" t="s">
        <v>25</v>
      </c>
      <c r="M3077" s="35" t="s">
        <v>5</v>
      </c>
      <c r="N3077" s="32">
        <f t="shared" si="199"/>
        <v>0</v>
      </c>
      <c r="O3077" s="17">
        <v>46120000</v>
      </c>
      <c r="P3077" s="17">
        <f t="shared" si="200"/>
        <v>-46120000</v>
      </c>
      <c r="Q3077" s="69"/>
      <c r="R3077" s="755"/>
      <c r="S3077" s="755"/>
    </row>
    <row r="3078" spans="1:19" hidden="1">
      <c r="A3078" s="232"/>
      <c r="B3078" s="142"/>
      <c r="C3078" s="60"/>
      <c r="D3078" s="1004"/>
      <c r="E3078" s="20" t="s">
        <v>2203</v>
      </c>
      <c r="F3078" s="34">
        <v>100000000</v>
      </c>
      <c r="G3078" s="35" t="s">
        <v>3</v>
      </c>
      <c r="H3078" s="45">
        <v>1</v>
      </c>
      <c r="I3078" s="35" t="s">
        <v>16</v>
      </c>
      <c r="J3078" s="35" t="s">
        <v>3</v>
      </c>
      <c r="K3078" s="37">
        <v>1</v>
      </c>
      <c r="L3078" s="35" t="s">
        <v>25</v>
      </c>
      <c r="M3078" s="35" t="s">
        <v>5</v>
      </c>
      <c r="N3078" s="32">
        <f t="shared" si="199"/>
        <v>100000000</v>
      </c>
      <c r="O3078" s="17">
        <v>150000000</v>
      </c>
      <c r="P3078" s="17">
        <f t="shared" si="200"/>
        <v>-50000000</v>
      </c>
      <c r="Q3078" s="69"/>
      <c r="R3078" s="755"/>
      <c r="S3078" s="755"/>
    </row>
    <row r="3079" spans="1:19" hidden="1">
      <c r="A3079" s="232"/>
      <c r="B3079" s="142"/>
      <c r="C3079" s="60"/>
      <c r="D3079" s="1004"/>
      <c r="E3079" s="20" t="s">
        <v>2204</v>
      </c>
      <c r="F3079" s="34">
        <v>10000000</v>
      </c>
      <c r="G3079" s="35" t="s">
        <v>3</v>
      </c>
      <c r="H3079" s="45">
        <v>1</v>
      </c>
      <c r="I3079" s="35" t="s">
        <v>16</v>
      </c>
      <c r="J3079" s="35" t="s">
        <v>3</v>
      </c>
      <c r="K3079" s="37">
        <v>10</v>
      </c>
      <c r="L3079" s="35" t="s">
        <v>2205</v>
      </c>
      <c r="M3079" s="35" t="s">
        <v>5</v>
      </c>
      <c r="N3079" s="32">
        <f t="shared" si="199"/>
        <v>100000000</v>
      </c>
      <c r="O3079" s="17"/>
      <c r="P3079" s="17">
        <f t="shared" si="200"/>
        <v>100000000</v>
      </c>
      <c r="Q3079" s="69"/>
      <c r="R3079" s="755"/>
      <c r="S3079" s="755"/>
    </row>
    <row r="3080" spans="1:19" hidden="1">
      <c r="A3080" s="232"/>
      <c r="B3080" s="142"/>
      <c r="C3080" s="60"/>
      <c r="D3080" s="1004"/>
      <c r="E3080" s="20" t="s">
        <v>2206</v>
      </c>
      <c r="F3080" s="34">
        <v>3806400</v>
      </c>
      <c r="G3080" s="35" t="s">
        <v>3</v>
      </c>
      <c r="H3080" s="45">
        <v>1</v>
      </c>
      <c r="I3080" s="35" t="s">
        <v>16</v>
      </c>
      <c r="J3080" s="35" t="s">
        <v>3</v>
      </c>
      <c r="K3080" s="37">
        <v>10</v>
      </c>
      <c r="L3080" s="35" t="s">
        <v>25</v>
      </c>
      <c r="M3080" s="35" t="s">
        <v>5</v>
      </c>
      <c r="N3080" s="32">
        <f t="shared" si="199"/>
        <v>38064000</v>
      </c>
      <c r="O3080" s="17">
        <v>30000000</v>
      </c>
      <c r="P3080" s="17">
        <f t="shared" si="200"/>
        <v>8064000</v>
      </c>
      <c r="Q3080" s="69"/>
      <c r="R3080" s="755"/>
      <c r="S3080" s="755"/>
    </row>
    <row r="3081" spans="1:19" hidden="1">
      <c r="A3081" s="232"/>
      <c r="B3081" s="142"/>
      <c r="C3081" s="60"/>
      <c r="D3081" s="1004"/>
      <c r="E3081" s="20" t="s">
        <v>2207</v>
      </c>
      <c r="F3081" s="34">
        <v>70000000</v>
      </c>
      <c r="G3081" s="35" t="s">
        <v>3</v>
      </c>
      <c r="H3081" s="45">
        <v>1</v>
      </c>
      <c r="I3081" s="35" t="s">
        <v>16</v>
      </c>
      <c r="J3081" s="35" t="s">
        <v>3</v>
      </c>
      <c r="K3081" s="37">
        <v>1</v>
      </c>
      <c r="L3081" s="35" t="s">
        <v>25</v>
      </c>
      <c r="M3081" s="35" t="s">
        <v>5</v>
      </c>
      <c r="N3081" s="32">
        <f t="shared" si="199"/>
        <v>70000000</v>
      </c>
      <c r="O3081" s="17">
        <v>75000000</v>
      </c>
      <c r="P3081" s="17">
        <f t="shared" si="200"/>
        <v>-5000000</v>
      </c>
      <c r="Q3081" s="69"/>
      <c r="R3081" s="755"/>
      <c r="S3081" s="755"/>
    </row>
    <row r="3082" spans="1:19" hidden="1">
      <c r="A3082" s="232"/>
      <c r="B3082" s="142"/>
      <c r="C3082" s="60"/>
      <c r="D3082" s="1004"/>
      <c r="E3082" s="20" t="s">
        <v>2208</v>
      </c>
      <c r="F3082" s="34">
        <v>100000000</v>
      </c>
      <c r="G3082" s="35" t="s">
        <v>3</v>
      </c>
      <c r="H3082" s="45">
        <v>1</v>
      </c>
      <c r="I3082" s="35" t="s">
        <v>2209</v>
      </c>
      <c r="J3082" s="35" t="s">
        <v>3</v>
      </c>
      <c r="K3082" s="37">
        <v>1</v>
      </c>
      <c r="L3082" s="35" t="s">
        <v>25</v>
      </c>
      <c r="M3082" s="35" t="s">
        <v>5</v>
      </c>
      <c r="N3082" s="32">
        <f t="shared" si="199"/>
        <v>100000000</v>
      </c>
      <c r="O3082" s="17">
        <v>20000000</v>
      </c>
      <c r="P3082" s="17">
        <f t="shared" si="200"/>
        <v>80000000</v>
      </c>
      <c r="Q3082" s="69"/>
      <c r="R3082" s="755"/>
      <c r="S3082" s="755"/>
    </row>
    <row r="3083" spans="1:19" hidden="1">
      <c r="A3083" s="232"/>
      <c r="B3083" s="142"/>
      <c r="C3083" s="60"/>
      <c r="D3083" s="1004"/>
      <c r="E3083" s="20" t="s">
        <v>2210</v>
      </c>
      <c r="F3083" s="34">
        <v>20000000</v>
      </c>
      <c r="G3083" s="35" t="s">
        <v>3</v>
      </c>
      <c r="H3083" s="45">
        <v>1</v>
      </c>
      <c r="I3083" s="35" t="s">
        <v>2209</v>
      </c>
      <c r="J3083" s="35" t="s">
        <v>3</v>
      </c>
      <c r="K3083" s="37">
        <v>1</v>
      </c>
      <c r="L3083" s="35" t="s">
        <v>25</v>
      </c>
      <c r="M3083" s="35" t="s">
        <v>5</v>
      </c>
      <c r="N3083" s="32">
        <f t="shared" si="199"/>
        <v>20000000</v>
      </c>
      <c r="O3083" s="17"/>
      <c r="P3083" s="17">
        <f t="shared" si="200"/>
        <v>20000000</v>
      </c>
      <c r="Q3083" s="69"/>
      <c r="R3083" s="755"/>
      <c r="S3083" s="755"/>
    </row>
    <row r="3084" spans="1:19" hidden="1">
      <c r="A3084" s="232"/>
      <c r="B3084" s="142"/>
      <c r="C3084" s="60"/>
      <c r="D3084" s="1004"/>
      <c r="E3084" s="20" t="s">
        <v>2211</v>
      </c>
      <c r="F3084" s="34">
        <v>260000000</v>
      </c>
      <c r="G3084" s="35" t="s">
        <v>3</v>
      </c>
      <c r="H3084" s="45">
        <v>1</v>
      </c>
      <c r="I3084" s="35" t="s">
        <v>16</v>
      </c>
      <c r="J3084" s="35" t="s">
        <v>3</v>
      </c>
      <c r="K3084" s="37">
        <v>1</v>
      </c>
      <c r="L3084" s="35" t="s">
        <v>25</v>
      </c>
      <c r="M3084" s="35" t="s">
        <v>5</v>
      </c>
      <c r="N3084" s="32">
        <f t="shared" si="199"/>
        <v>260000000</v>
      </c>
      <c r="O3084" s="17">
        <v>10000000</v>
      </c>
      <c r="P3084" s="17">
        <f t="shared" si="200"/>
        <v>250000000</v>
      </c>
      <c r="Q3084" s="69"/>
      <c r="R3084" s="755"/>
      <c r="S3084" s="755"/>
    </row>
    <row r="3085" spans="1:19" hidden="1">
      <c r="A3085" s="232"/>
      <c r="B3085" s="142"/>
      <c r="C3085" s="60"/>
      <c r="D3085" s="1004"/>
      <c r="E3085" s="471" t="s">
        <v>2212</v>
      </c>
      <c r="F3085" s="34">
        <v>20000000</v>
      </c>
      <c r="G3085" s="35" t="s">
        <v>3</v>
      </c>
      <c r="H3085" s="45">
        <v>1</v>
      </c>
      <c r="I3085" s="35" t="s">
        <v>16</v>
      </c>
      <c r="J3085" s="35" t="s">
        <v>3</v>
      </c>
      <c r="K3085" s="37">
        <v>1</v>
      </c>
      <c r="L3085" s="35" t="s">
        <v>25</v>
      </c>
      <c r="M3085" s="35" t="s">
        <v>5</v>
      </c>
      <c r="N3085" s="32">
        <f>ROUNDUP(IF(H3085&lt;=0,0,IF(K3085&lt;=0,F3085*H3085,F3085*H3085*K3085)),-3)</f>
        <v>20000000</v>
      </c>
      <c r="O3085" s="17">
        <v>50000000</v>
      </c>
      <c r="P3085" s="17">
        <f t="shared" si="200"/>
        <v>-30000000</v>
      </c>
      <c r="Q3085" s="69"/>
      <c r="R3085" s="755"/>
      <c r="S3085" s="755"/>
    </row>
    <row r="3086" spans="1:19" hidden="1">
      <c r="A3086" s="232"/>
      <c r="B3086" s="142"/>
      <c r="C3086" s="60"/>
      <c r="D3086" s="1004"/>
      <c r="E3086" s="20" t="s">
        <v>2213</v>
      </c>
      <c r="F3086" s="34">
        <v>270000000</v>
      </c>
      <c r="G3086" s="35" t="s">
        <v>3</v>
      </c>
      <c r="H3086" s="45">
        <v>1</v>
      </c>
      <c r="I3086" s="35" t="s">
        <v>16</v>
      </c>
      <c r="J3086" s="35" t="s">
        <v>3</v>
      </c>
      <c r="K3086" s="37">
        <v>1</v>
      </c>
      <c r="L3086" s="35" t="s">
        <v>25</v>
      </c>
      <c r="M3086" s="35" t="s">
        <v>5</v>
      </c>
      <c r="N3086" s="32">
        <f t="shared" si="199"/>
        <v>270000000</v>
      </c>
      <c r="O3086" s="17">
        <v>45593000</v>
      </c>
      <c r="P3086" s="17">
        <f t="shared" si="200"/>
        <v>224407000</v>
      </c>
      <c r="Q3086" s="69"/>
      <c r="R3086" s="755"/>
      <c r="S3086" s="755"/>
    </row>
    <row r="3087" spans="1:19" hidden="1">
      <c r="A3087" s="232"/>
      <c r="B3087" s="142"/>
      <c r="C3087" s="60"/>
      <c r="D3087" s="1004"/>
      <c r="E3087" s="20" t="s">
        <v>2214</v>
      </c>
      <c r="F3087" s="34">
        <v>64800000</v>
      </c>
      <c r="G3087" s="35" t="s">
        <v>3</v>
      </c>
      <c r="H3087" s="45">
        <v>1</v>
      </c>
      <c r="I3087" s="35" t="s">
        <v>16</v>
      </c>
      <c r="J3087" s="35" t="s">
        <v>3</v>
      </c>
      <c r="K3087" s="37">
        <v>1</v>
      </c>
      <c r="L3087" s="35" t="s">
        <v>25</v>
      </c>
      <c r="M3087" s="35" t="s">
        <v>5</v>
      </c>
      <c r="N3087" s="32">
        <f t="shared" si="199"/>
        <v>64800000</v>
      </c>
      <c r="O3087" s="17">
        <v>10500000</v>
      </c>
      <c r="P3087" s="17">
        <f t="shared" si="200"/>
        <v>54300000</v>
      </c>
      <c r="Q3087" s="69"/>
      <c r="R3087" s="755"/>
      <c r="S3087" s="755"/>
    </row>
    <row r="3088" spans="1:19" hidden="1">
      <c r="A3088" s="232"/>
      <c r="B3088" s="142"/>
      <c r="C3088" s="60"/>
      <c r="D3088" s="1004"/>
      <c r="E3088" s="20" t="s">
        <v>2215</v>
      </c>
      <c r="F3088" s="34">
        <v>72300000</v>
      </c>
      <c r="G3088" s="35" t="s">
        <v>3</v>
      </c>
      <c r="H3088" s="45">
        <v>1</v>
      </c>
      <c r="I3088" s="35" t="s">
        <v>16</v>
      </c>
      <c r="J3088" s="35" t="s">
        <v>3</v>
      </c>
      <c r="K3088" s="37">
        <v>1</v>
      </c>
      <c r="L3088" s="35" t="s">
        <v>25</v>
      </c>
      <c r="M3088" s="35" t="s">
        <v>5</v>
      </c>
      <c r="N3088" s="32">
        <f t="shared" si="199"/>
        <v>72300000</v>
      </c>
      <c r="O3088" s="17">
        <v>108000000</v>
      </c>
      <c r="P3088" s="17">
        <f t="shared" si="200"/>
        <v>-35700000</v>
      </c>
      <c r="Q3088" s="69"/>
      <c r="R3088" s="755"/>
      <c r="S3088" s="755"/>
    </row>
    <row r="3089" spans="1:19" hidden="1">
      <c r="A3089" s="232"/>
      <c r="B3089" s="142"/>
      <c r="C3089" s="60"/>
      <c r="D3089" s="1004"/>
      <c r="E3089" s="20" t="s">
        <v>2216</v>
      </c>
      <c r="F3089" s="34">
        <v>32850000</v>
      </c>
      <c r="G3089" s="35" t="s">
        <v>3</v>
      </c>
      <c r="H3089" s="45">
        <v>1</v>
      </c>
      <c r="I3089" s="35" t="s">
        <v>16</v>
      </c>
      <c r="J3089" s="35" t="s">
        <v>3</v>
      </c>
      <c r="K3089" s="37">
        <v>1</v>
      </c>
      <c r="L3089" s="35" t="s">
        <v>25</v>
      </c>
      <c r="M3089" s="35" t="s">
        <v>5</v>
      </c>
      <c r="N3089" s="32">
        <f t="shared" si="199"/>
        <v>32850000</v>
      </c>
      <c r="O3089" s="17">
        <v>33000000</v>
      </c>
      <c r="P3089" s="17">
        <f t="shared" si="200"/>
        <v>-150000</v>
      </c>
      <c r="Q3089" s="69"/>
      <c r="R3089" s="755"/>
      <c r="S3089" s="755"/>
    </row>
    <row r="3090" spans="1:19" hidden="1">
      <c r="A3090" s="232"/>
      <c r="B3090" s="142"/>
      <c r="C3090" s="60"/>
      <c r="D3090" s="1004"/>
      <c r="E3090" s="20" t="s">
        <v>2217</v>
      </c>
      <c r="F3090" s="34">
        <v>50000000</v>
      </c>
      <c r="G3090" s="35" t="s">
        <v>3</v>
      </c>
      <c r="H3090" s="45">
        <v>3</v>
      </c>
      <c r="I3090" s="35" t="s">
        <v>2218</v>
      </c>
      <c r="J3090" s="35" t="s">
        <v>3</v>
      </c>
      <c r="K3090" s="37">
        <v>3</v>
      </c>
      <c r="L3090" s="35" t="s">
        <v>2219</v>
      </c>
      <c r="M3090" s="35" t="s">
        <v>5</v>
      </c>
      <c r="N3090" s="32">
        <f t="shared" si="199"/>
        <v>450000000</v>
      </c>
      <c r="O3090" s="17">
        <v>300000000</v>
      </c>
      <c r="P3090" s="17">
        <f t="shared" si="200"/>
        <v>150000000</v>
      </c>
      <c r="Q3090" s="69"/>
      <c r="R3090" s="755"/>
      <c r="S3090" s="755"/>
    </row>
    <row r="3091" spans="1:19" hidden="1">
      <c r="A3091" s="232"/>
      <c r="B3091" s="142"/>
      <c r="C3091" s="60"/>
      <c r="D3091" s="1004"/>
      <c r="E3091" s="20" t="s">
        <v>2220</v>
      </c>
      <c r="F3091" s="34">
        <v>10000000</v>
      </c>
      <c r="G3091" s="35" t="s">
        <v>3</v>
      </c>
      <c r="H3091" s="45">
        <v>30</v>
      </c>
      <c r="I3091" s="35" t="s">
        <v>56</v>
      </c>
      <c r="J3091" s="35" t="s">
        <v>3</v>
      </c>
      <c r="K3091" s="37">
        <v>3</v>
      </c>
      <c r="L3091" s="35" t="s">
        <v>2219</v>
      </c>
      <c r="M3091" s="35" t="s">
        <v>5</v>
      </c>
      <c r="N3091" s="32">
        <f t="shared" si="199"/>
        <v>900000000</v>
      </c>
      <c r="O3091" s="17">
        <v>600000000</v>
      </c>
      <c r="P3091" s="17">
        <f t="shared" si="200"/>
        <v>300000000</v>
      </c>
      <c r="Q3091" s="69"/>
      <c r="R3091" s="755"/>
      <c r="S3091" s="755"/>
    </row>
    <row r="3092" spans="1:19" hidden="1">
      <c r="A3092" s="232"/>
      <c r="B3092" s="142"/>
      <c r="C3092" s="60"/>
      <c r="D3092" s="1004"/>
      <c r="E3092" s="20" t="s">
        <v>2221</v>
      </c>
      <c r="F3092" s="34">
        <v>2500000</v>
      </c>
      <c r="G3092" s="35" t="s">
        <v>3</v>
      </c>
      <c r="H3092" s="45">
        <v>83</v>
      </c>
      <c r="I3092" s="35" t="s">
        <v>29</v>
      </c>
      <c r="J3092" s="35" t="s">
        <v>3</v>
      </c>
      <c r="K3092" s="37">
        <v>1</v>
      </c>
      <c r="L3092" s="35" t="s">
        <v>25</v>
      </c>
      <c r="M3092" s="35" t="s">
        <v>5</v>
      </c>
      <c r="N3092" s="32">
        <f t="shared" si="199"/>
        <v>207500000</v>
      </c>
      <c r="O3092" s="17">
        <v>165000000</v>
      </c>
      <c r="P3092" s="17">
        <f t="shared" si="200"/>
        <v>42500000</v>
      </c>
      <c r="Q3092" s="69"/>
      <c r="R3092" s="755"/>
      <c r="S3092" s="755"/>
    </row>
    <row r="3093" spans="1:19" hidden="1">
      <c r="A3093" s="232"/>
      <c r="B3093" s="142"/>
      <c r="C3093" s="60"/>
      <c r="D3093" s="1004"/>
      <c r="E3093" s="20" t="s">
        <v>2222</v>
      </c>
      <c r="F3093" s="34">
        <v>10000000</v>
      </c>
      <c r="G3093" s="35" t="s">
        <v>3</v>
      </c>
      <c r="H3093" s="45">
        <v>1</v>
      </c>
      <c r="I3093" s="35" t="s">
        <v>29</v>
      </c>
      <c r="J3093" s="35" t="s">
        <v>3</v>
      </c>
      <c r="K3093" s="37">
        <v>1</v>
      </c>
      <c r="L3093" s="35" t="s">
        <v>25</v>
      </c>
      <c r="M3093" s="35" t="s">
        <v>5</v>
      </c>
      <c r="N3093" s="32">
        <f t="shared" si="199"/>
        <v>10000000</v>
      </c>
      <c r="O3093" s="17">
        <v>10000000</v>
      </c>
      <c r="P3093" s="17">
        <f t="shared" si="200"/>
        <v>0</v>
      </c>
      <c r="Q3093" s="69"/>
      <c r="R3093" s="755"/>
      <c r="S3093" s="755"/>
    </row>
    <row r="3094" spans="1:19" hidden="1">
      <c r="A3094" s="232"/>
      <c r="B3094" s="142"/>
      <c r="C3094" s="60"/>
      <c r="D3094" s="1004"/>
      <c r="E3094" s="20" t="s">
        <v>2223</v>
      </c>
      <c r="F3094" s="34">
        <v>44440000</v>
      </c>
      <c r="G3094" s="35" t="s">
        <v>3</v>
      </c>
      <c r="H3094" s="45">
        <v>1</v>
      </c>
      <c r="I3094" s="35" t="s">
        <v>2177</v>
      </c>
      <c r="J3094" s="35" t="s">
        <v>3</v>
      </c>
      <c r="K3094" s="37">
        <v>2</v>
      </c>
      <c r="L3094" s="35" t="s">
        <v>25</v>
      </c>
      <c r="M3094" s="35" t="s">
        <v>5</v>
      </c>
      <c r="N3094" s="32">
        <f t="shared" si="199"/>
        <v>88880000</v>
      </c>
      <c r="O3094" s="17">
        <v>10000000</v>
      </c>
      <c r="P3094" s="17">
        <f t="shared" si="200"/>
        <v>78880000</v>
      </c>
      <c r="Q3094" s="69"/>
      <c r="R3094" s="755"/>
      <c r="S3094" s="755"/>
    </row>
    <row r="3095" spans="1:19" hidden="1">
      <c r="A3095" s="232"/>
      <c r="B3095" s="142"/>
      <c r="C3095" s="60"/>
      <c r="D3095" s="1004"/>
      <c r="E3095" s="20" t="s">
        <v>2224</v>
      </c>
      <c r="F3095" s="34"/>
      <c r="G3095" s="35" t="s">
        <v>3</v>
      </c>
      <c r="H3095" s="45"/>
      <c r="I3095" s="35" t="s">
        <v>16</v>
      </c>
      <c r="J3095" s="35" t="s">
        <v>3</v>
      </c>
      <c r="K3095" s="37"/>
      <c r="L3095" s="35" t="s">
        <v>25</v>
      </c>
      <c r="M3095" s="35" t="s">
        <v>5</v>
      </c>
      <c r="N3095" s="32">
        <f t="shared" si="199"/>
        <v>0</v>
      </c>
      <c r="O3095" s="17">
        <v>5000000</v>
      </c>
      <c r="P3095" s="17">
        <f t="shared" si="200"/>
        <v>-5000000</v>
      </c>
      <c r="Q3095" s="69"/>
      <c r="R3095" s="755"/>
      <c r="S3095" s="755"/>
    </row>
    <row r="3096" spans="1:19" hidden="1">
      <c r="A3096" s="232"/>
      <c r="B3096" s="142"/>
      <c r="C3096" s="60"/>
      <c r="D3096" s="1004"/>
      <c r="E3096" s="20" t="s">
        <v>2225</v>
      </c>
      <c r="F3096" s="34"/>
      <c r="G3096" s="35" t="s">
        <v>3</v>
      </c>
      <c r="H3096" s="45"/>
      <c r="I3096" s="35" t="s">
        <v>29</v>
      </c>
      <c r="J3096" s="35" t="s">
        <v>3</v>
      </c>
      <c r="K3096" s="37"/>
      <c r="L3096" s="35" t="s">
        <v>25</v>
      </c>
      <c r="M3096" s="35" t="s">
        <v>5</v>
      </c>
      <c r="N3096" s="32">
        <f t="shared" si="199"/>
        <v>0</v>
      </c>
      <c r="O3096" s="17">
        <v>40000000</v>
      </c>
      <c r="P3096" s="17">
        <f t="shared" si="200"/>
        <v>-40000000</v>
      </c>
      <c r="Q3096" s="69"/>
      <c r="R3096" s="755"/>
      <c r="S3096" s="755"/>
    </row>
    <row r="3097" spans="1:19" hidden="1">
      <c r="A3097" s="232"/>
      <c r="B3097" s="142"/>
      <c r="C3097" s="60"/>
      <c r="D3097" s="1004"/>
      <c r="E3097" s="20" t="s">
        <v>2226</v>
      </c>
      <c r="F3097" s="34">
        <v>140000000</v>
      </c>
      <c r="G3097" s="35" t="s">
        <v>3</v>
      </c>
      <c r="H3097" s="45">
        <v>1</v>
      </c>
      <c r="I3097" s="35" t="s">
        <v>2227</v>
      </c>
      <c r="J3097" s="35" t="s">
        <v>3</v>
      </c>
      <c r="K3097" s="37">
        <v>1</v>
      </c>
      <c r="L3097" s="35" t="s">
        <v>2227</v>
      </c>
      <c r="M3097" s="35" t="s">
        <v>5</v>
      </c>
      <c r="N3097" s="32">
        <f t="shared" si="199"/>
        <v>140000000</v>
      </c>
      <c r="O3097" s="17">
        <v>210000000</v>
      </c>
      <c r="P3097" s="17">
        <f t="shared" si="200"/>
        <v>-70000000</v>
      </c>
      <c r="Q3097" s="69"/>
      <c r="R3097" s="755"/>
      <c r="S3097" s="755"/>
    </row>
    <row r="3098" spans="1:19" hidden="1">
      <c r="A3098" s="232"/>
      <c r="B3098" s="142"/>
      <c r="C3098" s="60"/>
      <c r="D3098" s="1004"/>
      <c r="E3098" s="20" t="s">
        <v>2228</v>
      </c>
      <c r="F3098" s="34">
        <v>260000000</v>
      </c>
      <c r="G3098" s="35" t="s">
        <v>3</v>
      </c>
      <c r="H3098" s="45">
        <v>1</v>
      </c>
      <c r="I3098" s="35" t="s">
        <v>16</v>
      </c>
      <c r="J3098" s="35" t="s">
        <v>3</v>
      </c>
      <c r="K3098" s="37">
        <v>1</v>
      </c>
      <c r="L3098" s="35" t="s">
        <v>25</v>
      </c>
      <c r="M3098" s="35" t="s">
        <v>5</v>
      </c>
      <c r="N3098" s="32">
        <f t="shared" si="199"/>
        <v>260000000</v>
      </c>
      <c r="O3098" s="17">
        <v>180000000</v>
      </c>
      <c r="P3098" s="17">
        <f t="shared" si="200"/>
        <v>80000000</v>
      </c>
      <c r="Q3098" s="69"/>
      <c r="R3098" s="755"/>
      <c r="S3098" s="755"/>
    </row>
    <row r="3099" spans="1:19" hidden="1">
      <c r="A3099" s="232"/>
      <c r="B3099" s="142"/>
      <c r="C3099" s="60"/>
      <c r="D3099" s="1004"/>
      <c r="E3099" s="20" t="s">
        <v>2229</v>
      </c>
      <c r="F3099" s="34"/>
      <c r="G3099" s="35" t="s">
        <v>3</v>
      </c>
      <c r="H3099" s="45">
        <v>1</v>
      </c>
      <c r="I3099" s="35" t="s">
        <v>16</v>
      </c>
      <c r="J3099" s="35" t="s">
        <v>3</v>
      </c>
      <c r="K3099" s="37">
        <v>1</v>
      </c>
      <c r="L3099" s="35" t="s">
        <v>25</v>
      </c>
      <c r="M3099" s="35" t="s">
        <v>5</v>
      </c>
      <c r="N3099" s="32">
        <f t="shared" si="199"/>
        <v>0</v>
      </c>
      <c r="O3099" s="17">
        <v>30000000</v>
      </c>
      <c r="P3099" s="17">
        <f t="shared" si="200"/>
        <v>-30000000</v>
      </c>
      <c r="Q3099" s="69"/>
      <c r="R3099" s="755"/>
      <c r="S3099" s="755"/>
    </row>
    <row r="3100" spans="1:19" hidden="1">
      <c r="A3100" s="232"/>
      <c r="B3100" s="142"/>
      <c r="C3100" s="60"/>
      <c r="D3100" s="1004"/>
      <c r="E3100" s="20" t="s">
        <v>3388</v>
      </c>
      <c r="F3100" s="34"/>
      <c r="G3100" s="35" t="s">
        <v>3</v>
      </c>
      <c r="H3100" s="45">
        <v>1</v>
      </c>
      <c r="I3100" s="35" t="s">
        <v>16</v>
      </c>
      <c r="J3100" s="35" t="s">
        <v>3</v>
      </c>
      <c r="K3100" s="37">
        <v>1</v>
      </c>
      <c r="L3100" s="35" t="s">
        <v>25</v>
      </c>
      <c r="M3100" s="35" t="s">
        <v>5</v>
      </c>
      <c r="N3100" s="32">
        <f t="shared" si="199"/>
        <v>0</v>
      </c>
      <c r="O3100" s="17">
        <v>30000000</v>
      </c>
      <c r="P3100" s="17">
        <f t="shared" si="200"/>
        <v>-30000000</v>
      </c>
      <c r="Q3100" s="69"/>
      <c r="R3100" s="755"/>
      <c r="S3100" s="755"/>
    </row>
    <row r="3101" spans="1:19" hidden="1">
      <c r="A3101" s="232"/>
      <c r="B3101" s="142"/>
      <c r="C3101" s="60"/>
      <c r="D3101" s="1004"/>
      <c r="E3101" s="20" t="s">
        <v>2230</v>
      </c>
      <c r="F3101" s="34">
        <v>46500000</v>
      </c>
      <c r="G3101" s="35" t="s">
        <v>3</v>
      </c>
      <c r="H3101" s="45">
        <v>1</v>
      </c>
      <c r="I3101" s="35" t="s">
        <v>2227</v>
      </c>
      <c r="J3101" s="35" t="s">
        <v>3</v>
      </c>
      <c r="K3101" s="37">
        <v>4</v>
      </c>
      <c r="L3101" s="35" t="s">
        <v>2231</v>
      </c>
      <c r="M3101" s="35" t="s">
        <v>5</v>
      </c>
      <c r="N3101" s="32">
        <v>185326000</v>
      </c>
      <c r="O3101" s="17">
        <v>0</v>
      </c>
      <c r="P3101" s="17">
        <f t="shared" si="200"/>
        <v>185326000</v>
      </c>
      <c r="Q3101" s="69"/>
      <c r="R3101" s="755"/>
      <c r="S3101" s="755"/>
    </row>
    <row r="3102" spans="1:19" hidden="1">
      <c r="A3102" s="232"/>
      <c r="B3102" s="142"/>
      <c r="C3102" s="60"/>
      <c r="D3102" s="1004"/>
      <c r="E3102" s="20" t="s">
        <v>2232</v>
      </c>
      <c r="F3102" s="34">
        <v>300000000</v>
      </c>
      <c r="G3102" s="35" t="s">
        <v>3</v>
      </c>
      <c r="H3102" s="45">
        <v>1</v>
      </c>
      <c r="I3102" s="35" t="s">
        <v>2227</v>
      </c>
      <c r="J3102" s="35" t="s">
        <v>3</v>
      </c>
      <c r="K3102" s="37">
        <v>1</v>
      </c>
      <c r="L3102" s="35" t="s">
        <v>2231</v>
      </c>
      <c r="M3102" s="35" t="s">
        <v>5</v>
      </c>
      <c r="N3102" s="32">
        <f>ROUNDUP(IF(H3102&lt;=0,0,IF(K3102&lt;=0,F3102*H3102,F3102*H3102*K3102)),-3)</f>
        <v>300000000</v>
      </c>
      <c r="O3102" s="17">
        <v>0</v>
      </c>
      <c r="P3102" s="17">
        <f t="shared" si="200"/>
        <v>300000000</v>
      </c>
      <c r="Q3102" s="69"/>
      <c r="R3102" s="755"/>
      <c r="S3102" s="755"/>
    </row>
    <row r="3103" spans="1:19" hidden="1">
      <c r="A3103" s="232"/>
      <c r="B3103" s="142"/>
      <c r="C3103" s="60"/>
      <c r="D3103" s="1004"/>
      <c r="E3103" s="20"/>
      <c r="F3103" s="34"/>
      <c r="G3103" s="35"/>
      <c r="H3103" s="45"/>
      <c r="I3103" s="35"/>
      <c r="J3103" s="35"/>
      <c r="K3103" s="37"/>
      <c r="L3103" s="35"/>
      <c r="M3103" s="35"/>
      <c r="N3103" s="32"/>
      <c r="O3103" s="17"/>
      <c r="P3103" s="17"/>
      <c r="Q3103" s="69"/>
      <c r="R3103" s="755"/>
      <c r="S3103" s="755"/>
    </row>
    <row r="3104" spans="1:19" hidden="1">
      <c r="A3104" s="232"/>
      <c r="B3104" s="142"/>
      <c r="C3104" s="60"/>
      <c r="D3104" s="1011" t="s">
        <v>408</v>
      </c>
      <c r="E3104" s="20"/>
      <c r="F3104" s="34"/>
      <c r="G3104" s="35"/>
      <c r="H3104" s="45"/>
      <c r="I3104" s="35"/>
      <c r="J3104" s="35"/>
      <c r="K3104" s="37"/>
      <c r="L3104" s="35"/>
      <c r="M3104" s="35"/>
      <c r="N3104" s="201">
        <f>SUBTOTAL(9,N3105:N3105)</f>
        <v>4560000</v>
      </c>
      <c r="O3104" s="201">
        <f>SUBTOTAL(9,O3105:O3105)</f>
        <v>3300000</v>
      </c>
      <c r="P3104" s="201">
        <f>SUBTOTAL(9,P3105:P3105)</f>
        <v>1260000</v>
      </c>
      <c r="Q3104" s="163"/>
      <c r="R3104" s="755"/>
      <c r="S3104" s="755"/>
    </row>
    <row r="3105" spans="1:19" hidden="1">
      <c r="A3105" s="232"/>
      <c r="B3105" s="142"/>
      <c r="C3105" s="60"/>
      <c r="D3105" s="1070"/>
      <c r="E3105" s="20" t="s">
        <v>607</v>
      </c>
      <c r="F3105" s="34">
        <v>190000</v>
      </c>
      <c r="G3105" s="35" t="s">
        <v>3</v>
      </c>
      <c r="H3105" s="467">
        <v>2</v>
      </c>
      <c r="I3105" s="35" t="s">
        <v>2233</v>
      </c>
      <c r="J3105" s="35" t="s">
        <v>3</v>
      </c>
      <c r="K3105" s="37">
        <v>12</v>
      </c>
      <c r="L3105" s="35" t="s">
        <v>12</v>
      </c>
      <c r="M3105" s="35" t="s">
        <v>5</v>
      </c>
      <c r="N3105" s="32">
        <f>ROUNDUP(IF(H3105&lt;=0,0,IF(K3105&lt;=0,F3105*H3105,F3105*H3105*K3105)),-3)</f>
        <v>4560000</v>
      </c>
      <c r="O3105" s="17">
        <v>3300000</v>
      </c>
      <c r="P3105" s="17">
        <f>N3105-O3105</f>
        <v>1260000</v>
      </c>
      <c r="Q3105" s="69"/>
      <c r="R3105" s="755"/>
      <c r="S3105" s="755"/>
    </row>
    <row r="3106" spans="1:19" hidden="1">
      <c r="A3106" s="232"/>
      <c r="B3106" s="142"/>
      <c r="C3106" s="60"/>
      <c r="D3106" s="1062"/>
      <c r="E3106" s="20"/>
      <c r="F3106" s="34"/>
      <c r="G3106" s="35"/>
      <c r="H3106" s="36"/>
      <c r="I3106" s="35"/>
      <c r="J3106" s="35"/>
      <c r="K3106" s="37"/>
      <c r="L3106" s="35"/>
      <c r="M3106" s="35"/>
      <c r="N3106" s="32"/>
      <c r="O3106" s="17"/>
      <c r="P3106" s="17"/>
      <c r="Q3106" s="69"/>
      <c r="R3106" s="755"/>
      <c r="S3106" s="755"/>
    </row>
    <row r="3107" spans="1:19" hidden="1">
      <c r="A3107" s="232"/>
      <c r="B3107" s="142"/>
      <c r="C3107" s="60"/>
      <c r="D3107" s="1011" t="s">
        <v>407</v>
      </c>
      <c r="E3107" s="20"/>
      <c r="F3107" s="34"/>
      <c r="G3107" s="35"/>
      <c r="H3107" s="45"/>
      <c r="I3107" s="35"/>
      <c r="J3107" s="35"/>
      <c r="K3107" s="37"/>
      <c r="L3107" s="35"/>
      <c r="M3107" s="35"/>
      <c r="N3107" s="201">
        <f>SUBTOTAL(9,N3108:N3108)</f>
        <v>12000000</v>
      </c>
      <c r="O3107" s="201">
        <f>SUBTOTAL(9,O3108:O3108)</f>
        <v>10800000</v>
      </c>
      <c r="P3107" s="201">
        <f>SUBTOTAL(9,P3108:P3108)</f>
        <v>1200000</v>
      </c>
      <c r="Q3107" s="163"/>
      <c r="R3107" s="755"/>
      <c r="S3107" s="755"/>
    </row>
    <row r="3108" spans="1:19" hidden="1">
      <c r="A3108" s="232"/>
      <c r="B3108" s="142"/>
      <c r="C3108" s="60"/>
      <c r="D3108" s="1070"/>
      <c r="E3108" s="20" t="s">
        <v>55</v>
      </c>
      <c r="F3108" s="34">
        <v>600000</v>
      </c>
      <c r="G3108" s="35" t="s">
        <v>3</v>
      </c>
      <c r="H3108" s="45">
        <f>H2948+H2967</f>
        <v>20</v>
      </c>
      <c r="I3108" s="35" t="s">
        <v>2234</v>
      </c>
      <c r="J3108" s="35" t="s">
        <v>3</v>
      </c>
      <c r="K3108" s="37">
        <v>1</v>
      </c>
      <c r="L3108" s="35" t="s">
        <v>16</v>
      </c>
      <c r="M3108" s="35" t="s">
        <v>5</v>
      </c>
      <c r="N3108" s="32">
        <f>ROUNDUP((F3108*H3108*K3108),-3)</f>
        <v>12000000</v>
      </c>
      <c r="O3108" s="17">
        <v>10800000</v>
      </c>
      <c r="P3108" s="17">
        <f>N3108-O3108</f>
        <v>1200000</v>
      </c>
      <c r="Q3108" s="69"/>
      <c r="R3108" s="755"/>
      <c r="S3108" s="755"/>
    </row>
    <row r="3109" spans="1:19" hidden="1">
      <c r="A3109" s="232"/>
      <c r="B3109" s="142"/>
      <c r="C3109" s="60"/>
      <c r="D3109" s="1070"/>
      <c r="E3109" s="20"/>
      <c r="F3109" s="34"/>
      <c r="G3109" s="35"/>
      <c r="H3109" s="45"/>
      <c r="I3109" s="35"/>
      <c r="J3109" s="35"/>
      <c r="K3109" s="37"/>
      <c r="L3109" s="35"/>
      <c r="M3109" s="35"/>
      <c r="N3109" s="32"/>
      <c r="O3109" s="17"/>
      <c r="P3109" s="17"/>
      <c r="Q3109" s="69"/>
      <c r="R3109" s="755"/>
      <c r="S3109" s="755"/>
    </row>
    <row r="3110" spans="1:19" hidden="1">
      <c r="A3110" s="232"/>
      <c r="B3110" s="142"/>
      <c r="C3110" s="60"/>
      <c r="D3110" s="1004" t="s">
        <v>401</v>
      </c>
      <c r="E3110" s="20"/>
      <c r="F3110" s="34"/>
      <c r="G3110" s="35"/>
      <c r="H3110" s="467"/>
      <c r="I3110" s="35"/>
      <c r="J3110" s="35"/>
      <c r="K3110" s="37"/>
      <c r="L3110" s="35"/>
      <c r="M3110" s="35"/>
      <c r="N3110" s="201">
        <f>SUBTOTAL(9,N3111:N3118)</f>
        <v>254656000</v>
      </c>
      <c r="O3110" s="201">
        <f>SUBTOTAL(9,O3111:O3118)</f>
        <v>138000000</v>
      </c>
      <c r="P3110" s="201">
        <f>SUBTOTAL(9,P3111:P3118)</f>
        <v>116656000</v>
      </c>
      <c r="Q3110" s="163"/>
      <c r="R3110" s="755"/>
      <c r="S3110" s="755"/>
    </row>
    <row r="3111" spans="1:19" hidden="1">
      <c r="A3111" s="232"/>
      <c r="B3111" s="142"/>
      <c r="C3111" s="60"/>
      <c r="D3111" s="1004"/>
      <c r="E3111" s="20" t="s">
        <v>2235</v>
      </c>
      <c r="F3111" s="34">
        <v>10000000</v>
      </c>
      <c r="G3111" s="35" t="s">
        <v>3</v>
      </c>
      <c r="H3111" s="45">
        <v>1</v>
      </c>
      <c r="I3111" s="35" t="s">
        <v>2227</v>
      </c>
      <c r="J3111" s="35" t="s">
        <v>3</v>
      </c>
      <c r="K3111" s="37">
        <v>1</v>
      </c>
      <c r="L3111" s="35" t="s">
        <v>25</v>
      </c>
      <c r="M3111" s="35" t="s">
        <v>5</v>
      </c>
      <c r="N3111" s="32">
        <f t="shared" ref="N3111:N3118" si="201">ROUNDUP((F3111*H3111*K3111),-3)</f>
        <v>10000000</v>
      </c>
      <c r="O3111" s="32">
        <v>0</v>
      </c>
      <c r="P3111" s="17">
        <f t="shared" ref="P3111:P3118" si="202">N3111-O3111</f>
        <v>10000000</v>
      </c>
      <c r="Q3111" s="69"/>
      <c r="R3111" s="755"/>
      <c r="S3111" s="755"/>
    </row>
    <row r="3112" spans="1:19" hidden="1">
      <c r="A3112" s="232"/>
      <c r="B3112" s="142"/>
      <c r="C3112" s="60"/>
      <c r="D3112" s="1004"/>
      <c r="E3112" s="20" t="s">
        <v>2236</v>
      </c>
      <c r="F3112" s="34">
        <v>7656000</v>
      </c>
      <c r="G3112" s="35" t="s">
        <v>3</v>
      </c>
      <c r="H3112" s="45">
        <v>1</v>
      </c>
      <c r="I3112" s="35" t="s">
        <v>2227</v>
      </c>
      <c r="J3112" s="35" t="s">
        <v>3</v>
      </c>
      <c r="K3112" s="37">
        <v>1</v>
      </c>
      <c r="L3112" s="35" t="s">
        <v>25</v>
      </c>
      <c r="M3112" s="35" t="s">
        <v>5</v>
      </c>
      <c r="N3112" s="32">
        <f t="shared" si="201"/>
        <v>7656000</v>
      </c>
      <c r="O3112" s="32">
        <v>0</v>
      </c>
      <c r="P3112" s="17">
        <f t="shared" si="202"/>
        <v>7656000</v>
      </c>
      <c r="Q3112" s="69"/>
      <c r="R3112" s="755"/>
      <c r="S3112" s="755"/>
    </row>
    <row r="3113" spans="1:19" hidden="1">
      <c r="A3113" s="232"/>
      <c r="B3113" s="142"/>
      <c r="C3113" s="60"/>
      <c r="D3113" s="1004"/>
      <c r="E3113" s="20" t="s">
        <v>2237</v>
      </c>
      <c r="F3113" s="34">
        <v>20000000</v>
      </c>
      <c r="G3113" s="35" t="s">
        <v>3</v>
      </c>
      <c r="H3113" s="45">
        <v>1</v>
      </c>
      <c r="I3113" s="35" t="s">
        <v>2227</v>
      </c>
      <c r="J3113" s="35" t="s">
        <v>3</v>
      </c>
      <c r="K3113" s="37">
        <v>2</v>
      </c>
      <c r="L3113" s="35" t="s">
        <v>25</v>
      </c>
      <c r="M3113" s="35" t="s">
        <v>5</v>
      </c>
      <c r="N3113" s="32">
        <f t="shared" si="201"/>
        <v>40000000</v>
      </c>
      <c r="O3113" s="17">
        <v>30000000</v>
      </c>
      <c r="P3113" s="17">
        <f t="shared" si="202"/>
        <v>10000000</v>
      </c>
      <c r="Q3113" s="69"/>
      <c r="R3113" s="755"/>
      <c r="S3113" s="755"/>
    </row>
    <row r="3114" spans="1:19" hidden="1">
      <c r="A3114" s="232"/>
      <c r="B3114" s="142"/>
      <c r="C3114" s="60"/>
      <c r="D3114" s="1004"/>
      <c r="E3114" s="20" t="s">
        <v>2238</v>
      </c>
      <c r="F3114" s="34"/>
      <c r="G3114" s="35" t="s">
        <v>3</v>
      </c>
      <c r="H3114" s="45"/>
      <c r="I3114" s="35" t="s">
        <v>2227</v>
      </c>
      <c r="J3114" s="35" t="s">
        <v>3</v>
      </c>
      <c r="K3114" s="37">
        <v>1</v>
      </c>
      <c r="L3114" s="35" t="s">
        <v>25</v>
      </c>
      <c r="M3114" s="35" t="s">
        <v>5</v>
      </c>
      <c r="N3114" s="32">
        <f t="shared" si="201"/>
        <v>0</v>
      </c>
      <c r="O3114" s="17">
        <v>10000000</v>
      </c>
      <c r="P3114" s="17">
        <f t="shared" si="202"/>
        <v>-10000000</v>
      </c>
      <c r="Q3114" s="69"/>
      <c r="R3114" s="755"/>
      <c r="S3114" s="755"/>
    </row>
    <row r="3115" spans="1:19" hidden="1">
      <c r="A3115" s="232"/>
      <c r="B3115" s="142"/>
      <c r="C3115" s="60"/>
      <c r="D3115" s="1004"/>
      <c r="E3115" s="20" t="s">
        <v>2239</v>
      </c>
      <c r="F3115" s="34">
        <v>20000000</v>
      </c>
      <c r="G3115" s="35" t="s">
        <v>3</v>
      </c>
      <c r="H3115" s="45">
        <v>1</v>
      </c>
      <c r="I3115" s="35" t="s">
        <v>16</v>
      </c>
      <c r="J3115" s="35" t="s">
        <v>3</v>
      </c>
      <c r="K3115" s="37">
        <v>1</v>
      </c>
      <c r="L3115" s="35" t="s">
        <v>25</v>
      </c>
      <c r="M3115" s="35" t="s">
        <v>5</v>
      </c>
      <c r="N3115" s="32">
        <f t="shared" si="201"/>
        <v>20000000</v>
      </c>
      <c r="O3115" s="17">
        <v>50000000</v>
      </c>
      <c r="P3115" s="17">
        <f t="shared" si="202"/>
        <v>-30000000</v>
      </c>
      <c r="Q3115" s="69"/>
      <c r="R3115" s="755"/>
      <c r="S3115" s="755"/>
    </row>
    <row r="3116" spans="1:19" hidden="1">
      <c r="A3116" s="232"/>
      <c r="B3116" s="142"/>
      <c r="C3116" s="60"/>
      <c r="D3116" s="1004"/>
      <c r="E3116" s="20" t="s">
        <v>2240</v>
      </c>
      <c r="F3116" s="34">
        <v>87000000</v>
      </c>
      <c r="G3116" s="35" t="s">
        <v>3</v>
      </c>
      <c r="H3116" s="45">
        <v>1</v>
      </c>
      <c r="I3116" s="35" t="s">
        <v>16</v>
      </c>
      <c r="J3116" s="35" t="s">
        <v>3</v>
      </c>
      <c r="K3116" s="37">
        <v>1</v>
      </c>
      <c r="L3116" s="35" t="s">
        <v>25</v>
      </c>
      <c r="M3116" s="35" t="s">
        <v>5</v>
      </c>
      <c r="N3116" s="32">
        <f t="shared" si="201"/>
        <v>87000000</v>
      </c>
      <c r="O3116" s="17">
        <v>20000000</v>
      </c>
      <c r="P3116" s="17">
        <f t="shared" si="202"/>
        <v>67000000</v>
      </c>
      <c r="Q3116" s="69"/>
      <c r="R3116" s="755"/>
      <c r="S3116" s="755"/>
    </row>
    <row r="3117" spans="1:19" hidden="1">
      <c r="A3117" s="232"/>
      <c r="B3117" s="142"/>
      <c r="C3117" s="60"/>
      <c r="D3117" s="1004"/>
      <c r="E3117" s="20" t="s">
        <v>2241</v>
      </c>
      <c r="F3117" s="34">
        <v>50000000</v>
      </c>
      <c r="G3117" s="35" t="s">
        <v>3</v>
      </c>
      <c r="H3117" s="45">
        <v>1</v>
      </c>
      <c r="I3117" s="35" t="s">
        <v>16</v>
      </c>
      <c r="J3117" s="35" t="s">
        <v>3</v>
      </c>
      <c r="K3117" s="37">
        <v>1</v>
      </c>
      <c r="L3117" s="35" t="s">
        <v>25</v>
      </c>
      <c r="M3117" s="35" t="s">
        <v>5</v>
      </c>
      <c r="N3117" s="32">
        <f t="shared" si="201"/>
        <v>50000000</v>
      </c>
      <c r="O3117" s="17">
        <v>20000000</v>
      </c>
      <c r="P3117" s="17">
        <f t="shared" si="202"/>
        <v>30000000</v>
      </c>
      <c r="Q3117" s="69"/>
      <c r="R3117" s="755"/>
      <c r="S3117" s="755"/>
    </row>
    <row r="3118" spans="1:19" hidden="1">
      <c r="A3118" s="232"/>
      <c r="B3118" s="142"/>
      <c r="C3118" s="60"/>
      <c r="D3118" s="1004"/>
      <c r="E3118" s="20" t="s">
        <v>2242</v>
      </c>
      <c r="F3118" s="34">
        <v>10000000</v>
      </c>
      <c r="G3118" s="35" t="s">
        <v>3</v>
      </c>
      <c r="H3118" s="45">
        <v>1</v>
      </c>
      <c r="I3118" s="35" t="s">
        <v>16</v>
      </c>
      <c r="J3118" s="35" t="s">
        <v>3</v>
      </c>
      <c r="K3118" s="37">
        <v>4</v>
      </c>
      <c r="L3118" s="35" t="s">
        <v>25</v>
      </c>
      <c r="M3118" s="35" t="s">
        <v>5</v>
      </c>
      <c r="N3118" s="32">
        <f t="shared" si="201"/>
        <v>40000000</v>
      </c>
      <c r="O3118" s="17">
        <v>8000000</v>
      </c>
      <c r="P3118" s="17">
        <f t="shared" si="202"/>
        <v>32000000</v>
      </c>
      <c r="Q3118" s="69"/>
      <c r="R3118" s="755"/>
      <c r="S3118" s="755"/>
    </row>
    <row r="3119" spans="1:19" hidden="1">
      <c r="A3119" s="232"/>
      <c r="B3119" s="142"/>
      <c r="C3119" s="60"/>
      <c r="D3119" s="1004"/>
      <c r="E3119" s="20"/>
      <c r="F3119" s="34"/>
      <c r="G3119" s="35"/>
      <c r="H3119" s="467"/>
      <c r="I3119" s="35"/>
      <c r="J3119" s="35"/>
      <c r="K3119" s="37"/>
      <c r="L3119" s="35"/>
      <c r="M3119" s="35"/>
      <c r="N3119" s="32"/>
      <c r="O3119" s="17"/>
      <c r="P3119" s="17"/>
      <c r="Q3119" s="69"/>
      <c r="R3119" s="755"/>
      <c r="S3119" s="755"/>
    </row>
    <row r="3120" spans="1:19" hidden="1">
      <c r="A3120" s="232"/>
      <c r="B3120" s="142"/>
      <c r="C3120" s="60"/>
      <c r="D3120" s="1004" t="s">
        <v>402</v>
      </c>
      <c r="E3120" s="20"/>
      <c r="F3120" s="34"/>
      <c r="G3120" s="35"/>
      <c r="H3120" s="45"/>
      <c r="I3120" s="35"/>
      <c r="J3120" s="35"/>
      <c r="K3120" s="37"/>
      <c r="L3120" s="35"/>
      <c r="M3120" s="35"/>
      <c r="N3120" s="201">
        <f>SUBTOTAL(9,N3121:N3136)</f>
        <v>74320000</v>
      </c>
      <c r="O3120" s="201">
        <f>SUBTOTAL(9,O3121:O3136)</f>
        <v>78290000</v>
      </c>
      <c r="P3120" s="201">
        <f>SUBTOTAL(9,P3121:P3136)</f>
        <v>-3970000</v>
      </c>
      <c r="Q3120" s="163"/>
      <c r="R3120" s="755"/>
      <c r="S3120" s="755"/>
    </row>
    <row r="3121" spans="1:19" hidden="1">
      <c r="A3121" s="232"/>
      <c r="B3121" s="142"/>
      <c r="C3121" s="60"/>
      <c r="D3121" s="1004"/>
      <c r="E3121" s="20" t="s">
        <v>2243</v>
      </c>
      <c r="F3121" s="34">
        <v>0</v>
      </c>
      <c r="G3121" s="35" t="s">
        <v>3</v>
      </c>
      <c r="H3121" s="45">
        <v>0</v>
      </c>
      <c r="I3121" s="35" t="s">
        <v>2177</v>
      </c>
      <c r="J3121" s="35" t="s">
        <v>3</v>
      </c>
      <c r="K3121" s="37">
        <v>0</v>
      </c>
      <c r="L3121" s="35" t="s">
        <v>25</v>
      </c>
      <c r="M3121" s="35" t="s">
        <v>5</v>
      </c>
      <c r="N3121" s="32">
        <f t="shared" ref="N3121:N3136" si="203">ROUNDUP((F3121*H3121*K3121),-3)</f>
        <v>0</v>
      </c>
      <c r="O3121" s="17">
        <v>2240000</v>
      </c>
      <c r="P3121" s="17">
        <f t="shared" ref="P3121:P3136" si="204">N3121-O3121</f>
        <v>-2240000</v>
      </c>
      <c r="Q3121" s="69"/>
      <c r="R3121" s="755"/>
      <c r="S3121" s="755"/>
    </row>
    <row r="3122" spans="1:19" hidden="1">
      <c r="A3122" s="232"/>
      <c r="B3122" s="142"/>
      <c r="C3122" s="60"/>
      <c r="D3122" s="1004"/>
      <c r="E3122" s="20" t="s">
        <v>2244</v>
      </c>
      <c r="F3122" s="34"/>
      <c r="G3122" s="35" t="s">
        <v>3</v>
      </c>
      <c r="H3122" s="45">
        <v>7</v>
      </c>
      <c r="I3122" s="35" t="s">
        <v>2150</v>
      </c>
      <c r="J3122" s="35" t="s">
        <v>3</v>
      </c>
      <c r="K3122" s="37">
        <v>1</v>
      </c>
      <c r="L3122" s="35" t="s">
        <v>25</v>
      </c>
      <c r="M3122" s="35" t="s">
        <v>5</v>
      </c>
      <c r="N3122" s="32">
        <f t="shared" si="203"/>
        <v>0</v>
      </c>
      <c r="O3122" s="17">
        <v>1120000</v>
      </c>
      <c r="P3122" s="17">
        <f t="shared" si="204"/>
        <v>-1120000</v>
      </c>
      <c r="Q3122" s="69"/>
      <c r="R3122" s="755"/>
      <c r="S3122" s="755"/>
    </row>
    <row r="3123" spans="1:19" hidden="1">
      <c r="A3123" s="232"/>
      <c r="B3123" s="142"/>
      <c r="C3123" s="60"/>
      <c r="D3123" s="1004"/>
      <c r="E3123" s="20" t="s">
        <v>2245</v>
      </c>
      <c r="F3123" s="34">
        <v>160000</v>
      </c>
      <c r="G3123" s="35" t="s">
        <v>3</v>
      </c>
      <c r="H3123" s="45">
        <v>7</v>
      </c>
      <c r="I3123" s="35" t="s">
        <v>2150</v>
      </c>
      <c r="J3123" s="35" t="s">
        <v>3</v>
      </c>
      <c r="K3123" s="37">
        <v>1</v>
      </c>
      <c r="L3123" s="35" t="s">
        <v>25</v>
      </c>
      <c r="M3123" s="35" t="s">
        <v>5</v>
      </c>
      <c r="N3123" s="32">
        <f t="shared" si="203"/>
        <v>1120000</v>
      </c>
      <c r="O3123" s="17">
        <v>1120000</v>
      </c>
      <c r="P3123" s="17">
        <f t="shared" si="204"/>
        <v>0</v>
      </c>
      <c r="Q3123" s="69"/>
      <c r="R3123" s="755"/>
      <c r="S3123" s="755"/>
    </row>
    <row r="3124" spans="1:19" hidden="1">
      <c r="A3124" s="232"/>
      <c r="B3124" s="142"/>
      <c r="C3124" s="60"/>
      <c r="D3124" s="1004"/>
      <c r="E3124" s="20" t="s">
        <v>2246</v>
      </c>
      <c r="F3124" s="34">
        <v>160000</v>
      </c>
      <c r="G3124" s="35" t="s">
        <v>3</v>
      </c>
      <c r="H3124" s="45">
        <v>7</v>
      </c>
      <c r="I3124" s="35" t="s">
        <v>2150</v>
      </c>
      <c r="J3124" s="35" t="s">
        <v>3</v>
      </c>
      <c r="K3124" s="37">
        <v>1</v>
      </c>
      <c r="L3124" s="35" t="s">
        <v>25</v>
      </c>
      <c r="M3124" s="35" t="s">
        <v>5</v>
      </c>
      <c r="N3124" s="32">
        <f t="shared" si="203"/>
        <v>1120000</v>
      </c>
      <c r="O3124" s="17">
        <v>1120000</v>
      </c>
      <c r="P3124" s="17">
        <f t="shared" si="204"/>
        <v>0</v>
      </c>
      <c r="Q3124" s="69"/>
      <c r="R3124" s="755"/>
      <c r="S3124" s="755"/>
    </row>
    <row r="3125" spans="1:19" hidden="1">
      <c r="A3125" s="232"/>
      <c r="B3125" s="142"/>
      <c r="C3125" s="60"/>
      <c r="D3125" s="1004"/>
      <c r="E3125" s="20" t="s">
        <v>2247</v>
      </c>
      <c r="F3125" s="34">
        <v>160000</v>
      </c>
      <c r="G3125" s="35" t="s">
        <v>3</v>
      </c>
      <c r="H3125" s="45">
        <v>7</v>
      </c>
      <c r="I3125" s="35" t="s">
        <v>2150</v>
      </c>
      <c r="J3125" s="35" t="s">
        <v>3</v>
      </c>
      <c r="K3125" s="37">
        <v>1</v>
      </c>
      <c r="L3125" s="35" t="s">
        <v>25</v>
      </c>
      <c r="M3125" s="35" t="s">
        <v>5</v>
      </c>
      <c r="N3125" s="32">
        <f t="shared" si="203"/>
        <v>1120000</v>
      </c>
      <c r="O3125" s="17">
        <v>3200000</v>
      </c>
      <c r="P3125" s="17">
        <f t="shared" si="204"/>
        <v>-2080000</v>
      </c>
      <c r="Q3125" s="69"/>
      <c r="R3125" s="755"/>
      <c r="S3125" s="755"/>
    </row>
    <row r="3126" spans="1:19" hidden="1">
      <c r="A3126" s="232"/>
      <c r="B3126" s="142"/>
      <c r="C3126" s="60"/>
      <c r="D3126" s="1004"/>
      <c r="E3126" s="20" t="s">
        <v>2248</v>
      </c>
      <c r="F3126" s="34">
        <v>160000</v>
      </c>
      <c r="G3126" s="35" t="s">
        <v>3</v>
      </c>
      <c r="H3126" s="45">
        <v>7</v>
      </c>
      <c r="I3126" s="35" t="s">
        <v>2150</v>
      </c>
      <c r="J3126" s="35" t="s">
        <v>3</v>
      </c>
      <c r="K3126" s="37">
        <v>2</v>
      </c>
      <c r="L3126" s="35" t="s">
        <v>25</v>
      </c>
      <c r="M3126" s="35" t="s">
        <v>5</v>
      </c>
      <c r="N3126" s="32">
        <f t="shared" si="203"/>
        <v>2240000</v>
      </c>
      <c r="O3126" s="17">
        <v>1120000</v>
      </c>
      <c r="P3126" s="17">
        <f t="shared" si="204"/>
        <v>1120000</v>
      </c>
      <c r="Q3126" s="69"/>
      <c r="R3126" s="755"/>
      <c r="S3126" s="755"/>
    </row>
    <row r="3127" spans="1:19" hidden="1">
      <c r="A3127" s="232"/>
      <c r="B3127" s="142"/>
      <c r="C3127" s="60"/>
      <c r="D3127" s="1004"/>
      <c r="E3127" s="20" t="s">
        <v>2249</v>
      </c>
      <c r="F3127" s="34">
        <v>160000</v>
      </c>
      <c r="G3127" s="35" t="s">
        <v>3</v>
      </c>
      <c r="H3127" s="45">
        <v>7</v>
      </c>
      <c r="I3127" s="35" t="s">
        <v>2150</v>
      </c>
      <c r="J3127" s="35" t="s">
        <v>3</v>
      </c>
      <c r="K3127" s="37">
        <v>3</v>
      </c>
      <c r="L3127" s="35" t="s">
        <v>25</v>
      </c>
      <c r="M3127" s="35" t="s">
        <v>5</v>
      </c>
      <c r="N3127" s="32">
        <f t="shared" si="203"/>
        <v>3360000</v>
      </c>
      <c r="O3127" s="17">
        <v>0</v>
      </c>
      <c r="P3127" s="17">
        <f t="shared" si="204"/>
        <v>3360000</v>
      </c>
      <c r="Q3127" s="69"/>
      <c r="R3127" s="755"/>
      <c r="S3127" s="755"/>
    </row>
    <row r="3128" spans="1:19" hidden="1">
      <c r="A3128" s="232"/>
      <c r="B3128" s="142"/>
      <c r="C3128" s="60"/>
      <c r="D3128" s="1004"/>
      <c r="E3128" s="20" t="s">
        <v>2250</v>
      </c>
      <c r="F3128" s="34">
        <v>240000</v>
      </c>
      <c r="G3128" s="35" t="s">
        <v>3</v>
      </c>
      <c r="H3128" s="45">
        <v>18</v>
      </c>
      <c r="I3128" s="35" t="s">
        <v>2150</v>
      </c>
      <c r="J3128" s="35" t="s">
        <v>3</v>
      </c>
      <c r="K3128" s="37">
        <v>3</v>
      </c>
      <c r="L3128" s="35" t="s">
        <v>25</v>
      </c>
      <c r="M3128" s="35" t="s">
        <v>5</v>
      </c>
      <c r="N3128" s="32">
        <f t="shared" si="203"/>
        <v>12960000</v>
      </c>
      <c r="O3128" s="17">
        <v>15750000</v>
      </c>
      <c r="P3128" s="17">
        <f t="shared" si="204"/>
        <v>-2790000</v>
      </c>
      <c r="Q3128" s="69"/>
      <c r="R3128" s="755"/>
      <c r="S3128" s="755"/>
    </row>
    <row r="3129" spans="1:19" hidden="1">
      <c r="A3129" s="232"/>
      <c r="B3129" s="142"/>
      <c r="C3129" s="60"/>
      <c r="D3129" s="1004"/>
      <c r="E3129" s="20" t="s">
        <v>2251</v>
      </c>
      <c r="F3129" s="34">
        <v>250000</v>
      </c>
      <c r="G3129" s="35" t="s">
        <v>3</v>
      </c>
      <c r="H3129" s="45">
        <v>18</v>
      </c>
      <c r="I3129" s="35" t="s">
        <v>2150</v>
      </c>
      <c r="J3129" s="35" t="s">
        <v>3</v>
      </c>
      <c r="K3129" s="37">
        <v>3</v>
      </c>
      <c r="L3129" s="35" t="s">
        <v>25</v>
      </c>
      <c r="M3129" s="35" t="s">
        <v>5</v>
      </c>
      <c r="N3129" s="32">
        <f t="shared" si="203"/>
        <v>13500000</v>
      </c>
      <c r="O3129" s="17">
        <v>13500000</v>
      </c>
      <c r="P3129" s="17">
        <f t="shared" si="204"/>
        <v>0</v>
      </c>
      <c r="Q3129" s="69"/>
      <c r="R3129" s="755"/>
      <c r="S3129" s="755"/>
    </row>
    <row r="3130" spans="1:19" hidden="1">
      <c r="A3130" s="232"/>
      <c r="B3130" s="142"/>
      <c r="C3130" s="60"/>
      <c r="D3130" s="1004"/>
      <c r="E3130" s="20" t="s">
        <v>2252</v>
      </c>
      <c r="F3130" s="34">
        <v>240000</v>
      </c>
      <c r="G3130" s="35" t="s">
        <v>3</v>
      </c>
      <c r="H3130" s="45">
        <v>20</v>
      </c>
      <c r="I3130" s="35" t="s">
        <v>2150</v>
      </c>
      <c r="J3130" s="35" t="s">
        <v>3</v>
      </c>
      <c r="K3130" s="37">
        <v>3</v>
      </c>
      <c r="L3130" s="35" t="s">
        <v>25</v>
      </c>
      <c r="M3130" s="35" t="s">
        <v>5</v>
      </c>
      <c r="N3130" s="32">
        <f t="shared" si="203"/>
        <v>14400000</v>
      </c>
      <c r="O3130" s="17">
        <v>12000000</v>
      </c>
      <c r="P3130" s="17">
        <f t="shared" si="204"/>
        <v>2400000</v>
      </c>
      <c r="Q3130" s="69"/>
      <c r="R3130" s="755"/>
      <c r="S3130" s="755"/>
    </row>
    <row r="3131" spans="1:19" hidden="1">
      <c r="A3131" s="232"/>
      <c r="B3131" s="142"/>
      <c r="C3131" s="60"/>
      <c r="D3131" s="1004"/>
      <c r="E3131" s="20" t="s">
        <v>2253</v>
      </c>
      <c r="F3131" s="34">
        <v>250000</v>
      </c>
      <c r="G3131" s="35" t="s">
        <v>3</v>
      </c>
      <c r="H3131" s="45">
        <v>20</v>
      </c>
      <c r="I3131" s="35" t="s">
        <v>2150</v>
      </c>
      <c r="J3131" s="35" t="s">
        <v>3</v>
      </c>
      <c r="K3131" s="37">
        <v>3</v>
      </c>
      <c r="L3131" s="35" t="s">
        <v>25</v>
      </c>
      <c r="M3131" s="35" t="s">
        <v>5</v>
      </c>
      <c r="N3131" s="32">
        <f t="shared" si="203"/>
        <v>15000000</v>
      </c>
      <c r="O3131" s="17">
        <v>15000000</v>
      </c>
      <c r="P3131" s="17">
        <f t="shared" si="204"/>
        <v>0</v>
      </c>
      <c r="Q3131" s="69"/>
      <c r="R3131" s="755"/>
      <c r="S3131" s="755"/>
    </row>
    <row r="3132" spans="1:19" hidden="1">
      <c r="A3132" s="232"/>
      <c r="B3132" s="142"/>
      <c r="C3132" s="60"/>
      <c r="D3132" s="1004"/>
      <c r="E3132" s="20" t="s">
        <v>2254</v>
      </c>
      <c r="F3132" s="34">
        <v>250000</v>
      </c>
      <c r="G3132" s="35" t="s">
        <v>3</v>
      </c>
      <c r="H3132" s="45">
        <v>7</v>
      </c>
      <c r="I3132" s="35" t="s">
        <v>2150</v>
      </c>
      <c r="J3132" s="35" t="s">
        <v>3</v>
      </c>
      <c r="K3132" s="37">
        <v>2</v>
      </c>
      <c r="L3132" s="35" t="s">
        <v>25</v>
      </c>
      <c r="M3132" s="35" t="s">
        <v>5</v>
      </c>
      <c r="N3132" s="32">
        <f t="shared" si="203"/>
        <v>3500000</v>
      </c>
      <c r="O3132" s="17">
        <v>3000000</v>
      </c>
      <c r="P3132" s="17">
        <f t="shared" si="204"/>
        <v>500000</v>
      </c>
      <c r="Q3132" s="69"/>
      <c r="R3132" s="755"/>
      <c r="S3132" s="755"/>
    </row>
    <row r="3133" spans="1:19" hidden="1">
      <c r="A3133" s="232"/>
      <c r="B3133" s="142"/>
      <c r="C3133" s="60"/>
      <c r="D3133" s="1004"/>
      <c r="E3133" s="20" t="s">
        <v>2255</v>
      </c>
      <c r="F3133" s="34">
        <v>250000</v>
      </c>
      <c r="G3133" s="35" t="s">
        <v>3</v>
      </c>
      <c r="H3133" s="45">
        <v>7</v>
      </c>
      <c r="I3133" s="35" t="s">
        <v>2150</v>
      </c>
      <c r="J3133" s="35" t="s">
        <v>3</v>
      </c>
      <c r="K3133" s="37">
        <v>2</v>
      </c>
      <c r="L3133" s="35" t="s">
        <v>25</v>
      </c>
      <c r="M3133" s="35" t="s">
        <v>5</v>
      </c>
      <c r="N3133" s="32">
        <f t="shared" si="203"/>
        <v>3500000</v>
      </c>
      <c r="O3133" s="17">
        <v>5000000</v>
      </c>
      <c r="P3133" s="17">
        <f t="shared" si="204"/>
        <v>-1500000</v>
      </c>
      <c r="Q3133" s="69"/>
      <c r="R3133" s="755"/>
      <c r="S3133" s="755"/>
    </row>
    <row r="3134" spans="1:19" hidden="1">
      <c r="A3134" s="232"/>
      <c r="B3134" s="142"/>
      <c r="C3134" s="60"/>
      <c r="D3134" s="1004"/>
      <c r="E3134" s="20" t="s">
        <v>2256</v>
      </c>
      <c r="F3134" s="34">
        <v>250000</v>
      </c>
      <c r="G3134" s="35" t="s">
        <v>3</v>
      </c>
      <c r="H3134" s="45">
        <v>5</v>
      </c>
      <c r="I3134" s="35" t="s">
        <v>2150</v>
      </c>
      <c r="J3134" s="35" t="s">
        <v>3</v>
      </c>
      <c r="K3134" s="37">
        <v>1</v>
      </c>
      <c r="L3134" s="35" t="s">
        <v>25</v>
      </c>
      <c r="M3134" s="35" t="s">
        <v>5</v>
      </c>
      <c r="N3134" s="32">
        <f t="shared" si="203"/>
        <v>1250000</v>
      </c>
      <c r="O3134" s="17">
        <v>1250000</v>
      </c>
      <c r="P3134" s="17">
        <f t="shared" si="204"/>
        <v>0</v>
      </c>
      <c r="Q3134" s="69"/>
      <c r="R3134" s="755"/>
      <c r="S3134" s="755"/>
    </row>
    <row r="3135" spans="1:19" hidden="1">
      <c r="A3135" s="232"/>
      <c r="B3135" s="142"/>
      <c r="C3135" s="60"/>
      <c r="D3135" s="1004"/>
      <c r="E3135" s="20" t="s">
        <v>2257</v>
      </c>
      <c r="F3135" s="34">
        <v>250000</v>
      </c>
      <c r="G3135" s="35" t="s">
        <v>3</v>
      </c>
      <c r="H3135" s="45">
        <v>5</v>
      </c>
      <c r="I3135" s="35" t="s">
        <v>2150</v>
      </c>
      <c r="J3135" s="35" t="s">
        <v>3</v>
      </c>
      <c r="K3135" s="37">
        <v>1</v>
      </c>
      <c r="L3135" s="35" t="s">
        <v>25</v>
      </c>
      <c r="M3135" s="35" t="s">
        <v>5</v>
      </c>
      <c r="N3135" s="32">
        <f t="shared" si="203"/>
        <v>1250000</v>
      </c>
      <c r="O3135" s="17">
        <v>1750000</v>
      </c>
      <c r="P3135" s="17">
        <f t="shared" si="204"/>
        <v>-500000</v>
      </c>
      <c r="Q3135" s="69"/>
      <c r="R3135" s="755"/>
      <c r="S3135" s="755"/>
    </row>
    <row r="3136" spans="1:19" hidden="1">
      <c r="A3136" s="232"/>
      <c r="B3136" s="142"/>
      <c r="C3136" s="60"/>
      <c r="D3136" s="1004"/>
      <c r="E3136" s="20" t="s">
        <v>2258</v>
      </c>
      <c r="F3136" s="34"/>
      <c r="G3136" s="35" t="s">
        <v>3</v>
      </c>
      <c r="H3136" s="45">
        <v>7</v>
      </c>
      <c r="I3136" s="35" t="s">
        <v>2150</v>
      </c>
      <c r="J3136" s="35" t="s">
        <v>3</v>
      </c>
      <c r="K3136" s="37">
        <v>1</v>
      </c>
      <c r="L3136" s="35" t="s">
        <v>25</v>
      </c>
      <c r="M3136" s="35" t="s">
        <v>5</v>
      </c>
      <c r="N3136" s="32">
        <f t="shared" si="203"/>
        <v>0</v>
      </c>
      <c r="O3136" s="17">
        <v>1120000</v>
      </c>
      <c r="P3136" s="17">
        <f t="shared" si="204"/>
        <v>-1120000</v>
      </c>
      <c r="Q3136" s="69"/>
      <c r="R3136" s="755"/>
      <c r="S3136" s="755"/>
    </row>
    <row r="3137" spans="1:19" hidden="1">
      <c r="A3137" s="232"/>
      <c r="B3137" s="142"/>
      <c r="C3137" s="60"/>
      <c r="D3137" s="1004"/>
      <c r="E3137" s="20"/>
      <c r="F3137" s="34"/>
      <c r="G3137" s="35"/>
      <c r="H3137" s="45"/>
      <c r="I3137" s="35"/>
      <c r="J3137" s="35"/>
      <c r="K3137" s="37"/>
      <c r="L3137" s="35"/>
      <c r="M3137" s="35"/>
      <c r="N3137" s="32"/>
      <c r="O3137" s="17"/>
      <c r="P3137" s="17"/>
      <c r="Q3137" s="69"/>
      <c r="R3137" s="755"/>
      <c r="S3137" s="755"/>
    </row>
    <row r="3138" spans="1:19" hidden="1">
      <c r="A3138" s="232"/>
      <c r="B3138" s="142"/>
      <c r="C3138" s="60"/>
      <c r="D3138" s="1004" t="s">
        <v>403</v>
      </c>
      <c r="E3138" s="20"/>
      <c r="F3138" s="34"/>
      <c r="G3138" s="35"/>
      <c r="H3138" s="45"/>
      <c r="I3138" s="35"/>
      <c r="J3138" s="35"/>
      <c r="K3138" s="37"/>
      <c r="L3138" s="35"/>
      <c r="M3138" s="35"/>
      <c r="N3138" s="201">
        <f>SUBTOTAL(9,N3139:N3146)</f>
        <v>14625000</v>
      </c>
      <c r="O3138" s="201">
        <f>SUBTOTAL(9,O3139:O3146)</f>
        <v>10120000</v>
      </c>
      <c r="P3138" s="201">
        <f>SUBTOTAL(9,P3139:P3146)</f>
        <v>4505000</v>
      </c>
      <c r="Q3138" s="163"/>
      <c r="R3138" s="755"/>
      <c r="S3138" s="755"/>
    </row>
    <row r="3139" spans="1:19" hidden="1">
      <c r="A3139" s="232"/>
      <c r="B3139" s="142"/>
      <c r="C3139" s="60"/>
      <c r="D3139" s="1004"/>
      <c r="E3139" s="20" t="s">
        <v>2259</v>
      </c>
      <c r="F3139" s="34">
        <v>25000</v>
      </c>
      <c r="G3139" s="35" t="s">
        <v>3</v>
      </c>
      <c r="H3139" s="45">
        <v>20</v>
      </c>
      <c r="I3139" s="35" t="s">
        <v>2150</v>
      </c>
      <c r="J3139" s="35" t="s">
        <v>3</v>
      </c>
      <c r="K3139" s="37">
        <v>6</v>
      </c>
      <c r="L3139" s="35" t="s">
        <v>25</v>
      </c>
      <c r="M3139" s="35" t="s">
        <v>5</v>
      </c>
      <c r="N3139" s="32">
        <f t="shared" ref="N3139:N3146" si="205">ROUNDUP(IF(H3139&lt;=0,0,IF(K3139&lt;=0,F3139*H3139,F3139*H3139*K3139)),-3)</f>
        <v>3000000</v>
      </c>
      <c r="O3139" s="32">
        <v>2200000</v>
      </c>
      <c r="P3139" s="17">
        <f t="shared" ref="P3139:P3146" si="206">N3139-O3139</f>
        <v>800000</v>
      </c>
      <c r="Q3139" s="69"/>
      <c r="R3139" s="755"/>
      <c r="S3139" s="755"/>
    </row>
    <row r="3140" spans="1:19" hidden="1">
      <c r="A3140" s="232"/>
      <c r="B3140" s="142"/>
      <c r="C3140" s="60"/>
      <c r="D3140" s="1004"/>
      <c r="E3140" s="471" t="s">
        <v>2260</v>
      </c>
      <c r="F3140" s="34">
        <v>25000</v>
      </c>
      <c r="G3140" s="35" t="s">
        <v>3</v>
      </c>
      <c r="H3140" s="45">
        <v>25</v>
      </c>
      <c r="I3140" s="35" t="s">
        <v>2150</v>
      </c>
      <c r="J3140" s="35" t="s">
        <v>3</v>
      </c>
      <c r="K3140" s="37">
        <v>4</v>
      </c>
      <c r="L3140" s="35" t="s">
        <v>25</v>
      </c>
      <c r="M3140" s="35" t="s">
        <v>5</v>
      </c>
      <c r="N3140" s="32">
        <f t="shared" si="205"/>
        <v>2500000</v>
      </c>
      <c r="O3140" s="17">
        <v>1650000</v>
      </c>
      <c r="P3140" s="17">
        <f t="shared" si="206"/>
        <v>850000</v>
      </c>
      <c r="Q3140" s="69"/>
      <c r="R3140" s="755"/>
      <c r="S3140" s="755"/>
    </row>
    <row r="3141" spans="1:19" hidden="1">
      <c r="A3141" s="232"/>
      <c r="B3141" s="142"/>
      <c r="C3141" s="60"/>
      <c r="D3141" s="1004"/>
      <c r="E3141" s="471" t="s">
        <v>2261</v>
      </c>
      <c r="F3141" s="34">
        <v>0</v>
      </c>
      <c r="G3141" s="35" t="s">
        <v>3</v>
      </c>
      <c r="H3141" s="45">
        <v>0</v>
      </c>
      <c r="I3141" s="35" t="s">
        <v>2177</v>
      </c>
      <c r="J3141" s="35" t="s">
        <v>3</v>
      </c>
      <c r="K3141" s="37">
        <v>0</v>
      </c>
      <c r="L3141" s="35" t="s">
        <v>25</v>
      </c>
      <c r="M3141" s="35" t="s">
        <v>5</v>
      </c>
      <c r="N3141" s="32">
        <f t="shared" si="205"/>
        <v>0</v>
      </c>
      <c r="O3141" s="17">
        <v>1650000</v>
      </c>
      <c r="P3141" s="17">
        <f t="shared" si="206"/>
        <v>-1650000</v>
      </c>
      <c r="Q3141" s="69"/>
      <c r="R3141" s="755"/>
      <c r="S3141" s="755"/>
    </row>
    <row r="3142" spans="1:19" hidden="1">
      <c r="A3142" s="232"/>
      <c r="B3142" s="142"/>
      <c r="C3142" s="60"/>
      <c r="D3142" s="1004"/>
      <c r="E3142" s="471" t="s">
        <v>2262</v>
      </c>
      <c r="F3142" s="34">
        <v>25000</v>
      </c>
      <c r="G3142" s="35" t="s">
        <v>3</v>
      </c>
      <c r="H3142" s="45">
        <v>15</v>
      </c>
      <c r="I3142" s="35" t="s">
        <v>2150</v>
      </c>
      <c r="J3142" s="35" t="s">
        <v>3</v>
      </c>
      <c r="K3142" s="37">
        <v>6</v>
      </c>
      <c r="L3142" s="35" t="s">
        <v>25</v>
      </c>
      <c r="M3142" s="35" t="s">
        <v>5</v>
      </c>
      <c r="N3142" s="32">
        <f t="shared" si="205"/>
        <v>2250000</v>
      </c>
      <c r="O3142" s="17">
        <v>2640000</v>
      </c>
      <c r="P3142" s="17">
        <f t="shared" si="206"/>
        <v>-390000</v>
      </c>
      <c r="Q3142" s="69"/>
      <c r="R3142" s="755"/>
      <c r="S3142" s="755"/>
    </row>
    <row r="3143" spans="1:19" hidden="1">
      <c r="A3143" s="232"/>
      <c r="B3143" s="142"/>
      <c r="C3143" s="60"/>
      <c r="D3143" s="1004"/>
      <c r="E3143" s="471" t="s">
        <v>2263</v>
      </c>
      <c r="F3143" s="34">
        <v>25000</v>
      </c>
      <c r="G3143" s="35" t="s">
        <v>3</v>
      </c>
      <c r="H3143" s="45">
        <v>10</v>
      </c>
      <c r="I3143" s="35" t="s">
        <v>2150</v>
      </c>
      <c r="J3143" s="35" t="s">
        <v>3</v>
      </c>
      <c r="K3143" s="37">
        <v>3</v>
      </c>
      <c r="L3143" s="35" t="s">
        <v>25</v>
      </c>
      <c r="M3143" s="35" t="s">
        <v>5</v>
      </c>
      <c r="N3143" s="32">
        <f t="shared" si="205"/>
        <v>750000</v>
      </c>
      <c r="O3143" s="17">
        <v>0</v>
      </c>
      <c r="P3143" s="17">
        <f t="shared" si="206"/>
        <v>750000</v>
      </c>
      <c r="Q3143" s="69"/>
      <c r="R3143" s="755"/>
      <c r="S3143" s="755"/>
    </row>
    <row r="3144" spans="1:19" hidden="1">
      <c r="A3144" s="232"/>
      <c r="B3144" s="142"/>
      <c r="C3144" s="60"/>
      <c r="D3144" s="1004"/>
      <c r="E3144" s="471" t="s">
        <v>2264</v>
      </c>
      <c r="F3144" s="34">
        <v>25000</v>
      </c>
      <c r="G3144" s="35" t="s">
        <v>3</v>
      </c>
      <c r="H3144" s="45">
        <v>10</v>
      </c>
      <c r="I3144" s="35" t="s">
        <v>2150</v>
      </c>
      <c r="J3144" s="35" t="s">
        <v>3</v>
      </c>
      <c r="K3144" s="37">
        <v>5</v>
      </c>
      <c r="L3144" s="35" t="s">
        <v>25</v>
      </c>
      <c r="M3144" s="35" t="s">
        <v>5</v>
      </c>
      <c r="N3144" s="32">
        <f t="shared" si="205"/>
        <v>1250000</v>
      </c>
      <c r="O3144" s="32">
        <v>1650000</v>
      </c>
      <c r="P3144" s="17">
        <f t="shared" si="206"/>
        <v>-400000</v>
      </c>
      <c r="Q3144" s="69"/>
      <c r="R3144" s="755"/>
      <c r="S3144" s="755"/>
    </row>
    <row r="3145" spans="1:19" hidden="1">
      <c r="A3145" s="232"/>
      <c r="B3145" s="142"/>
      <c r="C3145" s="60"/>
      <c r="D3145" s="1004"/>
      <c r="E3145" s="471" t="s">
        <v>2265</v>
      </c>
      <c r="F3145" s="34">
        <v>25000</v>
      </c>
      <c r="G3145" s="35" t="s">
        <v>3</v>
      </c>
      <c r="H3145" s="45">
        <v>15</v>
      </c>
      <c r="I3145" s="35" t="s">
        <v>2150</v>
      </c>
      <c r="J3145" s="35" t="s">
        <v>3</v>
      </c>
      <c r="K3145" s="37">
        <v>5</v>
      </c>
      <c r="L3145" s="35" t="s">
        <v>25</v>
      </c>
      <c r="M3145" s="35" t="s">
        <v>5</v>
      </c>
      <c r="N3145" s="32">
        <f t="shared" si="205"/>
        <v>1875000</v>
      </c>
      <c r="O3145" s="17">
        <v>330000</v>
      </c>
      <c r="P3145" s="17">
        <f t="shared" si="206"/>
        <v>1545000</v>
      </c>
      <c r="Q3145" s="69"/>
      <c r="R3145" s="755"/>
      <c r="S3145" s="755"/>
    </row>
    <row r="3146" spans="1:19" hidden="1">
      <c r="A3146" s="232"/>
      <c r="B3146" s="142"/>
      <c r="C3146" s="60"/>
      <c r="D3146" s="1004"/>
      <c r="E3146" s="471" t="s">
        <v>2266</v>
      </c>
      <c r="F3146" s="34">
        <v>25000</v>
      </c>
      <c r="G3146" s="35" t="s">
        <v>3</v>
      </c>
      <c r="H3146" s="45">
        <v>20</v>
      </c>
      <c r="I3146" s="35" t="s">
        <v>2150</v>
      </c>
      <c r="J3146" s="35" t="s">
        <v>3</v>
      </c>
      <c r="K3146" s="37">
        <v>6</v>
      </c>
      <c r="L3146" s="35" t="s">
        <v>25</v>
      </c>
      <c r="M3146" s="35" t="s">
        <v>5</v>
      </c>
      <c r="N3146" s="32">
        <f t="shared" si="205"/>
        <v>3000000</v>
      </c>
      <c r="O3146" s="17">
        <v>0</v>
      </c>
      <c r="P3146" s="17">
        <f t="shared" si="206"/>
        <v>3000000</v>
      </c>
      <c r="Q3146" s="69"/>
      <c r="R3146" s="755"/>
      <c r="S3146" s="755"/>
    </row>
    <row r="3147" spans="1:19" hidden="1">
      <c r="A3147" s="232"/>
      <c r="B3147" s="142"/>
      <c r="C3147" s="60"/>
      <c r="D3147" s="1004"/>
      <c r="E3147" s="20"/>
      <c r="F3147" s="34"/>
      <c r="G3147" s="35"/>
      <c r="H3147" s="467"/>
      <c r="I3147" s="35"/>
      <c r="J3147" s="35"/>
      <c r="K3147" s="37"/>
      <c r="L3147" s="35"/>
      <c r="M3147" s="35"/>
      <c r="N3147" s="32"/>
      <c r="O3147" s="17"/>
      <c r="P3147" s="17"/>
      <c r="Q3147" s="69"/>
      <c r="R3147" s="755"/>
      <c r="S3147" s="755"/>
    </row>
    <row r="3148" spans="1:19" hidden="1">
      <c r="A3148" s="232"/>
      <c r="B3148" s="142"/>
      <c r="C3148" s="60"/>
      <c r="D3148" s="1004" t="s">
        <v>419</v>
      </c>
      <c r="E3148" s="471"/>
      <c r="F3148" s="34"/>
      <c r="G3148" s="35"/>
      <c r="H3148" s="45"/>
      <c r="I3148" s="35"/>
      <c r="J3148" s="35"/>
      <c r="K3148" s="37"/>
      <c r="L3148" s="35"/>
      <c r="M3148" s="35"/>
      <c r="N3148" s="201">
        <f>SUBTOTAL(9,N3149:N3151)</f>
        <v>330000000</v>
      </c>
      <c r="O3148" s="201">
        <f>SUBTOTAL(9,O3149:O3151)</f>
        <v>270000000</v>
      </c>
      <c r="P3148" s="201">
        <f>SUBTOTAL(9,P3149:P3151)</f>
        <v>60000000</v>
      </c>
      <c r="Q3148" s="163"/>
      <c r="R3148" s="755"/>
      <c r="S3148" s="755"/>
    </row>
    <row r="3149" spans="1:19" hidden="1">
      <c r="A3149" s="232"/>
      <c r="B3149" s="142"/>
      <c r="C3149" s="60"/>
      <c r="D3149" s="1004"/>
      <c r="E3149" s="471" t="s">
        <v>2267</v>
      </c>
      <c r="F3149" s="34">
        <v>60000000</v>
      </c>
      <c r="G3149" s="35" t="s">
        <v>3</v>
      </c>
      <c r="H3149" s="45">
        <v>1</v>
      </c>
      <c r="I3149" s="35" t="s">
        <v>16</v>
      </c>
      <c r="J3149" s="35" t="s">
        <v>3</v>
      </c>
      <c r="K3149" s="37">
        <v>1</v>
      </c>
      <c r="L3149" s="35" t="s">
        <v>25</v>
      </c>
      <c r="M3149" s="35" t="s">
        <v>5</v>
      </c>
      <c r="N3149" s="32">
        <f>ROUNDUP(IF(H3149&lt;=0,0,IF(K3149&lt;=0,F3149*H3149,F3149*H3149*K3149)),-3)</f>
        <v>60000000</v>
      </c>
      <c r="O3149" s="17">
        <v>110000000</v>
      </c>
      <c r="P3149" s="17">
        <f>N3149-O3149</f>
        <v>-50000000</v>
      </c>
      <c r="Q3149" s="69"/>
      <c r="R3149" s="755"/>
      <c r="S3149" s="755"/>
    </row>
    <row r="3150" spans="1:19" hidden="1">
      <c r="A3150" s="232"/>
      <c r="B3150" s="142"/>
      <c r="C3150" s="60"/>
      <c r="D3150" s="1004"/>
      <c r="E3150" s="471" t="s">
        <v>2268</v>
      </c>
      <c r="F3150" s="34">
        <v>250000000</v>
      </c>
      <c r="G3150" s="35" t="s">
        <v>3</v>
      </c>
      <c r="H3150" s="45">
        <v>1</v>
      </c>
      <c r="I3150" s="35" t="s">
        <v>16</v>
      </c>
      <c r="J3150" s="35" t="s">
        <v>3</v>
      </c>
      <c r="K3150" s="37">
        <v>1</v>
      </c>
      <c r="L3150" s="35" t="s">
        <v>25</v>
      </c>
      <c r="M3150" s="35" t="s">
        <v>5</v>
      </c>
      <c r="N3150" s="32">
        <f>ROUNDUP(IF(H3150&lt;=0,0,IF(K3150&lt;=0,F3150*H3150,F3150*H3150*K3150)),-3)</f>
        <v>250000000</v>
      </c>
      <c r="O3150" s="17">
        <v>100000000</v>
      </c>
      <c r="P3150" s="17">
        <f>N3150-O3150</f>
        <v>150000000</v>
      </c>
      <c r="Q3150" s="69"/>
      <c r="R3150" s="755"/>
      <c r="S3150" s="755"/>
    </row>
    <row r="3151" spans="1:19" hidden="1">
      <c r="A3151" s="232"/>
      <c r="B3151" s="142"/>
      <c r="C3151" s="60"/>
      <c r="D3151" s="1004"/>
      <c r="E3151" s="471" t="s">
        <v>2269</v>
      </c>
      <c r="F3151" s="34">
        <v>20000000</v>
      </c>
      <c r="G3151" s="35" t="s">
        <v>3</v>
      </c>
      <c r="H3151" s="45">
        <v>1</v>
      </c>
      <c r="I3151" s="35" t="s">
        <v>16</v>
      </c>
      <c r="J3151" s="35" t="s">
        <v>3</v>
      </c>
      <c r="K3151" s="37">
        <v>1</v>
      </c>
      <c r="L3151" s="35" t="s">
        <v>25</v>
      </c>
      <c r="M3151" s="35" t="s">
        <v>5</v>
      </c>
      <c r="N3151" s="32">
        <f>ROUNDUP(IF(H3151&lt;=0,0,IF(K3151&lt;=0,F3151*H3151,F3151*H3151*K3151)),-3)</f>
        <v>20000000</v>
      </c>
      <c r="O3151" s="17">
        <v>60000000</v>
      </c>
      <c r="P3151" s="17">
        <f>N3151-O3151</f>
        <v>-40000000</v>
      </c>
      <c r="Q3151" s="69"/>
      <c r="R3151" s="755"/>
      <c r="S3151" s="755"/>
    </row>
    <row r="3152" spans="1:19" hidden="1">
      <c r="A3152" s="232"/>
      <c r="B3152" s="142"/>
      <c r="C3152" s="60"/>
      <c r="D3152" s="1004"/>
      <c r="E3152" s="471"/>
      <c r="F3152" s="34"/>
      <c r="G3152" s="35"/>
      <c r="H3152" s="45"/>
      <c r="I3152" s="35"/>
      <c r="J3152" s="35"/>
      <c r="K3152" s="37"/>
      <c r="L3152" s="35"/>
      <c r="M3152" s="35"/>
      <c r="N3152" s="32"/>
      <c r="O3152" s="17"/>
      <c r="P3152" s="17"/>
      <c r="Q3152" s="69"/>
      <c r="R3152" s="755"/>
      <c r="S3152" s="755"/>
    </row>
    <row r="3153" spans="1:19" hidden="1">
      <c r="A3153" s="232"/>
      <c r="B3153" s="142"/>
      <c r="C3153" s="60"/>
      <c r="D3153" s="1004" t="s">
        <v>414</v>
      </c>
      <c r="E3153" s="471"/>
      <c r="F3153" s="34"/>
      <c r="G3153" s="35"/>
      <c r="H3153" s="45"/>
      <c r="I3153" s="35"/>
      <c r="J3153" s="35"/>
      <c r="K3153" s="37"/>
      <c r="L3153" s="35"/>
      <c r="M3153" s="35"/>
      <c r="N3153" s="201">
        <f>SUBTOTAL(9,N3154:N3155)</f>
        <v>150000000</v>
      </c>
      <c r="O3153" s="201">
        <f>SUBTOTAL(9,O3154:O3155)</f>
        <v>250000000</v>
      </c>
      <c r="P3153" s="201">
        <f>SUBTOTAL(9,P3154:P3155)</f>
        <v>-100000000</v>
      </c>
      <c r="Q3153" s="163"/>
      <c r="R3153" s="755"/>
      <c r="S3153" s="755"/>
    </row>
    <row r="3154" spans="1:19" hidden="1">
      <c r="A3154" s="232"/>
      <c r="B3154" s="142"/>
      <c r="C3154" s="60"/>
      <c r="D3154" s="1004"/>
      <c r="E3154" s="471" t="s">
        <v>2270</v>
      </c>
      <c r="F3154" s="34">
        <v>0</v>
      </c>
      <c r="G3154" s="35" t="s">
        <v>3</v>
      </c>
      <c r="H3154" s="45">
        <v>1</v>
      </c>
      <c r="I3154" s="35" t="s">
        <v>16</v>
      </c>
      <c r="J3154" s="35" t="s">
        <v>3</v>
      </c>
      <c r="K3154" s="37">
        <v>1</v>
      </c>
      <c r="L3154" s="35" t="s">
        <v>25</v>
      </c>
      <c r="M3154" s="35" t="s">
        <v>5</v>
      </c>
      <c r="N3154" s="32">
        <f>ROUNDUP(IF(H3154&lt;=0,0,IF(K3154&lt;=0,F3154*H3154,F3154*H3154*K3154)),-3)</f>
        <v>0</v>
      </c>
      <c r="O3154" s="17">
        <v>50000000</v>
      </c>
      <c r="P3154" s="17">
        <f>N3154-O3154</f>
        <v>-50000000</v>
      </c>
      <c r="Q3154" s="69"/>
      <c r="R3154" s="755"/>
      <c r="S3154" s="755"/>
    </row>
    <row r="3155" spans="1:19" hidden="1">
      <c r="A3155" s="232"/>
      <c r="B3155" s="142"/>
      <c r="C3155" s="60"/>
      <c r="D3155" s="1004"/>
      <c r="E3155" s="471" t="s">
        <v>2271</v>
      </c>
      <c r="F3155" s="34">
        <v>150000000</v>
      </c>
      <c r="G3155" s="35" t="s">
        <v>3</v>
      </c>
      <c r="H3155" s="45">
        <v>1</v>
      </c>
      <c r="I3155" s="35" t="s">
        <v>16</v>
      </c>
      <c r="J3155" s="35" t="s">
        <v>3</v>
      </c>
      <c r="K3155" s="37">
        <v>1</v>
      </c>
      <c r="L3155" s="35" t="s">
        <v>25</v>
      </c>
      <c r="M3155" s="35" t="s">
        <v>5</v>
      </c>
      <c r="N3155" s="32">
        <f>ROUNDUP(IF(H3155&lt;=0,0,IF(K3155&lt;=0,F3155*H3155,F3155*H3155*K3155)),-3)</f>
        <v>150000000</v>
      </c>
      <c r="O3155" s="17">
        <v>200000000</v>
      </c>
      <c r="P3155" s="17">
        <f>N3155-O3155</f>
        <v>-50000000</v>
      </c>
      <c r="Q3155" s="69"/>
      <c r="R3155" s="755"/>
      <c r="S3155" s="755"/>
    </row>
    <row r="3156" spans="1:19" hidden="1">
      <c r="A3156" s="232"/>
      <c r="B3156" s="142"/>
      <c r="C3156" s="60"/>
      <c r="D3156" s="1004"/>
      <c r="E3156" s="471"/>
      <c r="F3156" s="34"/>
      <c r="G3156" s="35"/>
      <c r="H3156" s="45"/>
      <c r="I3156" s="35"/>
      <c r="J3156" s="35"/>
      <c r="K3156" s="37"/>
      <c r="L3156" s="35"/>
      <c r="M3156" s="35"/>
      <c r="N3156" s="32"/>
      <c r="O3156" s="17"/>
      <c r="P3156" s="17"/>
      <c r="Q3156" s="69"/>
      <c r="R3156" s="755"/>
      <c r="S3156" s="755"/>
    </row>
    <row r="3157" spans="1:19" hidden="1">
      <c r="A3157" s="232"/>
      <c r="B3157" s="142"/>
      <c r="C3157" s="60"/>
      <c r="D3157" s="1004" t="s">
        <v>413</v>
      </c>
      <c r="E3157" s="20"/>
      <c r="F3157" s="34"/>
      <c r="G3157" s="35"/>
      <c r="H3157" s="467"/>
      <c r="I3157" s="35"/>
      <c r="J3157" s="35"/>
      <c r="K3157" s="37"/>
      <c r="L3157" s="35"/>
      <c r="M3157" s="35"/>
      <c r="N3157" s="201">
        <f>SUBTOTAL(9,N3158:N3164)</f>
        <v>3580000000</v>
      </c>
      <c r="O3157" s="201">
        <f>SUBTOTAL(9,O3158:O3164)</f>
        <v>2760000000</v>
      </c>
      <c r="P3157" s="201">
        <f>SUBTOTAL(9,P3158:P3164)</f>
        <v>820000000</v>
      </c>
      <c r="Q3157" s="163"/>
      <c r="R3157" s="755"/>
      <c r="S3157" s="755"/>
    </row>
    <row r="3158" spans="1:19" hidden="1">
      <c r="A3158" s="232"/>
      <c r="B3158" s="142"/>
      <c r="C3158" s="60"/>
      <c r="D3158" s="1004"/>
      <c r="E3158" s="20" t="s">
        <v>2272</v>
      </c>
      <c r="F3158" s="34">
        <v>1000000000</v>
      </c>
      <c r="G3158" s="35" t="s">
        <v>3</v>
      </c>
      <c r="H3158" s="467">
        <v>1</v>
      </c>
      <c r="I3158" s="35" t="s">
        <v>16</v>
      </c>
      <c r="J3158" s="35" t="s">
        <v>3</v>
      </c>
      <c r="K3158" s="37">
        <v>1</v>
      </c>
      <c r="L3158" s="35" t="s">
        <v>25</v>
      </c>
      <c r="M3158" s="35" t="s">
        <v>5</v>
      </c>
      <c r="N3158" s="32">
        <f t="shared" ref="N3158:N3164" si="207">ROUNDUP(IF(H3158&lt;=0,0,IF(K3158&lt;=0,F3158*H3158,F3158*H3158*K3158)),-3)</f>
        <v>1000000000</v>
      </c>
      <c r="O3158" s="32">
        <v>210000000</v>
      </c>
      <c r="P3158" s="17">
        <f t="shared" ref="P3158:P3164" si="208">N3158-O3158</f>
        <v>790000000</v>
      </c>
      <c r="Q3158" s="69"/>
      <c r="R3158" s="755"/>
      <c r="S3158" s="755"/>
    </row>
    <row r="3159" spans="1:19" hidden="1">
      <c r="A3159" s="232"/>
      <c r="B3159" s="142"/>
      <c r="C3159" s="60"/>
      <c r="D3159" s="1004"/>
      <c r="E3159" s="20" t="s">
        <v>2273</v>
      </c>
      <c r="F3159" s="34">
        <v>0</v>
      </c>
      <c r="G3159" s="35" t="s">
        <v>3</v>
      </c>
      <c r="H3159" s="467">
        <v>0</v>
      </c>
      <c r="I3159" s="35" t="s">
        <v>2177</v>
      </c>
      <c r="J3159" s="35" t="s">
        <v>3</v>
      </c>
      <c r="K3159" s="37">
        <v>0</v>
      </c>
      <c r="L3159" s="35" t="s">
        <v>25</v>
      </c>
      <c r="M3159" s="35" t="s">
        <v>5</v>
      </c>
      <c r="N3159" s="32">
        <f t="shared" si="207"/>
        <v>0</v>
      </c>
      <c r="O3159" s="32">
        <v>1000000000</v>
      </c>
      <c r="P3159" s="17">
        <f t="shared" si="208"/>
        <v>-1000000000</v>
      </c>
      <c r="Q3159" s="69"/>
      <c r="R3159" s="755"/>
      <c r="S3159" s="755"/>
    </row>
    <row r="3160" spans="1:19" hidden="1">
      <c r="A3160" s="232"/>
      <c r="B3160" s="142"/>
      <c r="C3160" s="60"/>
      <c r="D3160" s="1004"/>
      <c r="E3160" s="20" t="s">
        <v>2274</v>
      </c>
      <c r="F3160" s="34">
        <v>30000000</v>
      </c>
      <c r="G3160" s="35" t="s">
        <v>3</v>
      </c>
      <c r="H3160" s="467">
        <v>1</v>
      </c>
      <c r="I3160" s="35" t="s">
        <v>16</v>
      </c>
      <c r="J3160" s="35" t="s">
        <v>3</v>
      </c>
      <c r="K3160" s="37">
        <v>10</v>
      </c>
      <c r="L3160" s="35" t="s">
        <v>2275</v>
      </c>
      <c r="M3160" s="35" t="s">
        <v>5</v>
      </c>
      <c r="N3160" s="32">
        <f t="shared" si="207"/>
        <v>300000000</v>
      </c>
      <c r="O3160" s="32">
        <v>0</v>
      </c>
      <c r="P3160" s="17">
        <f t="shared" si="208"/>
        <v>300000000</v>
      </c>
      <c r="Q3160" s="69"/>
      <c r="R3160" s="755"/>
      <c r="S3160" s="755"/>
    </row>
    <row r="3161" spans="1:19" hidden="1">
      <c r="A3161" s="232"/>
      <c r="B3161" s="142"/>
      <c r="C3161" s="60"/>
      <c r="D3161" s="1004"/>
      <c r="E3161" s="20" t="s">
        <v>2276</v>
      </c>
      <c r="F3161" s="34">
        <v>50000000</v>
      </c>
      <c r="G3161" s="35" t="s">
        <v>3</v>
      </c>
      <c r="H3161" s="467">
        <v>1</v>
      </c>
      <c r="I3161" s="35" t="s">
        <v>16</v>
      </c>
      <c r="J3161" s="35" t="s">
        <v>3</v>
      </c>
      <c r="K3161" s="37">
        <v>6</v>
      </c>
      <c r="L3161" s="35" t="s">
        <v>2275</v>
      </c>
      <c r="M3161" s="35" t="s">
        <v>5</v>
      </c>
      <c r="N3161" s="32">
        <f t="shared" si="207"/>
        <v>300000000</v>
      </c>
      <c r="O3161" s="32">
        <v>0</v>
      </c>
      <c r="P3161" s="17">
        <f t="shared" si="208"/>
        <v>300000000</v>
      </c>
      <c r="Q3161" s="69"/>
      <c r="R3161" s="755"/>
      <c r="S3161" s="755"/>
    </row>
    <row r="3162" spans="1:19" hidden="1">
      <c r="A3162" s="232"/>
      <c r="B3162" s="142"/>
      <c r="C3162" s="60"/>
      <c r="D3162" s="1004"/>
      <c r="E3162" s="20" t="s">
        <v>2277</v>
      </c>
      <c r="F3162" s="34">
        <v>10000000</v>
      </c>
      <c r="G3162" s="35" t="s">
        <v>3</v>
      </c>
      <c r="H3162" s="467">
        <v>83</v>
      </c>
      <c r="I3162" s="35" t="s">
        <v>29</v>
      </c>
      <c r="J3162" s="35" t="s">
        <v>3</v>
      </c>
      <c r="K3162" s="37">
        <v>1</v>
      </c>
      <c r="L3162" s="35" t="s">
        <v>25</v>
      </c>
      <c r="M3162" s="35" t="s">
        <v>5</v>
      </c>
      <c r="N3162" s="32">
        <f t="shared" si="207"/>
        <v>830000000</v>
      </c>
      <c r="O3162" s="32">
        <v>750000000</v>
      </c>
      <c r="P3162" s="17">
        <f t="shared" si="208"/>
        <v>80000000</v>
      </c>
      <c r="Q3162" s="69"/>
      <c r="R3162" s="755"/>
      <c r="S3162" s="755"/>
    </row>
    <row r="3163" spans="1:19" hidden="1">
      <c r="A3163" s="232"/>
      <c r="B3163" s="142"/>
      <c r="C3163" s="60"/>
      <c r="D3163" s="1004"/>
      <c r="E3163" s="20" t="s">
        <v>2278</v>
      </c>
      <c r="F3163" s="34">
        <v>20000000</v>
      </c>
      <c r="G3163" s="35" t="s">
        <v>3</v>
      </c>
      <c r="H3163" s="467">
        <v>40</v>
      </c>
      <c r="I3163" s="35" t="s">
        <v>29</v>
      </c>
      <c r="J3163" s="35" t="s">
        <v>3</v>
      </c>
      <c r="K3163" s="37">
        <v>1</v>
      </c>
      <c r="L3163" s="35" t="s">
        <v>25</v>
      </c>
      <c r="M3163" s="35" t="s">
        <v>5</v>
      </c>
      <c r="N3163" s="32">
        <f t="shared" si="207"/>
        <v>800000000</v>
      </c>
      <c r="O3163" s="32">
        <v>400000000</v>
      </c>
      <c r="P3163" s="17">
        <f t="shared" si="208"/>
        <v>400000000</v>
      </c>
      <c r="Q3163" s="69"/>
      <c r="R3163" s="755"/>
      <c r="S3163" s="755"/>
    </row>
    <row r="3164" spans="1:19" hidden="1">
      <c r="A3164" s="232"/>
      <c r="B3164" s="142"/>
      <c r="C3164" s="60"/>
      <c r="D3164" s="1004"/>
      <c r="E3164" s="20" t="s">
        <v>2279</v>
      </c>
      <c r="F3164" s="34">
        <v>350000000</v>
      </c>
      <c r="G3164" s="35" t="s">
        <v>3</v>
      </c>
      <c r="H3164" s="467">
        <v>1</v>
      </c>
      <c r="I3164" s="35" t="s">
        <v>16</v>
      </c>
      <c r="J3164" s="35" t="s">
        <v>3</v>
      </c>
      <c r="K3164" s="37">
        <v>1</v>
      </c>
      <c r="L3164" s="35" t="s">
        <v>25</v>
      </c>
      <c r="M3164" s="35" t="s">
        <v>5</v>
      </c>
      <c r="N3164" s="32">
        <f t="shared" si="207"/>
        <v>350000000</v>
      </c>
      <c r="O3164" s="17">
        <v>400000000</v>
      </c>
      <c r="P3164" s="17">
        <f t="shared" si="208"/>
        <v>-50000000</v>
      </c>
      <c r="Q3164" s="69"/>
      <c r="R3164" s="755"/>
      <c r="S3164" s="755"/>
    </row>
    <row r="3165" spans="1:19" hidden="1">
      <c r="A3165" s="232"/>
      <c r="B3165" s="142"/>
      <c r="C3165" s="60"/>
      <c r="D3165" s="1004"/>
      <c r="E3165" s="20"/>
      <c r="F3165" s="34"/>
      <c r="G3165" s="35"/>
      <c r="H3165" s="45"/>
      <c r="I3165" s="35"/>
      <c r="J3165" s="35"/>
      <c r="K3165" s="37"/>
      <c r="L3165" s="35"/>
      <c r="M3165" s="35"/>
      <c r="N3165" s="32"/>
      <c r="O3165" s="17"/>
      <c r="P3165" s="17"/>
      <c r="Q3165" s="69"/>
      <c r="R3165" s="755"/>
      <c r="S3165" s="755"/>
    </row>
    <row r="3166" spans="1:19" hidden="1">
      <c r="A3166" s="232"/>
      <c r="B3166" s="142"/>
      <c r="C3166" s="60"/>
      <c r="D3166" s="1004" t="s">
        <v>125</v>
      </c>
      <c r="E3166" s="20"/>
      <c r="F3166" s="34"/>
      <c r="G3166" s="35"/>
      <c r="H3166" s="467"/>
      <c r="I3166" s="35"/>
      <c r="J3166" s="35"/>
      <c r="K3166" s="37"/>
      <c r="L3166" s="35"/>
      <c r="M3166" s="35"/>
      <c r="N3166" s="201">
        <f>SUBTOTAL(9,N3167)</f>
        <v>500000000</v>
      </c>
      <c r="O3166" s="201">
        <f>SUBTOTAL(9,O3167)</f>
        <v>1000000000</v>
      </c>
      <c r="P3166" s="963">
        <f>SUBTOTAL(9,P3167)</f>
        <v>-500000000</v>
      </c>
      <c r="Q3166" s="962"/>
      <c r="R3166" s="755"/>
      <c r="S3166" s="755"/>
    </row>
    <row r="3167" spans="1:19" hidden="1">
      <c r="A3167" s="232"/>
      <c r="B3167" s="142"/>
      <c r="C3167" s="60"/>
      <c r="D3167" s="1004"/>
      <c r="E3167" s="20" t="s">
        <v>2280</v>
      </c>
      <c r="F3167" s="34">
        <v>500000000</v>
      </c>
      <c r="G3167" s="35" t="s">
        <v>3</v>
      </c>
      <c r="H3167" s="467">
        <v>1</v>
      </c>
      <c r="I3167" s="35" t="s">
        <v>16</v>
      </c>
      <c r="J3167" s="35" t="s">
        <v>3</v>
      </c>
      <c r="K3167" s="37">
        <v>1</v>
      </c>
      <c r="L3167" s="35" t="s">
        <v>25</v>
      </c>
      <c r="M3167" s="35" t="s">
        <v>5</v>
      </c>
      <c r="N3167" s="32">
        <f>ROUNDUP(IF(H3167&lt;=0,0,IF(K3167&lt;=0,F3167*H3167,F3167*H3167*K3167)),-3)</f>
        <v>500000000</v>
      </c>
      <c r="O3167" s="17">
        <v>1000000000</v>
      </c>
      <c r="P3167" s="446">
        <f>N3167-O3167</f>
        <v>-500000000</v>
      </c>
      <c r="Q3167" s="447"/>
      <c r="R3167" s="755"/>
      <c r="S3167" s="755"/>
    </row>
    <row r="3168" spans="1:19" hidden="1">
      <c r="A3168" s="232"/>
      <c r="B3168" s="142"/>
      <c r="C3168" s="60"/>
      <c r="D3168" s="1004"/>
      <c r="E3168" s="20"/>
      <c r="F3168" s="34"/>
      <c r="G3168" s="35"/>
      <c r="H3168" s="467"/>
      <c r="I3168" s="35"/>
      <c r="J3168" s="35"/>
      <c r="K3168" s="37"/>
      <c r="L3168" s="35"/>
      <c r="M3168" s="35"/>
      <c r="N3168" s="32"/>
      <c r="O3168" s="446"/>
      <c r="P3168" s="448"/>
      <c r="Q3168" s="447"/>
      <c r="R3168" s="755"/>
      <c r="S3168" s="755"/>
    </row>
    <row r="3169" spans="1:53" hidden="1">
      <c r="A3169" s="232"/>
      <c r="B3169" s="142"/>
      <c r="C3169" s="60"/>
      <c r="D3169" s="1004" t="s">
        <v>126</v>
      </c>
      <c r="E3169" s="20"/>
      <c r="F3169" s="34"/>
      <c r="G3169" s="35"/>
      <c r="H3169" s="467"/>
      <c r="I3169" s="35"/>
      <c r="J3169" s="35"/>
      <c r="K3169" s="37"/>
      <c r="L3169" s="35"/>
      <c r="M3169" s="35"/>
      <c r="N3169" s="201">
        <f>SUBTOTAL(9,N3170:N3170)</f>
        <v>1600000000</v>
      </c>
      <c r="O3169" s="963">
        <f>SUBTOTAL(9,O3170:O3170)</f>
        <v>1600000000</v>
      </c>
      <c r="P3169" s="964">
        <f>SUBTOTAL(9,P3170:P3170)</f>
        <v>0</v>
      </c>
      <c r="Q3169" s="965"/>
      <c r="R3169" s="755"/>
      <c r="S3169" s="755"/>
    </row>
    <row r="3170" spans="1:53" hidden="1">
      <c r="A3170" s="232"/>
      <c r="B3170" s="142"/>
      <c r="C3170" s="60"/>
      <c r="D3170" s="1004"/>
      <c r="E3170" s="20" t="s">
        <v>2281</v>
      </c>
      <c r="F3170" s="34">
        <v>1600000000</v>
      </c>
      <c r="G3170" s="35" t="s">
        <v>3</v>
      </c>
      <c r="H3170" s="467">
        <v>1</v>
      </c>
      <c r="I3170" s="35" t="s">
        <v>2173</v>
      </c>
      <c r="J3170" s="35" t="s">
        <v>3</v>
      </c>
      <c r="K3170" s="37">
        <v>1</v>
      </c>
      <c r="L3170" s="35" t="s">
        <v>2177</v>
      </c>
      <c r="M3170" s="35" t="s">
        <v>5</v>
      </c>
      <c r="N3170" s="32">
        <f>ROUNDUP(IF(H3170&lt;=0,0,IF(K3170&lt;=0,F3170*H3170,F3170*H3170*K3170)),-3)</f>
        <v>1600000000</v>
      </c>
      <c r="O3170" s="446">
        <v>1600000000</v>
      </c>
      <c r="P3170" s="448">
        <f>N3170-O3170</f>
        <v>0</v>
      </c>
      <c r="Q3170" s="472"/>
      <c r="R3170" s="755"/>
      <c r="S3170" s="755"/>
    </row>
    <row r="3171" spans="1:53" hidden="1">
      <c r="A3171" s="232"/>
      <c r="B3171" s="142"/>
      <c r="C3171" s="60"/>
      <c r="D3171" s="1004"/>
      <c r="E3171" s="20"/>
      <c r="F3171" s="34"/>
      <c r="G3171" s="35"/>
      <c r="H3171" s="467"/>
      <c r="I3171" s="35"/>
      <c r="J3171" s="35"/>
      <c r="K3171" s="37"/>
      <c r="L3171" s="35"/>
      <c r="M3171" s="35"/>
      <c r="N3171" s="32"/>
      <c r="O3171" s="446"/>
      <c r="P3171" s="448"/>
      <c r="Q3171" s="472"/>
      <c r="R3171" s="755"/>
      <c r="S3171" s="755"/>
    </row>
    <row r="3172" spans="1:53" hidden="1">
      <c r="A3172" s="208"/>
      <c r="B3172" s="165" t="s">
        <v>837</v>
      </c>
      <c r="C3172" s="165"/>
      <c r="D3172" s="1028"/>
      <c r="E3172" s="117"/>
      <c r="F3172" s="118"/>
      <c r="G3172" s="119"/>
      <c r="H3172" s="120"/>
      <c r="I3172" s="119"/>
      <c r="J3172" s="119"/>
      <c r="K3172" s="120"/>
      <c r="L3172" s="119"/>
      <c r="M3172" s="119"/>
      <c r="N3172" s="121">
        <f>SUBTOTAL(9,N3173:N3273)</f>
        <v>997000000</v>
      </c>
      <c r="O3172" s="121">
        <f>SUBTOTAL(9,O3173:O3273)</f>
        <v>966614000</v>
      </c>
      <c r="P3172" s="121">
        <f>SUBTOTAL(9,P3173:P3273)</f>
        <v>30386000</v>
      </c>
      <c r="Q3172" s="133">
        <f>(N3172/O3172)*100-100</f>
        <v>3.1435505796522705</v>
      </c>
      <c r="R3172" s="755"/>
      <c r="S3172" s="755"/>
      <c r="AZ3172" s="10"/>
      <c r="BA3172" s="10"/>
    </row>
    <row r="3173" spans="1:53" s="477" customFormat="1" hidden="1">
      <c r="A3173" s="473"/>
      <c r="B3173" s="474"/>
      <c r="C3173" s="473"/>
      <c r="D3173" s="1062" t="s">
        <v>2282</v>
      </c>
      <c r="E3173" s="455"/>
      <c r="F3173" s="456"/>
      <c r="G3173" s="457"/>
      <c r="H3173" s="459"/>
      <c r="I3173" s="457"/>
      <c r="J3173" s="457"/>
      <c r="K3173" s="459"/>
      <c r="L3173" s="457"/>
      <c r="M3173" s="457"/>
      <c r="N3173" s="565">
        <f>SUBTOTAL(9,N3174:N3183)</f>
        <v>111334000</v>
      </c>
      <c r="O3173" s="565">
        <f>SUBTOTAL(9,O3174:O3183)</f>
        <v>142654000</v>
      </c>
      <c r="P3173" s="565">
        <f>SUBTOTAL(9,P3174:P3183)</f>
        <v>-31320000</v>
      </c>
      <c r="Q3173" s="966"/>
      <c r="R3173" s="755"/>
      <c r="S3173" s="755"/>
    </row>
    <row r="3174" spans="1:53" s="477" customFormat="1" hidden="1">
      <c r="A3174" s="473"/>
      <c r="B3174" s="474"/>
      <c r="C3174" s="473"/>
      <c r="D3174" s="1079"/>
      <c r="E3174" s="455" t="s">
        <v>2283</v>
      </c>
      <c r="F3174" s="456"/>
      <c r="G3174" s="457"/>
      <c r="H3174" s="459">
        <f>SUBTOTAL(9,H3175:H3175)</f>
        <v>2</v>
      </c>
      <c r="I3174" s="457" t="s">
        <v>26</v>
      </c>
      <c r="J3174" s="457"/>
      <c r="K3174" s="459"/>
      <c r="L3174" s="457"/>
      <c r="M3174" s="457"/>
      <c r="N3174" s="475">
        <f>SUBTOTAL(9,N3175:N3175)</f>
        <v>84417000</v>
      </c>
      <c r="O3174" s="475">
        <f>SUBTOTAL(9,O3175:O3175)</f>
        <v>110337000</v>
      </c>
      <c r="P3174" s="475">
        <f>SUBTOTAL(9,P3175:P3175)</f>
        <v>-25920000</v>
      </c>
      <c r="Q3174" s="476"/>
      <c r="R3174" s="755"/>
      <c r="S3174" s="755"/>
    </row>
    <row r="3175" spans="1:53" s="477" customFormat="1" hidden="1">
      <c r="A3175" s="473"/>
      <c r="B3175" s="474"/>
      <c r="C3175" s="473"/>
      <c r="D3175" s="1079"/>
      <c r="E3175" s="455" t="s">
        <v>2284</v>
      </c>
      <c r="F3175" s="456">
        <v>3517340</v>
      </c>
      <c r="G3175" s="457" t="s">
        <v>3</v>
      </c>
      <c r="H3175" s="458">
        <v>2</v>
      </c>
      <c r="I3175" s="457" t="s">
        <v>26</v>
      </c>
      <c r="J3175" s="457" t="s">
        <v>3</v>
      </c>
      <c r="K3175" s="459">
        <v>12</v>
      </c>
      <c r="L3175" s="457" t="s">
        <v>12</v>
      </c>
      <c r="M3175" s="457" t="s">
        <v>5</v>
      </c>
      <c r="N3175" s="475">
        <f>ROUNDUP((F3175*H3175*K3175),-3)</f>
        <v>84417000</v>
      </c>
      <c r="O3175" s="478">
        <v>110337000</v>
      </c>
      <c r="P3175" s="478">
        <f>N3175-O3175</f>
        <v>-25920000</v>
      </c>
      <c r="Q3175" s="476"/>
      <c r="R3175" s="755"/>
      <c r="S3175" s="755"/>
    </row>
    <row r="3176" spans="1:53" s="477" customFormat="1" hidden="1">
      <c r="A3176" s="473"/>
      <c r="B3176" s="474"/>
      <c r="C3176" s="473"/>
      <c r="D3176" s="1079"/>
      <c r="E3176" s="455"/>
      <c r="F3176" s="456"/>
      <c r="G3176" s="457"/>
      <c r="H3176" s="459"/>
      <c r="I3176" s="457"/>
      <c r="J3176" s="457"/>
      <c r="K3176" s="459"/>
      <c r="L3176" s="457"/>
      <c r="M3176" s="457"/>
      <c r="N3176" s="475"/>
      <c r="O3176" s="478"/>
      <c r="P3176" s="478"/>
      <c r="Q3176" s="476"/>
      <c r="R3176" s="755"/>
      <c r="S3176" s="755"/>
    </row>
    <row r="3177" spans="1:53" s="477" customFormat="1" hidden="1">
      <c r="A3177" s="473"/>
      <c r="B3177" s="474"/>
      <c r="C3177" s="473"/>
      <c r="D3177" s="1079"/>
      <c r="E3177" s="455" t="s">
        <v>49</v>
      </c>
      <c r="F3177" s="456"/>
      <c r="G3177" s="457"/>
      <c r="H3177" s="460"/>
      <c r="I3177" s="457"/>
      <c r="J3177" s="457"/>
      <c r="K3177" s="459"/>
      <c r="L3177" s="457"/>
      <c r="M3177" s="457"/>
      <c r="N3177" s="475">
        <f>SUBTOTAL(9,N3178:N3183)</f>
        <v>26917000</v>
      </c>
      <c r="O3177" s="475">
        <f>SUBTOTAL(9,O3178:O3183)</f>
        <v>32317000</v>
      </c>
      <c r="P3177" s="475">
        <f>SUBTOTAL(9,P3178:P3183)</f>
        <v>-5400000</v>
      </c>
      <c r="Q3177" s="476"/>
      <c r="R3177" s="755"/>
      <c r="S3177" s="755"/>
    </row>
    <row r="3178" spans="1:53" s="477" customFormat="1" hidden="1">
      <c r="A3178" s="473"/>
      <c r="B3178" s="474"/>
      <c r="C3178" s="473"/>
      <c r="D3178" s="1079"/>
      <c r="E3178" s="455" t="s">
        <v>2285</v>
      </c>
      <c r="F3178" s="456">
        <f>N3174</f>
        <v>84417000</v>
      </c>
      <c r="G3178" s="457" t="s">
        <v>3</v>
      </c>
      <c r="H3178" s="460">
        <f>1.5/209</f>
        <v>7.1770334928229667E-3</v>
      </c>
      <c r="I3178" s="457"/>
      <c r="J3178" s="457" t="s">
        <v>3</v>
      </c>
      <c r="K3178" s="459">
        <v>30</v>
      </c>
      <c r="L3178" s="457" t="s">
        <v>50</v>
      </c>
      <c r="M3178" s="457" t="s">
        <v>5</v>
      </c>
      <c r="N3178" s="475">
        <f>ROUNDUP(IF(H3178&lt;=0,F3178,IF(K3178&lt;=0,F3178*H3178,F3178*H3178*K3178)),-3)</f>
        <v>18176000</v>
      </c>
      <c r="O3178" s="478">
        <v>23757000</v>
      </c>
      <c r="P3178" s="478">
        <f t="shared" ref="P3178:P3183" si="209">N3178-O3178</f>
        <v>-5581000</v>
      </c>
      <c r="Q3178" s="476"/>
      <c r="R3178" s="755"/>
      <c r="S3178" s="755"/>
    </row>
    <row r="3179" spans="1:53" s="477" customFormat="1" hidden="1">
      <c r="A3179" s="473"/>
      <c r="B3179" s="474"/>
      <c r="C3179" s="473"/>
      <c r="D3179" s="1079"/>
      <c r="E3179" s="455" t="s">
        <v>2286</v>
      </c>
      <c r="F3179" s="456">
        <f>N3174/12</f>
        <v>7034750</v>
      </c>
      <c r="G3179" s="457" t="s">
        <v>3</v>
      </c>
      <c r="H3179" s="460">
        <f>1/209*8</f>
        <v>3.8277511961722487E-2</v>
      </c>
      <c r="I3179" s="457"/>
      <c r="J3179" s="457" t="s">
        <v>3</v>
      </c>
      <c r="K3179" s="459">
        <v>10</v>
      </c>
      <c r="L3179" s="457" t="s">
        <v>51</v>
      </c>
      <c r="M3179" s="457" t="s">
        <v>5</v>
      </c>
      <c r="N3179" s="475">
        <f>ROUNDUP(IF(H3179&lt;=0,F3179,IF(K3179&lt;=0,F3179*H3179,F3179*H3179*K3179)),-3)</f>
        <v>2693000</v>
      </c>
      <c r="O3179" s="478">
        <v>3520000</v>
      </c>
      <c r="P3179" s="478">
        <f t="shared" si="209"/>
        <v>-827000</v>
      </c>
      <c r="Q3179" s="476"/>
      <c r="R3179" s="755"/>
      <c r="S3179" s="755"/>
    </row>
    <row r="3180" spans="1:53" s="477" customFormat="1" hidden="1">
      <c r="A3180" s="473"/>
      <c r="B3180" s="474"/>
      <c r="C3180" s="473"/>
      <c r="D3180" s="1079"/>
      <c r="E3180" s="461" t="s">
        <v>151</v>
      </c>
      <c r="F3180" s="462">
        <v>50000</v>
      </c>
      <c r="G3180" s="457" t="s">
        <v>3</v>
      </c>
      <c r="H3180" s="459">
        <v>2</v>
      </c>
      <c r="I3180" s="457" t="s">
        <v>9</v>
      </c>
      <c r="J3180" s="457" t="s">
        <v>3</v>
      </c>
      <c r="K3180" s="459">
        <v>12</v>
      </c>
      <c r="L3180" s="457" t="s">
        <v>17</v>
      </c>
      <c r="M3180" s="457" t="s">
        <v>5</v>
      </c>
      <c r="N3180" s="475">
        <f>ROUNDUP(IF(H3180&lt;=0,0,IF(K3180&lt;=0,0,F3180*H3180*K3180)),-3)</f>
        <v>1200000</v>
      </c>
      <c r="O3180" s="17">
        <v>0</v>
      </c>
      <c r="P3180" s="478">
        <f t="shared" si="209"/>
        <v>1200000</v>
      </c>
      <c r="Q3180" s="476"/>
      <c r="R3180" s="755"/>
      <c r="S3180" s="755"/>
    </row>
    <row r="3181" spans="1:53" s="477" customFormat="1" hidden="1">
      <c r="A3181" s="473"/>
      <c r="B3181" s="474"/>
      <c r="C3181" s="473"/>
      <c r="D3181" s="1079"/>
      <c r="E3181" s="455" t="s">
        <v>134</v>
      </c>
      <c r="F3181" s="456">
        <v>130000</v>
      </c>
      <c r="G3181" s="457" t="s">
        <v>3</v>
      </c>
      <c r="H3181" s="459">
        <f>H3174</f>
        <v>2</v>
      </c>
      <c r="I3181" s="457" t="s">
        <v>26</v>
      </c>
      <c r="J3181" s="457" t="s">
        <v>3</v>
      </c>
      <c r="K3181" s="459">
        <v>12</v>
      </c>
      <c r="L3181" s="457" t="s">
        <v>12</v>
      </c>
      <c r="M3181" s="457" t="s">
        <v>5</v>
      </c>
      <c r="N3181" s="475">
        <f>ROUNDUP(IF(H3181&lt;=0,0,IF(K3181&lt;=0,F3181*H3181,F3181*H3181*K3181)),-3)</f>
        <v>3120000</v>
      </c>
      <c r="O3181" s="478">
        <v>3120000</v>
      </c>
      <c r="P3181" s="478">
        <f t="shared" si="209"/>
        <v>0</v>
      </c>
      <c r="Q3181" s="476"/>
      <c r="R3181" s="755"/>
      <c r="S3181" s="755"/>
    </row>
    <row r="3182" spans="1:53" s="477" customFormat="1" hidden="1">
      <c r="A3182" s="473"/>
      <c r="B3182" s="474"/>
      <c r="C3182" s="473"/>
      <c r="D3182" s="1079"/>
      <c r="E3182" s="455" t="s">
        <v>2130</v>
      </c>
      <c r="F3182" s="456">
        <v>40000</v>
      </c>
      <c r="G3182" s="457" t="s">
        <v>3</v>
      </c>
      <c r="H3182" s="459">
        <f>H3174*0.8</f>
        <v>1.6</v>
      </c>
      <c r="I3182" s="457" t="s">
        <v>26</v>
      </c>
      <c r="J3182" s="457" t="s">
        <v>3</v>
      </c>
      <c r="K3182" s="459">
        <v>12</v>
      </c>
      <c r="L3182" s="457" t="s">
        <v>12</v>
      </c>
      <c r="M3182" s="457" t="s">
        <v>5</v>
      </c>
      <c r="N3182" s="475">
        <f>ROUNDUP(IF(H3182&lt;=0,0,IF(K3182&lt;=0,F3182*H3182,F3182*H3182*K3182)),-3)</f>
        <v>768000</v>
      </c>
      <c r="O3182" s="478">
        <v>960000</v>
      </c>
      <c r="P3182" s="478">
        <f t="shared" si="209"/>
        <v>-192000</v>
      </c>
      <c r="Q3182" s="476"/>
      <c r="R3182" s="755"/>
      <c r="S3182" s="755"/>
    </row>
    <row r="3183" spans="1:53" s="477" customFormat="1" hidden="1">
      <c r="A3183" s="473"/>
      <c r="B3183" s="474"/>
      <c r="C3183" s="473"/>
      <c r="D3183" s="1079"/>
      <c r="E3183" s="455" t="s">
        <v>2131</v>
      </c>
      <c r="F3183" s="456">
        <v>20000</v>
      </c>
      <c r="G3183" s="457" t="s">
        <v>3</v>
      </c>
      <c r="H3183" s="459">
        <f>H3174*2</f>
        <v>4</v>
      </c>
      <c r="I3183" s="457" t="s">
        <v>26</v>
      </c>
      <c r="J3183" s="457" t="s">
        <v>3</v>
      </c>
      <c r="K3183" s="459">
        <v>12</v>
      </c>
      <c r="L3183" s="457" t="s">
        <v>12</v>
      </c>
      <c r="M3183" s="457" t="s">
        <v>5</v>
      </c>
      <c r="N3183" s="475">
        <f>ROUNDUP(IF(H3183&lt;=0,0,IF(K3183&lt;=0,F3183*H3183,F3183*H3183*K3183)),-3)</f>
        <v>960000</v>
      </c>
      <c r="O3183" s="478">
        <v>960000</v>
      </c>
      <c r="P3183" s="478">
        <f t="shared" si="209"/>
        <v>0</v>
      </c>
      <c r="Q3183" s="476"/>
      <c r="R3183" s="755"/>
      <c r="S3183" s="755"/>
    </row>
    <row r="3184" spans="1:53" s="477" customFormat="1" hidden="1">
      <c r="A3184" s="473"/>
      <c r="B3184" s="474"/>
      <c r="C3184" s="473"/>
      <c r="D3184" s="1079"/>
      <c r="E3184" s="455"/>
      <c r="F3184" s="456"/>
      <c r="G3184" s="457"/>
      <c r="H3184" s="459"/>
      <c r="I3184" s="457"/>
      <c r="J3184" s="457"/>
      <c r="K3184" s="459"/>
      <c r="L3184" s="457"/>
      <c r="M3184" s="457"/>
      <c r="N3184" s="475"/>
      <c r="O3184" s="478"/>
      <c r="P3184" s="478"/>
      <c r="Q3184" s="476"/>
      <c r="R3184" s="755"/>
      <c r="S3184" s="755"/>
    </row>
    <row r="3185" spans="1:19" s="477" customFormat="1" hidden="1">
      <c r="A3185" s="473"/>
      <c r="B3185" s="474"/>
      <c r="C3185" s="473"/>
      <c r="D3185" s="1062" t="s">
        <v>518</v>
      </c>
      <c r="E3185" s="29"/>
      <c r="F3185" s="14"/>
      <c r="G3185" s="29"/>
      <c r="H3185" s="29"/>
      <c r="I3185" s="29"/>
      <c r="J3185" s="29"/>
      <c r="K3185" s="29"/>
      <c r="L3185" s="31"/>
      <c r="M3185" s="29"/>
      <c r="N3185" s="18">
        <f>SUBTOTAL(9,N3186:N3187)</f>
        <v>53647000</v>
      </c>
      <c r="O3185" s="18">
        <f>SUBTOTAL(9,O3186:O3187)</f>
        <v>32256000</v>
      </c>
      <c r="P3185" s="18">
        <f>SUBTOTAL(9,P3186:P3187)</f>
        <v>21391000</v>
      </c>
      <c r="Q3185" s="966"/>
      <c r="R3185" s="755"/>
      <c r="S3185" s="755"/>
    </row>
    <row r="3186" spans="1:19" s="477" customFormat="1" hidden="1">
      <c r="A3186" s="473"/>
      <c r="B3186" s="474"/>
      <c r="C3186" s="473"/>
      <c r="D3186" s="1062"/>
      <c r="E3186" s="29" t="s">
        <v>1279</v>
      </c>
      <c r="F3186" s="14">
        <v>2687770</v>
      </c>
      <c r="G3186" s="29" t="s">
        <v>3</v>
      </c>
      <c r="H3186" s="29">
        <v>1</v>
      </c>
      <c r="I3186" s="29" t="s">
        <v>26</v>
      </c>
      <c r="J3186" s="29" t="s">
        <v>3</v>
      </c>
      <c r="K3186" s="29">
        <v>12</v>
      </c>
      <c r="L3186" s="31" t="s">
        <v>12</v>
      </c>
      <c r="M3186" s="29" t="s">
        <v>5</v>
      </c>
      <c r="N3186" s="475">
        <f>ROUNDUP((F3186*H3186*K3186),-3)</f>
        <v>32254000</v>
      </c>
      <c r="O3186" s="17">
        <v>32256000</v>
      </c>
      <c r="P3186" s="478">
        <f>N3186-O3186</f>
        <v>-2000</v>
      </c>
      <c r="Q3186" s="476"/>
      <c r="R3186" s="755"/>
      <c r="S3186" s="755"/>
    </row>
    <row r="3187" spans="1:19" s="477" customFormat="1" hidden="1">
      <c r="A3187" s="473"/>
      <c r="B3187" s="474"/>
      <c r="C3187" s="473"/>
      <c r="D3187" s="1062"/>
      <c r="E3187" s="29" t="s">
        <v>2287</v>
      </c>
      <c r="F3187" s="14">
        <v>1782720</v>
      </c>
      <c r="G3187" s="29" t="s">
        <v>3</v>
      </c>
      <c r="H3187" s="479">
        <v>4</v>
      </c>
      <c r="I3187" s="29" t="s">
        <v>26</v>
      </c>
      <c r="J3187" s="29" t="s">
        <v>3</v>
      </c>
      <c r="K3187" s="29">
        <v>3</v>
      </c>
      <c r="L3187" s="31" t="s">
        <v>12</v>
      </c>
      <c r="M3187" s="29" t="s">
        <v>5</v>
      </c>
      <c r="N3187" s="475">
        <f>ROUNDUP((F3187*H3187*K3187),-3)</f>
        <v>21393000</v>
      </c>
      <c r="O3187" s="17">
        <v>0</v>
      </c>
      <c r="P3187" s="478">
        <f>N3187-O3187</f>
        <v>21393000</v>
      </c>
      <c r="Q3187" s="476"/>
      <c r="R3187" s="755"/>
      <c r="S3187" s="755"/>
    </row>
    <row r="3188" spans="1:19" s="477" customFormat="1" hidden="1">
      <c r="A3188" s="473"/>
      <c r="B3188" s="474"/>
      <c r="C3188" s="473"/>
      <c r="D3188" s="1079"/>
      <c r="E3188" s="455"/>
      <c r="F3188" s="456"/>
      <c r="G3188" s="457"/>
      <c r="H3188" s="459"/>
      <c r="I3188" s="457"/>
      <c r="J3188" s="457"/>
      <c r="K3188" s="459"/>
      <c r="L3188" s="457"/>
      <c r="M3188" s="457"/>
      <c r="N3188" s="475"/>
      <c r="O3188" s="478"/>
      <c r="P3188" s="478"/>
      <c r="Q3188" s="476"/>
      <c r="R3188" s="755"/>
      <c r="S3188" s="755"/>
    </row>
    <row r="3189" spans="1:19" s="477" customFormat="1" hidden="1">
      <c r="A3189" s="473"/>
      <c r="B3189" s="474"/>
      <c r="C3189" s="473"/>
      <c r="D3189" s="1011" t="s">
        <v>404</v>
      </c>
      <c r="E3189" s="480"/>
      <c r="F3189" s="456"/>
      <c r="G3189" s="457"/>
      <c r="H3189" s="459"/>
      <c r="I3189" s="457"/>
      <c r="J3189" s="457"/>
      <c r="K3189" s="459"/>
      <c r="L3189" s="457"/>
      <c r="M3189" s="457"/>
      <c r="N3189" s="565">
        <f>SUBTOTAL(9,N3190:N3190)</f>
        <v>9701000</v>
      </c>
      <c r="O3189" s="565">
        <f>SUBTOTAL(9,O3190:O3190)</f>
        <v>10842000</v>
      </c>
      <c r="P3189" s="565">
        <f>SUBTOTAL(9,P3190:P3190)</f>
        <v>-1141000</v>
      </c>
      <c r="Q3189" s="966"/>
      <c r="R3189" s="755"/>
      <c r="S3189" s="755"/>
    </row>
    <row r="3190" spans="1:19" s="477" customFormat="1" hidden="1">
      <c r="A3190" s="473"/>
      <c r="B3190" s="474"/>
      <c r="C3190" s="473"/>
      <c r="D3190" s="1079"/>
      <c r="E3190" s="455" t="s">
        <v>796</v>
      </c>
      <c r="F3190" s="456">
        <f>N3173-N3182-N3183</f>
        <v>109606000</v>
      </c>
      <c r="G3190" s="457" t="s">
        <v>3</v>
      </c>
      <c r="H3190" s="481">
        <v>8.8499999999999995E-2</v>
      </c>
      <c r="I3190" s="457" t="s">
        <v>2141</v>
      </c>
      <c r="J3190" s="457" t="s">
        <v>3</v>
      </c>
      <c r="K3190" s="459">
        <v>1</v>
      </c>
      <c r="L3190" s="457" t="s">
        <v>16</v>
      </c>
      <c r="M3190" s="457" t="s">
        <v>5</v>
      </c>
      <c r="N3190" s="475">
        <f>ROUNDUP(IF(H3190&lt;=0,F3190,IF(K3190&lt;=0,F3190*H3190,F3190*H3190*K3190)),-3)</f>
        <v>9701000</v>
      </c>
      <c r="O3190" s="478">
        <v>10842000</v>
      </c>
      <c r="P3190" s="478">
        <f>N3190-O3190</f>
        <v>-1141000</v>
      </c>
      <c r="Q3190" s="476"/>
      <c r="R3190" s="755"/>
      <c r="S3190" s="755"/>
    </row>
    <row r="3191" spans="1:19" s="477" customFormat="1" hidden="1">
      <c r="A3191" s="473"/>
      <c r="B3191" s="474"/>
      <c r="C3191" s="473"/>
      <c r="D3191" s="1079"/>
      <c r="E3191" s="455"/>
      <c r="F3191" s="456"/>
      <c r="G3191" s="457"/>
      <c r="H3191" s="481"/>
      <c r="I3191" s="457"/>
      <c r="J3191" s="457"/>
      <c r="K3191" s="459"/>
      <c r="L3191" s="457"/>
      <c r="M3191" s="457"/>
      <c r="N3191" s="475"/>
      <c r="O3191" s="478"/>
      <c r="P3191" s="478"/>
      <c r="Q3191" s="476"/>
      <c r="R3191" s="755"/>
      <c r="S3191" s="755"/>
    </row>
    <row r="3192" spans="1:19" s="477" customFormat="1" hidden="1">
      <c r="A3192" s="473"/>
      <c r="B3192" s="474"/>
      <c r="C3192" s="473"/>
      <c r="D3192" s="1011" t="s">
        <v>509</v>
      </c>
      <c r="E3192" s="455"/>
      <c r="F3192" s="456"/>
      <c r="G3192" s="457"/>
      <c r="H3192" s="481"/>
      <c r="I3192" s="457"/>
      <c r="J3192" s="457"/>
      <c r="K3192" s="459"/>
      <c r="L3192" s="457"/>
      <c r="M3192" s="457"/>
      <c r="N3192" s="565">
        <f>SUBTOTAL(9,N3193:N3197)</f>
        <v>10793000</v>
      </c>
      <c r="O3192" s="565">
        <f>SUBTOTAL(9,O3193:O3197)</f>
        <v>10693000</v>
      </c>
      <c r="P3192" s="565">
        <f>SUBTOTAL(9,P3193:P3197)</f>
        <v>100000</v>
      </c>
      <c r="Q3192" s="966"/>
      <c r="R3192" s="755"/>
      <c r="S3192" s="755"/>
    </row>
    <row r="3193" spans="1:19" s="477" customFormat="1" hidden="1">
      <c r="A3193" s="473"/>
      <c r="B3193" s="474"/>
      <c r="C3193" s="473"/>
      <c r="D3193" s="1079"/>
      <c r="E3193" s="455" t="s">
        <v>797</v>
      </c>
      <c r="F3193" s="456">
        <f>(N3173-1200000*H3174)</f>
        <v>108934000</v>
      </c>
      <c r="G3193" s="457" t="s">
        <v>3</v>
      </c>
      <c r="H3193" s="464">
        <v>1.2999999999999999E-2</v>
      </c>
      <c r="I3193" s="457" t="s">
        <v>2141</v>
      </c>
      <c r="J3193" s="457" t="s">
        <v>3</v>
      </c>
      <c r="K3193" s="459">
        <v>1</v>
      </c>
      <c r="L3193" s="457" t="s">
        <v>16</v>
      </c>
      <c r="M3193" s="457" t="s">
        <v>5</v>
      </c>
      <c r="N3193" s="475">
        <f>ROUNDUP(IF(H3193&lt;=0,F3193,IF(K3193&lt;=0,F3193*H3193,F3193*H3193*K3193)),-3)</f>
        <v>1417000</v>
      </c>
      <c r="O3193" s="478">
        <v>1404000</v>
      </c>
      <c r="P3193" s="478">
        <f>N3193-O3193</f>
        <v>13000</v>
      </c>
      <c r="Q3193" s="476"/>
      <c r="R3193" s="755"/>
      <c r="S3193" s="755"/>
    </row>
    <row r="3194" spans="1:19" s="477" customFormat="1" hidden="1">
      <c r="A3194" s="473"/>
      <c r="B3194" s="474"/>
      <c r="C3194" s="473"/>
      <c r="D3194" s="1079"/>
      <c r="E3194" s="455" t="s">
        <v>798</v>
      </c>
      <c r="F3194" s="456">
        <f>+F3193</f>
        <v>108934000</v>
      </c>
      <c r="G3194" s="457" t="s">
        <v>3</v>
      </c>
      <c r="H3194" s="465">
        <v>4.4999999999999998E-2</v>
      </c>
      <c r="I3194" s="457" t="s">
        <v>2141</v>
      </c>
      <c r="J3194" s="457" t="s">
        <v>3</v>
      </c>
      <c r="K3194" s="459">
        <v>1</v>
      </c>
      <c r="L3194" s="457" t="s">
        <v>16</v>
      </c>
      <c r="M3194" s="457" t="s">
        <v>5</v>
      </c>
      <c r="N3194" s="475">
        <f>ROUNDUP(IF(H3194&lt;=0,F3194,IF(K3194&lt;=0,F3194*H3194,F3194*H3194*K3194)),-3)</f>
        <v>4903000</v>
      </c>
      <c r="O3194" s="478">
        <v>4858000</v>
      </c>
      <c r="P3194" s="478">
        <f>N3194-O3194</f>
        <v>45000</v>
      </c>
      <c r="Q3194" s="476"/>
      <c r="R3194" s="755"/>
      <c r="S3194" s="755"/>
    </row>
    <row r="3195" spans="1:19" s="477" customFormat="1" hidden="1">
      <c r="A3195" s="473"/>
      <c r="B3195" s="474"/>
      <c r="C3195" s="473"/>
      <c r="D3195" s="1079"/>
      <c r="E3195" s="455" t="s">
        <v>799</v>
      </c>
      <c r="F3195" s="456">
        <f>+F3193</f>
        <v>108934000</v>
      </c>
      <c r="G3195" s="457" t="s">
        <v>3</v>
      </c>
      <c r="H3195" s="465">
        <v>8.4399999999999996E-3</v>
      </c>
      <c r="I3195" s="457" t="s">
        <v>2141</v>
      </c>
      <c r="J3195" s="457" t="s">
        <v>3</v>
      </c>
      <c r="K3195" s="459">
        <v>1</v>
      </c>
      <c r="L3195" s="457" t="s">
        <v>16</v>
      </c>
      <c r="M3195" s="457" t="s">
        <v>5</v>
      </c>
      <c r="N3195" s="475">
        <f>ROUNDUP(IF(H3195&lt;=0,F3195,IF(K3195&lt;=0,F3195*H3195,F3195*H3195*K3195)),-3)</f>
        <v>920000</v>
      </c>
      <c r="O3195" s="478">
        <v>911000</v>
      </c>
      <c r="P3195" s="478">
        <f>N3195-O3195</f>
        <v>9000</v>
      </c>
      <c r="Q3195" s="476"/>
      <c r="R3195" s="755"/>
      <c r="S3195" s="755"/>
    </row>
    <row r="3196" spans="1:19" s="477" customFormat="1" hidden="1">
      <c r="A3196" s="473"/>
      <c r="B3196" s="474"/>
      <c r="C3196" s="473"/>
      <c r="D3196" s="1079"/>
      <c r="E3196" s="455" t="s">
        <v>800</v>
      </c>
      <c r="F3196" s="456">
        <f>+F3193</f>
        <v>108934000</v>
      </c>
      <c r="G3196" s="457" t="s">
        <v>3</v>
      </c>
      <c r="H3196" s="466">
        <v>3.0599999999999999E-2</v>
      </c>
      <c r="I3196" s="457" t="s">
        <v>2141</v>
      </c>
      <c r="J3196" s="457" t="s">
        <v>3</v>
      </c>
      <c r="K3196" s="459">
        <v>1</v>
      </c>
      <c r="L3196" s="457" t="s">
        <v>16</v>
      </c>
      <c r="M3196" s="457" t="s">
        <v>5</v>
      </c>
      <c r="N3196" s="475">
        <f>ROUNDUP(IF(H3196&lt;=0,F3196,IF(K3196&lt;=0,F3196*H3196,F3196*H3196*K3196)),-3)</f>
        <v>3334000</v>
      </c>
      <c r="O3196" s="478">
        <v>3303000</v>
      </c>
      <c r="P3196" s="478">
        <f>N3196-O3196</f>
        <v>31000</v>
      </c>
      <c r="Q3196" s="476"/>
      <c r="R3196" s="755"/>
      <c r="S3196" s="755"/>
    </row>
    <row r="3197" spans="1:19" s="477" customFormat="1" hidden="1">
      <c r="A3197" s="473"/>
      <c r="B3197" s="474"/>
      <c r="C3197" s="473"/>
      <c r="D3197" s="1079"/>
      <c r="E3197" s="455" t="s">
        <v>2290</v>
      </c>
      <c r="F3197" s="456">
        <f>+N3196</f>
        <v>3334000</v>
      </c>
      <c r="G3197" s="457" t="s">
        <v>3</v>
      </c>
      <c r="H3197" s="466">
        <v>6.5500000000000003E-2</v>
      </c>
      <c r="I3197" s="457" t="s">
        <v>2141</v>
      </c>
      <c r="J3197" s="457" t="s">
        <v>3</v>
      </c>
      <c r="K3197" s="459">
        <v>1</v>
      </c>
      <c r="L3197" s="457" t="s">
        <v>16</v>
      </c>
      <c r="M3197" s="457" t="s">
        <v>5</v>
      </c>
      <c r="N3197" s="475">
        <f>ROUNDUP(IF(H3197&lt;=0,F3197,IF(K3197&lt;=0,F3197*H3197,F3197*H3197*K3197)),-3)</f>
        <v>219000</v>
      </c>
      <c r="O3197" s="478">
        <v>217000</v>
      </c>
      <c r="P3197" s="478">
        <f>N3197-O3197</f>
        <v>2000</v>
      </c>
      <c r="Q3197" s="476"/>
      <c r="R3197" s="755"/>
      <c r="S3197" s="755"/>
    </row>
    <row r="3198" spans="1:19" s="477" customFormat="1" hidden="1">
      <c r="A3198" s="473"/>
      <c r="B3198" s="474"/>
      <c r="C3198" s="473"/>
      <c r="D3198" s="1079"/>
      <c r="E3198" s="455"/>
      <c r="F3198" s="456"/>
      <c r="G3198" s="457"/>
      <c r="H3198" s="466"/>
      <c r="I3198" s="457"/>
      <c r="J3198" s="457"/>
      <c r="K3198" s="459"/>
      <c r="L3198" s="457"/>
      <c r="M3198" s="457"/>
      <c r="N3198" s="475"/>
      <c r="O3198" s="478"/>
      <c r="P3198" s="478"/>
      <c r="Q3198" s="476"/>
      <c r="R3198" s="755"/>
      <c r="S3198" s="755"/>
    </row>
    <row r="3199" spans="1:19" s="477" customFormat="1" hidden="1">
      <c r="A3199" s="473"/>
      <c r="B3199" s="474"/>
      <c r="C3199" s="473"/>
      <c r="D3199" s="1011" t="s">
        <v>405</v>
      </c>
      <c r="E3199" s="455"/>
      <c r="F3199" s="456"/>
      <c r="G3199" s="457"/>
      <c r="H3199" s="482"/>
      <c r="I3199" s="457"/>
      <c r="J3199" s="457"/>
      <c r="K3199" s="459"/>
      <c r="L3199" s="457"/>
      <c r="M3199" s="457"/>
      <c r="N3199" s="565">
        <f>SUBTOTAL(9,N3200:N3200)</f>
        <v>1920000</v>
      </c>
      <c r="O3199" s="565">
        <f>SUBTOTAL(9,O3200:O3200)</f>
        <v>1680000</v>
      </c>
      <c r="P3199" s="565">
        <f>SUBTOTAL(9,P3200:P3200)</f>
        <v>240000</v>
      </c>
      <c r="Q3199" s="966"/>
      <c r="R3199" s="755"/>
      <c r="S3199" s="755"/>
    </row>
    <row r="3200" spans="1:19" s="477" customFormat="1" hidden="1">
      <c r="A3200" s="473"/>
      <c r="B3200" s="474"/>
      <c r="C3200" s="473"/>
      <c r="D3200" s="1079"/>
      <c r="E3200" s="455" t="s">
        <v>1543</v>
      </c>
      <c r="F3200" s="456">
        <v>80000</v>
      </c>
      <c r="G3200" s="457" t="s">
        <v>3</v>
      </c>
      <c r="H3200" s="458">
        <f>+H3174</f>
        <v>2</v>
      </c>
      <c r="I3200" s="457" t="s">
        <v>2123</v>
      </c>
      <c r="J3200" s="457" t="s">
        <v>3</v>
      </c>
      <c r="K3200" s="459">
        <v>12</v>
      </c>
      <c r="L3200" s="457" t="s">
        <v>12</v>
      </c>
      <c r="M3200" s="457" t="s">
        <v>5</v>
      </c>
      <c r="N3200" s="475">
        <f>ROUNDUP(IF(H3200&lt;=0,0,IF(K3200&lt;=0,F3200*H3200,F3200*H3200*K3200)),-3)</f>
        <v>1920000</v>
      </c>
      <c r="O3200" s="478">
        <v>1680000</v>
      </c>
      <c r="P3200" s="478">
        <f>N3200-O3200</f>
        <v>240000</v>
      </c>
      <c r="Q3200" s="476"/>
      <c r="R3200" s="755"/>
      <c r="S3200" s="755"/>
    </row>
    <row r="3201" spans="1:53" s="477" customFormat="1" hidden="1">
      <c r="A3201" s="473"/>
      <c r="B3201" s="474"/>
      <c r="C3201" s="473"/>
      <c r="D3201" s="1079"/>
      <c r="E3201" s="455"/>
      <c r="F3201" s="456"/>
      <c r="G3201" s="457"/>
      <c r="H3201" s="466"/>
      <c r="I3201" s="457"/>
      <c r="J3201" s="457"/>
      <c r="K3201" s="459"/>
      <c r="L3201" s="457"/>
      <c r="M3201" s="457"/>
      <c r="N3201" s="475"/>
      <c r="O3201" s="478"/>
      <c r="P3201" s="478"/>
      <c r="Q3201" s="476"/>
      <c r="R3201" s="755"/>
      <c r="S3201" s="755"/>
    </row>
    <row r="3202" spans="1:53" s="477" customFormat="1" hidden="1">
      <c r="A3202" s="473"/>
      <c r="B3202" s="474"/>
      <c r="C3202" s="473"/>
      <c r="D3202" s="1011" t="s">
        <v>2288</v>
      </c>
      <c r="E3202" s="455"/>
      <c r="F3202" s="456"/>
      <c r="G3202" s="457"/>
      <c r="H3202" s="483"/>
      <c r="I3202" s="457"/>
      <c r="J3202" s="457"/>
      <c r="K3202" s="459"/>
      <c r="L3202" s="457"/>
      <c r="M3202" s="457"/>
      <c r="N3202" s="565">
        <f>SUBTOTAL(9,N3203:N3204)</f>
        <v>1360000</v>
      </c>
      <c r="O3202" s="565">
        <f>SUBTOTAL(9,O3203:O3204)</f>
        <v>1360000</v>
      </c>
      <c r="P3202" s="565">
        <f>SUBTOTAL(9,P3203:P3204)</f>
        <v>0</v>
      </c>
      <c r="Q3202" s="966"/>
      <c r="R3202" s="755"/>
      <c r="S3202" s="755"/>
    </row>
    <row r="3203" spans="1:53" s="477" customFormat="1" hidden="1">
      <c r="A3203" s="473"/>
      <c r="B3203" s="474"/>
      <c r="C3203" s="473"/>
      <c r="D3203" s="1079"/>
      <c r="E3203" s="455" t="s">
        <v>802</v>
      </c>
      <c r="F3203" s="456">
        <v>40000</v>
      </c>
      <c r="G3203" s="457" t="s">
        <v>3</v>
      </c>
      <c r="H3203" s="458">
        <f>+H3174</f>
        <v>2</v>
      </c>
      <c r="I3203" s="457" t="s">
        <v>2123</v>
      </c>
      <c r="J3203" s="457" t="s">
        <v>3</v>
      </c>
      <c r="K3203" s="459">
        <v>12</v>
      </c>
      <c r="L3203" s="457" t="s">
        <v>12</v>
      </c>
      <c r="M3203" s="457" t="s">
        <v>5</v>
      </c>
      <c r="N3203" s="475">
        <f>ROUNDUP(IF(H3203&lt;=0,0,IF(K3203&lt;=0,F3203*H3203,F3203*H3203*K3203)),-3)</f>
        <v>960000</v>
      </c>
      <c r="O3203" s="478">
        <v>960000</v>
      </c>
      <c r="P3203" s="478">
        <f>N3203-O3203</f>
        <v>0</v>
      </c>
      <c r="Q3203" s="476"/>
      <c r="R3203" s="755"/>
      <c r="S3203" s="755"/>
    </row>
    <row r="3204" spans="1:53" s="477" customFormat="1" hidden="1">
      <c r="A3204" s="473"/>
      <c r="B3204" s="474"/>
      <c r="C3204" s="473"/>
      <c r="D3204" s="1079"/>
      <c r="E3204" s="455" t="s">
        <v>803</v>
      </c>
      <c r="F3204" s="456">
        <v>100000</v>
      </c>
      <c r="G3204" s="457" t="s">
        <v>3</v>
      </c>
      <c r="H3204" s="458">
        <f>+H3174</f>
        <v>2</v>
      </c>
      <c r="I3204" s="457" t="s">
        <v>2123</v>
      </c>
      <c r="J3204" s="457" t="s">
        <v>3</v>
      </c>
      <c r="K3204" s="459">
        <v>2</v>
      </c>
      <c r="L3204" s="457" t="s">
        <v>2289</v>
      </c>
      <c r="M3204" s="457" t="s">
        <v>5</v>
      </c>
      <c r="N3204" s="475">
        <f>ROUNDUP(IF(H3204&lt;=0,0,IF(K3204&lt;=0,F3204*H3204,F3204*H3204*K3204)),-3)</f>
        <v>400000</v>
      </c>
      <c r="O3204" s="478">
        <v>400000</v>
      </c>
      <c r="P3204" s="478">
        <f>N3204-O3204</f>
        <v>0</v>
      </c>
      <c r="Q3204" s="476"/>
      <c r="R3204" s="755"/>
      <c r="S3204" s="755"/>
    </row>
    <row r="3205" spans="1:53" s="477" customFormat="1" hidden="1">
      <c r="A3205" s="473"/>
      <c r="B3205" s="474"/>
      <c r="C3205" s="473"/>
      <c r="D3205" s="1079"/>
      <c r="E3205" s="455"/>
      <c r="F3205" s="456"/>
      <c r="G3205" s="457"/>
      <c r="H3205" s="481"/>
      <c r="I3205" s="457"/>
      <c r="J3205" s="457"/>
      <c r="K3205" s="459"/>
      <c r="L3205" s="457"/>
      <c r="M3205" s="457"/>
      <c r="N3205" s="475"/>
      <c r="O3205" s="478"/>
      <c r="P3205" s="478"/>
      <c r="Q3205" s="476"/>
      <c r="R3205" s="755"/>
      <c r="S3205" s="755"/>
    </row>
    <row r="3206" spans="1:53" hidden="1">
      <c r="A3206" s="484"/>
      <c r="B3206" s="485"/>
      <c r="C3206" s="485"/>
      <c r="D3206" s="1005" t="s">
        <v>397</v>
      </c>
      <c r="E3206" s="13"/>
      <c r="H3206" s="58"/>
      <c r="M3206" s="449"/>
      <c r="N3206" s="532">
        <f>SUBTOTAL(9,N3207:N3208)</f>
        <v>16680000</v>
      </c>
      <c r="O3206" s="532">
        <f>SUBTOTAL(9,O3207:O3208)</f>
        <v>15480000</v>
      </c>
      <c r="P3206" s="532">
        <f>SUBTOTAL(9,P3207:P3208)</f>
        <v>1200000</v>
      </c>
      <c r="Q3206" s="965"/>
      <c r="R3206" s="755"/>
      <c r="S3206" s="755"/>
      <c r="AZ3206" s="10"/>
      <c r="BA3206" s="10"/>
    </row>
    <row r="3207" spans="1:53" hidden="1">
      <c r="A3207" s="484"/>
      <c r="B3207" s="485"/>
      <c r="C3207" s="485"/>
      <c r="E3207" s="13" t="s">
        <v>640</v>
      </c>
      <c r="F3207" s="14">
        <v>1300000</v>
      </c>
      <c r="G3207" s="15" t="s">
        <v>3</v>
      </c>
      <c r="H3207" s="58">
        <v>1</v>
      </c>
      <c r="I3207" s="15" t="s">
        <v>2294</v>
      </c>
      <c r="J3207" s="15" t="s">
        <v>3</v>
      </c>
      <c r="K3207" s="16">
        <v>12</v>
      </c>
      <c r="L3207" s="15" t="s">
        <v>12</v>
      </c>
      <c r="M3207" s="449" t="s">
        <v>5</v>
      </c>
      <c r="N3207" s="448">
        <f>ROUNDUP(IF(H3207&lt;=0,0,IF(K3207&lt;=0,0,F3207*H3207*K3207)),-3)</f>
        <v>15600000</v>
      </c>
      <c r="O3207" s="448">
        <v>14400000</v>
      </c>
      <c r="P3207" s="478">
        <f>N3207-O3207</f>
        <v>1200000</v>
      </c>
      <c r="Q3207" s="472"/>
      <c r="R3207" s="755"/>
      <c r="S3207" s="755"/>
      <c r="AZ3207" s="10"/>
      <c r="BA3207" s="10"/>
    </row>
    <row r="3208" spans="1:53" hidden="1">
      <c r="A3208" s="484"/>
      <c r="B3208" s="485"/>
      <c r="C3208" s="485"/>
      <c r="E3208" s="13" t="s">
        <v>641</v>
      </c>
      <c r="F3208" s="14">
        <v>3000</v>
      </c>
      <c r="G3208" s="15" t="s">
        <v>3</v>
      </c>
      <c r="H3208" s="58">
        <v>30</v>
      </c>
      <c r="I3208" s="15" t="s">
        <v>2295</v>
      </c>
      <c r="J3208" s="15" t="s">
        <v>3</v>
      </c>
      <c r="K3208" s="16">
        <v>12</v>
      </c>
      <c r="L3208" s="15" t="s">
        <v>2296</v>
      </c>
      <c r="M3208" s="449" t="s">
        <v>5</v>
      </c>
      <c r="N3208" s="448">
        <f>ROUNDUP(IF(H3208&lt;=0,0,IF(K3208&lt;=0,0,F3208*H3208*K3208)),-3)</f>
        <v>1080000</v>
      </c>
      <c r="O3208" s="448">
        <v>1080000</v>
      </c>
      <c r="P3208" s="478">
        <f>N3208-O3208</f>
        <v>0</v>
      </c>
      <c r="Q3208" s="472"/>
      <c r="R3208" s="755"/>
      <c r="S3208" s="755"/>
      <c r="AZ3208" s="10"/>
      <c r="BA3208" s="10"/>
    </row>
    <row r="3209" spans="1:53" hidden="1">
      <c r="A3209" s="484"/>
      <c r="B3209" s="485"/>
      <c r="C3209" s="485"/>
      <c r="E3209" s="13"/>
      <c r="H3209" s="58"/>
      <c r="M3209" s="449"/>
      <c r="N3209" s="448"/>
      <c r="O3209" s="448"/>
      <c r="P3209" s="448"/>
      <c r="Q3209" s="472"/>
      <c r="R3209" s="755"/>
      <c r="S3209" s="755"/>
      <c r="AZ3209" s="10"/>
      <c r="BA3209" s="10"/>
    </row>
    <row r="3210" spans="1:53" hidden="1">
      <c r="A3210" s="484"/>
      <c r="B3210" s="485"/>
      <c r="C3210" s="485"/>
      <c r="D3210" s="1005" t="s">
        <v>436</v>
      </c>
      <c r="E3210" s="13"/>
      <c r="H3210" s="58"/>
      <c r="M3210" s="449"/>
      <c r="N3210" s="532">
        <f>SUBTOTAL(9,N3211:N3215)</f>
        <v>38830000</v>
      </c>
      <c r="O3210" s="532">
        <f>SUBTOTAL(9,O3211:O3215)</f>
        <v>134473000</v>
      </c>
      <c r="P3210" s="532">
        <f>SUBTOTAL(9,P3211:P3215)</f>
        <v>-95643000</v>
      </c>
      <c r="Q3210" s="965"/>
      <c r="R3210" s="755"/>
      <c r="S3210" s="755"/>
      <c r="AZ3210" s="10"/>
      <c r="BA3210" s="10"/>
    </row>
    <row r="3211" spans="1:53" hidden="1">
      <c r="A3211" s="484"/>
      <c r="B3211" s="485"/>
      <c r="C3211" s="485"/>
      <c r="E3211" s="13" t="s">
        <v>2297</v>
      </c>
      <c r="F3211" s="14">
        <v>330000</v>
      </c>
      <c r="G3211" s="15" t="s">
        <v>3</v>
      </c>
      <c r="H3211" s="58">
        <v>1</v>
      </c>
      <c r="I3211" s="15" t="s">
        <v>4</v>
      </c>
      <c r="J3211" s="15" t="s">
        <v>3</v>
      </c>
      <c r="K3211" s="16">
        <v>1</v>
      </c>
      <c r="L3211" s="15" t="s">
        <v>4</v>
      </c>
      <c r="M3211" s="449" t="s">
        <v>5</v>
      </c>
      <c r="N3211" s="448">
        <f>ROUNDUP(IF(H3211&lt;=0,0,IF(K3211&lt;=0,0,F3211*H3211*K3211)),-3)</f>
        <v>330000</v>
      </c>
      <c r="O3211" s="17">
        <v>0</v>
      </c>
      <c r="P3211" s="478">
        <f>N3211-O3211</f>
        <v>330000</v>
      </c>
      <c r="Q3211" s="472"/>
      <c r="R3211" s="755"/>
      <c r="S3211" s="755"/>
      <c r="AZ3211" s="10"/>
      <c r="BA3211" s="10"/>
    </row>
    <row r="3212" spans="1:53" hidden="1">
      <c r="A3212" s="484"/>
      <c r="B3212" s="485"/>
      <c r="C3212" s="485"/>
      <c r="E3212" s="13" t="s">
        <v>2298</v>
      </c>
      <c r="F3212" s="14">
        <v>16500000</v>
      </c>
      <c r="G3212" s="15" t="s">
        <v>3</v>
      </c>
      <c r="H3212" s="58">
        <v>1</v>
      </c>
      <c r="I3212" s="15" t="s">
        <v>16</v>
      </c>
      <c r="J3212" s="15" t="s">
        <v>3</v>
      </c>
      <c r="K3212" s="58">
        <v>1</v>
      </c>
      <c r="L3212" s="15" t="s">
        <v>16</v>
      </c>
      <c r="M3212" s="449" t="s">
        <v>5</v>
      </c>
      <c r="N3212" s="448">
        <f>ROUNDUP(IF(H3212&lt;=0,0,IF(K3212&lt;=0,0,F3212*H3212*K3212)),-3)</f>
        <v>16500000</v>
      </c>
      <c r="O3212" s="17">
        <v>0</v>
      </c>
      <c r="P3212" s="478">
        <f>N3212-O3212</f>
        <v>16500000</v>
      </c>
      <c r="Q3212" s="472"/>
      <c r="R3212" s="755"/>
      <c r="S3212" s="755"/>
      <c r="AZ3212" s="10"/>
      <c r="BA3212" s="10"/>
    </row>
    <row r="3213" spans="1:53" hidden="1">
      <c r="A3213" s="484"/>
      <c r="B3213" s="485"/>
      <c r="C3213" s="485"/>
      <c r="E3213" s="13" t="s">
        <v>642</v>
      </c>
      <c r="F3213" s="14">
        <v>22000000</v>
      </c>
      <c r="G3213" s="15" t="s">
        <v>3</v>
      </c>
      <c r="H3213" s="58">
        <v>1</v>
      </c>
      <c r="I3213" s="15" t="s">
        <v>2182</v>
      </c>
      <c r="J3213" s="15" t="s">
        <v>3</v>
      </c>
      <c r="K3213" s="16">
        <v>1</v>
      </c>
      <c r="L3213" s="15" t="s">
        <v>2182</v>
      </c>
      <c r="M3213" s="449" t="s">
        <v>5</v>
      </c>
      <c r="N3213" s="448">
        <f>ROUNDUP(IF(H3213&lt;=0,0,IF(K3213&lt;=0,0,F3213*H3213*K3213)),-3)</f>
        <v>22000000</v>
      </c>
      <c r="O3213" s="448">
        <v>21693000</v>
      </c>
      <c r="P3213" s="478">
        <f>N3213-O3213</f>
        <v>307000</v>
      </c>
      <c r="Q3213" s="472"/>
      <c r="R3213" s="755"/>
      <c r="S3213" s="755"/>
      <c r="AZ3213" s="10"/>
      <c r="BA3213" s="10"/>
    </row>
    <row r="3214" spans="1:53" hidden="1">
      <c r="A3214" s="484"/>
      <c r="B3214" s="485"/>
      <c r="C3214" s="485"/>
      <c r="E3214" s="13" t="s">
        <v>2319</v>
      </c>
      <c r="G3214" s="15" t="s">
        <v>3</v>
      </c>
      <c r="H3214" s="58"/>
      <c r="I3214" s="15" t="s">
        <v>2182</v>
      </c>
      <c r="J3214" s="15" t="s">
        <v>3</v>
      </c>
      <c r="L3214" s="15" t="s">
        <v>2182</v>
      </c>
      <c r="M3214" s="449" t="s">
        <v>5</v>
      </c>
      <c r="N3214" s="448">
        <f>ROUNDUP(IF(H3214&lt;=0,0,IF(K3214&lt;=0,0,F3214*H3214*K3214)),-3)</f>
        <v>0</v>
      </c>
      <c r="O3214" s="448">
        <v>10000000</v>
      </c>
      <c r="P3214" s="478">
        <f>N3214-O3214</f>
        <v>-10000000</v>
      </c>
      <c r="Q3214" s="472"/>
      <c r="R3214" s="755"/>
      <c r="S3214" s="755"/>
      <c r="AZ3214" s="10"/>
      <c r="BA3214" s="10"/>
    </row>
    <row r="3215" spans="1:53" hidden="1">
      <c r="A3215" s="484"/>
      <c r="B3215" s="485"/>
      <c r="C3215" s="485"/>
      <c r="E3215" s="13" t="s">
        <v>2318</v>
      </c>
      <c r="G3215" s="15" t="s">
        <v>3</v>
      </c>
      <c r="H3215" s="58"/>
      <c r="I3215" s="15" t="s">
        <v>2182</v>
      </c>
      <c r="J3215" s="15" t="s">
        <v>3</v>
      </c>
      <c r="L3215" s="15" t="s">
        <v>2182</v>
      </c>
      <c r="M3215" s="449" t="s">
        <v>5</v>
      </c>
      <c r="N3215" s="448">
        <f>ROUNDUP(IF(H3215&lt;=0,0,IF(K3215&lt;=0,0,F3215*H3215*K3215)),-3)</f>
        <v>0</v>
      </c>
      <c r="O3215" s="448">
        <v>102780000</v>
      </c>
      <c r="P3215" s="478">
        <f>N3215-O3215</f>
        <v>-102780000</v>
      </c>
      <c r="Q3215" s="472"/>
      <c r="R3215" s="755"/>
      <c r="S3215" s="755"/>
      <c r="AZ3215" s="10"/>
      <c r="BA3215" s="10"/>
    </row>
    <row r="3216" spans="1:53" hidden="1">
      <c r="A3216" s="484"/>
      <c r="B3216" s="485"/>
      <c r="C3216" s="485"/>
      <c r="E3216" s="13"/>
      <c r="H3216" s="58"/>
      <c r="M3216" s="449"/>
      <c r="N3216" s="448"/>
      <c r="O3216" s="448"/>
      <c r="P3216" s="448"/>
      <c r="Q3216" s="472"/>
      <c r="R3216" s="755"/>
      <c r="S3216" s="755"/>
      <c r="AZ3216" s="10"/>
      <c r="BA3216" s="10"/>
    </row>
    <row r="3217" spans="1:73" hidden="1">
      <c r="A3217" s="484"/>
      <c r="B3217" s="485"/>
      <c r="C3217" s="485"/>
      <c r="D3217" s="1005" t="s">
        <v>445</v>
      </c>
      <c r="E3217" s="486"/>
      <c r="F3217" s="200"/>
      <c r="G3217" s="35"/>
      <c r="H3217" s="37"/>
      <c r="I3217" s="35"/>
      <c r="J3217" s="35"/>
      <c r="K3217" s="37"/>
      <c r="L3217" s="35"/>
      <c r="M3217" s="487"/>
      <c r="N3217" s="532">
        <f>SUBTOTAL(9,N3218:N3219)</f>
        <v>41875000</v>
      </c>
      <c r="O3217" s="532">
        <f>SUBTOTAL(9,O3218:O3219)</f>
        <v>42560000</v>
      </c>
      <c r="P3217" s="532">
        <f>SUBTOTAL(9,P3218:P3219)</f>
        <v>-685000</v>
      </c>
      <c r="Q3217" s="967"/>
      <c r="R3217" s="755"/>
      <c r="S3217" s="755"/>
      <c r="AZ3217" s="10"/>
      <c r="BA3217" s="10"/>
    </row>
    <row r="3218" spans="1:73" hidden="1">
      <c r="A3218" s="484"/>
      <c r="B3218" s="485"/>
      <c r="C3218" s="485"/>
      <c r="E3218" s="489" t="s">
        <v>2308</v>
      </c>
      <c r="F3218" s="200">
        <v>11875000</v>
      </c>
      <c r="G3218" s="35" t="s">
        <v>3</v>
      </c>
      <c r="H3218" s="37">
        <v>1</v>
      </c>
      <c r="I3218" s="35" t="s">
        <v>2182</v>
      </c>
      <c r="J3218" s="35" t="s">
        <v>3</v>
      </c>
      <c r="K3218" s="37">
        <v>1</v>
      </c>
      <c r="L3218" s="35" t="s">
        <v>2182</v>
      </c>
      <c r="M3218" s="487" t="s">
        <v>5</v>
      </c>
      <c r="N3218" s="448">
        <f>ROUNDUP(IF(H3218&lt;=0,0,IF(K3218&lt;=0,0,F3218*H3218*K3218)),-3)</f>
        <v>11875000</v>
      </c>
      <c r="O3218" s="448">
        <v>12560000</v>
      </c>
      <c r="P3218" s="478">
        <f>N3218-O3218</f>
        <v>-685000</v>
      </c>
      <c r="Q3218" s="488"/>
      <c r="R3218" s="755"/>
      <c r="S3218" s="755"/>
      <c r="AZ3218" s="10"/>
      <c r="BA3218" s="10"/>
    </row>
    <row r="3219" spans="1:73" hidden="1">
      <c r="A3219" s="208"/>
      <c r="B3219" s="149"/>
      <c r="C3219" s="149"/>
      <c r="E3219" s="490" t="s">
        <v>2309</v>
      </c>
      <c r="F3219" s="14">
        <v>30000000</v>
      </c>
      <c r="G3219" s="15" t="s">
        <v>3</v>
      </c>
      <c r="H3219" s="16">
        <v>1</v>
      </c>
      <c r="I3219" s="15" t="s">
        <v>2182</v>
      </c>
      <c r="J3219" s="15" t="s">
        <v>3</v>
      </c>
      <c r="K3219" s="47">
        <v>1</v>
      </c>
      <c r="L3219" s="15" t="s">
        <v>2182</v>
      </c>
      <c r="M3219" s="449" t="s">
        <v>5</v>
      </c>
      <c r="N3219" s="448">
        <f>ROUNDUP(IF(H3219&lt;=0,0,IF(K3219&lt;=0,0,F3219*H3219*K3219)),-3)</f>
        <v>30000000</v>
      </c>
      <c r="O3219" s="17">
        <v>30000000</v>
      </c>
      <c r="P3219" s="478">
        <f>N3219-O3219</f>
        <v>0</v>
      </c>
      <c r="Q3219" s="472"/>
      <c r="R3219" s="755"/>
      <c r="S3219" s="755"/>
      <c r="AZ3219" s="10"/>
      <c r="BA3219" s="10"/>
    </row>
    <row r="3220" spans="1:73" hidden="1">
      <c r="A3220" s="208"/>
      <c r="B3220" s="149"/>
      <c r="C3220" s="149"/>
      <c r="E3220" s="490"/>
      <c r="K3220" s="47"/>
      <c r="M3220" s="449"/>
      <c r="N3220" s="448"/>
      <c r="O3220" s="448"/>
      <c r="P3220" s="448"/>
      <c r="Q3220" s="472"/>
      <c r="R3220" s="755"/>
      <c r="S3220" s="755"/>
      <c r="AZ3220" s="10"/>
      <c r="BA3220" s="10"/>
    </row>
    <row r="3221" spans="1:73" hidden="1">
      <c r="A3221" s="208"/>
      <c r="B3221" s="149"/>
      <c r="C3221" s="149"/>
      <c r="D3221" s="1005" t="s">
        <v>399</v>
      </c>
      <c r="E3221" s="13"/>
      <c r="F3221" s="61"/>
      <c r="G3221" s="47"/>
      <c r="H3221" s="47"/>
      <c r="I3221" s="47"/>
      <c r="J3221" s="47"/>
      <c r="K3221" s="47"/>
      <c r="M3221" s="491"/>
      <c r="N3221" s="532">
        <f>SUBTOTAL(9,N3222:N3223)</f>
        <v>215490000</v>
      </c>
      <c r="O3221" s="532">
        <f>SUBTOTAL(9,O3222:O3223)</f>
        <v>213100000</v>
      </c>
      <c r="P3221" s="532">
        <f>SUBTOTAL(9,P3222:P3223)</f>
        <v>2390000</v>
      </c>
      <c r="Q3221" s="965"/>
      <c r="R3221" s="755"/>
      <c r="S3221" s="755"/>
      <c r="AZ3221" s="10"/>
      <c r="BA3221" s="10"/>
    </row>
    <row r="3222" spans="1:73" hidden="1">
      <c r="A3222" s="208"/>
      <c r="B3222" s="149"/>
      <c r="C3222" s="149"/>
      <c r="E3222" s="13" t="s">
        <v>643</v>
      </c>
      <c r="F3222" s="14">
        <v>13600000</v>
      </c>
      <c r="G3222" s="15" t="s">
        <v>3</v>
      </c>
      <c r="H3222" s="16">
        <v>1</v>
      </c>
      <c r="I3222" s="15" t="s">
        <v>2182</v>
      </c>
      <c r="J3222" s="15" t="s">
        <v>3</v>
      </c>
      <c r="K3222" s="16">
        <v>12</v>
      </c>
      <c r="L3222" s="15" t="s">
        <v>2180</v>
      </c>
      <c r="M3222" s="449" t="s">
        <v>5</v>
      </c>
      <c r="N3222" s="448">
        <f>ROUNDUP(IF(H3222&lt;=0,0,IF(K3222&lt;=0,0,F3222*H3222*K3222)),-3)</f>
        <v>163200000</v>
      </c>
      <c r="O3222" s="448">
        <v>160810000</v>
      </c>
      <c r="P3222" s="478">
        <f>N3222-O3222</f>
        <v>2390000</v>
      </c>
      <c r="Q3222" s="472"/>
      <c r="R3222" s="755"/>
      <c r="S3222" s="755"/>
      <c r="AZ3222" s="10"/>
      <c r="BA3222" s="10"/>
    </row>
    <row r="3223" spans="1:73" hidden="1">
      <c r="A3223" s="208"/>
      <c r="B3223" s="149"/>
      <c r="C3223" s="149"/>
      <c r="E3223" s="13" t="s">
        <v>78</v>
      </c>
      <c r="F3223" s="14">
        <v>13072500</v>
      </c>
      <c r="G3223" s="15" t="s">
        <v>3</v>
      </c>
      <c r="H3223" s="16">
        <v>1</v>
      </c>
      <c r="I3223" s="15" t="s">
        <v>2182</v>
      </c>
      <c r="J3223" s="47" t="s">
        <v>3</v>
      </c>
      <c r="K3223" s="16">
        <v>4</v>
      </c>
      <c r="L3223" s="15" t="s">
        <v>2299</v>
      </c>
      <c r="M3223" s="491" t="s">
        <v>5</v>
      </c>
      <c r="N3223" s="448">
        <f>ROUNDUP(IF(H3223&lt;=0,0,IF(K3223&lt;=0,0,F3223*H3223*K3223)),-3)</f>
        <v>52290000</v>
      </c>
      <c r="O3223" s="448">
        <v>52290000</v>
      </c>
      <c r="P3223" s="478">
        <f>N3223-O3223</f>
        <v>0</v>
      </c>
      <c r="Q3223" s="472"/>
      <c r="R3223" s="755"/>
      <c r="S3223" s="755"/>
      <c r="AZ3223" s="10"/>
      <c r="BA3223" s="10"/>
    </row>
    <row r="3224" spans="1:73" hidden="1">
      <c r="A3224" s="208"/>
      <c r="B3224" s="149"/>
      <c r="C3224" s="149"/>
      <c r="E3224" s="13"/>
      <c r="J3224" s="47"/>
      <c r="K3224" s="47"/>
      <c r="M3224" s="491"/>
      <c r="N3224" s="448"/>
      <c r="O3224" s="448"/>
      <c r="P3224" s="448"/>
      <c r="Q3224" s="472"/>
      <c r="R3224" s="755"/>
      <c r="S3224" s="755"/>
      <c r="AZ3224" s="10"/>
      <c r="BA3224" s="10"/>
    </row>
    <row r="3225" spans="1:73" ht="13.5" hidden="1">
      <c r="A3225" s="492"/>
      <c r="B3225" s="149"/>
      <c r="C3225" s="149"/>
      <c r="D3225" s="1005" t="s">
        <v>417</v>
      </c>
      <c r="E3225" s="493"/>
      <c r="F3225" s="494"/>
      <c r="G3225" s="19"/>
      <c r="H3225" s="58"/>
      <c r="J3225" s="19"/>
      <c r="M3225" s="495"/>
      <c r="N3225" s="532">
        <f>SUBTOTAL(9,N3226:N3226)</f>
        <v>20000000</v>
      </c>
      <c r="O3225" s="532">
        <f>SUBTOTAL(9,O3226:O3226)</f>
        <v>0</v>
      </c>
      <c r="P3225" s="532">
        <f>SUBTOTAL(9,P3226:P3226)</f>
        <v>20000000</v>
      </c>
      <c r="Q3225" s="965"/>
      <c r="R3225" s="755"/>
      <c r="S3225" s="755"/>
      <c r="AZ3225" s="10"/>
      <c r="BA3225" s="10"/>
      <c r="BD3225" s="30"/>
      <c r="BE3225" s="12"/>
      <c r="BU3225" s="30"/>
    </row>
    <row r="3226" spans="1:73" s="47" customFormat="1" ht="13.5" hidden="1">
      <c r="A3226" s="149"/>
      <c r="B3226" s="149"/>
      <c r="C3226" s="149"/>
      <c r="D3226" s="1005"/>
      <c r="E3226" s="496" t="s">
        <v>2310</v>
      </c>
      <c r="F3226" s="497">
        <v>20000000</v>
      </c>
      <c r="G3226" s="19" t="s">
        <v>3</v>
      </c>
      <c r="H3226" s="58">
        <v>1</v>
      </c>
      <c r="I3226" s="15" t="s">
        <v>2209</v>
      </c>
      <c r="J3226" s="19" t="s">
        <v>3</v>
      </c>
      <c r="K3226" s="16">
        <v>1</v>
      </c>
      <c r="L3226" s="15" t="s">
        <v>2209</v>
      </c>
      <c r="M3226" s="495" t="s">
        <v>5</v>
      </c>
      <c r="N3226" s="448">
        <f>ROUNDUP(IF(H3226&lt;=0,0,IF(K3226&lt;=0,0,F3226*H3226*K3226)),-3)</f>
        <v>20000000</v>
      </c>
      <c r="O3226" s="17">
        <v>0</v>
      </c>
      <c r="P3226" s="478">
        <f>N3226-O3226</f>
        <v>20000000</v>
      </c>
      <c r="Q3226" s="472"/>
      <c r="R3226" s="755"/>
      <c r="S3226" s="755"/>
      <c r="BD3226" s="44"/>
      <c r="BE3226" s="284"/>
      <c r="BU3226" s="44"/>
    </row>
    <row r="3227" spans="1:73" s="47" customFormat="1" ht="13.5" hidden="1">
      <c r="A3227" s="149"/>
      <c r="B3227" s="149"/>
      <c r="C3227" s="149"/>
      <c r="D3227" s="1005"/>
      <c r="E3227" s="496"/>
      <c r="F3227" s="497"/>
      <c r="G3227" s="19"/>
      <c r="H3227" s="58"/>
      <c r="I3227" s="15"/>
      <c r="J3227" s="19"/>
      <c r="K3227" s="16"/>
      <c r="L3227" s="15"/>
      <c r="M3227" s="495"/>
      <c r="N3227" s="448"/>
      <c r="O3227" s="448"/>
      <c r="P3227" s="448"/>
      <c r="Q3227" s="472"/>
      <c r="R3227" s="755"/>
      <c r="S3227" s="755"/>
      <c r="BD3227" s="44"/>
      <c r="BE3227" s="284"/>
      <c r="BU3227" s="44"/>
    </row>
    <row r="3228" spans="1:73" hidden="1">
      <c r="A3228" s="484"/>
      <c r="B3228" s="485"/>
      <c r="C3228" s="485"/>
      <c r="D3228" s="1005" t="s">
        <v>409</v>
      </c>
      <c r="E3228" s="13"/>
      <c r="H3228" s="58"/>
      <c r="M3228" s="449"/>
      <c r="N3228" s="532">
        <f>SUBTOTAL(9,N3229)</f>
        <v>4500000</v>
      </c>
      <c r="O3228" s="532">
        <f>SUBTOTAL(9,O3229)</f>
        <v>4500000</v>
      </c>
      <c r="P3228" s="532">
        <f>SUBTOTAL(9,P3229)</f>
        <v>0</v>
      </c>
      <c r="Q3228" s="965"/>
      <c r="R3228" s="755"/>
      <c r="S3228" s="755"/>
      <c r="AZ3228" s="10"/>
      <c r="BA3228" s="10"/>
    </row>
    <row r="3229" spans="1:73" hidden="1">
      <c r="A3229" s="484"/>
      <c r="B3229" s="485"/>
      <c r="C3229" s="485"/>
      <c r="E3229" s="13" t="s">
        <v>644</v>
      </c>
      <c r="F3229" s="14">
        <v>4500000</v>
      </c>
      <c r="G3229" s="15" t="s">
        <v>3</v>
      </c>
      <c r="H3229" s="58">
        <v>1</v>
      </c>
      <c r="I3229" s="15" t="s">
        <v>2182</v>
      </c>
      <c r="J3229" s="15" t="s">
        <v>3</v>
      </c>
      <c r="K3229" s="16">
        <v>1</v>
      </c>
      <c r="L3229" s="15" t="s">
        <v>2300</v>
      </c>
      <c r="M3229" s="449" t="s">
        <v>5</v>
      </c>
      <c r="N3229" s="448">
        <f>ROUNDUP(IF(H3229&lt;=0,0,IF(K3229&lt;=0,0,F3229*H3229*K3229)),-3)</f>
        <v>4500000</v>
      </c>
      <c r="O3229" s="448">
        <v>4500000</v>
      </c>
      <c r="P3229" s="478">
        <f>N3229-O3229</f>
        <v>0</v>
      </c>
      <c r="Q3229" s="472"/>
      <c r="R3229" s="755"/>
      <c r="S3229" s="755"/>
      <c r="AZ3229" s="10"/>
      <c r="BA3229" s="10"/>
    </row>
    <row r="3230" spans="1:73" hidden="1">
      <c r="A3230" s="484"/>
      <c r="B3230" s="485"/>
      <c r="C3230" s="485"/>
      <c r="E3230" s="13"/>
      <c r="H3230" s="58"/>
      <c r="M3230" s="449"/>
      <c r="N3230" s="448"/>
      <c r="O3230" s="448"/>
      <c r="P3230" s="448"/>
      <c r="Q3230" s="472"/>
      <c r="R3230" s="755"/>
      <c r="S3230" s="755"/>
      <c r="AZ3230" s="10"/>
      <c r="BA3230" s="10"/>
    </row>
    <row r="3231" spans="1:73" s="477" customFormat="1" hidden="1">
      <c r="A3231" s="473"/>
      <c r="B3231" s="474"/>
      <c r="C3231" s="473"/>
      <c r="D3231" s="1011" t="s">
        <v>2291</v>
      </c>
      <c r="E3231" s="455"/>
      <c r="F3231" s="456"/>
      <c r="G3231" s="457"/>
      <c r="H3231" s="466"/>
      <c r="I3231" s="457"/>
      <c r="J3231" s="457"/>
      <c r="K3231" s="459"/>
      <c r="L3231" s="457"/>
      <c r="M3231" s="457"/>
      <c r="N3231" s="565">
        <f>SUBTOTAL(9,N3232:N3232)</f>
        <v>1780000</v>
      </c>
      <c r="O3231" s="565">
        <f>SUBTOTAL(9,O3232:O3232)</f>
        <v>1678000</v>
      </c>
      <c r="P3231" s="565">
        <f>SUBTOTAL(9,P3232:P3232)</f>
        <v>102000</v>
      </c>
      <c r="Q3231" s="966"/>
      <c r="R3231" s="755"/>
      <c r="S3231" s="755"/>
    </row>
    <row r="3232" spans="1:73" s="477" customFormat="1" hidden="1">
      <c r="A3232" s="473"/>
      <c r="B3232" s="474"/>
      <c r="C3232" s="473"/>
      <c r="D3232" s="1079"/>
      <c r="E3232" s="455" t="s">
        <v>2292</v>
      </c>
      <c r="F3232" s="456">
        <v>890000</v>
      </c>
      <c r="G3232" s="457" t="s">
        <v>3</v>
      </c>
      <c r="H3232" s="458">
        <f>H3174</f>
        <v>2</v>
      </c>
      <c r="I3232" s="457" t="s">
        <v>9</v>
      </c>
      <c r="J3232" s="457" t="s">
        <v>3</v>
      </c>
      <c r="K3232" s="459">
        <v>1</v>
      </c>
      <c r="L3232" s="457" t="s">
        <v>16</v>
      </c>
      <c r="M3232" s="457" t="s">
        <v>5</v>
      </c>
      <c r="N3232" s="475">
        <f>ROUNDUP((F3232*H3232*K3232),-3)</f>
        <v>1780000</v>
      </c>
      <c r="O3232" s="478">
        <v>1678000</v>
      </c>
      <c r="P3232" s="478">
        <f>N3232-O3232</f>
        <v>102000</v>
      </c>
      <c r="Q3232" s="476"/>
      <c r="R3232" s="755"/>
      <c r="S3232" s="755"/>
    </row>
    <row r="3233" spans="1:53" s="477" customFormat="1" hidden="1">
      <c r="A3233" s="473"/>
      <c r="B3233" s="474"/>
      <c r="C3233" s="473"/>
      <c r="D3233" s="1079"/>
      <c r="E3233" s="455"/>
      <c r="F3233" s="456"/>
      <c r="G3233" s="457"/>
      <c r="H3233" s="458"/>
      <c r="I3233" s="457"/>
      <c r="J3233" s="457"/>
      <c r="K3233" s="459"/>
      <c r="L3233" s="457"/>
      <c r="M3233" s="457"/>
      <c r="N3233" s="475"/>
      <c r="O3233" s="478"/>
      <c r="P3233" s="478"/>
      <c r="Q3233" s="476"/>
      <c r="R3233" s="755"/>
      <c r="S3233" s="755"/>
    </row>
    <row r="3234" spans="1:53" hidden="1">
      <c r="A3234" s="484"/>
      <c r="B3234" s="485"/>
      <c r="C3234" s="485"/>
      <c r="D3234" s="1005" t="s">
        <v>412</v>
      </c>
      <c r="E3234" s="13"/>
      <c r="H3234" s="58"/>
      <c r="M3234" s="449"/>
      <c r="N3234" s="532">
        <f>SUBTOTAL(9,N3235:N3240)</f>
        <v>248440000</v>
      </c>
      <c r="O3234" s="532">
        <f>SUBTOTAL(9,O3235:O3240)</f>
        <v>175146000</v>
      </c>
      <c r="P3234" s="532">
        <f>SUBTOTAL(9,P3235:P3240)</f>
        <v>73294000</v>
      </c>
      <c r="Q3234" s="965"/>
      <c r="R3234" s="755"/>
      <c r="S3234" s="755"/>
      <c r="AZ3234" s="10"/>
      <c r="BA3234" s="10"/>
    </row>
    <row r="3235" spans="1:53" hidden="1">
      <c r="A3235" s="208"/>
      <c r="B3235" s="149"/>
      <c r="C3235" s="149"/>
      <c r="E3235" s="13" t="s">
        <v>2301</v>
      </c>
      <c r="F3235" s="14">
        <v>6300000</v>
      </c>
      <c r="G3235" s="15" t="s">
        <v>3</v>
      </c>
      <c r="H3235" s="58">
        <v>1</v>
      </c>
      <c r="I3235" s="15" t="s">
        <v>16</v>
      </c>
      <c r="J3235" s="15" t="s">
        <v>3</v>
      </c>
      <c r="K3235" s="58">
        <v>1</v>
      </c>
      <c r="L3235" s="15" t="s">
        <v>16</v>
      </c>
      <c r="M3235" s="449" t="s">
        <v>5</v>
      </c>
      <c r="N3235" s="448">
        <f t="shared" ref="N3235:N3240" si="210">ROUNDUP(IF(H3235&lt;=0,0,IF(K3235&lt;=0,0,F3235*H3235*K3235)),-3)</f>
        <v>6300000</v>
      </c>
      <c r="O3235" s="17">
        <v>7000000</v>
      </c>
      <c r="P3235" s="478">
        <f t="shared" ref="P3235:P3240" si="211">N3235-O3235</f>
        <v>-700000</v>
      </c>
      <c r="Q3235" s="472"/>
      <c r="R3235" s="755"/>
      <c r="S3235" s="755"/>
      <c r="AZ3235" s="10"/>
      <c r="BA3235" s="10"/>
    </row>
    <row r="3236" spans="1:53" hidden="1">
      <c r="A3236" s="208"/>
      <c r="B3236" s="149"/>
      <c r="C3236" s="149"/>
      <c r="E3236" s="13" t="s">
        <v>2302</v>
      </c>
      <c r="F3236" s="14">
        <v>27200000</v>
      </c>
      <c r="G3236" s="15" t="s">
        <v>3</v>
      </c>
      <c r="H3236" s="58">
        <v>1</v>
      </c>
      <c r="I3236" s="15" t="s">
        <v>16</v>
      </c>
      <c r="J3236" s="15" t="s">
        <v>3</v>
      </c>
      <c r="K3236" s="58">
        <v>1</v>
      </c>
      <c r="L3236" s="15" t="s">
        <v>16</v>
      </c>
      <c r="M3236" s="449" t="s">
        <v>5</v>
      </c>
      <c r="N3236" s="448">
        <f t="shared" si="210"/>
        <v>27200000</v>
      </c>
      <c r="O3236" s="448">
        <v>30000000</v>
      </c>
      <c r="P3236" s="478">
        <f t="shared" si="211"/>
        <v>-2800000</v>
      </c>
      <c r="Q3236" s="472"/>
      <c r="R3236" s="755"/>
      <c r="S3236" s="755"/>
      <c r="AZ3236" s="10"/>
      <c r="BA3236" s="10"/>
    </row>
    <row r="3237" spans="1:53" hidden="1">
      <c r="A3237" s="208"/>
      <c r="B3237" s="149"/>
      <c r="C3237" s="149"/>
      <c r="E3237" s="13" t="s">
        <v>2303</v>
      </c>
      <c r="F3237" s="14">
        <v>90000000</v>
      </c>
      <c r="G3237" s="15" t="s">
        <v>3</v>
      </c>
      <c r="H3237" s="16">
        <v>1</v>
      </c>
      <c r="I3237" s="15" t="s">
        <v>2182</v>
      </c>
      <c r="J3237" s="15" t="s">
        <v>3</v>
      </c>
      <c r="K3237" s="16">
        <v>1</v>
      </c>
      <c r="L3237" s="15" t="s">
        <v>2182</v>
      </c>
      <c r="M3237" s="449" t="s">
        <v>5</v>
      </c>
      <c r="N3237" s="448">
        <f t="shared" si="210"/>
        <v>90000000</v>
      </c>
      <c r="O3237" s="448">
        <v>113160000</v>
      </c>
      <c r="P3237" s="478">
        <f t="shared" si="211"/>
        <v>-23160000</v>
      </c>
      <c r="Q3237" s="472"/>
      <c r="R3237" s="755"/>
      <c r="S3237" s="755"/>
      <c r="AZ3237" s="10"/>
      <c r="BA3237" s="10"/>
    </row>
    <row r="3238" spans="1:53" hidden="1">
      <c r="A3238" s="208"/>
      <c r="B3238" s="149"/>
      <c r="C3238" s="149"/>
      <c r="E3238" s="13" t="s">
        <v>2304</v>
      </c>
      <c r="F3238" s="14">
        <v>100000000</v>
      </c>
      <c r="G3238" s="15" t="s">
        <v>3</v>
      </c>
      <c r="H3238" s="58">
        <v>1</v>
      </c>
      <c r="I3238" s="15" t="s">
        <v>16</v>
      </c>
      <c r="J3238" s="15" t="s">
        <v>3</v>
      </c>
      <c r="K3238" s="58">
        <v>1</v>
      </c>
      <c r="L3238" s="15" t="s">
        <v>16</v>
      </c>
      <c r="M3238" s="449" t="s">
        <v>5</v>
      </c>
      <c r="N3238" s="448">
        <f t="shared" si="210"/>
        <v>100000000</v>
      </c>
      <c r="O3238" s="17">
        <v>0</v>
      </c>
      <c r="P3238" s="478">
        <f t="shared" si="211"/>
        <v>100000000</v>
      </c>
      <c r="Q3238" s="472"/>
      <c r="R3238" s="755"/>
      <c r="S3238" s="755"/>
      <c r="AZ3238" s="10"/>
      <c r="BA3238" s="10"/>
    </row>
    <row r="3239" spans="1:53" hidden="1">
      <c r="A3239" s="208"/>
      <c r="B3239" s="149"/>
      <c r="C3239" s="149"/>
      <c r="E3239" s="13" t="s">
        <v>2305</v>
      </c>
      <c r="F3239" s="14">
        <v>5000000</v>
      </c>
      <c r="G3239" s="15" t="s">
        <v>3</v>
      </c>
      <c r="H3239" s="58">
        <v>1</v>
      </c>
      <c r="I3239" s="15" t="s">
        <v>16</v>
      </c>
      <c r="J3239" s="15" t="s">
        <v>3</v>
      </c>
      <c r="K3239" s="58">
        <v>1</v>
      </c>
      <c r="L3239" s="15" t="s">
        <v>16</v>
      </c>
      <c r="M3239" s="449" t="s">
        <v>5</v>
      </c>
      <c r="N3239" s="448">
        <f t="shared" si="210"/>
        <v>5000000</v>
      </c>
      <c r="O3239" s="448">
        <v>6620000</v>
      </c>
      <c r="P3239" s="478">
        <f t="shared" si="211"/>
        <v>-1620000</v>
      </c>
      <c r="Q3239" s="472"/>
      <c r="R3239" s="755"/>
      <c r="S3239" s="755"/>
      <c r="AZ3239" s="10"/>
      <c r="BA3239" s="10"/>
    </row>
    <row r="3240" spans="1:53" hidden="1">
      <c r="A3240" s="208"/>
      <c r="B3240" s="149"/>
      <c r="C3240" s="149"/>
      <c r="E3240" s="13" t="s">
        <v>645</v>
      </c>
      <c r="F3240" s="14">
        <v>19940000</v>
      </c>
      <c r="G3240" s="15" t="s">
        <v>3</v>
      </c>
      <c r="H3240" s="58">
        <v>1</v>
      </c>
      <c r="I3240" s="15" t="s">
        <v>16</v>
      </c>
      <c r="J3240" s="15" t="s">
        <v>3</v>
      </c>
      <c r="K3240" s="58">
        <v>1</v>
      </c>
      <c r="L3240" s="15" t="s">
        <v>16</v>
      </c>
      <c r="M3240" s="449" t="s">
        <v>5</v>
      </c>
      <c r="N3240" s="448">
        <f t="shared" si="210"/>
        <v>19940000</v>
      </c>
      <c r="O3240" s="448">
        <v>18366000</v>
      </c>
      <c r="P3240" s="478">
        <f t="shared" si="211"/>
        <v>1574000</v>
      </c>
      <c r="Q3240" s="472"/>
      <c r="R3240" s="755"/>
      <c r="S3240" s="755"/>
      <c r="AZ3240" s="10"/>
      <c r="BA3240" s="10"/>
    </row>
    <row r="3241" spans="1:53" hidden="1">
      <c r="A3241" s="208"/>
      <c r="B3241" s="149"/>
      <c r="C3241" s="149"/>
      <c r="E3241" s="13"/>
      <c r="J3241" s="47"/>
      <c r="M3241" s="491"/>
      <c r="N3241" s="448"/>
      <c r="O3241" s="448"/>
      <c r="P3241" s="448"/>
      <c r="Q3241" s="472"/>
      <c r="R3241" s="755"/>
      <c r="S3241" s="755"/>
      <c r="AZ3241" s="10"/>
      <c r="BA3241" s="10"/>
    </row>
    <row r="3242" spans="1:53" s="477" customFormat="1" hidden="1">
      <c r="A3242" s="473"/>
      <c r="B3242" s="474"/>
      <c r="C3242" s="498"/>
      <c r="D3242" s="1005" t="s">
        <v>408</v>
      </c>
      <c r="E3242" s="455"/>
      <c r="F3242" s="456"/>
      <c r="G3242" s="457"/>
      <c r="H3242" s="458"/>
      <c r="I3242" s="457"/>
      <c r="J3242" s="457"/>
      <c r="K3242" s="459"/>
      <c r="L3242" s="457"/>
      <c r="M3242" s="457"/>
      <c r="N3242" s="968">
        <f>SUBTOTAL(9,N3243:N3243)</f>
        <v>1200000</v>
      </c>
      <c r="O3242" s="968">
        <f>SUBTOTAL(9,O3243:O3243)</f>
        <v>0</v>
      </c>
      <c r="P3242" s="968">
        <f>SUBTOTAL(9,P3243:P3243)</f>
        <v>1200000</v>
      </c>
      <c r="Q3242" s="966"/>
      <c r="R3242" s="755"/>
      <c r="S3242" s="755"/>
    </row>
    <row r="3243" spans="1:53" s="477" customFormat="1" hidden="1">
      <c r="A3243" s="498"/>
      <c r="B3243" s="499"/>
      <c r="C3243" s="499"/>
      <c r="D3243" s="1080"/>
      <c r="E3243" s="455" t="s">
        <v>807</v>
      </c>
      <c r="F3243" s="456">
        <v>100000</v>
      </c>
      <c r="G3243" s="457" t="s">
        <v>3</v>
      </c>
      <c r="H3243" s="482">
        <v>1</v>
      </c>
      <c r="I3243" s="457" t="s">
        <v>2293</v>
      </c>
      <c r="J3243" s="457" t="s">
        <v>3</v>
      </c>
      <c r="K3243" s="459">
        <v>12</v>
      </c>
      <c r="L3243" s="457" t="s">
        <v>12</v>
      </c>
      <c r="M3243" s="500" t="s">
        <v>5</v>
      </c>
      <c r="N3243" s="501">
        <f>ROUNDUP(IF(H3243&lt;=0,0,IF(K3243&lt;=0,F3243*H3243,F3243*H3243*K3243)),-3)</f>
        <v>1200000</v>
      </c>
      <c r="O3243" s="17">
        <v>0</v>
      </c>
      <c r="P3243" s="478">
        <f>N3243-O3243</f>
        <v>1200000</v>
      </c>
      <c r="Q3243" s="476"/>
      <c r="R3243" s="755"/>
      <c r="S3243" s="755"/>
    </row>
    <row r="3244" spans="1:53" hidden="1">
      <c r="A3244" s="208"/>
      <c r="B3244" s="149"/>
      <c r="C3244" s="149"/>
      <c r="D3244" s="1080"/>
      <c r="E3244" s="455"/>
      <c r="F3244" s="456"/>
      <c r="G3244" s="457"/>
      <c r="H3244" s="482"/>
      <c r="I3244" s="457"/>
      <c r="J3244" s="457"/>
      <c r="K3244" s="459"/>
      <c r="L3244" s="457"/>
      <c r="M3244" s="500"/>
      <c r="N3244" s="501"/>
      <c r="O3244" s="448"/>
      <c r="P3244" s="448"/>
      <c r="Q3244" s="472"/>
      <c r="R3244" s="755"/>
      <c r="S3244" s="755"/>
      <c r="AZ3244" s="10"/>
      <c r="BA3244" s="10"/>
    </row>
    <row r="3245" spans="1:53" s="477" customFormat="1" hidden="1">
      <c r="A3245" s="473"/>
      <c r="B3245" s="474"/>
      <c r="C3245" s="473"/>
      <c r="D3245" s="1011" t="s">
        <v>407</v>
      </c>
      <c r="E3245" s="455"/>
      <c r="F3245" s="456"/>
      <c r="G3245" s="457"/>
      <c r="H3245" s="458"/>
      <c r="I3245" s="457"/>
      <c r="J3245" s="457"/>
      <c r="K3245" s="459"/>
      <c r="L3245" s="457"/>
      <c r="M3245" s="457"/>
      <c r="N3245" s="565">
        <f>SUBTOTAL(9,N3246:N3246)</f>
        <v>1200000</v>
      </c>
      <c r="O3245" s="565">
        <f>SUBTOTAL(9,O3246:O3246)</f>
        <v>1200000</v>
      </c>
      <c r="P3245" s="565">
        <f>SUBTOTAL(9,P3246:P3246)</f>
        <v>0</v>
      </c>
      <c r="Q3245" s="966"/>
      <c r="R3245" s="755"/>
      <c r="S3245" s="755"/>
    </row>
    <row r="3246" spans="1:53" s="477" customFormat="1" hidden="1">
      <c r="A3246" s="473"/>
      <c r="B3246" s="474"/>
      <c r="C3246" s="473"/>
      <c r="D3246" s="1079"/>
      <c r="E3246" s="455" t="s">
        <v>808</v>
      </c>
      <c r="F3246" s="456">
        <v>600000</v>
      </c>
      <c r="G3246" s="457" t="s">
        <v>3</v>
      </c>
      <c r="H3246" s="458">
        <f>H3174</f>
        <v>2</v>
      </c>
      <c r="I3246" s="457" t="s">
        <v>2123</v>
      </c>
      <c r="J3246" s="457" t="s">
        <v>3</v>
      </c>
      <c r="K3246" s="459">
        <v>1</v>
      </c>
      <c r="L3246" s="457" t="s">
        <v>16</v>
      </c>
      <c r="M3246" s="457" t="s">
        <v>5</v>
      </c>
      <c r="N3246" s="475">
        <f>ROUNDUP((F3246*H3246*K3246),-3)</f>
        <v>1200000</v>
      </c>
      <c r="O3246" s="478">
        <v>1200000</v>
      </c>
      <c r="P3246" s="478">
        <f>N3246-O3246</f>
        <v>0</v>
      </c>
      <c r="Q3246" s="476"/>
      <c r="R3246" s="755"/>
      <c r="S3246" s="755"/>
    </row>
    <row r="3247" spans="1:53" s="477" customFormat="1" hidden="1">
      <c r="A3247" s="473"/>
      <c r="B3247" s="474"/>
      <c r="C3247" s="473"/>
      <c r="D3247" s="1079"/>
      <c r="E3247" s="455"/>
      <c r="F3247" s="456"/>
      <c r="G3247" s="457"/>
      <c r="H3247" s="458"/>
      <c r="I3247" s="457"/>
      <c r="J3247" s="457"/>
      <c r="K3247" s="459"/>
      <c r="L3247" s="457"/>
      <c r="M3247" s="457"/>
      <c r="N3247" s="475"/>
      <c r="O3247" s="478"/>
      <c r="P3247" s="478"/>
      <c r="Q3247" s="476"/>
      <c r="R3247" s="755"/>
      <c r="S3247" s="755"/>
    </row>
    <row r="3248" spans="1:53" hidden="1">
      <c r="A3248" s="484"/>
      <c r="B3248" s="485"/>
      <c r="C3248" s="485"/>
      <c r="D3248" s="1005" t="s">
        <v>434</v>
      </c>
      <c r="E3248" s="124"/>
      <c r="M3248" s="449"/>
      <c r="N3248" s="532">
        <f>SUBTOTAL(9,N3249:N3250)</f>
        <v>9620000</v>
      </c>
      <c r="O3248" s="532">
        <f>SUBTOTAL(9,O3249:O3250)</f>
        <v>10000000</v>
      </c>
      <c r="P3248" s="532">
        <f>SUBTOTAL(9,P3249:P3250)</f>
        <v>-380000</v>
      </c>
      <c r="Q3248" s="967"/>
      <c r="R3248" s="755"/>
      <c r="S3248" s="755"/>
      <c r="AZ3248" s="10"/>
      <c r="BA3248" s="10"/>
    </row>
    <row r="3249" spans="1:73" hidden="1">
      <c r="A3249" s="484"/>
      <c r="B3249" s="485"/>
      <c r="C3249" s="485"/>
      <c r="E3249" s="486" t="s">
        <v>2306</v>
      </c>
      <c r="F3249" s="200">
        <v>260000</v>
      </c>
      <c r="G3249" s="35" t="s">
        <v>3</v>
      </c>
      <c r="H3249" s="37">
        <v>1</v>
      </c>
      <c r="I3249" s="35" t="s">
        <v>2182</v>
      </c>
      <c r="J3249" s="35" t="s">
        <v>3</v>
      </c>
      <c r="K3249" s="37">
        <v>1</v>
      </c>
      <c r="L3249" s="35" t="s">
        <v>2182</v>
      </c>
      <c r="M3249" s="487" t="s">
        <v>5</v>
      </c>
      <c r="N3249" s="448">
        <f>ROUNDUP(IF(H3249&lt;=0,0,IF(K3249&lt;=0,0,F3249*H3249*K3249)),-3)</f>
        <v>260000</v>
      </c>
      <c r="O3249" s="17">
        <v>0</v>
      </c>
      <c r="P3249" s="478">
        <f>N3249-O3249</f>
        <v>260000</v>
      </c>
      <c r="Q3249" s="488"/>
      <c r="R3249" s="755"/>
      <c r="S3249" s="755"/>
      <c r="AZ3249" s="10"/>
      <c r="BA3249" s="10"/>
    </row>
    <row r="3250" spans="1:73" hidden="1">
      <c r="A3250" s="484"/>
      <c r="B3250" s="485"/>
      <c r="C3250" s="485"/>
      <c r="E3250" s="199" t="s">
        <v>2307</v>
      </c>
      <c r="F3250" s="200">
        <v>9360000</v>
      </c>
      <c r="G3250" s="35" t="s">
        <v>3</v>
      </c>
      <c r="H3250" s="37">
        <v>1</v>
      </c>
      <c r="I3250" s="35" t="s">
        <v>2209</v>
      </c>
      <c r="J3250" s="35" t="s">
        <v>3</v>
      </c>
      <c r="K3250" s="502">
        <v>1</v>
      </c>
      <c r="L3250" s="35" t="s">
        <v>2209</v>
      </c>
      <c r="M3250" s="487" t="s">
        <v>5</v>
      </c>
      <c r="N3250" s="448">
        <f>ROUNDUP(IF(H3250&lt;=0,0,IF(K3250&lt;=0,0,F3250*H3250*K3250)),-3)</f>
        <v>9360000</v>
      </c>
      <c r="O3250" s="17">
        <v>10000000</v>
      </c>
      <c r="P3250" s="478">
        <f>N3250-O3250</f>
        <v>-640000</v>
      </c>
      <c r="Q3250" s="488"/>
      <c r="R3250" s="755"/>
      <c r="S3250" s="755"/>
      <c r="AZ3250" s="10"/>
      <c r="BA3250" s="10"/>
    </row>
    <row r="3251" spans="1:73" hidden="1">
      <c r="A3251" s="484"/>
      <c r="B3251" s="485"/>
      <c r="C3251" s="485"/>
      <c r="E3251" s="199"/>
      <c r="F3251" s="200"/>
      <c r="G3251" s="35"/>
      <c r="H3251" s="37"/>
      <c r="I3251" s="35"/>
      <c r="J3251" s="35"/>
      <c r="K3251" s="502"/>
      <c r="L3251" s="35"/>
      <c r="M3251" s="487"/>
      <c r="N3251" s="448"/>
      <c r="O3251" s="448"/>
      <c r="P3251" s="448"/>
      <c r="Q3251" s="488"/>
      <c r="R3251" s="755"/>
      <c r="S3251" s="755"/>
      <c r="AZ3251" s="10"/>
      <c r="BA3251" s="10"/>
    </row>
    <row r="3252" spans="1:73" s="47" customFormat="1" ht="13.5" hidden="1">
      <c r="A3252" s="149"/>
      <c r="B3252" s="149"/>
      <c r="C3252" s="149"/>
      <c r="D3252" s="1005" t="s">
        <v>401</v>
      </c>
      <c r="E3252" s="496"/>
      <c r="F3252" s="497"/>
      <c r="G3252" s="19"/>
      <c r="H3252" s="58"/>
      <c r="I3252" s="15"/>
      <c r="J3252" s="19"/>
      <c r="K3252" s="16"/>
      <c r="L3252" s="15"/>
      <c r="M3252" s="495"/>
      <c r="N3252" s="532">
        <f>SUBTOTAL(9,N3253:N3253)</f>
        <v>0</v>
      </c>
      <c r="O3252" s="532">
        <f>SUBTOTAL(9,O3253:O3253)</f>
        <v>2962000</v>
      </c>
      <c r="P3252" s="532">
        <f>SUBTOTAL(9,P3253:P3253)</f>
        <v>-2962000</v>
      </c>
      <c r="Q3252" s="965"/>
      <c r="R3252" s="755"/>
      <c r="S3252" s="755"/>
      <c r="BD3252" s="44"/>
      <c r="BE3252" s="284"/>
      <c r="BU3252" s="44"/>
    </row>
    <row r="3253" spans="1:73" s="47" customFormat="1" ht="13.5" hidden="1">
      <c r="A3253" s="149"/>
      <c r="B3253" s="149"/>
      <c r="C3253" s="149"/>
      <c r="D3253" s="1005"/>
      <c r="E3253" s="496" t="s">
        <v>2320</v>
      </c>
      <c r="F3253" s="497"/>
      <c r="G3253" s="19" t="s">
        <v>3</v>
      </c>
      <c r="H3253" s="58"/>
      <c r="I3253" s="15" t="s">
        <v>2209</v>
      </c>
      <c r="J3253" s="19" t="s">
        <v>3</v>
      </c>
      <c r="K3253" s="16"/>
      <c r="L3253" s="15" t="s">
        <v>2209</v>
      </c>
      <c r="M3253" s="495" t="s">
        <v>5</v>
      </c>
      <c r="N3253" s="448">
        <f>ROUNDUP(IF(H3253&lt;=0,0,IF(K3253&lt;=0,0,F3253*H3253*K3253)),-3)</f>
        <v>0</v>
      </c>
      <c r="O3253" s="17">
        <v>2962000</v>
      </c>
      <c r="P3253" s="478">
        <f>N3253-O3253</f>
        <v>-2962000</v>
      </c>
      <c r="Q3253" s="472"/>
      <c r="R3253" s="755"/>
      <c r="S3253" s="755"/>
      <c r="BD3253" s="44"/>
      <c r="BE3253" s="284"/>
      <c r="BU3253" s="44"/>
    </row>
    <row r="3254" spans="1:73" s="47" customFormat="1" ht="13.5" hidden="1">
      <c r="A3254" s="149"/>
      <c r="B3254" s="149"/>
      <c r="C3254" s="149"/>
      <c r="D3254" s="1005"/>
      <c r="E3254" s="496"/>
      <c r="F3254" s="497"/>
      <c r="G3254" s="19"/>
      <c r="H3254" s="58"/>
      <c r="I3254" s="15"/>
      <c r="J3254" s="19"/>
      <c r="K3254" s="16"/>
      <c r="L3254" s="15"/>
      <c r="M3254" s="495"/>
      <c r="N3254" s="448"/>
      <c r="O3254" s="448"/>
      <c r="P3254" s="448"/>
      <c r="Q3254" s="472"/>
      <c r="R3254" s="755"/>
      <c r="S3254" s="755"/>
      <c r="BD3254" s="44"/>
      <c r="BE3254" s="284"/>
      <c r="BU3254" s="44"/>
    </row>
    <row r="3255" spans="1:73" s="47" customFormat="1" hidden="1">
      <c r="A3255" s="149"/>
      <c r="B3255" s="149"/>
      <c r="C3255" s="149"/>
      <c r="D3255" s="1005" t="s">
        <v>402</v>
      </c>
      <c r="E3255" s="124"/>
      <c r="F3255" s="14"/>
      <c r="G3255" s="15"/>
      <c r="H3255" s="16"/>
      <c r="I3255" s="15"/>
      <c r="J3255" s="15"/>
      <c r="K3255" s="16"/>
      <c r="L3255" s="15"/>
      <c r="M3255" s="449"/>
      <c r="N3255" s="532">
        <f>SUBTOTAL(9,N3256:N3258)</f>
        <v>11575000</v>
      </c>
      <c r="O3255" s="532">
        <f>SUBTOTAL(9,O3256:O3258)</f>
        <v>12500000</v>
      </c>
      <c r="P3255" s="532">
        <f>SUBTOTAL(9,P3256:P3258)</f>
        <v>-925000</v>
      </c>
      <c r="Q3255" s="965"/>
      <c r="R3255" s="755"/>
      <c r="S3255" s="755"/>
    </row>
    <row r="3256" spans="1:73" s="47" customFormat="1" hidden="1">
      <c r="A3256" s="149"/>
      <c r="B3256" s="149"/>
      <c r="C3256" s="149"/>
      <c r="D3256" s="1005"/>
      <c r="E3256" s="490" t="s">
        <v>2311</v>
      </c>
      <c r="F3256" s="200">
        <v>3200000</v>
      </c>
      <c r="G3256" s="35" t="s">
        <v>3</v>
      </c>
      <c r="H3256" s="503">
        <v>1</v>
      </c>
      <c r="I3256" s="35" t="s">
        <v>2182</v>
      </c>
      <c r="J3256" s="35" t="s">
        <v>3</v>
      </c>
      <c r="K3256" s="503">
        <v>2</v>
      </c>
      <c r="L3256" s="35" t="s">
        <v>2300</v>
      </c>
      <c r="M3256" s="487" t="s">
        <v>5</v>
      </c>
      <c r="N3256" s="448">
        <f>ROUNDUP(IF(H3256&lt;=0,0,IF(K3256&lt;=0,0,F3256*H3256*K3256)),-3)</f>
        <v>6400000</v>
      </c>
      <c r="O3256" s="17">
        <v>7000000</v>
      </c>
      <c r="P3256" s="478">
        <f>N3256-O3256</f>
        <v>-600000</v>
      </c>
      <c r="Q3256" s="472"/>
      <c r="R3256" s="755"/>
      <c r="S3256" s="755"/>
    </row>
    <row r="3257" spans="1:73" s="47" customFormat="1" hidden="1">
      <c r="A3257" s="149"/>
      <c r="B3257" s="149"/>
      <c r="C3257" s="149"/>
      <c r="D3257" s="1005"/>
      <c r="E3257" s="490" t="s">
        <v>2312</v>
      </c>
      <c r="F3257" s="200">
        <v>2400000</v>
      </c>
      <c r="G3257" s="35" t="s">
        <v>3</v>
      </c>
      <c r="H3257" s="503">
        <v>1</v>
      </c>
      <c r="I3257" s="35" t="s">
        <v>2182</v>
      </c>
      <c r="J3257" s="35" t="s">
        <v>3</v>
      </c>
      <c r="K3257" s="503">
        <v>1</v>
      </c>
      <c r="L3257" s="35" t="s">
        <v>2300</v>
      </c>
      <c r="M3257" s="487" t="s">
        <v>5</v>
      </c>
      <c r="N3257" s="448">
        <f>ROUNDUP(IF(H3257&lt;=0,0,IF(K3257&lt;=0,0,F3257*H3257*K3257)),-3)</f>
        <v>2400000</v>
      </c>
      <c r="O3257" s="17">
        <v>2500000</v>
      </c>
      <c r="P3257" s="478">
        <f>N3257-O3257</f>
        <v>-100000</v>
      </c>
      <c r="Q3257" s="472"/>
      <c r="R3257" s="755"/>
      <c r="S3257" s="755"/>
    </row>
    <row r="3258" spans="1:73" s="47" customFormat="1" hidden="1">
      <c r="A3258" s="149"/>
      <c r="B3258" s="149"/>
      <c r="C3258" s="149"/>
      <c r="D3258" s="1005"/>
      <c r="E3258" s="199" t="s">
        <v>2313</v>
      </c>
      <c r="F3258" s="200">
        <v>2775000</v>
      </c>
      <c r="G3258" s="35" t="s">
        <v>3</v>
      </c>
      <c r="H3258" s="503">
        <v>1</v>
      </c>
      <c r="I3258" s="35" t="s">
        <v>16</v>
      </c>
      <c r="J3258" s="35" t="s">
        <v>3</v>
      </c>
      <c r="K3258" s="503">
        <v>1</v>
      </c>
      <c r="L3258" s="35" t="s">
        <v>16</v>
      </c>
      <c r="M3258" s="487" t="s">
        <v>5</v>
      </c>
      <c r="N3258" s="448">
        <f>ROUNDUP(IF(H3258&lt;=0,0,IF(K3258&lt;=0,0,F3258*H3258*K3258)),-3)</f>
        <v>2775000</v>
      </c>
      <c r="O3258" s="17">
        <v>3000000</v>
      </c>
      <c r="P3258" s="478">
        <f>N3258-O3258</f>
        <v>-225000</v>
      </c>
      <c r="Q3258" s="488"/>
      <c r="R3258" s="755"/>
      <c r="S3258" s="755"/>
    </row>
    <row r="3259" spans="1:73" s="47" customFormat="1" hidden="1">
      <c r="A3259" s="485"/>
      <c r="B3259" s="485"/>
      <c r="C3259" s="485"/>
      <c r="D3259" s="1005"/>
      <c r="E3259" s="490"/>
      <c r="F3259" s="200"/>
      <c r="G3259" s="35"/>
      <c r="H3259" s="503"/>
      <c r="I3259" s="35"/>
      <c r="J3259" s="35"/>
      <c r="K3259" s="503"/>
      <c r="L3259" s="35"/>
      <c r="M3259" s="487"/>
      <c r="N3259" s="448"/>
      <c r="O3259" s="448"/>
      <c r="P3259" s="448"/>
      <c r="Q3259" s="472"/>
      <c r="R3259" s="755"/>
      <c r="S3259" s="755"/>
    </row>
    <row r="3260" spans="1:73" s="47" customFormat="1" hidden="1">
      <c r="A3260" s="149"/>
      <c r="B3260" s="149"/>
      <c r="C3260" s="149"/>
      <c r="D3260" s="1005" t="s">
        <v>403</v>
      </c>
      <c r="E3260" s="13"/>
      <c r="F3260" s="14"/>
      <c r="G3260" s="15"/>
      <c r="H3260" s="58"/>
      <c r="I3260" s="15"/>
      <c r="J3260" s="15"/>
      <c r="K3260" s="16"/>
      <c r="L3260" s="15"/>
      <c r="M3260" s="449"/>
      <c r="N3260" s="532">
        <f>SUBTOTAL(9,N3261:N3265)</f>
        <v>5055000</v>
      </c>
      <c r="O3260" s="532">
        <f>SUBTOTAL(9,O3261:O3265)</f>
        <v>5700000</v>
      </c>
      <c r="P3260" s="532">
        <f>SUBTOTAL(9,P3261:P3265)</f>
        <v>-645000</v>
      </c>
      <c r="Q3260" s="965"/>
      <c r="R3260" s="755"/>
      <c r="S3260" s="755"/>
    </row>
    <row r="3261" spans="1:73" s="47" customFormat="1" hidden="1">
      <c r="A3261" s="149"/>
      <c r="B3261" s="149"/>
      <c r="C3261" s="149"/>
      <c r="D3261" s="1005"/>
      <c r="E3261" s="13" t="s">
        <v>2325</v>
      </c>
      <c r="F3261" s="14">
        <v>3060000</v>
      </c>
      <c r="G3261" s="15" t="s">
        <v>3</v>
      </c>
      <c r="H3261" s="16">
        <v>1</v>
      </c>
      <c r="I3261" s="15" t="s">
        <v>2173</v>
      </c>
      <c r="J3261" s="15" t="s">
        <v>3</v>
      </c>
      <c r="K3261" s="16">
        <v>1</v>
      </c>
      <c r="L3261" s="15" t="s">
        <v>2173</v>
      </c>
      <c r="M3261" s="449" t="s">
        <v>5</v>
      </c>
      <c r="N3261" s="448">
        <f>ROUNDUP(IF(H3261&lt;=0,0,IF(K3261&lt;=0,0,F3261*H3261*K3261)),-3)</f>
        <v>3060000</v>
      </c>
      <c r="O3261" s="17">
        <v>0</v>
      </c>
      <c r="P3261" s="478">
        <f>N3261-O3261</f>
        <v>3060000</v>
      </c>
      <c r="Q3261" s="472"/>
      <c r="R3261" s="755"/>
      <c r="S3261" s="755"/>
    </row>
    <row r="3262" spans="1:73" s="47" customFormat="1" hidden="1">
      <c r="A3262" s="149"/>
      <c r="B3262" s="149"/>
      <c r="C3262" s="149"/>
      <c r="D3262" s="1005"/>
      <c r="E3262" s="13" t="s">
        <v>2324</v>
      </c>
      <c r="F3262" s="14">
        <v>270000</v>
      </c>
      <c r="G3262" s="15" t="s">
        <v>3</v>
      </c>
      <c r="H3262" s="16">
        <v>1</v>
      </c>
      <c r="I3262" s="15" t="s">
        <v>2173</v>
      </c>
      <c r="J3262" s="15" t="s">
        <v>3</v>
      </c>
      <c r="K3262" s="16">
        <v>1</v>
      </c>
      <c r="L3262" s="15" t="s">
        <v>2173</v>
      </c>
      <c r="M3262" s="449" t="s">
        <v>5</v>
      </c>
      <c r="N3262" s="448">
        <f>ROUNDUP(IF(H3262&lt;=0,0,IF(K3262&lt;=0,0,F3262*H3262*K3262)),-3)</f>
        <v>270000</v>
      </c>
      <c r="O3262" s="448">
        <v>2160000</v>
      </c>
      <c r="P3262" s="478">
        <f>N3262-O3262</f>
        <v>-1890000</v>
      </c>
      <c r="Q3262" s="472"/>
      <c r="R3262" s="755"/>
      <c r="S3262" s="755"/>
    </row>
    <row r="3263" spans="1:73" s="47" customFormat="1" hidden="1">
      <c r="A3263" s="149"/>
      <c r="B3263" s="149"/>
      <c r="C3263" s="149"/>
      <c r="D3263" s="1005"/>
      <c r="E3263" s="199" t="s">
        <v>2323</v>
      </c>
      <c r="F3263" s="200">
        <v>225000</v>
      </c>
      <c r="G3263" s="35" t="s">
        <v>3</v>
      </c>
      <c r="H3263" s="503">
        <v>1</v>
      </c>
      <c r="I3263" s="35" t="s">
        <v>16</v>
      </c>
      <c r="J3263" s="35" t="s">
        <v>3</v>
      </c>
      <c r="K3263" s="503">
        <v>1</v>
      </c>
      <c r="L3263" s="35" t="s">
        <v>16</v>
      </c>
      <c r="M3263" s="487" t="s">
        <v>5</v>
      </c>
      <c r="N3263" s="448">
        <f>ROUNDUP(IF(H3263&lt;=0,0,IF(K3263&lt;=0,0,F3263*H3263*K3263)),-3)</f>
        <v>225000</v>
      </c>
      <c r="O3263" s="17">
        <v>0</v>
      </c>
      <c r="P3263" s="478">
        <f>N3263-O3263</f>
        <v>225000</v>
      </c>
      <c r="Q3263" s="488"/>
      <c r="R3263" s="755"/>
      <c r="S3263" s="755"/>
    </row>
    <row r="3264" spans="1:73" s="47" customFormat="1" hidden="1">
      <c r="A3264" s="149"/>
      <c r="B3264" s="149"/>
      <c r="C3264" s="149"/>
      <c r="D3264" s="1005"/>
      <c r="E3264" s="13" t="s">
        <v>2322</v>
      </c>
      <c r="F3264" s="14">
        <v>1500000</v>
      </c>
      <c r="G3264" s="15" t="s">
        <v>3</v>
      </c>
      <c r="H3264" s="16">
        <v>1</v>
      </c>
      <c r="I3264" s="15" t="s">
        <v>2173</v>
      </c>
      <c r="J3264" s="15" t="s">
        <v>3</v>
      </c>
      <c r="K3264" s="16">
        <v>1</v>
      </c>
      <c r="L3264" s="15" t="s">
        <v>2173</v>
      </c>
      <c r="M3264" s="449" t="s">
        <v>5</v>
      </c>
      <c r="N3264" s="448">
        <f>ROUNDUP(IF(H3264&lt;=0,0,IF(K3264&lt;=0,0,F3264*H3264*K3264)),-3)</f>
        <v>1500000</v>
      </c>
      <c r="O3264" s="448">
        <v>2000000</v>
      </c>
      <c r="P3264" s="478">
        <f>N3264-O3264</f>
        <v>-500000</v>
      </c>
      <c r="Q3264" s="472"/>
      <c r="R3264" s="755"/>
      <c r="S3264" s="755"/>
    </row>
    <row r="3265" spans="1:56" s="47" customFormat="1" hidden="1">
      <c r="A3265" s="149"/>
      <c r="B3265" s="149"/>
      <c r="C3265" s="149"/>
      <c r="D3265" s="1005"/>
      <c r="E3265" s="13" t="s">
        <v>2321</v>
      </c>
      <c r="F3265" s="14"/>
      <c r="G3265" s="15" t="s">
        <v>3</v>
      </c>
      <c r="H3265" s="16"/>
      <c r="I3265" s="15" t="s">
        <v>2173</v>
      </c>
      <c r="J3265" s="15" t="s">
        <v>3</v>
      </c>
      <c r="K3265" s="16"/>
      <c r="L3265" s="15" t="s">
        <v>2173</v>
      </c>
      <c r="M3265" s="449" t="s">
        <v>5</v>
      </c>
      <c r="N3265" s="448">
        <f>ROUNDUP(IF(H3265&lt;=0,0,IF(K3265&lt;=0,0,F3265*H3265*K3265)),-3)</f>
        <v>0</v>
      </c>
      <c r="O3265" s="448">
        <v>1540000</v>
      </c>
      <c r="P3265" s="478">
        <f>N3265-O3265</f>
        <v>-1540000</v>
      </c>
      <c r="Q3265" s="472"/>
      <c r="R3265" s="755"/>
      <c r="S3265" s="755"/>
    </row>
    <row r="3266" spans="1:56" s="47" customFormat="1" hidden="1">
      <c r="A3266" s="149"/>
      <c r="B3266" s="149"/>
      <c r="C3266" s="149"/>
      <c r="D3266" s="1005"/>
      <c r="E3266" s="13"/>
      <c r="F3266" s="14"/>
      <c r="G3266" s="15"/>
      <c r="H3266" s="16"/>
      <c r="I3266" s="15"/>
      <c r="J3266" s="15"/>
      <c r="K3266" s="16"/>
      <c r="L3266" s="15"/>
      <c r="M3266" s="449"/>
      <c r="N3266" s="448"/>
      <c r="O3266" s="448"/>
      <c r="P3266" s="448"/>
      <c r="Q3266" s="472"/>
      <c r="R3266" s="755"/>
      <c r="S3266" s="755"/>
    </row>
    <row r="3267" spans="1:56" s="47" customFormat="1" hidden="1">
      <c r="A3267" s="149"/>
      <c r="B3267" s="149"/>
      <c r="C3267" s="149"/>
      <c r="D3267" s="1005" t="s">
        <v>413</v>
      </c>
      <c r="E3267" s="124"/>
      <c r="F3267" s="14"/>
      <c r="G3267" s="15"/>
      <c r="H3267" s="16"/>
      <c r="I3267" s="15"/>
      <c r="J3267" s="15"/>
      <c r="K3267" s="16"/>
      <c r="L3267" s="15"/>
      <c r="M3267" s="449"/>
      <c r="N3267" s="532">
        <f>SUBTOTAL(9,N3268:N3270)</f>
        <v>162000000</v>
      </c>
      <c r="O3267" s="532">
        <f>SUBTOTAL(9,O3268:O3270)</f>
        <v>137830000</v>
      </c>
      <c r="P3267" s="532">
        <f>SUBTOTAL(9,P3268:P3270)</f>
        <v>24170000</v>
      </c>
      <c r="Q3267" s="967"/>
      <c r="R3267" s="755"/>
      <c r="S3267" s="755"/>
    </row>
    <row r="3268" spans="1:56" s="47" customFormat="1" hidden="1">
      <c r="A3268" s="149"/>
      <c r="B3268" s="149"/>
      <c r="C3268" s="149"/>
      <c r="D3268" s="1005"/>
      <c r="E3268" s="199" t="s">
        <v>2314</v>
      </c>
      <c r="F3268" s="200">
        <v>131000000</v>
      </c>
      <c r="G3268" s="35" t="s">
        <v>3</v>
      </c>
      <c r="H3268" s="503">
        <v>1</v>
      </c>
      <c r="I3268" s="35" t="s">
        <v>16</v>
      </c>
      <c r="J3268" s="35" t="s">
        <v>3</v>
      </c>
      <c r="K3268" s="503">
        <v>1</v>
      </c>
      <c r="L3268" s="35" t="s">
        <v>16</v>
      </c>
      <c r="M3268" s="487" t="s">
        <v>5</v>
      </c>
      <c r="N3268" s="448">
        <f>ROUNDUP(IF(H3268&lt;=0,0,IF(K3268&lt;=0,0,F3268*H3268*K3268)),-3)</f>
        <v>131000000</v>
      </c>
      <c r="O3268" s="448">
        <v>137830000</v>
      </c>
      <c r="P3268" s="478">
        <f>N3268-O3268</f>
        <v>-6830000</v>
      </c>
      <c r="Q3268" s="488"/>
      <c r="R3268" s="755"/>
      <c r="S3268" s="755"/>
    </row>
    <row r="3269" spans="1:56" s="47" customFormat="1" hidden="1">
      <c r="A3269" s="149"/>
      <c r="B3269" s="149"/>
      <c r="C3269" s="149"/>
      <c r="D3269" s="1005"/>
      <c r="E3269" s="199" t="s">
        <v>2315</v>
      </c>
      <c r="F3269" s="200">
        <v>16000000</v>
      </c>
      <c r="G3269" s="35" t="s">
        <v>3</v>
      </c>
      <c r="H3269" s="503">
        <v>1</v>
      </c>
      <c r="I3269" s="35" t="s">
        <v>16</v>
      </c>
      <c r="J3269" s="35" t="s">
        <v>3</v>
      </c>
      <c r="K3269" s="503">
        <v>1</v>
      </c>
      <c r="L3269" s="35" t="s">
        <v>16</v>
      </c>
      <c r="M3269" s="487" t="s">
        <v>5</v>
      </c>
      <c r="N3269" s="448">
        <f>ROUNDUP(IF(H3269&lt;=0,0,IF(K3269&lt;=0,0,F3269*H3269*K3269)),-3)</f>
        <v>16000000</v>
      </c>
      <c r="O3269" s="17">
        <v>0</v>
      </c>
      <c r="P3269" s="478">
        <f>N3269-O3269</f>
        <v>16000000</v>
      </c>
      <c r="Q3269" s="488"/>
      <c r="R3269" s="755"/>
      <c r="S3269" s="755"/>
    </row>
    <row r="3270" spans="1:56" s="47" customFormat="1" hidden="1">
      <c r="A3270" s="149"/>
      <c r="B3270" s="149"/>
      <c r="C3270" s="149"/>
      <c r="D3270" s="1005"/>
      <c r="E3270" s="199" t="s">
        <v>2316</v>
      </c>
      <c r="F3270" s="200">
        <v>15000000</v>
      </c>
      <c r="G3270" s="35" t="s">
        <v>3</v>
      </c>
      <c r="H3270" s="503">
        <v>1</v>
      </c>
      <c r="I3270" s="35" t="s">
        <v>16</v>
      </c>
      <c r="J3270" s="35" t="s">
        <v>3</v>
      </c>
      <c r="K3270" s="503">
        <v>1</v>
      </c>
      <c r="L3270" s="35" t="s">
        <v>16</v>
      </c>
      <c r="M3270" s="487" t="s">
        <v>5</v>
      </c>
      <c r="N3270" s="448">
        <f>ROUNDUP(IF(H3270&lt;=0,0,IF(K3270&lt;=0,0,F3270*H3270*K3270)),-3)</f>
        <v>15000000</v>
      </c>
      <c r="O3270" s="17">
        <v>0</v>
      </c>
      <c r="P3270" s="478">
        <f>N3270-O3270</f>
        <v>15000000</v>
      </c>
      <c r="Q3270" s="488"/>
      <c r="R3270" s="755"/>
      <c r="S3270" s="755"/>
    </row>
    <row r="3271" spans="1:56" s="47" customFormat="1" hidden="1">
      <c r="A3271" s="149"/>
      <c r="B3271" s="149"/>
      <c r="C3271" s="149"/>
      <c r="D3271" s="1005"/>
      <c r="E3271" s="199"/>
      <c r="F3271" s="200"/>
      <c r="G3271" s="35"/>
      <c r="H3271" s="503"/>
      <c r="I3271" s="35"/>
      <c r="J3271" s="35"/>
      <c r="K3271" s="503"/>
      <c r="L3271" s="35"/>
      <c r="M3271" s="487"/>
      <c r="N3271" s="448"/>
      <c r="O3271" s="448"/>
      <c r="P3271" s="448"/>
      <c r="Q3271" s="488"/>
      <c r="R3271" s="755"/>
      <c r="S3271" s="755"/>
    </row>
    <row r="3272" spans="1:56" s="47" customFormat="1" hidden="1">
      <c r="A3272" s="149"/>
      <c r="B3272" s="149"/>
      <c r="C3272" s="149"/>
      <c r="D3272" s="1005" t="s">
        <v>126</v>
      </c>
      <c r="E3272" s="124"/>
      <c r="F3272" s="14"/>
      <c r="G3272" s="15"/>
      <c r="H3272" s="16"/>
      <c r="I3272" s="15"/>
      <c r="J3272" s="15"/>
      <c r="K3272" s="16"/>
      <c r="L3272" s="15"/>
      <c r="M3272" s="449"/>
      <c r="N3272" s="532">
        <f>SUBTOTAL(9,N3273:N3273)</f>
        <v>30000000</v>
      </c>
      <c r="O3272" s="532">
        <f>SUBTOTAL(9,O3273:O3273)</f>
        <v>10000000</v>
      </c>
      <c r="P3272" s="532">
        <f>SUBTOTAL(9,P3273:P3273)</f>
        <v>20000000</v>
      </c>
      <c r="Q3272" s="965"/>
      <c r="R3272" s="755"/>
      <c r="S3272" s="755"/>
      <c r="BC3272" s="283"/>
    </row>
    <row r="3273" spans="1:56" s="47" customFormat="1" hidden="1">
      <c r="A3273" s="149"/>
      <c r="B3273" s="149"/>
      <c r="C3273" s="149"/>
      <c r="D3273" s="1005"/>
      <c r="E3273" s="13" t="s">
        <v>2317</v>
      </c>
      <c r="F3273" s="14">
        <v>30000000</v>
      </c>
      <c r="G3273" s="15" t="s">
        <v>3</v>
      </c>
      <c r="H3273" s="16">
        <v>1</v>
      </c>
      <c r="I3273" s="15" t="s">
        <v>2173</v>
      </c>
      <c r="J3273" s="47" t="s">
        <v>3</v>
      </c>
      <c r="K3273" s="47">
        <v>1</v>
      </c>
      <c r="L3273" s="15" t="s">
        <v>2173</v>
      </c>
      <c r="M3273" s="491" t="s">
        <v>5</v>
      </c>
      <c r="N3273" s="448">
        <f>ROUNDUP(IF(H3273&lt;=0,0,IF(K3273&lt;=0,0,F3273*H3273*K3273)),-3)</f>
        <v>30000000</v>
      </c>
      <c r="O3273" s="448">
        <v>10000000</v>
      </c>
      <c r="P3273" s="478">
        <f>N3273-O3273</f>
        <v>20000000</v>
      </c>
      <c r="Q3273" s="472"/>
      <c r="R3273" s="755"/>
      <c r="S3273" s="755"/>
      <c r="BC3273" s="283"/>
    </row>
    <row r="3274" spans="1:56" s="47" customFormat="1" hidden="1">
      <c r="A3274" s="149"/>
      <c r="B3274" s="149"/>
      <c r="C3274" s="149"/>
      <c r="D3274" s="1005"/>
      <c r="E3274" s="13"/>
      <c r="F3274" s="14"/>
      <c r="G3274" s="15"/>
      <c r="H3274" s="16"/>
      <c r="I3274" s="15"/>
      <c r="L3274" s="15"/>
      <c r="M3274" s="491"/>
      <c r="N3274" s="448"/>
      <c r="O3274" s="448"/>
      <c r="P3274" s="448"/>
      <c r="Q3274" s="472"/>
      <c r="R3274" s="755"/>
      <c r="S3274" s="755"/>
      <c r="BC3274" s="283"/>
    </row>
    <row r="3275" spans="1:56" hidden="1">
      <c r="A3275" s="451" t="s">
        <v>425</v>
      </c>
      <c r="B3275" s="116"/>
      <c r="C3275" s="116"/>
      <c r="D3275" s="1028"/>
      <c r="E3275" s="348"/>
      <c r="F3275" s="118"/>
      <c r="G3275" s="119"/>
      <c r="H3275" s="351"/>
      <c r="I3275" s="119"/>
      <c r="J3275" s="119"/>
      <c r="K3275" s="120"/>
      <c r="L3275" s="119"/>
      <c r="M3275" s="119"/>
      <c r="N3275" s="969">
        <f>SUBTOTAL(9,N3276:N4130)</f>
        <v>29454306000</v>
      </c>
      <c r="O3275" s="969">
        <f>SUBTOTAL(9,O3276:O4130)</f>
        <v>28940939703</v>
      </c>
      <c r="P3275" s="970">
        <f>SUBTOTAL(9,P3276:P4130)</f>
        <v>175403297</v>
      </c>
      <c r="Q3275" s="133">
        <f>(N3275/O3275)*100-100</f>
        <v>1.773841147759228</v>
      </c>
      <c r="R3275" s="755"/>
      <c r="S3275" s="755"/>
      <c r="AZ3275" s="30"/>
      <c r="BA3275" s="10"/>
    </row>
    <row r="3276" spans="1:56" hidden="1">
      <c r="A3276" s="67"/>
      <c r="B3276" s="422" t="s">
        <v>1618</v>
      </c>
      <c r="C3276" s="422"/>
      <c r="D3276" s="1011"/>
      <c r="E3276" s="124"/>
      <c r="N3276" s="504">
        <f>SUBTOTAL(9,N3277:N3414)</f>
        <v>900000000</v>
      </c>
      <c r="O3276" s="504">
        <f>SUBTOTAL(9,O3277:O3414)</f>
        <v>715180000</v>
      </c>
      <c r="P3276" s="504">
        <f>SUBTOTAL(9,P3277:P3414)</f>
        <v>184820000</v>
      </c>
      <c r="Q3276" s="133">
        <f>(N3276/O3276)*100-100</f>
        <v>25.842445258536316</v>
      </c>
      <c r="R3276" s="755"/>
      <c r="S3276" s="755"/>
      <c r="BA3276" s="10"/>
    </row>
    <row r="3277" spans="1:56" hidden="1">
      <c r="A3277" s="67"/>
      <c r="B3277" s="28"/>
      <c r="C3277" s="28"/>
      <c r="D3277" s="1051" t="s">
        <v>199</v>
      </c>
      <c r="E3277" s="257"/>
      <c r="F3277" s="253"/>
      <c r="G3277" s="138"/>
      <c r="H3277" s="139"/>
      <c r="I3277" s="138"/>
      <c r="J3277" s="138"/>
      <c r="K3277" s="139"/>
      <c r="L3277" s="138"/>
      <c r="M3277" s="138"/>
      <c r="N3277" s="184">
        <f>SUBTOTAL(9,N3278:N3297)</f>
        <v>203450000</v>
      </c>
      <c r="O3277" s="184">
        <f>SUBTOTAL(9,O3278:O3297)</f>
        <v>158662000</v>
      </c>
      <c r="P3277" s="184">
        <f>SUBTOTAL(9,P3278:P3297)</f>
        <v>44788000</v>
      </c>
      <c r="Q3277" s="505"/>
      <c r="R3277" s="755"/>
      <c r="S3277" s="755"/>
      <c r="AZ3277" s="10"/>
      <c r="BA3277" s="10"/>
      <c r="BC3277" s="11"/>
      <c r="BD3277" s="12"/>
    </row>
    <row r="3278" spans="1:56" hidden="1">
      <c r="A3278" s="67"/>
      <c r="B3278" s="28"/>
      <c r="C3278" s="28"/>
      <c r="D3278" s="1011"/>
      <c r="E3278" s="22" t="s">
        <v>48</v>
      </c>
      <c r="F3278" s="23"/>
      <c r="I3278" s="15" t="s">
        <v>26</v>
      </c>
      <c r="N3278" s="17">
        <f>SUBTOTAL(9,N3279:N3286)</f>
        <v>157293000</v>
      </c>
      <c r="O3278" s="17">
        <f>SUBTOTAL(9,O3279:O3286)</f>
        <v>117249000</v>
      </c>
      <c r="P3278" s="17">
        <f>SUBTOTAL(9,P3279:P3286)</f>
        <v>40044000</v>
      </c>
      <c r="Q3278" s="69"/>
      <c r="R3278" s="755"/>
      <c r="S3278" s="755"/>
      <c r="AZ3278" s="10"/>
      <c r="BA3278" s="10"/>
      <c r="BC3278" s="11"/>
      <c r="BD3278" s="12"/>
    </row>
    <row r="3279" spans="1:56" hidden="1">
      <c r="A3279" s="67"/>
      <c r="B3279" s="28"/>
      <c r="C3279" s="28"/>
      <c r="D3279" s="1079"/>
      <c r="E3279" s="455" t="s">
        <v>1276</v>
      </c>
      <c r="F3279" s="456">
        <v>6782900</v>
      </c>
      <c r="G3279" s="457" t="s">
        <v>3</v>
      </c>
      <c r="H3279" s="458"/>
      <c r="I3279" s="457" t="s">
        <v>26</v>
      </c>
      <c r="J3279" s="457" t="s">
        <v>3</v>
      </c>
      <c r="K3279" s="459">
        <v>12</v>
      </c>
      <c r="L3279" s="457" t="s">
        <v>12</v>
      </c>
      <c r="M3279" s="457" t="s">
        <v>5</v>
      </c>
      <c r="N3279" s="475">
        <f>ROUNDUP((F3279*H3279*K3279),-3)</f>
        <v>0</v>
      </c>
      <c r="O3279" s="17">
        <v>0</v>
      </c>
      <c r="P3279" s="478">
        <f t="shared" ref="P3279:P3286" si="212">N3279-O3279</f>
        <v>0</v>
      </c>
      <c r="Q3279" s="69"/>
      <c r="R3279" s="755"/>
      <c r="S3279" s="755"/>
      <c r="AZ3279" s="10"/>
      <c r="BA3279" s="10"/>
      <c r="BC3279" s="11"/>
      <c r="BD3279" s="12"/>
    </row>
    <row r="3280" spans="1:56" hidden="1">
      <c r="A3280" s="67"/>
      <c r="B3280" s="28"/>
      <c r="C3280" s="28"/>
      <c r="D3280" s="1079"/>
      <c r="E3280" s="455" t="s">
        <v>2437</v>
      </c>
      <c r="F3280" s="456">
        <v>5958200</v>
      </c>
      <c r="G3280" s="457" t="s">
        <v>3</v>
      </c>
      <c r="H3280" s="458"/>
      <c r="I3280" s="457" t="s">
        <v>26</v>
      </c>
      <c r="J3280" s="457" t="s">
        <v>3</v>
      </c>
      <c r="K3280" s="459">
        <v>12</v>
      </c>
      <c r="L3280" s="457" t="s">
        <v>12</v>
      </c>
      <c r="M3280" s="457" t="s">
        <v>5</v>
      </c>
      <c r="N3280" s="475">
        <f t="shared" ref="N3280:N3286" si="213">ROUNDUP((F3280*H3280*K3280),-3)</f>
        <v>0</v>
      </c>
      <c r="O3280" s="17">
        <v>0</v>
      </c>
      <c r="P3280" s="478">
        <f t="shared" si="212"/>
        <v>0</v>
      </c>
      <c r="Q3280" s="69"/>
      <c r="R3280" s="755"/>
      <c r="S3280" s="755"/>
      <c r="AZ3280" s="10"/>
      <c r="BA3280" s="10"/>
      <c r="BC3280" s="11"/>
      <c r="BD3280" s="12"/>
    </row>
    <row r="3281" spans="1:56" hidden="1">
      <c r="A3281" s="67"/>
      <c r="B3281" s="28"/>
      <c r="C3281" s="28"/>
      <c r="D3281" s="1079"/>
      <c r="E3281" s="455" t="s">
        <v>2438</v>
      </c>
      <c r="F3281" s="456">
        <v>5199010</v>
      </c>
      <c r="G3281" s="457" t="s">
        <v>3</v>
      </c>
      <c r="H3281" s="458">
        <v>1</v>
      </c>
      <c r="I3281" s="457" t="s">
        <v>26</v>
      </c>
      <c r="J3281" s="457" t="s">
        <v>3</v>
      </c>
      <c r="K3281" s="459">
        <v>12</v>
      </c>
      <c r="L3281" s="457" t="s">
        <v>12</v>
      </c>
      <c r="M3281" s="457" t="s">
        <v>5</v>
      </c>
      <c r="N3281" s="475">
        <f t="shared" si="213"/>
        <v>62389000</v>
      </c>
      <c r="O3281" s="17">
        <v>0</v>
      </c>
      <c r="P3281" s="478">
        <f t="shared" si="212"/>
        <v>62389000</v>
      </c>
      <c r="Q3281" s="69"/>
      <c r="R3281" s="755"/>
      <c r="S3281" s="755"/>
      <c r="AZ3281" s="10"/>
      <c r="BA3281" s="10"/>
      <c r="BC3281" s="11"/>
      <c r="BD3281" s="12"/>
    </row>
    <row r="3282" spans="1:56" hidden="1">
      <c r="A3282" s="67"/>
      <c r="B3282" s="28"/>
      <c r="C3282" s="28"/>
      <c r="D3282" s="1079"/>
      <c r="E3282" s="455" t="s">
        <v>2439</v>
      </c>
      <c r="F3282" s="456">
        <v>4391250</v>
      </c>
      <c r="G3282" s="457" t="s">
        <v>3</v>
      </c>
      <c r="H3282" s="458">
        <v>1</v>
      </c>
      <c r="I3282" s="457" t="s">
        <v>26</v>
      </c>
      <c r="J3282" s="457" t="s">
        <v>3</v>
      </c>
      <c r="K3282" s="459">
        <v>12</v>
      </c>
      <c r="L3282" s="457" t="s">
        <v>12</v>
      </c>
      <c r="M3282" s="457" t="s">
        <v>5</v>
      </c>
      <c r="N3282" s="475">
        <f t="shared" si="213"/>
        <v>52695000</v>
      </c>
      <c r="O3282" s="17">
        <v>50375000</v>
      </c>
      <c r="P3282" s="478">
        <f t="shared" si="212"/>
        <v>2320000</v>
      </c>
      <c r="Q3282" s="69"/>
      <c r="R3282" s="755"/>
      <c r="S3282" s="755"/>
      <c r="AZ3282" s="10"/>
      <c r="BA3282" s="10"/>
      <c r="BC3282" s="11"/>
      <c r="BD3282" s="12"/>
    </row>
    <row r="3283" spans="1:56" hidden="1">
      <c r="A3283" s="67"/>
      <c r="B3283" s="28"/>
      <c r="C3283" s="28"/>
      <c r="D3283" s="1079"/>
      <c r="E3283" s="455" t="s">
        <v>1928</v>
      </c>
      <c r="F3283" s="456">
        <v>3517340</v>
      </c>
      <c r="G3283" s="457" t="s">
        <v>3</v>
      </c>
      <c r="H3283" s="458">
        <v>1</v>
      </c>
      <c r="I3283" s="457" t="s">
        <v>26</v>
      </c>
      <c r="J3283" s="457" t="s">
        <v>3</v>
      </c>
      <c r="K3283" s="459">
        <v>12</v>
      </c>
      <c r="L3283" s="457" t="s">
        <v>12</v>
      </c>
      <c r="M3283" s="457" t="s">
        <v>5</v>
      </c>
      <c r="N3283" s="475">
        <f t="shared" si="213"/>
        <v>42209000</v>
      </c>
      <c r="O3283" s="17">
        <v>66874000</v>
      </c>
      <c r="P3283" s="478">
        <f t="shared" si="212"/>
        <v>-24665000</v>
      </c>
      <c r="Q3283" s="69"/>
      <c r="R3283" s="755"/>
      <c r="S3283" s="755"/>
      <c r="AZ3283" s="10"/>
      <c r="BA3283" s="10"/>
      <c r="BC3283" s="11"/>
      <c r="BD3283" s="12"/>
    </row>
    <row r="3284" spans="1:56" hidden="1">
      <c r="A3284" s="67"/>
      <c r="B3284" s="28"/>
      <c r="C3284" s="28"/>
      <c r="D3284" s="1079"/>
      <c r="E3284" s="455" t="s">
        <v>2440</v>
      </c>
      <c r="F3284" s="456">
        <v>2799910</v>
      </c>
      <c r="G3284" s="457" t="s">
        <v>3</v>
      </c>
      <c r="H3284" s="458"/>
      <c r="I3284" s="457" t="s">
        <v>26</v>
      </c>
      <c r="J3284" s="457" t="s">
        <v>3</v>
      </c>
      <c r="K3284" s="459">
        <v>12</v>
      </c>
      <c r="L3284" s="457" t="s">
        <v>12</v>
      </c>
      <c r="M3284" s="457" t="s">
        <v>5</v>
      </c>
      <c r="N3284" s="475">
        <f t="shared" si="213"/>
        <v>0</v>
      </c>
      <c r="O3284" s="17">
        <v>0</v>
      </c>
      <c r="P3284" s="478">
        <f t="shared" si="212"/>
        <v>0</v>
      </c>
      <c r="Q3284" s="69"/>
      <c r="R3284" s="755"/>
      <c r="S3284" s="755"/>
      <c r="AZ3284" s="10"/>
      <c r="BA3284" s="10"/>
      <c r="BC3284" s="11"/>
      <c r="BD3284" s="12"/>
    </row>
    <row r="3285" spans="1:56" hidden="1">
      <c r="A3285" s="67"/>
      <c r="B3285" s="28"/>
      <c r="C3285" s="28"/>
      <c r="D3285" s="1079"/>
      <c r="E3285" s="455" t="s">
        <v>2441</v>
      </c>
      <c r="F3285" s="456">
        <v>2386310</v>
      </c>
      <c r="G3285" s="457" t="s">
        <v>3</v>
      </c>
      <c r="H3285" s="458"/>
      <c r="I3285" s="457" t="s">
        <v>26</v>
      </c>
      <c r="J3285" s="457" t="s">
        <v>3</v>
      </c>
      <c r="K3285" s="459">
        <v>12</v>
      </c>
      <c r="L3285" s="457" t="s">
        <v>12</v>
      </c>
      <c r="M3285" s="457" t="s">
        <v>5</v>
      </c>
      <c r="N3285" s="475">
        <f t="shared" si="213"/>
        <v>0</v>
      </c>
      <c r="O3285" s="17">
        <v>0</v>
      </c>
      <c r="P3285" s="478">
        <f t="shared" si="212"/>
        <v>0</v>
      </c>
      <c r="Q3285" s="69"/>
      <c r="R3285" s="755"/>
      <c r="S3285" s="755"/>
      <c r="AZ3285" s="10"/>
      <c r="BA3285" s="10"/>
      <c r="BC3285" s="11"/>
      <c r="BD3285" s="12"/>
    </row>
    <row r="3286" spans="1:56" hidden="1">
      <c r="A3286" s="67"/>
      <c r="B3286" s="28"/>
      <c r="C3286" s="28"/>
      <c r="D3286" s="1079"/>
      <c r="E3286" s="455" t="s">
        <v>2442</v>
      </c>
      <c r="F3286" s="456">
        <v>1684150</v>
      </c>
      <c r="G3286" s="457" t="s">
        <v>3</v>
      </c>
      <c r="H3286" s="458"/>
      <c r="I3286" s="457" t="s">
        <v>26</v>
      </c>
      <c r="J3286" s="457" t="s">
        <v>3</v>
      </c>
      <c r="K3286" s="459">
        <v>12</v>
      </c>
      <c r="L3286" s="457" t="s">
        <v>12</v>
      </c>
      <c r="M3286" s="457" t="s">
        <v>5</v>
      </c>
      <c r="N3286" s="475">
        <f t="shared" si="213"/>
        <v>0</v>
      </c>
      <c r="O3286" s="17">
        <v>0</v>
      </c>
      <c r="P3286" s="478">
        <f t="shared" si="212"/>
        <v>0</v>
      </c>
      <c r="Q3286" s="69"/>
      <c r="R3286" s="755"/>
      <c r="S3286" s="755"/>
      <c r="AZ3286" s="10"/>
      <c r="BA3286" s="10"/>
      <c r="BC3286" s="11"/>
      <c r="BD3286" s="12"/>
    </row>
    <row r="3287" spans="1:56" hidden="1">
      <c r="A3287" s="67"/>
      <c r="B3287" s="28"/>
      <c r="C3287" s="28"/>
      <c r="D3287" s="1011"/>
      <c r="E3287" s="22"/>
      <c r="F3287" s="23"/>
      <c r="N3287" s="17"/>
      <c r="O3287" s="17"/>
      <c r="P3287" s="17"/>
      <c r="Q3287" s="69"/>
      <c r="R3287" s="755"/>
      <c r="S3287" s="755"/>
      <c r="AZ3287" s="10"/>
      <c r="BA3287" s="10"/>
      <c r="BC3287" s="11"/>
      <c r="BD3287" s="12"/>
    </row>
    <row r="3288" spans="1:56" hidden="1">
      <c r="A3288" s="67"/>
      <c r="B3288" s="28"/>
      <c r="C3288" s="28"/>
      <c r="D3288" s="1011"/>
      <c r="E3288" s="22" t="s">
        <v>49</v>
      </c>
      <c r="F3288" s="23"/>
      <c r="H3288" s="21"/>
      <c r="N3288" s="17">
        <f>SUBTOTAL(9,N3289:N3297)</f>
        <v>46157000</v>
      </c>
      <c r="O3288" s="17">
        <f>SUBTOTAL(9,O3289:O3297)</f>
        <v>41413000</v>
      </c>
      <c r="P3288" s="17">
        <f>SUBTOTAL(9,P3289:P3297)</f>
        <v>4744000</v>
      </c>
      <c r="Q3288" s="69"/>
      <c r="R3288" s="755"/>
      <c r="S3288" s="755"/>
      <c r="AZ3288" s="10"/>
      <c r="BA3288" s="10"/>
      <c r="BC3288" s="11"/>
      <c r="BD3288" s="12"/>
    </row>
    <row r="3289" spans="1:56" hidden="1">
      <c r="A3289" s="67"/>
      <c r="B3289" s="28"/>
      <c r="C3289" s="28"/>
      <c r="D3289" s="1079"/>
      <c r="E3289" s="455" t="s">
        <v>2443</v>
      </c>
      <c r="F3289" s="456">
        <f>N3278</f>
        <v>157293000</v>
      </c>
      <c r="G3289" s="457" t="s">
        <v>3</v>
      </c>
      <c r="H3289" s="460">
        <f>1.5/209</f>
        <v>7.1770334928229667E-3</v>
      </c>
      <c r="I3289" s="457"/>
      <c r="J3289" s="457" t="s">
        <v>3</v>
      </c>
      <c r="K3289" s="459">
        <v>30</v>
      </c>
      <c r="L3289" s="457" t="s">
        <v>50</v>
      </c>
      <c r="M3289" s="457" t="s">
        <v>5</v>
      </c>
      <c r="N3289" s="475">
        <f>ROUNDUP(IF(H3289&lt;=0,F3289,IF(K3289&lt;=0,F3289*H3289,F3289*H3289*K3289)),-3)</f>
        <v>33867000</v>
      </c>
      <c r="O3289" s="17">
        <v>28168000</v>
      </c>
      <c r="P3289" s="478">
        <f t="shared" ref="P3289:P3297" si="214">N3289-O3289</f>
        <v>5699000</v>
      </c>
      <c r="Q3289" s="69"/>
      <c r="R3289" s="755"/>
      <c r="S3289" s="755"/>
      <c r="AZ3289" s="10"/>
      <c r="BA3289" s="10"/>
      <c r="BC3289" s="11"/>
      <c r="BD3289" s="12"/>
    </row>
    <row r="3290" spans="1:56" hidden="1">
      <c r="A3290" s="67"/>
      <c r="B3290" s="28"/>
      <c r="C3290" s="28"/>
      <c r="D3290" s="1079"/>
      <c r="E3290" s="461" t="s">
        <v>2444</v>
      </c>
      <c r="F3290" s="462">
        <v>700000</v>
      </c>
      <c r="G3290" s="457" t="s">
        <v>3</v>
      </c>
      <c r="H3290" s="459">
        <f>H3280</f>
        <v>0</v>
      </c>
      <c r="I3290" s="457" t="s">
        <v>26</v>
      </c>
      <c r="J3290" s="457" t="s">
        <v>3</v>
      </c>
      <c r="K3290" s="459">
        <v>12</v>
      </c>
      <c r="L3290" s="457" t="s">
        <v>12</v>
      </c>
      <c r="M3290" s="457" t="s">
        <v>5</v>
      </c>
      <c r="N3290" s="475">
        <f>ROUNDUP(IF(H3290&lt;=0,0,IF(K3290&lt;=0,0,F3290*H3290*K3290)),-3)</f>
        <v>0</v>
      </c>
      <c r="O3290" s="17"/>
      <c r="P3290" s="478">
        <f t="shared" si="214"/>
        <v>0</v>
      </c>
      <c r="Q3290" s="69"/>
      <c r="R3290" s="755"/>
      <c r="S3290" s="755"/>
      <c r="AZ3290" s="10"/>
      <c r="BA3290" s="10"/>
      <c r="BC3290" s="11"/>
      <c r="BD3290" s="12"/>
    </row>
    <row r="3291" spans="1:56" hidden="1">
      <c r="A3291" s="67"/>
      <c r="B3291" s="28"/>
      <c r="C3291" s="28"/>
      <c r="D3291" s="1079"/>
      <c r="E3291" s="455" t="s">
        <v>2445</v>
      </c>
      <c r="F3291" s="456">
        <f>N3278/12</f>
        <v>13107750</v>
      </c>
      <c r="G3291" s="457" t="s">
        <v>3</v>
      </c>
      <c r="H3291" s="460">
        <f>1/209*8</f>
        <v>3.8277511961722487E-2</v>
      </c>
      <c r="I3291" s="457"/>
      <c r="J3291" s="457" t="s">
        <v>3</v>
      </c>
      <c r="K3291" s="459">
        <v>10</v>
      </c>
      <c r="L3291" s="457" t="s">
        <v>51</v>
      </c>
      <c r="M3291" s="457" t="s">
        <v>5</v>
      </c>
      <c r="N3291" s="475">
        <f>ROUNDUP(IF(H3291&lt;=0,F3291,IF(K3291&lt;=0,F3291*H3291,F3291*H3291*K3291)),-3)</f>
        <v>5018000</v>
      </c>
      <c r="O3291" s="17">
        <v>4173000</v>
      </c>
      <c r="P3291" s="478">
        <f t="shared" si="214"/>
        <v>845000</v>
      </c>
      <c r="Q3291" s="69"/>
      <c r="R3291" s="755"/>
      <c r="S3291" s="755"/>
      <c r="AZ3291" s="10"/>
      <c r="BA3291" s="10"/>
      <c r="BC3291" s="11"/>
      <c r="BD3291" s="12"/>
    </row>
    <row r="3292" spans="1:56" hidden="1">
      <c r="A3292" s="67"/>
      <c r="B3292" s="28"/>
      <c r="C3292" s="28"/>
      <c r="D3292" s="1079"/>
      <c r="E3292" s="461" t="s">
        <v>2463</v>
      </c>
      <c r="F3292" s="462">
        <v>50000</v>
      </c>
      <c r="G3292" s="457" t="s">
        <v>3</v>
      </c>
      <c r="H3292" s="459"/>
      <c r="I3292" s="457" t="s">
        <v>2434</v>
      </c>
      <c r="J3292" s="457" t="s">
        <v>3</v>
      </c>
      <c r="K3292" s="459">
        <v>12</v>
      </c>
      <c r="L3292" s="457" t="s">
        <v>2449</v>
      </c>
      <c r="M3292" s="457" t="s">
        <v>5</v>
      </c>
      <c r="N3292" s="475">
        <f>ROUNDUP(IF(H3292&lt;=0,0,IF(K3292&lt;=0,0,F3292*H3292*K3292)),-3)</f>
        <v>0</v>
      </c>
      <c r="O3292" s="17">
        <v>1800000</v>
      </c>
      <c r="P3292" s="478">
        <f t="shared" si="214"/>
        <v>-1800000</v>
      </c>
      <c r="Q3292" s="69"/>
      <c r="R3292" s="755"/>
      <c r="S3292" s="755"/>
      <c r="AZ3292" s="10"/>
      <c r="BA3292" s="10"/>
      <c r="BC3292" s="11"/>
      <c r="BD3292" s="12"/>
    </row>
    <row r="3293" spans="1:56" hidden="1">
      <c r="A3293" s="67"/>
      <c r="B3293" s="28"/>
      <c r="C3293" s="28"/>
      <c r="D3293" s="1079"/>
      <c r="E3293" s="461" t="s">
        <v>2464</v>
      </c>
      <c r="F3293" s="462">
        <v>300000</v>
      </c>
      <c r="G3293" s="457" t="s">
        <v>3</v>
      </c>
      <c r="H3293" s="459"/>
      <c r="I3293" s="457" t="s">
        <v>26</v>
      </c>
      <c r="J3293" s="457" t="s">
        <v>3</v>
      </c>
      <c r="K3293" s="459">
        <v>12</v>
      </c>
      <c r="L3293" s="457" t="s">
        <v>12</v>
      </c>
      <c r="M3293" s="457" t="s">
        <v>5</v>
      </c>
      <c r="N3293" s="475">
        <f>ROUNDUP(IF(H3293&lt;=0,0,IF(K3293&lt;=0,0,F3293*H3293*K3293)),-3)</f>
        <v>0</v>
      </c>
      <c r="O3293" s="17">
        <v>0</v>
      </c>
      <c r="P3293" s="478">
        <f t="shared" si="214"/>
        <v>0</v>
      </c>
      <c r="Q3293" s="69"/>
      <c r="R3293" s="755"/>
      <c r="S3293" s="755"/>
      <c r="AZ3293" s="10"/>
      <c r="BA3293" s="10"/>
      <c r="BC3293" s="11"/>
      <c r="BD3293" s="12"/>
    </row>
    <row r="3294" spans="1:56" hidden="1">
      <c r="A3294" s="67"/>
      <c r="B3294" s="28"/>
      <c r="C3294" s="28"/>
      <c r="D3294" s="1079"/>
      <c r="E3294" s="455" t="s">
        <v>2465</v>
      </c>
      <c r="F3294" s="456">
        <v>130000</v>
      </c>
      <c r="G3294" s="457" t="s">
        <v>3</v>
      </c>
      <c r="H3294" s="459">
        <v>3</v>
      </c>
      <c r="I3294" s="457" t="s">
        <v>26</v>
      </c>
      <c r="J3294" s="457" t="s">
        <v>3</v>
      </c>
      <c r="K3294" s="459">
        <v>12</v>
      </c>
      <c r="L3294" s="457" t="s">
        <v>12</v>
      </c>
      <c r="M3294" s="457" t="s">
        <v>5</v>
      </c>
      <c r="N3294" s="475">
        <f>ROUNDUP(IF(H3294&lt;=0,0,IF(K3294&lt;=0,F3294*H3294,F3294*H3294*K3294)),-3)</f>
        <v>4680000</v>
      </c>
      <c r="O3294" s="17">
        <v>4680000</v>
      </c>
      <c r="P3294" s="478">
        <f t="shared" si="214"/>
        <v>0</v>
      </c>
      <c r="Q3294" s="69"/>
      <c r="R3294" s="755"/>
      <c r="S3294" s="755"/>
      <c r="AZ3294" s="10"/>
      <c r="BA3294" s="10"/>
      <c r="BC3294" s="11"/>
      <c r="BD3294" s="12"/>
    </row>
    <row r="3295" spans="1:56" hidden="1">
      <c r="A3295" s="67"/>
      <c r="B3295" s="28"/>
      <c r="C3295" s="28"/>
      <c r="D3295" s="1079"/>
      <c r="E3295" s="455" t="s">
        <v>2466</v>
      </c>
      <c r="F3295" s="456">
        <v>80000</v>
      </c>
      <c r="G3295" s="457" t="s">
        <v>3</v>
      </c>
      <c r="H3295" s="459"/>
      <c r="I3295" s="457" t="s">
        <v>26</v>
      </c>
      <c r="J3295" s="457" t="s">
        <v>3</v>
      </c>
      <c r="K3295" s="459">
        <v>12</v>
      </c>
      <c r="L3295" s="457" t="s">
        <v>12</v>
      </c>
      <c r="M3295" s="457" t="s">
        <v>5</v>
      </c>
      <c r="N3295" s="475">
        <f>ROUNDUP(IF(H3295&lt;=0,0,IF(K3295&lt;=0,F3295*H3295,F3295*H3295*K3295)),-3)</f>
        <v>0</v>
      </c>
      <c r="O3295" s="17"/>
      <c r="P3295" s="478">
        <f t="shared" si="214"/>
        <v>0</v>
      </c>
      <c r="Q3295" s="69"/>
      <c r="R3295" s="755"/>
      <c r="S3295" s="755"/>
      <c r="AZ3295" s="10"/>
      <c r="BA3295" s="10"/>
      <c r="BC3295" s="11"/>
      <c r="BD3295" s="12"/>
    </row>
    <row r="3296" spans="1:56" hidden="1">
      <c r="A3296" s="67"/>
      <c r="B3296" s="28"/>
      <c r="C3296" s="28"/>
      <c r="D3296" s="1079"/>
      <c r="E3296" s="455" t="s">
        <v>2467</v>
      </c>
      <c r="F3296" s="456">
        <v>40000</v>
      </c>
      <c r="G3296" s="457" t="s">
        <v>3</v>
      </c>
      <c r="H3296" s="459">
        <v>2.4</v>
      </c>
      <c r="I3296" s="457" t="s">
        <v>26</v>
      </c>
      <c r="J3296" s="457" t="s">
        <v>3</v>
      </c>
      <c r="K3296" s="459">
        <v>12</v>
      </c>
      <c r="L3296" s="457" t="s">
        <v>12</v>
      </c>
      <c r="M3296" s="457" t="s">
        <v>5</v>
      </c>
      <c r="N3296" s="475">
        <f>ROUNDUP(IF(H3296&lt;=0,0,IF(K3296&lt;=0,F3296*H3296,F3296*H3296*K3296)),-3)</f>
        <v>1152000</v>
      </c>
      <c r="O3296" s="17">
        <v>1152000</v>
      </c>
      <c r="P3296" s="478">
        <f t="shared" si="214"/>
        <v>0</v>
      </c>
      <c r="Q3296" s="69"/>
      <c r="R3296" s="755"/>
      <c r="S3296" s="755"/>
      <c r="AZ3296" s="10"/>
      <c r="BA3296" s="10"/>
      <c r="BC3296" s="11"/>
      <c r="BD3296" s="12"/>
    </row>
    <row r="3297" spans="1:56" hidden="1">
      <c r="A3297" s="67"/>
      <c r="B3297" s="28"/>
      <c r="C3297" s="28"/>
      <c r="D3297" s="1079"/>
      <c r="E3297" s="455" t="s">
        <v>2468</v>
      </c>
      <c r="F3297" s="456">
        <v>20000</v>
      </c>
      <c r="G3297" s="457" t="s">
        <v>3</v>
      </c>
      <c r="H3297" s="459">
        <v>6</v>
      </c>
      <c r="I3297" s="457" t="s">
        <v>26</v>
      </c>
      <c r="J3297" s="457" t="s">
        <v>3</v>
      </c>
      <c r="K3297" s="459">
        <v>12</v>
      </c>
      <c r="L3297" s="457" t="s">
        <v>12</v>
      </c>
      <c r="M3297" s="457" t="s">
        <v>5</v>
      </c>
      <c r="N3297" s="475">
        <f>ROUNDUP(IF(H3297&lt;=0,0,IF(K3297&lt;=0,F3297*H3297,F3297*H3297*K3297)),-3)</f>
        <v>1440000</v>
      </c>
      <c r="O3297" s="17">
        <v>1440000</v>
      </c>
      <c r="P3297" s="478">
        <f t="shared" si="214"/>
        <v>0</v>
      </c>
      <c r="Q3297" s="69"/>
      <c r="R3297" s="755"/>
      <c r="S3297" s="755"/>
      <c r="AZ3297" s="10"/>
      <c r="BA3297" s="10"/>
      <c r="BC3297" s="11"/>
      <c r="BD3297" s="12"/>
    </row>
    <row r="3298" spans="1:56" hidden="1">
      <c r="A3298" s="67"/>
      <c r="B3298" s="28"/>
      <c r="C3298" s="28"/>
      <c r="D3298" s="1011"/>
      <c r="E3298" s="22"/>
      <c r="F3298" s="23"/>
      <c r="N3298" s="17"/>
      <c r="O3298" s="17"/>
      <c r="P3298" s="17"/>
      <c r="Q3298" s="69"/>
      <c r="R3298" s="755"/>
      <c r="S3298" s="755"/>
      <c r="AZ3298" s="10"/>
      <c r="BA3298" s="10"/>
      <c r="BC3298" s="11"/>
      <c r="BD3298" s="12"/>
    </row>
    <row r="3299" spans="1:56" hidden="1">
      <c r="A3299" s="67"/>
      <c r="B3299" s="28"/>
      <c r="C3299" s="28"/>
      <c r="D3299" s="1004" t="s">
        <v>518</v>
      </c>
      <c r="E3299" s="13"/>
      <c r="H3299" s="58"/>
      <c r="N3299" s="18">
        <f>SUBTOTAL(9,N3300:N3301)</f>
        <v>32256000</v>
      </c>
      <c r="O3299" s="18">
        <f>SUBTOTAL(9,O3300:O3301)</f>
        <v>3000000</v>
      </c>
      <c r="P3299" s="18">
        <f>SUBTOTAL(9,P3300:P3301)</f>
        <v>29256000</v>
      </c>
      <c r="Q3299" s="69"/>
      <c r="R3299" s="755"/>
      <c r="S3299" s="755"/>
      <c r="AZ3299" s="10"/>
      <c r="BA3299" s="10"/>
      <c r="BC3299" s="11"/>
      <c r="BD3299" s="12"/>
    </row>
    <row r="3300" spans="1:56" hidden="1">
      <c r="A3300" s="67"/>
      <c r="B3300" s="28"/>
      <c r="C3300" s="28"/>
      <c r="D3300" s="1004"/>
      <c r="E3300" s="22" t="s">
        <v>1542</v>
      </c>
      <c r="F3300" s="456">
        <v>2688000</v>
      </c>
      <c r="G3300" s="457" t="s">
        <v>3</v>
      </c>
      <c r="H3300" s="459">
        <v>1</v>
      </c>
      <c r="I3300" s="457" t="s">
        <v>26</v>
      </c>
      <c r="J3300" s="457" t="s">
        <v>3</v>
      </c>
      <c r="K3300" s="459">
        <v>12</v>
      </c>
      <c r="L3300" s="457" t="s">
        <v>12</v>
      </c>
      <c r="M3300" s="457" t="s">
        <v>5</v>
      </c>
      <c r="N3300" s="475">
        <f>ROUNDUP(IF(H3300&lt;=0,0,IF(K3300&lt;=0,F3300*H3300,F3300*H3300*K3300)),-3)</f>
        <v>32256000</v>
      </c>
      <c r="O3300" s="506">
        <v>3000000</v>
      </c>
      <c r="P3300" s="478">
        <f>N3300-O3300</f>
        <v>29256000</v>
      </c>
      <c r="Q3300" s="69"/>
      <c r="R3300" s="755"/>
      <c r="S3300" s="755"/>
      <c r="AZ3300" s="10"/>
      <c r="BA3300" s="10"/>
      <c r="BC3300" s="11"/>
      <c r="BD3300" s="12"/>
    </row>
    <row r="3301" spans="1:56" hidden="1">
      <c r="A3301" s="67"/>
      <c r="B3301" s="28"/>
      <c r="C3301" s="28"/>
      <c r="D3301" s="1011"/>
      <c r="E3301" s="13"/>
      <c r="H3301" s="58"/>
      <c r="N3301" s="17"/>
      <c r="O3301" s="17"/>
      <c r="P3301" s="17"/>
      <c r="Q3301" s="69"/>
      <c r="R3301" s="755"/>
      <c r="S3301" s="755"/>
      <c r="AZ3301" s="10"/>
      <c r="BA3301" s="10"/>
      <c r="BC3301" s="11"/>
      <c r="BD3301" s="12"/>
    </row>
    <row r="3302" spans="1:56" hidden="1">
      <c r="A3302" s="67"/>
      <c r="B3302" s="28"/>
      <c r="C3302" s="28"/>
      <c r="D3302" s="1011" t="s">
        <v>404</v>
      </c>
      <c r="E3302" s="229"/>
      <c r="F3302" s="23"/>
      <c r="N3302" s="18">
        <f>SUBTOTAL(9,N3303:N3304)</f>
        <v>18078000</v>
      </c>
      <c r="O3302" s="18">
        <f>SUBTOTAL(9,O3303:O3304)</f>
        <v>11972000</v>
      </c>
      <c r="P3302" s="18">
        <f>SUBTOTAL(9,P3303:P3304)</f>
        <v>6106000</v>
      </c>
      <c r="Q3302" s="69"/>
      <c r="R3302" s="755"/>
      <c r="S3302" s="755"/>
      <c r="AZ3302" s="10"/>
      <c r="BA3302" s="10"/>
      <c r="BC3302" s="11"/>
      <c r="BD3302" s="12"/>
    </row>
    <row r="3303" spans="1:56" hidden="1">
      <c r="A3303" s="67"/>
      <c r="B3303" s="28"/>
      <c r="C3303" s="28"/>
      <c r="D3303" s="1011"/>
      <c r="E3303" s="22" t="s">
        <v>598</v>
      </c>
      <c r="F3303" s="23">
        <v>200858000</v>
      </c>
      <c r="G3303" s="15" t="s">
        <v>3</v>
      </c>
      <c r="H3303" s="36">
        <v>0.09</v>
      </c>
      <c r="I3303" s="15" t="s">
        <v>2469</v>
      </c>
      <c r="J3303" s="15" t="s">
        <v>3</v>
      </c>
      <c r="K3303" s="16">
        <v>1</v>
      </c>
      <c r="L3303" s="15" t="s">
        <v>2429</v>
      </c>
      <c r="M3303" s="15" t="s">
        <v>5</v>
      </c>
      <c r="N3303" s="475">
        <f>ROUNDUP(IF(H3303&lt;=0,0,IF(K3303&lt;=0,F3303*H3303,F3303*H3303*K3303)),-3)</f>
        <v>18078000</v>
      </c>
      <c r="O3303" s="17">
        <v>11972000</v>
      </c>
      <c r="P3303" s="478">
        <f>N3303-O3303</f>
        <v>6106000</v>
      </c>
      <c r="Q3303" s="69"/>
      <c r="R3303" s="755"/>
      <c r="S3303" s="755"/>
      <c r="AZ3303" s="10"/>
      <c r="BA3303" s="10"/>
      <c r="BC3303" s="11"/>
      <c r="BD3303" s="12"/>
    </row>
    <row r="3304" spans="1:56" hidden="1">
      <c r="A3304" s="67"/>
      <c r="B3304" s="28"/>
      <c r="C3304" s="28"/>
      <c r="D3304" s="1011"/>
      <c r="E3304" s="22"/>
      <c r="F3304" s="23"/>
      <c r="H3304" s="58"/>
      <c r="N3304" s="17"/>
      <c r="O3304" s="17"/>
      <c r="P3304" s="17"/>
      <c r="Q3304" s="69"/>
      <c r="R3304" s="755"/>
      <c r="S3304" s="755"/>
      <c r="AZ3304" s="10"/>
      <c r="BA3304" s="10"/>
      <c r="BC3304" s="11"/>
      <c r="BD3304" s="12"/>
    </row>
    <row r="3305" spans="1:56" hidden="1">
      <c r="A3305" s="67"/>
      <c r="B3305" s="28"/>
      <c r="C3305" s="28"/>
      <c r="D3305" s="1011" t="s">
        <v>509</v>
      </c>
      <c r="E3305" s="22"/>
      <c r="F3305" s="23"/>
      <c r="H3305" s="58"/>
      <c r="N3305" s="201">
        <f>SUBTOTAL(9,N3306:N3310)</f>
        <v>19797000</v>
      </c>
      <c r="O3305" s="201">
        <f>SUBTOTAL(9,O3306:O3310)</f>
        <v>12035000</v>
      </c>
      <c r="P3305" s="201">
        <f>SUBTOTAL(9,P3306:P3310)</f>
        <v>7762000</v>
      </c>
      <c r="Q3305" s="69"/>
      <c r="R3305" s="755"/>
      <c r="S3305" s="755"/>
      <c r="AZ3305" s="10"/>
      <c r="BA3305" s="10"/>
      <c r="BC3305" s="11"/>
      <c r="BD3305" s="12"/>
    </row>
    <row r="3306" spans="1:56" hidden="1">
      <c r="A3306" s="67"/>
      <c r="B3306" s="28"/>
      <c r="C3306" s="28"/>
      <c r="D3306" s="1079"/>
      <c r="E3306" s="455" t="s">
        <v>797</v>
      </c>
      <c r="F3306" s="456">
        <v>199850000</v>
      </c>
      <c r="G3306" s="457" t="s">
        <v>3</v>
      </c>
      <c r="H3306" s="464">
        <v>1.2999999999999999E-2</v>
      </c>
      <c r="I3306" s="457" t="s">
        <v>154</v>
      </c>
      <c r="J3306" s="457" t="s">
        <v>3</v>
      </c>
      <c r="K3306" s="459">
        <v>1</v>
      </c>
      <c r="L3306" s="457" t="s">
        <v>16</v>
      </c>
      <c r="M3306" s="457" t="s">
        <v>5</v>
      </c>
      <c r="N3306" s="475">
        <f>ROUNDUP(IF(H3306&lt;=0,F3306,IF(K3306&lt;=0,F3306*H3306,F3306*H3306*K3306)),-3)</f>
        <v>2599000</v>
      </c>
      <c r="O3306" s="17">
        <v>1693000</v>
      </c>
      <c r="P3306" s="478">
        <f>N3306-O3306</f>
        <v>906000</v>
      </c>
      <c r="Q3306" s="69"/>
      <c r="R3306" s="755"/>
      <c r="S3306" s="755"/>
      <c r="AZ3306" s="10"/>
      <c r="BA3306" s="10"/>
      <c r="BC3306" s="11"/>
      <c r="BD3306" s="12"/>
    </row>
    <row r="3307" spans="1:56" hidden="1">
      <c r="A3307" s="67"/>
      <c r="B3307" s="28"/>
      <c r="C3307" s="28"/>
      <c r="D3307" s="1079"/>
      <c r="E3307" s="455" t="s">
        <v>798</v>
      </c>
      <c r="F3307" s="456">
        <f>+F3306</f>
        <v>199850000</v>
      </c>
      <c r="G3307" s="457" t="s">
        <v>3</v>
      </c>
      <c r="H3307" s="465">
        <v>4.4999999999999998E-2</v>
      </c>
      <c r="I3307" s="457" t="s">
        <v>154</v>
      </c>
      <c r="J3307" s="457" t="s">
        <v>3</v>
      </c>
      <c r="K3307" s="459">
        <v>1</v>
      </c>
      <c r="L3307" s="457" t="s">
        <v>16</v>
      </c>
      <c r="M3307" s="457" t="s">
        <v>5</v>
      </c>
      <c r="N3307" s="475">
        <f>ROUNDUP(IF(H3307&lt;=0,F3307,IF(K3307&lt;=0,F3307*H3307,F3307*H3307*K3307)),-3)</f>
        <v>8994000</v>
      </c>
      <c r="O3307" s="17">
        <v>4418000</v>
      </c>
      <c r="P3307" s="478">
        <f>N3307-O3307</f>
        <v>4576000</v>
      </c>
      <c r="Q3307" s="69"/>
      <c r="R3307" s="755"/>
      <c r="S3307" s="755"/>
      <c r="AZ3307" s="10"/>
      <c r="BA3307" s="10"/>
      <c r="BC3307" s="11"/>
      <c r="BD3307" s="12"/>
    </row>
    <row r="3308" spans="1:56" hidden="1">
      <c r="A3308" s="67"/>
      <c r="B3308" s="28"/>
      <c r="C3308" s="28"/>
      <c r="D3308" s="1079"/>
      <c r="E3308" s="455" t="s">
        <v>799</v>
      </c>
      <c r="F3308" s="456">
        <f>+F3306</f>
        <v>199850000</v>
      </c>
      <c r="G3308" s="457" t="s">
        <v>3</v>
      </c>
      <c r="H3308" s="465">
        <v>8.4399999999999996E-3</v>
      </c>
      <c r="I3308" s="457" t="s">
        <v>154</v>
      </c>
      <c r="J3308" s="457" t="s">
        <v>3</v>
      </c>
      <c r="K3308" s="459">
        <v>1</v>
      </c>
      <c r="L3308" s="457" t="s">
        <v>16</v>
      </c>
      <c r="M3308" s="457" t="s">
        <v>5</v>
      </c>
      <c r="N3308" s="475">
        <f>ROUNDUP(IF(H3308&lt;=0,F3308,IF(K3308&lt;=0,F3308*H3308,F3308*H3308*K3308)),-3)</f>
        <v>1687000</v>
      </c>
      <c r="O3308" s="17">
        <v>3424000</v>
      </c>
      <c r="P3308" s="478">
        <f>N3308-O3308</f>
        <v>-1737000</v>
      </c>
      <c r="Q3308" s="69"/>
      <c r="R3308" s="755"/>
      <c r="S3308" s="755"/>
      <c r="AZ3308" s="10"/>
      <c r="BA3308" s="10"/>
      <c r="BC3308" s="11"/>
      <c r="BD3308" s="12"/>
    </row>
    <row r="3309" spans="1:56" hidden="1">
      <c r="A3309" s="67"/>
      <c r="B3309" s="28"/>
      <c r="C3309" s="28"/>
      <c r="D3309" s="1079"/>
      <c r="E3309" s="455" t="s">
        <v>800</v>
      </c>
      <c r="F3309" s="456">
        <f>+F3306</f>
        <v>199850000</v>
      </c>
      <c r="G3309" s="457" t="s">
        <v>3</v>
      </c>
      <c r="H3309" s="466">
        <v>3.0599999999999999E-2</v>
      </c>
      <c r="I3309" s="457" t="s">
        <v>154</v>
      </c>
      <c r="J3309" s="457" t="s">
        <v>3</v>
      </c>
      <c r="K3309" s="459">
        <v>1</v>
      </c>
      <c r="L3309" s="457" t="s">
        <v>16</v>
      </c>
      <c r="M3309" s="457" t="s">
        <v>5</v>
      </c>
      <c r="N3309" s="475">
        <f>ROUNDUP(IF(H3309&lt;=0,F3309,IF(K3309&lt;=0,F3309*H3309,F3309*H3309*K3309)),-3)</f>
        <v>6116000</v>
      </c>
      <c r="O3309" s="17">
        <v>2161000</v>
      </c>
      <c r="P3309" s="478">
        <f>N3309-O3309</f>
        <v>3955000</v>
      </c>
      <c r="Q3309" s="69"/>
      <c r="R3309" s="755"/>
      <c r="S3309" s="755"/>
      <c r="AZ3309" s="10"/>
      <c r="BA3309" s="10"/>
      <c r="BC3309" s="11"/>
      <c r="BD3309" s="12"/>
    </row>
    <row r="3310" spans="1:56" hidden="1">
      <c r="A3310" s="67"/>
      <c r="B3310" s="28"/>
      <c r="C3310" s="28"/>
      <c r="D3310" s="1079"/>
      <c r="E3310" s="455" t="s">
        <v>2447</v>
      </c>
      <c r="F3310" s="456">
        <f>+N3309</f>
        <v>6116000</v>
      </c>
      <c r="G3310" s="457" t="s">
        <v>3</v>
      </c>
      <c r="H3310" s="466">
        <v>6.5500000000000003E-2</v>
      </c>
      <c r="I3310" s="457" t="s">
        <v>2446</v>
      </c>
      <c r="J3310" s="457" t="s">
        <v>3</v>
      </c>
      <c r="K3310" s="459">
        <v>1</v>
      </c>
      <c r="L3310" s="457" t="s">
        <v>16</v>
      </c>
      <c r="M3310" s="457" t="s">
        <v>5</v>
      </c>
      <c r="N3310" s="475">
        <f>ROUNDUP(IF(H3310&lt;=0,F3310,IF(K3310&lt;=0,F3310*H3310,F3310*H3310*K3310)),-3)</f>
        <v>401000</v>
      </c>
      <c r="O3310" s="17">
        <v>339000</v>
      </c>
      <c r="P3310" s="478">
        <f>N3310-O3310</f>
        <v>62000</v>
      </c>
      <c r="Q3310" s="69"/>
      <c r="R3310" s="755"/>
      <c r="S3310" s="755"/>
      <c r="AZ3310" s="10"/>
      <c r="BA3310" s="10"/>
      <c r="BC3310" s="11"/>
      <c r="BD3310" s="12"/>
    </row>
    <row r="3311" spans="1:56" hidden="1">
      <c r="A3311" s="67"/>
      <c r="B3311" s="28"/>
      <c r="C3311" s="28"/>
      <c r="D3311" s="1011"/>
      <c r="E3311" s="22"/>
      <c r="F3311" s="23"/>
      <c r="H3311" s="42"/>
      <c r="N3311" s="17"/>
      <c r="O3311" s="17"/>
      <c r="P3311" s="17"/>
      <c r="Q3311" s="69"/>
      <c r="R3311" s="755"/>
      <c r="S3311" s="755"/>
      <c r="AZ3311" s="10"/>
      <c r="BA3311" s="10"/>
      <c r="BC3311" s="11"/>
      <c r="BD3311" s="12"/>
    </row>
    <row r="3312" spans="1:56" hidden="1">
      <c r="A3312" s="67"/>
      <c r="B3312" s="28"/>
      <c r="C3312" s="28"/>
      <c r="D3312" s="1011" t="s">
        <v>405</v>
      </c>
      <c r="E3312" s="22"/>
      <c r="F3312" s="23"/>
      <c r="H3312" s="45"/>
      <c r="N3312" s="18">
        <f>SUBTOTAL(9,N3313:N3314)</f>
        <v>2880000</v>
      </c>
      <c r="O3312" s="18">
        <f>SUBTOTAL(9,O3313:O3314)</f>
        <v>1680000</v>
      </c>
      <c r="P3312" s="18">
        <f>SUBTOTAL(9,P3313:P3314)</f>
        <v>1200000</v>
      </c>
      <c r="Q3312" s="69"/>
      <c r="R3312" s="755"/>
      <c r="S3312" s="755"/>
      <c r="AZ3312" s="10"/>
      <c r="BA3312" s="10"/>
      <c r="BC3312" s="11"/>
      <c r="BD3312" s="12"/>
    </row>
    <row r="3313" spans="1:56" hidden="1">
      <c r="A3313" s="67"/>
      <c r="B3313" s="28"/>
      <c r="C3313" s="28"/>
      <c r="D3313" s="1079"/>
      <c r="E3313" s="455" t="s">
        <v>1543</v>
      </c>
      <c r="F3313" s="456">
        <v>80000</v>
      </c>
      <c r="G3313" s="457" t="s">
        <v>3</v>
      </c>
      <c r="H3313" s="458">
        <v>3</v>
      </c>
      <c r="I3313" s="457" t="s">
        <v>2434</v>
      </c>
      <c r="J3313" s="457" t="s">
        <v>3</v>
      </c>
      <c r="K3313" s="459">
        <v>12</v>
      </c>
      <c r="L3313" s="457" t="s">
        <v>12</v>
      </c>
      <c r="M3313" s="457" t="s">
        <v>5</v>
      </c>
      <c r="N3313" s="475">
        <f>ROUNDUP(IF(H3313&lt;=0,0,IF(K3313&lt;=0,F3313*H3313,F3313*H3313*K3313)),-3)</f>
        <v>2880000</v>
      </c>
      <c r="O3313" s="17">
        <v>1680000</v>
      </c>
      <c r="P3313" s="478">
        <f>N3313-O3313</f>
        <v>1200000</v>
      </c>
      <c r="Q3313" s="69"/>
      <c r="R3313" s="755"/>
      <c r="S3313" s="755"/>
      <c r="AZ3313" s="10"/>
      <c r="BA3313" s="10"/>
      <c r="BC3313" s="11"/>
      <c r="BD3313" s="12"/>
    </row>
    <row r="3314" spans="1:56" hidden="1">
      <c r="A3314" s="67"/>
      <c r="B3314" s="28"/>
      <c r="C3314" s="28"/>
      <c r="D3314" s="1004"/>
      <c r="E3314" s="13"/>
      <c r="H3314" s="58"/>
      <c r="N3314" s="17"/>
      <c r="O3314" s="17"/>
      <c r="P3314" s="17"/>
      <c r="Q3314" s="69"/>
      <c r="R3314" s="755"/>
      <c r="S3314" s="755"/>
      <c r="AZ3314" s="10"/>
      <c r="BA3314" s="10"/>
      <c r="BC3314" s="11"/>
      <c r="BD3314" s="12"/>
    </row>
    <row r="3315" spans="1:56" hidden="1">
      <c r="A3315" s="67"/>
      <c r="B3315" s="28"/>
      <c r="C3315" s="28"/>
      <c r="D3315" s="1011" t="s">
        <v>122</v>
      </c>
      <c r="E3315" s="22"/>
      <c r="F3315" s="23"/>
      <c r="H3315" s="360"/>
      <c r="N3315" s="18">
        <f>SUBTOTAL(9,N3316:N3317)</f>
        <v>2040000</v>
      </c>
      <c r="O3315" s="18">
        <f>SUBTOTAL(9,O3316:O3317)</f>
        <v>1160000</v>
      </c>
      <c r="P3315" s="18">
        <f>SUBTOTAL(9,P3316:P3317)</f>
        <v>880000</v>
      </c>
      <c r="Q3315" s="69"/>
      <c r="R3315" s="755"/>
      <c r="S3315" s="755"/>
      <c r="AZ3315" s="10"/>
      <c r="BA3315" s="10"/>
      <c r="BC3315" s="11"/>
      <c r="BD3315" s="12"/>
    </row>
    <row r="3316" spans="1:56" hidden="1">
      <c r="A3316" s="67"/>
      <c r="B3316" s="28"/>
      <c r="C3316" s="28"/>
      <c r="D3316" s="1079"/>
      <c r="E3316" s="455" t="s">
        <v>802</v>
      </c>
      <c r="F3316" s="456">
        <v>40000</v>
      </c>
      <c r="G3316" s="457" t="s">
        <v>3</v>
      </c>
      <c r="H3316" s="458">
        <v>3</v>
      </c>
      <c r="I3316" s="457" t="s">
        <v>227</v>
      </c>
      <c r="J3316" s="457" t="s">
        <v>3</v>
      </c>
      <c r="K3316" s="459">
        <v>12</v>
      </c>
      <c r="L3316" s="457" t="s">
        <v>12</v>
      </c>
      <c r="M3316" s="457" t="s">
        <v>5</v>
      </c>
      <c r="N3316" s="475">
        <f>ROUNDUP(IF(H3316&lt;=0,0,IF(K3316&lt;=0,F3316*H3316,F3316*H3316*K3316)),-3)</f>
        <v>1440000</v>
      </c>
      <c r="O3316" s="17">
        <v>940000</v>
      </c>
      <c r="P3316" s="478">
        <f>N3316-O3316</f>
        <v>500000</v>
      </c>
      <c r="Q3316" s="69"/>
      <c r="R3316" s="755"/>
      <c r="S3316" s="755"/>
      <c r="AZ3316" s="10"/>
      <c r="BA3316" s="10"/>
      <c r="BC3316" s="11"/>
      <c r="BD3316" s="12"/>
    </row>
    <row r="3317" spans="1:56" hidden="1">
      <c r="A3317" s="67"/>
      <c r="B3317" s="28"/>
      <c r="C3317" s="28"/>
      <c r="D3317" s="1079"/>
      <c r="E3317" s="455" t="s">
        <v>803</v>
      </c>
      <c r="F3317" s="456">
        <v>100000</v>
      </c>
      <c r="G3317" s="457" t="s">
        <v>3</v>
      </c>
      <c r="H3317" s="458">
        <v>3</v>
      </c>
      <c r="I3317" s="457" t="s">
        <v>2434</v>
      </c>
      <c r="J3317" s="457" t="s">
        <v>3</v>
      </c>
      <c r="K3317" s="459">
        <v>2</v>
      </c>
      <c r="L3317" s="457" t="s">
        <v>2448</v>
      </c>
      <c r="M3317" s="457" t="s">
        <v>5</v>
      </c>
      <c r="N3317" s="475">
        <f>ROUNDUP(IF(H3317&lt;=0,0,IF(K3317&lt;=0,F3317*H3317,F3317*H3317*K3317)),-3)</f>
        <v>600000</v>
      </c>
      <c r="O3317" s="17">
        <v>220000</v>
      </c>
      <c r="P3317" s="478">
        <f>N3317-O3317</f>
        <v>380000</v>
      </c>
      <c r="Q3317" s="69"/>
      <c r="R3317" s="755"/>
      <c r="S3317" s="755"/>
      <c r="AZ3317" s="10"/>
      <c r="BA3317" s="10"/>
      <c r="BC3317" s="11"/>
      <c r="BD3317" s="12"/>
    </row>
    <row r="3318" spans="1:56" hidden="1">
      <c r="A3318" s="67"/>
      <c r="B3318" s="28"/>
      <c r="C3318" s="28"/>
      <c r="D3318" s="1011"/>
      <c r="E3318" s="22"/>
      <c r="F3318" s="23"/>
      <c r="H3318" s="45"/>
      <c r="N3318" s="17"/>
      <c r="O3318" s="17"/>
      <c r="P3318" s="17"/>
      <c r="Q3318" s="69"/>
      <c r="R3318" s="755"/>
      <c r="S3318" s="755"/>
      <c r="AZ3318" s="10"/>
      <c r="BA3318" s="10"/>
      <c r="BC3318" s="11"/>
      <c r="BD3318" s="12"/>
    </row>
    <row r="3319" spans="1:56" hidden="1">
      <c r="A3319" s="67"/>
      <c r="B3319" s="28"/>
      <c r="C3319" s="28"/>
      <c r="D3319" s="1011" t="s">
        <v>406</v>
      </c>
      <c r="E3319" s="22"/>
      <c r="F3319" s="23"/>
      <c r="H3319" s="393"/>
      <c r="N3319" s="18">
        <f>SUBTOTAL(9,N3320:N3321)</f>
        <v>2670000</v>
      </c>
      <c r="O3319" s="18">
        <f>SUBTOTAL(9,O3320:O3321)</f>
        <v>3678000</v>
      </c>
      <c r="P3319" s="18">
        <f>SUBTOTAL(9,P3320:P3321)</f>
        <v>-1008000</v>
      </c>
      <c r="Q3319" s="69"/>
      <c r="R3319" s="755"/>
      <c r="S3319" s="755"/>
      <c r="AZ3319" s="10"/>
      <c r="BA3319" s="10"/>
      <c r="BC3319" s="11"/>
      <c r="BD3319" s="12"/>
    </row>
    <row r="3320" spans="1:56" hidden="1">
      <c r="A3320" s="67"/>
      <c r="B3320" s="28"/>
      <c r="C3320" s="28"/>
      <c r="D3320" s="1079"/>
      <c r="E3320" s="455" t="s">
        <v>801</v>
      </c>
      <c r="F3320" s="456">
        <v>890000</v>
      </c>
      <c r="G3320" s="457" t="s">
        <v>3</v>
      </c>
      <c r="H3320" s="458">
        <v>3</v>
      </c>
      <c r="I3320" s="457" t="s">
        <v>227</v>
      </c>
      <c r="J3320" s="457" t="s">
        <v>3</v>
      </c>
      <c r="K3320" s="459">
        <v>1</v>
      </c>
      <c r="L3320" s="457" t="s">
        <v>16</v>
      </c>
      <c r="M3320" s="457" t="s">
        <v>5</v>
      </c>
      <c r="N3320" s="475">
        <f>ROUNDUP((F3320*H3320*K3320),-3)</f>
        <v>2670000</v>
      </c>
      <c r="O3320" s="17">
        <v>3678000</v>
      </c>
      <c r="P3320" s="478">
        <f>N3320-O3320</f>
        <v>-1008000</v>
      </c>
      <c r="Q3320" s="69"/>
      <c r="R3320" s="755"/>
      <c r="S3320" s="755"/>
      <c r="AZ3320" s="10"/>
      <c r="BA3320" s="10"/>
      <c r="BC3320" s="11"/>
      <c r="BD3320" s="12"/>
    </row>
    <row r="3321" spans="1:56" hidden="1">
      <c r="A3321" s="67"/>
      <c r="B3321" s="28"/>
      <c r="C3321" s="28"/>
      <c r="D3321" s="1011"/>
      <c r="E3321" s="22"/>
      <c r="F3321" s="23"/>
      <c r="N3321" s="17"/>
      <c r="O3321" s="17"/>
      <c r="P3321" s="17"/>
      <c r="Q3321" s="69"/>
      <c r="R3321" s="755"/>
      <c r="S3321" s="755"/>
      <c r="AZ3321" s="10"/>
      <c r="BA3321" s="10"/>
      <c r="BC3321" s="11"/>
      <c r="BD3321" s="12"/>
    </row>
    <row r="3322" spans="1:56" hidden="1">
      <c r="A3322" s="67"/>
      <c r="B3322" s="28"/>
      <c r="C3322" s="28"/>
      <c r="D3322" s="1011" t="s">
        <v>407</v>
      </c>
      <c r="E3322" s="22"/>
      <c r="F3322" s="23"/>
      <c r="N3322" s="18">
        <f>SUBTOTAL(9,N3323:N3324)</f>
        <v>1800000</v>
      </c>
      <c r="O3322" s="18">
        <f>SUBTOTAL(9,O3323:O3324)</f>
        <v>1200000</v>
      </c>
      <c r="P3322" s="18">
        <f>SUBTOTAL(9,P3323:P3324)</f>
        <v>600000</v>
      </c>
      <c r="Q3322" s="69"/>
      <c r="R3322" s="755"/>
      <c r="S3322" s="755"/>
      <c r="AZ3322" s="10"/>
      <c r="BA3322" s="10"/>
      <c r="BC3322" s="11"/>
      <c r="BD3322" s="12"/>
    </row>
    <row r="3323" spans="1:56" hidden="1">
      <c r="A3323" s="67"/>
      <c r="B3323" s="28"/>
      <c r="C3323" s="28"/>
      <c r="D3323" s="1079"/>
      <c r="E3323" s="455" t="s">
        <v>808</v>
      </c>
      <c r="F3323" s="456">
        <v>600000</v>
      </c>
      <c r="G3323" s="457" t="s">
        <v>3</v>
      </c>
      <c r="H3323" s="458">
        <v>3</v>
      </c>
      <c r="I3323" s="457" t="s">
        <v>227</v>
      </c>
      <c r="J3323" s="457" t="s">
        <v>3</v>
      </c>
      <c r="K3323" s="459">
        <v>1</v>
      </c>
      <c r="L3323" s="457" t="s">
        <v>16</v>
      </c>
      <c r="M3323" s="457" t="s">
        <v>5</v>
      </c>
      <c r="N3323" s="475">
        <f>ROUNDUP((F3323*H3323*K3323),-3)</f>
        <v>1800000</v>
      </c>
      <c r="O3323" s="17">
        <v>1200000</v>
      </c>
      <c r="P3323" s="478">
        <f>N3323-O3323</f>
        <v>600000</v>
      </c>
      <c r="Q3323" s="69"/>
      <c r="R3323" s="755"/>
      <c r="S3323" s="755"/>
      <c r="AZ3323" s="10"/>
      <c r="BA3323" s="10"/>
      <c r="BC3323" s="11"/>
      <c r="BD3323" s="12"/>
    </row>
    <row r="3324" spans="1:56" hidden="1">
      <c r="A3324" s="67"/>
      <c r="B3324" s="28"/>
      <c r="C3324" s="28"/>
      <c r="E3324" s="22"/>
      <c r="F3324" s="23"/>
      <c r="N3324" s="17"/>
      <c r="O3324" s="17"/>
      <c r="P3324" s="17"/>
      <c r="Q3324" s="69"/>
      <c r="R3324" s="755"/>
      <c r="S3324" s="755"/>
      <c r="AZ3324" s="10"/>
      <c r="BA3324" s="10"/>
      <c r="BC3324" s="11"/>
      <c r="BD3324" s="12"/>
    </row>
    <row r="3325" spans="1:56" hidden="1">
      <c r="A3325" s="67"/>
      <c r="B3325" s="28"/>
      <c r="C3325" s="68"/>
      <c r="D3325" s="1004" t="s">
        <v>123</v>
      </c>
      <c r="E3325" s="124"/>
      <c r="N3325" s="18">
        <f>SUBTOTAL(9,N3326:N3327)</f>
        <v>2500000</v>
      </c>
      <c r="O3325" s="18">
        <f>SUBTOTAL(9,O3326:O3327)</f>
        <v>3000000</v>
      </c>
      <c r="P3325" s="18">
        <f>SUBTOTAL(9,P3326:P3327)</f>
        <v>-500000</v>
      </c>
      <c r="Q3325" s="292"/>
      <c r="R3325" s="755"/>
      <c r="S3325" s="755"/>
      <c r="AZ3325" s="10"/>
      <c r="BA3325" s="10"/>
      <c r="BC3325" s="11"/>
      <c r="BD3325" s="12"/>
    </row>
    <row r="3326" spans="1:56" hidden="1">
      <c r="A3326" s="67"/>
      <c r="B3326" s="28"/>
      <c r="C3326" s="68"/>
      <c r="D3326" s="1004"/>
      <c r="E3326" s="507" t="s">
        <v>1544</v>
      </c>
      <c r="F3326" s="14">
        <v>2500000</v>
      </c>
      <c r="G3326" s="15" t="s">
        <v>3</v>
      </c>
      <c r="H3326" s="16">
        <v>1</v>
      </c>
      <c r="I3326" s="15" t="s">
        <v>227</v>
      </c>
      <c r="J3326" s="15" t="s">
        <v>3</v>
      </c>
      <c r="K3326" s="16">
        <v>1</v>
      </c>
      <c r="L3326" s="15" t="s">
        <v>2431</v>
      </c>
      <c r="M3326" s="15" t="s">
        <v>5</v>
      </c>
      <c r="N3326" s="475">
        <f>ROUNDUP(IF(H3326&lt;=0,0,IF(K3326&lt;=0,F3326*H3326,F3326*H3326*K3326)),-3)</f>
        <v>2500000</v>
      </c>
      <c r="O3326" s="17">
        <v>3000000</v>
      </c>
      <c r="P3326" s="478">
        <f>N3326-O3326</f>
        <v>-500000</v>
      </c>
      <c r="Q3326" s="69"/>
      <c r="R3326" s="755"/>
      <c r="S3326" s="755"/>
      <c r="AZ3326" s="10"/>
      <c r="BA3326" s="10"/>
      <c r="BC3326" s="11"/>
      <c r="BD3326" s="12"/>
    </row>
    <row r="3327" spans="1:56" hidden="1">
      <c r="A3327" s="67"/>
      <c r="B3327" s="28"/>
      <c r="C3327" s="68"/>
      <c r="D3327" s="1004"/>
      <c r="E3327" s="508"/>
      <c r="F3327" s="61"/>
      <c r="G3327" s="47"/>
      <c r="H3327" s="47"/>
      <c r="I3327" s="47"/>
      <c r="J3327" s="47"/>
      <c r="K3327" s="47"/>
      <c r="M3327" s="47"/>
      <c r="N3327" s="17"/>
      <c r="O3327" s="17"/>
      <c r="P3327" s="291"/>
      <c r="Q3327" s="292"/>
      <c r="R3327" s="755"/>
      <c r="S3327" s="755"/>
      <c r="AZ3327" s="10"/>
      <c r="BA3327" s="10"/>
      <c r="BC3327" s="11"/>
      <c r="BD3327" s="12"/>
    </row>
    <row r="3328" spans="1:56" hidden="1">
      <c r="A3328" s="67"/>
      <c r="B3328" s="28"/>
      <c r="C3328" s="28"/>
      <c r="D3328" s="1004" t="s">
        <v>416</v>
      </c>
      <c r="E3328" s="507"/>
      <c r="H3328" s="58"/>
      <c r="N3328" s="18">
        <f>SUBTOTAL(9,N3329:N3330)</f>
        <v>1000000</v>
      </c>
      <c r="O3328" s="18">
        <f>SUBTOTAL(9,O3329:O3330)</f>
        <v>1200000</v>
      </c>
      <c r="P3328" s="18">
        <f>SUBTOTAL(9,P3329:P3330)</f>
        <v>-200000</v>
      </c>
      <c r="Q3328" s="69"/>
      <c r="R3328" s="755"/>
      <c r="S3328" s="755"/>
      <c r="AZ3328" s="10"/>
      <c r="BA3328" s="10"/>
      <c r="BC3328" s="11"/>
      <c r="BD3328" s="12"/>
    </row>
    <row r="3329" spans="1:56" hidden="1">
      <c r="A3329" s="67"/>
      <c r="B3329" s="28"/>
      <c r="C3329" s="28"/>
      <c r="D3329" s="1004"/>
      <c r="E3329" s="507" t="s">
        <v>726</v>
      </c>
      <c r="F3329" s="14">
        <v>100000</v>
      </c>
      <c r="G3329" s="15" t="s">
        <v>3</v>
      </c>
      <c r="H3329" s="58">
        <v>10</v>
      </c>
      <c r="I3329" s="15" t="s">
        <v>2431</v>
      </c>
      <c r="J3329" s="15" t="s">
        <v>3</v>
      </c>
      <c r="K3329" s="16">
        <v>1</v>
      </c>
      <c r="L3329" s="15" t="s">
        <v>2432</v>
      </c>
      <c r="M3329" s="15" t="s">
        <v>5</v>
      </c>
      <c r="N3329" s="475">
        <f>ROUNDUP(IF(H3329&lt;=0,0,IF(K3329&lt;=0,F3329*H3329,F3329*H3329*K3329)),-3)</f>
        <v>1000000</v>
      </c>
      <c r="O3329" s="17">
        <v>1200000</v>
      </c>
      <c r="P3329" s="478">
        <f>N3329-O3329</f>
        <v>-200000</v>
      </c>
      <c r="Q3329" s="69"/>
      <c r="R3329" s="755"/>
      <c r="S3329" s="755"/>
      <c r="AZ3329" s="10"/>
      <c r="BA3329" s="10"/>
      <c r="BC3329" s="11"/>
      <c r="BD3329" s="12"/>
    </row>
    <row r="3330" spans="1:56" hidden="1">
      <c r="A3330" s="67"/>
      <c r="B3330" s="28"/>
      <c r="C3330" s="28"/>
      <c r="D3330" s="1004"/>
      <c r="E3330" s="507"/>
      <c r="H3330" s="58"/>
      <c r="N3330" s="17"/>
      <c r="O3330" s="17"/>
      <c r="P3330" s="17"/>
      <c r="Q3330" s="69"/>
      <c r="R3330" s="755"/>
      <c r="S3330" s="755"/>
      <c r="AZ3330" s="10"/>
      <c r="BA3330" s="10"/>
      <c r="BC3330" s="11"/>
      <c r="BD3330" s="12"/>
    </row>
    <row r="3331" spans="1:56" hidden="1">
      <c r="A3331" s="67"/>
      <c r="B3331" s="28"/>
      <c r="C3331" s="28"/>
      <c r="D3331" s="1036" t="s">
        <v>2450</v>
      </c>
      <c r="E3331" s="13"/>
      <c r="H3331" s="58"/>
      <c r="N3331" s="18">
        <f>SUBTOTAL(9,N3332:N3334)</f>
        <v>9181000</v>
      </c>
      <c r="O3331" s="18">
        <f>SUBTOTAL(9,O3332:O3334)</f>
        <v>27076000</v>
      </c>
      <c r="P3331" s="18">
        <f>SUBTOTAL(9,P3332:P3334)</f>
        <v>-17895000</v>
      </c>
      <c r="Q3331" s="69"/>
      <c r="R3331" s="755"/>
      <c r="S3331" s="755"/>
      <c r="AZ3331" s="10"/>
      <c r="BA3331" s="10"/>
      <c r="BC3331" s="11"/>
      <c r="BD3331" s="12"/>
    </row>
    <row r="3332" spans="1:56" hidden="1">
      <c r="A3332" s="67"/>
      <c r="B3332" s="28"/>
      <c r="C3332" s="28"/>
      <c r="D3332" s="1004"/>
      <c r="E3332" s="507" t="s">
        <v>727</v>
      </c>
      <c r="F3332" s="14">
        <v>50000</v>
      </c>
      <c r="G3332" s="15" t="s">
        <v>3</v>
      </c>
      <c r="H3332" s="58">
        <v>12</v>
      </c>
      <c r="I3332" s="15" t="s">
        <v>2449</v>
      </c>
      <c r="J3332" s="15" t="s">
        <v>3</v>
      </c>
      <c r="K3332" s="16">
        <v>1</v>
      </c>
      <c r="L3332" s="15" t="s">
        <v>2432</v>
      </c>
      <c r="M3332" s="15" t="s">
        <v>5</v>
      </c>
      <c r="N3332" s="475">
        <f>ROUNDUP(IF(H3332&lt;=0,0,IF(K3332&lt;=0,F3332*H3332,F3332*H3332*K3332)),-3)</f>
        <v>600000</v>
      </c>
      <c r="O3332" s="17">
        <v>676000</v>
      </c>
      <c r="P3332" s="478">
        <f>N3332-O3332</f>
        <v>-76000</v>
      </c>
      <c r="Q3332" s="69"/>
      <c r="R3332" s="755"/>
      <c r="S3332" s="755"/>
      <c r="AZ3332" s="10"/>
      <c r="BA3332" s="10"/>
      <c r="BC3332" s="11"/>
      <c r="BD3332" s="12"/>
    </row>
    <row r="3333" spans="1:56" hidden="1">
      <c r="A3333" s="67"/>
      <c r="B3333" s="28"/>
      <c r="C3333" s="28"/>
      <c r="D3333" s="1004"/>
      <c r="E3333" s="507" t="s">
        <v>646</v>
      </c>
      <c r="F3333" s="14">
        <v>500000</v>
      </c>
      <c r="G3333" s="15" t="s">
        <v>3</v>
      </c>
      <c r="H3333" s="58">
        <v>12</v>
      </c>
      <c r="I3333" s="15" t="s">
        <v>2449</v>
      </c>
      <c r="J3333" s="15" t="s">
        <v>3</v>
      </c>
      <c r="K3333" s="16">
        <v>1</v>
      </c>
      <c r="L3333" s="15" t="s">
        <v>2432</v>
      </c>
      <c r="M3333" s="15" t="s">
        <v>5</v>
      </c>
      <c r="N3333" s="475">
        <f>ROUNDUP(IF(H3333&lt;=0,0,IF(K3333&lt;=0,F3333*H3333,F3333*H3333*K3333)),-3)</f>
        <v>6000000</v>
      </c>
      <c r="O3333" s="17">
        <v>26400000</v>
      </c>
      <c r="P3333" s="478">
        <f>N3333-O3333</f>
        <v>-20400000</v>
      </c>
      <c r="Q3333" s="69"/>
      <c r="R3333" s="755"/>
      <c r="S3333" s="755"/>
      <c r="AZ3333" s="10"/>
      <c r="BA3333" s="10"/>
      <c r="BC3333" s="11"/>
      <c r="BD3333" s="12"/>
    </row>
    <row r="3334" spans="1:56" hidden="1">
      <c r="A3334" s="67"/>
      <c r="B3334" s="28"/>
      <c r="C3334" s="28"/>
      <c r="D3334" s="1004"/>
      <c r="E3334" s="507" t="s">
        <v>2451</v>
      </c>
      <c r="F3334" s="14">
        <v>2581000</v>
      </c>
      <c r="G3334" s="15" t="s">
        <v>3</v>
      </c>
      <c r="H3334" s="58">
        <v>1</v>
      </c>
      <c r="I3334" s="15" t="s">
        <v>18</v>
      </c>
      <c r="J3334" s="15" t="s">
        <v>3</v>
      </c>
      <c r="K3334" s="16">
        <v>1</v>
      </c>
      <c r="L3334" s="15" t="s">
        <v>2432</v>
      </c>
      <c r="M3334" s="15" t="s">
        <v>5</v>
      </c>
      <c r="N3334" s="475">
        <f>ROUNDUP(IF(H3334&lt;=0,0,IF(K3334&lt;=0,F3334*H3334,F3334*H3334*K3334)),-3)</f>
        <v>2581000</v>
      </c>
      <c r="O3334" s="17">
        <v>0</v>
      </c>
      <c r="P3334" s="478">
        <f>N3334-O3334</f>
        <v>2581000</v>
      </c>
      <c r="Q3334" s="69"/>
      <c r="R3334" s="755"/>
      <c r="S3334" s="755"/>
      <c r="AZ3334" s="10"/>
      <c r="BA3334" s="10"/>
      <c r="BC3334" s="11"/>
      <c r="BD3334" s="12"/>
    </row>
    <row r="3335" spans="1:56" hidden="1">
      <c r="A3335" s="67"/>
      <c r="B3335" s="28"/>
      <c r="C3335" s="28"/>
      <c r="D3335" s="1004"/>
      <c r="E3335" s="507"/>
      <c r="H3335" s="58"/>
      <c r="N3335" s="17"/>
      <c r="O3335" s="17"/>
      <c r="P3335" s="17"/>
      <c r="Q3335" s="69"/>
      <c r="R3335" s="755"/>
      <c r="S3335" s="755"/>
      <c r="AZ3335" s="10"/>
      <c r="BA3335" s="10"/>
      <c r="BC3335" s="11"/>
      <c r="BD3335" s="12"/>
    </row>
    <row r="3336" spans="1:56" hidden="1">
      <c r="A3336" s="67"/>
      <c r="B3336" s="28"/>
      <c r="C3336" s="28"/>
      <c r="D3336" s="1004" t="s">
        <v>2452</v>
      </c>
      <c r="E3336" s="507"/>
      <c r="H3336" s="58"/>
      <c r="N3336" s="18">
        <f>SUBTOTAL(9,N3337:N3340)</f>
        <v>33000000</v>
      </c>
      <c r="O3336" s="18">
        <f>SUBTOTAL(9,O3337:O3340)</f>
        <v>30350000</v>
      </c>
      <c r="P3336" s="18">
        <f>SUBTOTAL(9,P3337:P3340)</f>
        <v>2650000</v>
      </c>
      <c r="Q3336" s="69"/>
      <c r="R3336" s="755"/>
      <c r="S3336" s="755"/>
      <c r="AZ3336" s="10"/>
      <c r="BA3336" s="10"/>
      <c r="BC3336" s="11"/>
      <c r="BD3336" s="12"/>
    </row>
    <row r="3337" spans="1:56" hidden="1">
      <c r="A3337" s="67"/>
      <c r="B3337" s="28"/>
      <c r="C3337" s="28"/>
      <c r="D3337" s="1004"/>
      <c r="E3337" s="507" t="s">
        <v>2453</v>
      </c>
      <c r="F3337" s="14">
        <v>6000000</v>
      </c>
      <c r="G3337" s="15" t="s">
        <v>3</v>
      </c>
      <c r="H3337" s="58">
        <v>4</v>
      </c>
      <c r="I3337" s="15" t="s">
        <v>2431</v>
      </c>
      <c r="J3337" s="15" t="s">
        <v>3</v>
      </c>
      <c r="L3337" s="15" t="s">
        <v>2432</v>
      </c>
      <c r="M3337" s="15" t="s">
        <v>5</v>
      </c>
      <c r="N3337" s="475">
        <f>ROUNDUP(IF(H3337&lt;=0,0,IF(K3337&lt;=0,F3337*H3337,F3337*H3337*K3337)),-3)</f>
        <v>24000000</v>
      </c>
      <c r="O3337" s="17">
        <v>19150000</v>
      </c>
      <c r="P3337" s="478">
        <f>N3337-O3337</f>
        <v>4850000</v>
      </c>
      <c r="Q3337" s="69"/>
      <c r="R3337" s="755"/>
      <c r="S3337" s="755"/>
      <c r="AZ3337" s="10"/>
      <c r="BA3337" s="10"/>
      <c r="BC3337" s="11"/>
      <c r="BD3337" s="12"/>
    </row>
    <row r="3338" spans="1:56" hidden="1">
      <c r="A3338" s="67"/>
      <c r="B3338" s="28"/>
      <c r="C3338" s="28"/>
      <c r="D3338" s="1004"/>
      <c r="E3338" s="507" t="s">
        <v>2454</v>
      </c>
      <c r="F3338" s="14">
        <v>250000</v>
      </c>
      <c r="G3338" s="15" t="s">
        <v>3</v>
      </c>
      <c r="H3338" s="58">
        <v>12</v>
      </c>
      <c r="I3338" s="15" t="s">
        <v>2449</v>
      </c>
      <c r="J3338" s="15" t="s">
        <v>3</v>
      </c>
      <c r="L3338" s="15" t="s">
        <v>2432</v>
      </c>
      <c r="M3338" s="15" t="s">
        <v>5</v>
      </c>
      <c r="N3338" s="475">
        <f>ROUNDUP(IF(H3338&lt;=0,0,IF(K3338&lt;=0,F3338*H3338,F3338*H3338*K3338)),-3)</f>
        <v>3000000</v>
      </c>
      <c r="O3338" s="17">
        <v>3600000</v>
      </c>
      <c r="P3338" s="478">
        <f>N3338-O3338</f>
        <v>-600000</v>
      </c>
      <c r="Q3338" s="69"/>
      <c r="R3338" s="755"/>
      <c r="S3338" s="755"/>
      <c r="AZ3338" s="10"/>
      <c r="BA3338" s="10"/>
      <c r="BC3338" s="11"/>
      <c r="BD3338" s="12"/>
    </row>
    <row r="3339" spans="1:56" hidden="1">
      <c r="A3339" s="67"/>
      <c r="B3339" s="28"/>
      <c r="C3339" s="28"/>
      <c r="D3339" s="1004"/>
      <c r="E3339" s="507" t="s">
        <v>2455</v>
      </c>
      <c r="F3339" s="14">
        <v>250000</v>
      </c>
      <c r="G3339" s="15" t="s">
        <v>3</v>
      </c>
      <c r="H3339" s="58">
        <v>12</v>
      </c>
      <c r="I3339" s="15" t="s">
        <v>2449</v>
      </c>
      <c r="J3339" s="15" t="s">
        <v>3</v>
      </c>
      <c r="L3339" s="15" t="s">
        <v>2432</v>
      </c>
      <c r="M3339" s="15" t="s">
        <v>5</v>
      </c>
      <c r="N3339" s="475">
        <f>ROUNDUP(IF(H3339&lt;=0,0,IF(K3339&lt;=0,F3339*H3339,F3339*H3339*K3339)),-3)</f>
        <v>3000000</v>
      </c>
      <c r="O3339" s="17">
        <v>3600000</v>
      </c>
      <c r="P3339" s="478">
        <f>N3339-O3339</f>
        <v>-600000</v>
      </c>
      <c r="Q3339" s="69"/>
      <c r="R3339" s="755"/>
      <c r="S3339" s="755"/>
      <c r="AZ3339" s="10"/>
      <c r="BA3339" s="10"/>
      <c r="BC3339" s="11"/>
      <c r="BD3339" s="12"/>
    </row>
    <row r="3340" spans="1:56" hidden="1">
      <c r="A3340" s="67"/>
      <c r="B3340" s="28"/>
      <c r="C3340" s="28"/>
      <c r="D3340" s="1004"/>
      <c r="E3340" s="507" t="s">
        <v>2456</v>
      </c>
      <c r="F3340" s="14">
        <v>250000</v>
      </c>
      <c r="G3340" s="15" t="s">
        <v>3</v>
      </c>
      <c r="H3340" s="58">
        <v>12</v>
      </c>
      <c r="I3340" s="15" t="s">
        <v>2449</v>
      </c>
      <c r="J3340" s="15" t="s">
        <v>3</v>
      </c>
      <c r="L3340" s="15" t="s">
        <v>2432</v>
      </c>
      <c r="M3340" s="15" t="s">
        <v>5</v>
      </c>
      <c r="N3340" s="475">
        <f>ROUNDUP(IF(H3340&lt;=0,0,IF(K3340&lt;=0,F3340*H3340,F3340*H3340*K3340)),-3)</f>
        <v>3000000</v>
      </c>
      <c r="O3340" s="17">
        <v>4000000</v>
      </c>
      <c r="P3340" s="478">
        <f>N3340-O3340</f>
        <v>-1000000</v>
      </c>
      <c r="Q3340" s="69"/>
      <c r="R3340" s="755"/>
      <c r="S3340" s="755"/>
      <c r="AZ3340" s="10"/>
      <c r="BA3340" s="10"/>
      <c r="BC3340" s="11"/>
      <c r="BD3340" s="12"/>
    </row>
    <row r="3341" spans="1:56" hidden="1">
      <c r="A3341" s="67"/>
      <c r="B3341" s="28"/>
      <c r="C3341" s="28"/>
      <c r="D3341" s="1004"/>
      <c r="E3341" s="507"/>
      <c r="H3341" s="58"/>
      <c r="N3341" s="17"/>
      <c r="O3341" s="17"/>
      <c r="P3341" s="17"/>
      <c r="Q3341" s="69"/>
      <c r="R3341" s="755"/>
      <c r="S3341" s="755"/>
      <c r="AZ3341" s="10"/>
      <c r="BA3341" s="10"/>
      <c r="BC3341" s="11"/>
      <c r="BD3341" s="12"/>
    </row>
    <row r="3342" spans="1:56" hidden="1">
      <c r="A3342" s="67"/>
      <c r="B3342" s="28"/>
      <c r="C3342" s="28"/>
      <c r="D3342" s="1004" t="s">
        <v>398</v>
      </c>
      <c r="E3342" s="507"/>
      <c r="H3342" s="58"/>
      <c r="N3342" s="18">
        <f>SUBTOTAL(9,N3343:N3345)</f>
        <v>5000000</v>
      </c>
      <c r="O3342" s="18">
        <f>SUBTOTAL(9,O3343:O3345)</f>
        <v>2000000</v>
      </c>
      <c r="P3342" s="18">
        <f>SUBTOTAL(9,P3343:P3345)</f>
        <v>3000000</v>
      </c>
      <c r="Q3342" s="69"/>
      <c r="R3342" s="755"/>
      <c r="S3342" s="755"/>
      <c r="AZ3342" s="10"/>
      <c r="BA3342" s="10"/>
      <c r="BC3342" s="11"/>
      <c r="BD3342" s="12"/>
    </row>
    <row r="3343" spans="1:56" hidden="1">
      <c r="A3343" s="67"/>
      <c r="B3343" s="28"/>
      <c r="C3343" s="28"/>
      <c r="D3343" s="1004"/>
      <c r="E3343" s="507" t="s">
        <v>728</v>
      </c>
      <c r="F3343" s="14">
        <v>250000</v>
      </c>
      <c r="G3343" s="15" t="s">
        <v>3</v>
      </c>
      <c r="H3343" s="58">
        <v>4</v>
      </c>
      <c r="I3343" s="15" t="s">
        <v>2431</v>
      </c>
      <c r="J3343" s="15" t="s">
        <v>3</v>
      </c>
      <c r="K3343" s="16">
        <v>1</v>
      </c>
      <c r="L3343" s="15" t="s">
        <v>2432</v>
      </c>
      <c r="M3343" s="15" t="s">
        <v>5</v>
      </c>
      <c r="N3343" s="475">
        <f>ROUNDUP(IF(H3343&lt;=0,0,IF(K3343&lt;=0,F3343*H3343,F3343*H3343*K3343)),-3)</f>
        <v>1000000</v>
      </c>
      <c r="O3343" s="17">
        <v>500000</v>
      </c>
      <c r="P3343" s="478">
        <f>N3343-O3343</f>
        <v>500000</v>
      </c>
      <c r="Q3343" s="69"/>
      <c r="R3343" s="755"/>
      <c r="S3343" s="755"/>
      <c r="AZ3343" s="10"/>
      <c r="BA3343" s="10"/>
      <c r="BC3343" s="11"/>
      <c r="BD3343" s="12"/>
    </row>
    <row r="3344" spans="1:56" hidden="1">
      <c r="A3344" s="67"/>
      <c r="B3344" s="28"/>
      <c r="C3344" s="28"/>
      <c r="D3344" s="1004"/>
      <c r="E3344" s="507" t="s">
        <v>729</v>
      </c>
      <c r="F3344" s="14">
        <v>2000000</v>
      </c>
      <c r="G3344" s="15" t="s">
        <v>3</v>
      </c>
      <c r="H3344" s="58">
        <v>1</v>
      </c>
      <c r="I3344" s="15" t="s">
        <v>2431</v>
      </c>
      <c r="J3344" s="15" t="s">
        <v>3</v>
      </c>
      <c r="K3344" s="16">
        <v>1</v>
      </c>
      <c r="L3344" s="15" t="s">
        <v>2432</v>
      </c>
      <c r="M3344" s="15" t="s">
        <v>5</v>
      </c>
      <c r="N3344" s="475">
        <f>ROUNDUP(IF(H3344&lt;=0,0,IF(K3344&lt;=0,F3344*H3344,F3344*H3344*K3344)),-3)</f>
        <v>2000000</v>
      </c>
      <c r="O3344" s="17">
        <v>1000000</v>
      </c>
      <c r="P3344" s="478">
        <f>N3344-O3344</f>
        <v>1000000</v>
      </c>
      <c r="Q3344" s="69"/>
      <c r="R3344" s="755"/>
      <c r="S3344" s="755"/>
      <c r="AZ3344" s="10"/>
      <c r="BA3344" s="10"/>
      <c r="BC3344" s="11"/>
      <c r="BD3344" s="12"/>
    </row>
    <row r="3345" spans="1:56" hidden="1">
      <c r="A3345" s="67"/>
      <c r="B3345" s="28"/>
      <c r="C3345" s="28"/>
      <c r="D3345" s="1004"/>
      <c r="E3345" s="507" t="s">
        <v>730</v>
      </c>
      <c r="F3345" s="14">
        <v>2000000</v>
      </c>
      <c r="G3345" s="15" t="s">
        <v>3</v>
      </c>
      <c r="H3345" s="58">
        <v>1</v>
      </c>
      <c r="I3345" s="15" t="s">
        <v>2431</v>
      </c>
      <c r="J3345" s="15" t="s">
        <v>3</v>
      </c>
      <c r="K3345" s="16">
        <v>1</v>
      </c>
      <c r="L3345" s="15" t="s">
        <v>2432</v>
      </c>
      <c r="M3345" s="15" t="s">
        <v>5</v>
      </c>
      <c r="N3345" s="475">
        <f>ROUNDUP(IF(H3345&lt;=0,0,IF(K3345&lt;=0,F3345*H3345,F3345*H3345*K3345)),-3)</f>
        <v>2000000</v>
      </c>
      <c r="O3345" s="17">
        <v>500000</v>
      </c>
      <c r="P3345" s="478">
        <f>N3345-O3345</f>
        <v>1500000</v>
      </c>
      <c r="Q3345" s="69"/>
      <c r="R3345" s="755"/>
      <c r="S3345" s="755"/>
      <c r="AZ3345" s="10"/>
      <c r="BA3345" s="10"/>
      <c r="BC3345" s="11"/>
      <c r="BD3345" s="12"/>
    </row>
    <row r="3346" spans="1:56" hidden="1">
      <c r="A3346" s="67"/>
      <c r="B3346" s="28"/>
      <c r="C3346" s="28"/>
      <c r="D3346" s="1004"/>
      <c r="E3346" s="507"/>
      <c r="H3346" s="58"/>
      <c r="N3346" s="17"/>
      <c r="O3346" s="17"/>
      <c r="P3346" s="17"/>
      <c r="Q3346" s="69"/>
      <c r="R3346" s="755"/>
      <c r="S3346" s="755"/>
      <c r="AZ3346" s="10"/>
      <c r="BA3346" s="10"/>
      <c r="BC3346" s="11"/>
      <c r="BD3346" s="12"/>
    </row>
    <row r="3347" spans="1:56" hidden="1">
      <c r="A3347" s="67"/>
      <c r="B3347" s="28"/>
      <c r="C3347" s="68"/>
      <c r="D3347" s="1004" t="s">
        <v>399</v>
      </c>
      <c r="E3347" s="47"/>
      <c r="F3347" s="47"/>
      <c r="G3347" s="47"/>
      <c r="H3347" s="47"/>
      <c r="I3347" s="47"/>
      <c r="J3347" s="47"/>
      <c r="K3347" s="47"/>
      <c r="M3347" s="47"/>
      <c r="N3347" s="18">
        <f>SUBTOTAL(9,N3348:N3355)</f>
        <v>189000000</v>
      </c>
      <c r="O3347" s="18">
        <f>SUBTOTAL(9,O3348:O3355)</f>
        <v>188800000</v>
      </c>
      <c r="P3347" s="18">
        <f>SUBTOTAL(9,P3348:P3355)</f>
        <v>200000</v>
      </c>
      <c r="Q3347" s="292"/>
      <c r="R3347" s="755"/>
      <c r="S3347" s="755"/>
      <c r="AZ3347" s="10"/>
      <c r="BA3347" s="10"/>
      <c r="BC3347" s="11"/>
      <c r="BD3347" s="12"/>
    </row>
    <row r="3348" spans="1:56" hidden="1">
      <c r="A3348" s="67"/>
      <c r="B3348" s="28"/>
      <c r="C3348" s="68"/>
      <c r="D3348" s="1004"/>
      <c r="E3348" s="507" t="s">
        <v>731</v>
      </c>
      <c r="F3348" s="14">
        <v>1250000</v>
      </c>
      <c r="G3348" s="15" t="s">
        <v>3</v>
      </c>
      <c r="H3348" s="16">
        <v>12</v>
      </c>
      <c r="I3348" s="15" t="s">
        <v>12</v>
      </c>
      <c r="J3348" s="47" t="s">
        <v>3</v>
      </c>
      <c r="K3348" s="47">
        <v>1</v>
      </c>
      <c r="L3348" s="15" t="s">
        <v>2429</v>
      </c>
      <c r="M3348" s="47" t="s">
        <v>5</v>
      </c>
      <c r="N3348" s="475">
        <f t="shared" ref="N3348:N3355" si="215">ROUNDUP(IF(H3348&lt;=0,0,IF(K3348&lt;=0,F3348*H3348,F3348*H3348*K3348)),-3)</f>
        <v>15000000</v>
      </c>
      <c r="O3348" s="17">
        <v>19200000</v>
      </c>
      <c r="P3348" s="478">
        <f t="shared" ref="P3348:P3355" si="216">N3348-O3348</f>
        <v>-4200000</v>
      </c>
      <c r="Q3348" s="69"/>
      <c r="R3348" s="755"/>
      <c r="S3348" s="755"/>
      <c r="AZ3348" s="10"/>
      <c r="BA3348" s="10"/>
      <c r="BC3348" s="11"/>
      <c r="BD3348" s="12"/>
    </row>
    <row r="3349" spans="1:56" hidden="1">
      <c r="A3349" s="67"/>
      <c r="B3349" s="28"/>
      <c r="C3349" s="68"/>
      <c r="D3349" s="1004"/>
      <c r="E3349" s="507" t="s">
        <v>732</v>
      </c>
      <c r="F3349" s="14">
        <v>500000</v>
      </c>
      <c r="G3349" s="15" t="s">
        <v>3</v>
      </c>
      <c r="H3349" s="16">
        <v>12</v>
      </c>
      <c r="I3349" s="15" t="s">
        <v>12</v>
      </c>
      <c r="J3349" s="47" t="s">
        <v>3</v>
      </c>
      <c r="K3349" s="47">
        <v>1</v>
      </c>
      <c r="L3349" s="15" t="s">
        <v>2429</v>
      </c>
      <c r="M3349" s="47" t="s">
        <v>5</v>
      </c>
      <c r="N3349" s="475">
        <f t="shared" si="215"/>
        <v>6000000</v>
      </c>
      <c r="O3349" s="17">
        <v>9600000</v>
      </c>
      <c r="P3349" s="478">
        <f t="shared" si="216"/>
        <v>-3600000</v>
      </c>
      <c r="Q3349" s="69"/>
      <c r="R3349" s="755"/>
      <c r="S3349" s="755"/>
      <c r="AZ3349" s="10"/>
      <c r="BA3349" s="10"/>
      <c r="BC3349" s="11"/>
      <c r="BD3349" s="12"/>
    </row>
    <row r="3350" spans="1:56" hidden="1">
      <c r="A3350" s="67"/>
      <c r="B3350" s="28"/>
      <c r="C3350" s="68"/>
      <c r="D3350" s="1004"/>
      <c r="E3350" s="508" t="s">
        <v>733</v>
      </c>
      <c r="F3350" s="14">
        <v>1250000</v>
      </c>
      <c r="G3350" s="15" t="s">
        <v>3</v>
      </c>
      <c r="H3350" s="16">
        <v>12</v>
      </c>
      <c r="I3350" s="15" t="s">
        <v>12</v>
      </c>
      <c r="J3350" s="47" t="s">
        <v>3</v>
      </c>
      <c r="K3350" s="47">
        <v>1</v>
      </c>
      <c r="L3350" s="15" t="s">
        <v>2429</v>
      </c>
      <c r="M3350" s="47" t="s">
        <v>5</v>
      </c>
      <c r="N3350" s="475">
        <f t="shared" si="215"/>
        <v>15000000</v>
      </c>
      <c r="O3350" s="17">
        <v>13200000</v>
      </c>
      <c r="P3350" s="478">
        <f t="shared" si="216"/>
        <v>1800000</v>
      </c>
      <c r="Q3350" s="69"/>
      <c r="R3350" s="755"/>
      <c r="S3350" s="755"/>
      <c r="AZ3350" s="10"/>
      <c r="BA3350" s="10"/>
      <c r="BC3350" s="11"/>
      <c r="BD3350" s="12"/>
    </row>
    <row r="3351" spans="1:56" hidden="1">
      <c r="A3351" s="67"/>
      <c r="B3351" s="28"/>
      <c r="C3351" s="68"/>
      <c r="D3351" s="1004"/>
      <c r="E3351" s="507" t="s">
        <v>734</v>
      </c>
      <c r="F3351" s="14">
        <v>500000</v>
      </c>
      <c r="G3351" s="15" t="s">
        <v>3</v>
      </c>
      <c r="H3351" s="16">
        <v>12</v>
      </c>
      <c r="I3351" s="15" t="s">
        <v>12</v>
      </c>
      <c r="J3351" s="47" t="s">
        <v>3</v>
      </c>
      <c r="K3351" s="47">
        <v>1</v>
      </c>
      <c r="L3351" s="15" t="s">
        <v>2429</v>
      </c>
      <c r="M3351" s="47" t="s">
        <v>5</v>
      </c>
      <c r="N3351" s="475">
        <f t="shared" si="215"/>
        <v>6000000</v>
      </c>
      <c r="O3351" s="17">
        <v>6000000</v>
      </c>
      <c r="P3351" s="478">
        <f t="shared" si="216"/>
        <v>0</v>
      </c>
      <c r="Q3351" s="69"/>
      <c r="R3351" s="755"/>
      <c r="S3351" s="755"/>
      <c r="AZ3351" s="10"/>
      <c r="BA3351" s="10"/>
      <c r="BC3351" s="11"/>
      <c r="BD3351" s="12"/>
    </row>
    <row r="3352" spans="1:56" hidden="1">
      <c r="A3352" s="67"/>
      <c r="B3352" s="28"/>
      <c r="C3352" s="68"/>
      <c r="D3352" s="1004"/>
      <c r="E3352" s="508" t="s">
        <v>735</v>
      </c>
      <c r="F3352" s="14">
        <v>10000000</v>
      </c>
      <c r="G3352" s="15" t="s">
        <v>3</v>
      </c>
      <c r="H3352" s="16">
        <v>12</v>
      </c>
      <c r="I3352" s="15" t="s">
        <v>12</v>
      </c>
      <c r="J3352" s="47" t="s">
        <v>3</v>
      </c>
      <c r="K3352" s="47">
        <v>1</v>
      </c>
      <c r="L3352" s="15" t="s">
        <v>2429</v>
      </c>
      <c r="M3352" s="47" t="s">
        <v>5</v>
      </c>
      <c r="N3352" s="475">
        <f t="shared" si="215"/>
        <v>120000000</v>
      </c>
      <c r="O3352" s="17">
        <v>108400000</v>
      </c>
      <c r="P3352" s="478">
        <f t="shared" si="216"/>
        <v>11600000</v>
      </c>
      <c r="Q3352" s="69"/>
      <c r="R3352" s="755"/>
      <c r="S3352" s="755"/>
      <c r="AZ3352" s="10"/>
      <c r="BA3352" s="10"/>
      <c r="BC3352" s="11"/>
      <c r="BD3352" s="12"/>
    </row>
    <row r="3353" spans="1:56" hidden="1">
      <c r="A3353" s="67"/>
      <c r="B3353" s="28"/>
      <c r="C3353" s="68"/>
      <c r="D3353" s="1004"/>
      <c r="E3353" s="507" t="s">
        <v>736</v>
      </c>
      <c r="F3353" s="14">
        <v>500000</v>
      </c>
      <c r="G3353" s="15" t="s">
        <v>3</v>
      </c>
      <c r="H3353" s="16">
        <v>12</v>
      </c>
      <c r="I3353" s="15" t="s">
        <v>12</v>
      </c>
      <c r="J3353" s="47" t="s">
        <v>3</v>
      </c>
      <c r="K3353" s="47">
        <v>1</v>
      </c>
      <c r="L3353" s="15" t="s">
        <v>2429</v>
      </c>
      <c r="M3353" s="47" t="s">
        <v>5</v>
      </c>
      <c r="N3353" s="475">
        <f t="shared" si="215"/>
        <v>6000000</v>
      </c>
      <c r="O3353" s="17">
        <v>6000000</v>
      </c>
      <c r="P3353" s="478">
        <f t="shared" si="216"/>
        <v>0</v>
      </c>
      <c r="Q3353" s="69"/>
      <c r="R3353" s="755"/>
      <c r="S3353" s="755"/>
      <c r="AZ3353" s="10"/>
      <c r="BA3353" s="10"/>
      <c r="BC3353" s="11"/>
      <c r="BD3353" s="12"/>
    </row>
    <row r="3354" spans="1:56" hidden="1">
      <c r="A3354" s="67"/>
      <c r="B3354" s="28"/>
      <c r="C3354" s="68"/>
      <c r="D3354" s="1004"/>
      <c r="E3354" s="508" t="s">
        <v>737</v>
      </c>
      <c r="F3354" s="14">
        <v>1250000</v>
      </c>
      <c r="G3354" s="15" t="s">
        <v>3</v>
      </c>
      <c r="H3354" s="16">
        <v>12</v>
      </c>
      <c r="I3354" s="15" t="s">
        <v>12</v>
      </c>
      <c r="J3354" s="47" t="s">
        <v>3</v>
      </c>
      <c r="K3354" s="47">
        <v>1</v>
      </c>
      <c r="L3354" s="15" t="s">
        <v>2429</v>
      </c>
      <c r="M3354" s="47" t="s">
        <v>5</v>
      </c>
      <c r="N3354" s="475">
        <f t="shared" si="215"/>
        <v>15000000</v>
      </c>
      <c r="O3354" s="17">
        <v>18000000</v>
      </c>
      <c r="P3354" s="478">
        <f t="shared" si="216"/>
        <v>-3000000</v>
      </c>
      <c r="Q3354" s="69"/>
      <c r="R3354" s="755"/>
      <c r="S3354" s="755"/>
      <c r="AZ3354" s="10"/>
      <c r="BA3354" s="10"/>
      <c r="BC3354" s="11"/>
      <c r="BD3354" s="12"/>
    </row>
    <row r="3355" spans="1:56" hidden="1">
      <c r="A3355" s="67"/>
      <c r="B3355" s="28"/>
      <c r="C3355" s="68"/>
      <c r="D3355" s="1004"/>
      <c r="E3355" s="507" t="s">
        <v>738</v>
      </c>
      <c r="F3355" s="14">
        <v>500000</v>
      </c>
      <c r="G3355" s="15" t="s">
        <v>3</v>
      </c>
      <c r="H3355" s="16">
        <v>12</v>
      </c>
      <c r="I3355" s="15" t="s">
        <v>12</v>
      </c>
      <c r="J3355" s="47" t="s">
        <v>3</v>
      </c>
      <c r="K3355" s="47">
        <v>1</v>
      </c>
      <c r="L3355" s="15" t="s">
        <v>2429</v>
      </c>
      <c r="M3355" s="47" t="s">
        <v>5</v>
      </c>
      <c r="N3355" s="475">
        <f t="shared" si="215"/>
        <v>6000000</v>
      </c>
      <c r="O3355" s="17">
        <v>8400000</v>
      </c>
      <c r="P3355" s="478">
        <f t="shared" si="216"/>
        <v>-2400000</v>
      </c>
      <c r="Q3355" s="69"/>
      <c r="R3355" s="755"/>
      <c r="S3355" s="755"/>
      <c r="AZ3355" s="10"/>
      <c r="BA3355" s="10"/>
      <c r="BC3355" s="11"/>
      <c r="BD3355" s="12"/>
    </row>
    <row r="3356" spans="1:56" hidden="1">
      <c r="A3356" s="67"/>
      <c r="B3356" s="28"/>
      <c r="C3356" s="68"/>
      <c r="D3356" s="1004"/>
      <c r="E3356" s="13"/>
      <c r="J3356" s="47"/>
      <c r="K3356" s="47"/>
      <c r="M3356" s="47"/>
      <c r="N3356" s="17"/>
      <c r="O3356" s="17"/>
      <c r="P3356" s="17"/>
      <c r="Q3356" s="69"/>
      <c r="R3356" s="755"/>
      <c r="S3356" s="755"/>
      <c r="AZ3356" s="10"/>
      <c r="BA3356" s="10"/>
      <c r="BC3356" s="11"/>
      <c r="BD3356" s="12"/>
    </row>
    <row r="3357" spans="1:56" hidden="1">
      <c r="A3357" s="67"/>
      <c r="B3357" s="28"/>
      <c r="C3357" s="28"/>
      <c r="D3357" s="1004" t="s">
        <v>417</v>
      </c>
      <c r="E3357" s="507"/>
      <c r="H3357" s="58"/>
      <c r="N3357" s="18">
        <f>SUBTOTAL(9,N3358:N3360)</f>
        <v>14000000</v>
      </c>
      <c r="O3357" s="18">
        <f>SUBTOTAL(9,O3358:O3360)</f>
        <v>11170000</v>
      </c>
      <c r="P3357" s="18">
        <f>SUBTOTAL(9,P3358:P3360)</f>
        <v>2830000</v>
      </c>
      <c r="Q3357" s="69"/>
      <c r="R3357" s="755"/>
      <c r="S3357" s="755"/>
      <c r="AZ3357" s="10"/>
      <c r="BA3357" s="10"/>
      <c r="BC3357" s="11"/>
      <c r="BD3357" s="12"/>
    </row>
    <row r="3358" spans="1:56" hidden="1">
      <c r="A3358" s="67"/>
      <c r="B3358" s="28"/>
      <c r="C3358" s="28"/>
      <c r="D3358" s="1004"/>
      <c r="E3358" s="507" t="s">
        <v>2457</v>
      </c>
      <c r="F3358" s="14">
        <v>10000000</v>
      </c>
      <c r="G3358" s="15" t="s">
        <v>3</v>
      </c>
      <c r="H3358" s="58">
        <v>1</v>
      </c>
      <c r="I3358" s="15" t="s">
        <v>2431</v>
      </c>
      <c r="J3358" s="15" t="s">
        <v>3</v>
      </c>
      <c r="K3358" s="58">
        <v>1</v>
      </c>
      <c r="L3358" s="15" t="s">
        <v>16</v>
      </c>
      <c r="M3358" s="15" t="s">
        <v>5</v>
      </c>
      <c r="N3358" s="475">
        <f>ROUNDUP(IF(H3358&lt;=0,0,IF(K3358&lt;=0,F3358*H3358,F3358*H3358*K3358)),-3)</f>
        <v>10000000</v>
      </c>
      <c r="O3358" s="17">
        <v>6370000</v>
      </c>
      <c r="P3358" s="478">
        <f>N3358-O3358</f>
        <v>3630000</v>
      </c>
      <c r="Q3358" s="69"/>
      <c r="R3358" s="755"/>
      <c r="S3358" s="755"/>
      <c r="AZ3358" s="10"/>
      <c r="BA3358" s="10"/>
      <c r="BC3358" s="11"/>
      <c r="BD3358" s="12"/>
    </row>
    <row r="3359" spans="1:56" hidden="1">
      <c r="A3359" s="67"/>
      <c r="B3359" s="28"/>
      <c r="C3359" s="28"/>
      <c r="D3359" s="1004"/>
      <c r="E3359" s="507" t="s">
        <v>2458</v>
      </c>
      <c r="F3359" s="14">
        <v>2000000</v>
      </c>
      <c r="G3359" s="15" t="s">
        <v>3</v>
      </c>
      <c r="H3359" s="58">
        <v>1</v>
      </c>
      <c r="I3359" s="15" t="s">
        <v>2431</v>
      </c>
      <c r="J3359" s="15" t="s">
        <v>3</v>
      </c>
      <c r="K3359" s="16">
        <v>1</v>
      </c>
      <c r="L3359" s="15" t="s">
        <v>2432</v>
      </c>
      <c r="M3359" s="15" t="s">
        <v>5</v>
      </c>
      <c r="N3359" s="475">
        <f>ROUNDUP(IF(H3359&lt;=0,0,IF(K3359&lt;=0,F3359*H3359,F3359*H3359*K3359)),-3)</f>
        <v>2000000</v>
      </c>
      <c r="O3359" s="17">
        <v>2400000</v>
      </c>
      <c r="P3359" s="478">
        <f>N3359-O3359</f>
        <v>-400000</v>
      </c>
      <c r="Q3359" s="69"/>
      <c r="R3359" s="755"/>
      <c r="S3359" s="755"/>
      <c r="AZ3359" s="10"/>
      <c r="BA3359" s="10"/>
      <c r="BC3359" s="11"/>
      <c r="BD3359" s="12"/>
    </row>
    <row r="3360" spans="1:56" hidden="1">
      <c r="A3360" s="67"/>
      <c r="B3360" s="28"/>
      <c r="C3360" s="28"/>
      <c r="D3360" s="1004"/>
      <c r="E3360" s="507" t="s">
        <v>2459</v>
      </c>
      <c r="F3360" s="14">
        <v>2000000</v>
      </c>
      <c r="G3360" s="15" t="s">
        <v>3</v>
      </c>
      <c r="H3360" s="58">
        <v>1</v>
      </c>
      <c r="I3360" s="15" t="s">
        <v>2431</v>
      </c>
      <c r="J3360" s="15" t="s">
        <v>3</v>
      </c>
      <c r="K3360" s="16">
        <v>1</v>
      </c>
      <c r="L3360" s="15" t="s">
        <v>2432</v>
      </c>
      <c r="M3360" s="15" t="s">
        <v>5</v>
      </c>
      <c r="N3360" s="475">
        <f>ROUNDUP(IF(H3360&lt;=0,0,IF(K3360&lt;=0,F3360*H3360,F3360*H3360*K3360)),-3)</f>
        <v>2000000</v>
      </c>
      <c r="O3360" s="17">
        <v>2400000</v>
      </c>
      <c r="P3360" s="478">
        <f>N3360-O3360</f>
        <v>-400000</v>
      </c>
      <c r="Q3360" s="69"/>
      <c r="R3360" s="755"/>
      <c r="S3360" s="755"/>
      <c r="AZ3360" s="10"/>
      <c r="BA3360" s="10"/>
      <c r="BC3360" s="11"/>
      <c r="BD3360" s="12"/>
    </row>
    <row r="3361" spans="1:56" hidden="1">
      <c r="A3361" s="67"/>
      <c r="B3361" s="28"/>
      <c r="C3361" s="28"/>
      <c r="D3361" s="1004"/>
      <c r="E3361" s="507"/>
      <c r="H3361" s="58"/>
      <c r="N3361" s="17"/>
      <c r="O3361" s="17"/>
      <c r="P3361" s="17"/>
      <c r="Q3361" s="69"/>
      <c r="R3361" s="755"/>
      <c r="S3361" s="755"/>
      <c r="AZ3361" s="10"/>
      <c r="BA3361" s="10"/>
      <c r="BC3361" s="11"/>
      <c r="BD3361" s="12"/>
    </row>
    <row r="3362" spans="1:56" s="115" customFormat="1" hidden="1">
      <c r="A3362" s="509"/>
      <c r="B3362" s="510"/>
      <c r="C3362" s="511"/>
      <c r="D3362" s="1081" t="s">
        <v>400</v>
      </c>
      <c r="E3362" s="512"/>
      <c r="F3362" s="513"/>
      <c r="G3362" s="514"/>
      <c r="H3362" s="515"/>
      <c r="I3362" s="514"/>
      <c r="J3362" s="514"/>
      <c r="K3362" s="515"/>
      <c r="L3362" s="514"/>
      <c r="M3362" s="514"/>
      <c r="N3362" s="18">
        <f>SUBTOTAL(9,N3363:N3364)</f>
        <v>1000000</v>
      </c>
      <c r="O3362" s="18">
        <f>SUBTOTAL(9,O3363:O3364)</f>
        <v>1200000</v>
      </c>
      <c r="P3362" s="18">
        <f>SUBTOTAL(9,P3363:P3364)</f>
        <v>-200000</v>
      </c>
      <c r="Q3362" s="163"/>
      <c r="R3362" s="755"/>
      <c r="S3362" s="755"/>
      <c r="BC3362" s="113"/>
      <c r="BD3362" s="114"/>
    </row>
    <row r="3363" spans="1:56" hidden="1">
      <c r="A3363" s="67"/>
      <c r="B3363" s="28"/>
      <c r="C3363" s="68"/>
      <c r="D3363" s="1011"/>
      <c r="E3363" s="22" t="s">
        <v>647</v>
      </c>
      <c r="F3363" s="14">
        <v>250000</v>
      </c>
      <c r="G3363" s="15" t="s">
        <v>3</v>
      </c>
      <c r="H3363" s="16">
        <v>4</v>
      </c>
      <c r="I3363" s="15" t="s">
        <v>2460</v>
      </c>
      <c r="J3363" s="15" t="s">
        <v>3</v>
      </c>
      <c r="L3363" s="15" t="s">
        <v>2432</v>
      </c>
      <c r="M3363" s="15" t="s">
        <v>5</v>
      </c>
      <c r="N3363" s="475">
        <f>ROUNDUP(IF(H3363&lt;=0,0,IF(K3363&lt;=0,F3363*H3363,F3363*H3363*K3363)),-3)</f>
        <v>1000000</v>
      </c>
      <c r="O3363" s="17">
        <v>1200000</v>
      </c>
      <c r="P3363" s="478">
        <f>N3363-O3363</f>
        <v>-200000</v>
      </c>
      <c r="Q3363" s="69"/>
      <c r="R3363" s="755"/>
      <c r="S3363" s="755"/>
      <c r="AZ3363" s="10"/>
      <c r="BA3363" s="10"/>
      <c r="BC3363" s="11"/>
      <c r="BD3363" s="12"/>
    </row>
    <row r="3364" spans="1:56" hidden="1">
      <c r="A3364" s="67"/>
      <c r="B3364" s="28"/>
      <c r="C3364" s="28"/>
      <c r="D3364" s="1004"/>
      <c r="E3364" s="22"/>
      <c r="F3364" s="23"/>
      <c r="N3364" s="17"/>
      <c r="O3364" s="17"/>
      <c r="P3364" s="17"/>
      <c r="Q3364" s="69"/>
      <c r="R3364" s="755"/>
      <c r="S3364" s="755"/>
      <c r="AZ3364" s="10"/>
      <c r="BA3364" s="10"/>
      <c r="BC3364" s="11"/>
      <c r="BD3364" s="12"/>
    </row>
    <row r="3365" spans="1:56" hidden="1">
      <c r="A3365" s="67"/>
      <c r="B3365" s="28"/>
      <c r="C3365" s="28"/>
      <c r="D3365" s="1004" t="s">
        <v>2461</v>
      </c>
      <c r="E3365" s="507"/>
      <c r="H3365" s="58"/>
      <c r="N3365" s="18">
        <f>SUBTOTAL(9,N3366:N3367)</f>
        <v>698000</v>
      </c>
      <c r="O3365" s="18">
        <f>SUBTOTAL(9,O3366:O3367)</f>
        <v>784000</v>
      </c>
      <c r="P3365" s="18">
        <f>SUBTOTAL(9,P3366:P3367)</f>
        <v>-86000</v>
      </c>
      <c r="Q3365" s="69"/>
      <c r="R3365" s="755"/>
      <c r="S3365" s="755"/>
      <c r="AZ3365" s="10"/>
      <c r="BA3365" s="10"/>
      <c r="BC3365" s="11"/>
      <c r="BD3365" s="12"/>
    </row>
    <row r="3366" spans="1:56" hidden="1">
      <c r="A3366" s="67"/>
      <c r="B3366" s="28"/>
      <c r="C3366" s="28"/>
      <c r="D3366" s="1004"/>
      <c r="E3366" s="507" t="s">
        <v>2462</v>
      </c>
      <c r="F3366" s="14">
        <v>698000</v>
      </c>
      <c r="H3366" s="58">
        <v>1</v>
      </c>
      <c r="I3366" s="15" t="s">
        <v>2428</v>
      </c>
      <c r="J3366" s="15" t="s">
        <v>3</v>
      </c>
      <c r="K3366" s="16">
        <v>1</v>
      </c>
      <c r="L3366" s="15" t="s">
        <v>2429</v>
      </c>
      <c r="N3366" s="475">
        <f>ROUNDUP(IF(H3366&lt;=0,0,IF(K3366&lt;=0,F3366*H3366,F3366*H3366*K3366)),-3)</f>
        <v>698000</v>
      </c>
      <c r="O3366" s="17">
        <v>784000</v>
      </c>
      <c r="P3366" s="478">
        <f>N3366-O3366</f>
        <v>-86000</v>
      </c>
      <c r="Q3366" s="292"/>
      <c r="R3366" s="755"/>
      <c r="S3366" s="755"/>
      <c r="AZ3366" s="10"/>
      <c r="BA3366" s="10"/>
      <c r="BC3366" s="11"/>
      <c r="BD3366" s="12"/>
    </row>
    <row r="3367" spans="1:56" hidden="1">
      <c r="A3367" s="67"/>
      <c r="B3367" s="28"/>
      <c r="C3367" s="28"/>
      <c r="D3367" s="1004"/>
      <c r="E3367" s="507"/>
      <c r="H3367" s="58"/>
      <c r="N3367" s="17"/>
      <c r="O3367" s="17"/>
      <c r="P3367" s="291"/>
      <c r="Q3367" s="292"/>
      <c r="R3367" s="755"/>
      <c r="S3367" s="755"/>
      <c r="AZ3367" s="10"/>
      <c r="BA3367" s="10"/>
      <c r="BC3367" s="11"/>
      <c r="BD3367" s="12"/>
    </row>
    <row r="3368" spans="1:56" hidden="1">
      <c r="A3368" s="67"/>
      <c r="B3368" s="28"/>
      <c r="C3368" s="28"/>
      <c r="D3368" s="1004" t="s">
        <v>412</v>
      </c>
      <c r="E3368" s="13"/>
      <c r="H3368" s="58"/>
      <c r="N3368" s="18">
        <f>SUBTOTAL(9,N3369:N3388)</f>
        <v>342000000</v>
      </c>
      <c r="O3368" s="18">
        <f>SUBTOTAL(9,O3369:O3388)</f>
        <v>236863000</v>
      </c>
      <c r="P3368" s="18">
        <f>SUBTOTAL(9,P3369:P3388)</f>
        <v>105137000</v>
      </c>
      <c r="Q3368" s="292"/>
      <c r="R3368" s="755"/>
      <c r="S3368" s="755"/>
      <c r="AZ3368" s="10"/>
      <c r="BA3368" s="10"/>
      <c r="BC3368" s="11"/>
      <c r="BD3368" s="12"/>
    </row>
    <row r="3369" spans="1:56" hidden="1">
      <c r="A3369" s="67"/>
      <c r="B3369" s="28"/>
      <c r="C3369" s="28"/>
      <c r="D3369" s="1004"/>
      <c r="E3369" s="507" t="s">
        <v>2424</v>
      </c>
      <c r="F3369" s="14" t="s">
        <v>2425</v>
      </c>
      <c r="G3369" s="15" t="s">
        <v>3</v>
      </c>
      <c r="H3369" s="58"/>
      <c r="I3369" s="15" t="s">
        <v>2426</v>
      </c>
      <c r="J3369" s="15" t="s">
        <v>3</v>
      </c>
      <c r="K3369" s="58"/>
      <c r="L3369" s="15" t="s">
        <v>16</v>
      </c>
      <c r="M3369" s="15" t="s">
        <v>5</v>
      </c>
      <c r="N3369" s="475">
        <f t="shared" ref="N3369:N3388" si="217">ROUNDUP(IF(H3369&lt;=0,0,IF(K3369&lt;=0,F3369*H3369,F3369*H3369*K3369)),-3)</f>
        <v>0</v>
      </c>
      <c r="O3369" s="17">
        <v>30000000</v>
      </c>
      <c r="P3369" s="478">
        <f t="shared" ref="P3369:P3375" si="218">N3369-O3369</f>
        <v>-30000000</v>
      </c>
      <c r="Q3369" s="292"/>
      <c r="R3369" s="755"/>
      <c r="S3369" s="755"/>
      <c r="AZ3369" s="10"/>
      <c r="BA3369" s="10"/>
      <c r="BC3369" s="11"/>
      <c r="BD3369" s="12"/>
    </row>
    <row r="3370" spans="1:56" hidden="1">
      <c r="A3370" s="67"/>
      <c r="B3370" s="28"/>
      <c r="C3370" s="28"/>
      <c r="D3370" s="1004"/>
      <c r="E3370" s="507" t="s">
        <v>2427</v>
      </c>
      <c r="F3370" s="14">
        <v>40000000</v>
      </c>
      <c r="H3370" s="58">
        <v>1</v>
      </c>
      <c r="I3370" s="15" t="s">
        <v>2428</v>
      </c>
      <c r="K3370" s="16">
        <v>1</v>
      </c>
      <c r="L3370" s="15" t="s">
        <v>2429</v>
      </c>
      <c r="N3370" s="475">
        <f t="shared" si="217"/>
        <v>40000000</v>
      </c>
      <c r="O3370" s="17">
        <v>28880000</v>
      </c>
      <c r="P3370" s="478">
        <f t="shared" si="218"/>
        <v>11120000</v>
      </c>
      <c r="Q3370" s="292"/>
      <c r="R3370" s="755"/>
      <c r="S3370" s="755"/>
      <c r="AZ3370" s="10"/>
      <c r="BA3370" s="10"/>
      <c r="BC3370" s="11"/>
      <c r="BD3370" s="12"/>
    </row>
    <row r="3371" spans="1:56" hidden="1">
      <c r="A3371" s="67"/>
      <c r="B3371" s="28"/>
      <c r="C3371" s="28"/>
      <c r="D3371" s="1004"/>
      <c r="E3371" s="507" t="s">
        <v>2430</v>
      </c>
      <c r="F3371" s="14">
        <v>2000000</v>
      </c>
      <c r="G3371" s="15" t="s">
        <v>3</v>
      </c>
      <c r="H3371" s="58">
        <v>2</v>
      </c>
      <c r="I3371" s="15" t="s">
        <v>2431</v>
      </c>
      <c r="J3371" s="15" t="s">
        <v>3</v>
      </c>
      <c r="K3371" s="16">
        <v>1</v>
      </c>
      <c r="L3371" s="15" t="s">
        <v>2432</v>
      </c>
      <c r="M3371" s="15" t="s">
        <v>5</v>
      </c>
      <c r="N3371" s="475">
        <f t="shared" si="217"/>
        <v>4000000</v>
      </c>
      <c r="O3371" s="17">
        <v>5500000</v>
      </c>
      <c r="P3371" s="478">
        <f t="shared" si="218"/>
        <v>-1500000</v>
      </c>
      <c r="Q3371" s="292"/>
      <c r="R3371" s="755"/>
      <c r="S3371" s="755"/>
      <c r="AZ3371" s="10"/>
      <c r="BA3371" s="10"/>
      <c r="BC3371" s="11"/>
      <c r="BD3371" s="12"/>
    </row>
    <row r="3372" spans="1:56" hidden="1">
      <c r="A3372" s="67"/>
      <c r="B3372" s="28"/>
      <c r="C3372" s="28"/>
      <c r="D3372" s="1004"/>
      <c r="E3372" s="507" t="s">
        <v>739</v>
      </c>
      <c r="F3372" s="14">
        <v>1000000</v>
      </c>
      <c r="H3372" s="58">
        <v>20</v>
      </c>
      <c r="I3372" s="15" t="s">
        <v>2433</v>
      </c>
      <c r="K3372" s="58">
        <v>1</v>
      </c>
      <c r="L3372" s="15" t="s">
        <v>2429</v>
      </c>
      <c r="M3372" s="15" t="s">
        <v>5</v>
      </c>
      <c r="N3372" s="475">
        <f t="shared" si="217"/>
        <v>20000000</v>
      </c>
      <c r="O3372" s="17">
        <v>10000000</v>
      </c>
      <c r="P3372" s="478">
        <f t="shared" si="218"/>
        <v>10000000</v>
      </c>
      <c r="Q3372" s="292"/>
      <c r="R3372" s="755"/>
      <c r="S3372" s="755"/>
      <c r="AZ3372" s="10"/>
      <c r="BA3372" s="10"/>
      <c r="BC3372" s="11"/>
      <c r="BD3372" s="12"/>
    </row>
    <row r="3373" spans="1:56" hidden="1">
      <c r="A3373" s="67"/>
      <c r="B3373" s="28"/>
      <c r="C3373" s="28"/>
      <c r="D3373" s="1004"/>
      <c r="E3373" s="507" t="s">
        <v>740</v>
      </c>
      <c r="F3373" s="14">
        <v>2000000</v>
      </c>
      <c r="G3373" s="15" t="s">
        <v>3</v>
      </c>
      <c r="H3373" s="16">
        <v>2</v>
      </c>
      <c r="I3373" s="15" t="s">
        <v>2431</v>
      </c>
      <c r="J3373" s="15" t="s">
        <v>3</v>
      </c>
      <c r="K3373" s="16">
        <v>1</v>
      </c>
      <c r="L3373" s="15" t="s">
        <v>2432</v>
      </c>
      <c r="M3373" s="15" t="s">
        <v>5</v>
      </c>
      <c r="N3373" s="475">
        <f t="shared" si="217"/>
        <v>4000000</v>
      </c>
      <c r="O3373" s="17">
        <v>4000000</v>
      </c>
      <c r="P3373" s="478">
        <f t="shared" si="218"/>
        <v>0</v>
      </c>
      <c r="Q3373" s="292"/>
      <c r="R3373" s="755"/>
      <c r="S3373" s="755"/>
      <c r="AZ3373" s="10"/>
      <c r="BA3373" s="10"/>
      <c r="BC3373" s="11"/>
      <c r="BD3373" s="12"/>
    </row>
    <row r="3374" spans="1:56" hidden="1">
      <c r="A3374" s="67"/>
      <c r="B3374" s="28"/>
      <c r="C3374" s="28"/>
      <c r="D3374" s="1004"/>
      <c r="E3374" s="507" t="s">
        <v>741</v>
      </c>
      <c r="F3374" s="14">
        <v>9000000</v>
      </c>
      <c r="G3374" s="15" t="s">
        <v>3</v>
      </c>
      <c r="H3374" s="58">
        <v>1</v>
      </c>
      <c r="I3374" s="15" t="s">
        <v>2431</v>
      </c>
      <c r="J3374" s="15" t="s">
        <v>3</v>
      </c>
      <c r="K3374" s="16">
        <v>1</v>
      </c>
      <c r="L3374" s="15" t="s">
        <v>2429</v>
      </c>
      <c r="M3374" s="15" t="s">
        <v>5</v>
      </c>
      <c r="N3374" s="475">
        <f t="shared" si="217"/>
        <v>9000000</v>
      </c>
      <c r="O3374" s="17">
        <v>9000000</v>
      </c>
      <c r="P3374" s="478">
        <f t="shared" si="218"/>
        <v>0</v>
      </c>
      <c r="Q3374" s="292"/>
      <c r="R3374" s="755"/>
      <c r="S3374" s="755"/>
      <c r="AZ3374" s="10"/>
      <c r="BA3374" s="10"/>
      <c r="BC3374" s="11"/>
      <c r="BD3374" s="12"/>
    </row>
    <row r="3375" spans="1:56" hidden="1">
      <c r="A3375" s="67"/>
      <c r="B3375" s="28"/>
      <c r="C3375" s="28"/>
      <c r="D3375" s="1004"/>
      <c r="E3375" s="507" t="s">
        <v>742</v>
      </c>
      <c r="F3375" s="14">
        <v>15000000</v>
      </c>
      <c r="G3375" s="15" t="s">
        <v>3</v>
      </c>
      <c r="H3375" s="58">
        <v>1</v>
      </c>
      <c r="I3375" s="15" t="s">
        <v>2434</v>
      </c>
      <c r="J3375" s="15" t="s">
        <v>3</v>
      </c>
      <c r="K3375" s="58">
        <v>1</v>
      </c>
      <c r="L3375" s="15" t="s">
        <v>16</v>
      </c>
      <c r="M3375" s="15" t="s">
        <v>5</v>
      </c>
      <c r="N3375" s="475">
        <f t="shared" si="217"/>
        <v>15000000</v>
      </c>
      <c r="O3375" s="17">
        <v>6800000</v>
      </c>
      <c r="P3375" s="478">
        <f t="shared" si="218"/>
        <v>8200000</v>
      </c>
      <c r="Q3375" s="292"/>
      <c r="R3375" s="755"/>
      <c r="S3375" s="755"/>
      <c r="AZ3375" s="10"/>
      <c r="BA3375" s="10"/>
      <c r="BC3375" s="11"/>
      <c r="BD3375" s="12"/>
    </row>
    <row r="3376" spans="1:56" hidden="1">
      <c r="A3376" s="67"/>
      <c r="B3376" s="28"/>
      <c r="C3376" s="28"/>
      <c r="D3376" s="1004"/>
      <c r="E3376" s="507" t="s">
        <v>743</v>
      </c>
      <c r="F3376" s="14">
        <v>10000000</v>
      </c>
      <c r="G3376" s="15" t="s">
        <v>3</v>
      </c>
      <c r="H3376" s="58">
        <v>1</v>
      </c>
      <c r="I3376" s="15" t="s">
        <v>2434</v>
      </c>
      <c r="J3376" s="15" t="s">
        <v>3</v>
      </c>
      <c r="K3376" s="16">
        <v>1</v>
      </c>
      <c r="L3376" s="15" t="s">
        <v>16</v>
      </c>
      <c r="M3376" s="15" t="s">
        <v>5</v>
      </c>
      <c r="N3376" s="475">
        <f t="shared" si="217"/>
        <v>10000000</v>
      </c>
      <c r="O3376" s="17">
        <v>12000000</v>
      </c>
      <c r="P3376" s="478">
        <f t="shared" ref="P3376:P3388" si="219">N3376-O3376</f>
        <v>-2000000</v>
      </c>
      <c r="Q3376" s="292"/>
      <c r="R3376" s="755"/>
      <c r="S3376" s="755"/>
      <c r="AZ3376" s="10"/>
      <c r="BA3376" s="10"/>
      <c r="BC3376" s="11"/>
      <c r="BD3376" s="12"/>
    </row>
    <row r="3377" spans="1:56" hidden="1">
      <c r="A3377" s="67"/>
      <c r="B3377" s="28"/>
      <c r="C3377" s="28"/>
      <c r="D3377" s="1004"/>
      <c r="E3377" s="507" t="s">
        <v>744</v>
      </c>
      <c r="F3377" s="14">
        <v>15000000</v>
      </c>
      <c r="G3377" s="15" t="s">
        <v>3</v>
      </c>
      <c r="H3377" s="58">
        <v>1</v>
      </c>
      <c r="I3377" s="15" t="s">
        <v>2434</v>
      </c>
      <c r="J3377" s="15" t="s">
        <v>3</v>
      </c>
      <c r="K3377" s="16">
        <v>1</v>
      </c>
      <c r="L3377" s="15" t="s">
        <v>2431</v>
      </c>
      <c r="M3377" s="15" t="s">
        <v>5</v>
      </c>
      <c r="N3377" s="475">
        <f t="shared" si="217"/>
        <v>15000000</v>
      </c>
      <c r="O3377" s="17">
        <v>16000000</v>
      </c>
      <c r="P3377" s="478">
        <f t="shared" si="219"/>
        <v>-1000000</v>
      </c>
      <c r="Q3377" s="292"/>
      <c r="R3377" s="755"/>
      <c r="S3377" s="755"/>
      <c r="AZ3377" s="10"/>
      <c r="BA3377" s="10"/>
      <c r="BC3377" s="11"/>
      <c r="BD3377" s="12"/>
    </row>
    <row r="3378" spans="1:56" hidden="1">
      <c r="A3378" s="67"/>
      <c r="B3378" s="28"/>
      <c r="C3378" s="28"/>
      <c r="D3378" s="1004"/>
      <c r="E3378" s="507" t="s">
        <v>745</v>
      </c>
      <c r="F3378" s="14">
        <v>1000000</v>
      </c>
      <c r="G3378" s="15" t="s">
        <v>3</v>
      </c>
      <c r="H3378" s="58">
        <v>1</v>
      </c>
      <c r="I3378" s="15" t="s">
        <v>2431</v>
      </c>
      <c r="J3378" s="15" t="s">
        <v>3</v>
      </c>
      <c r="K3378" s="16">
        <v>1</v>
      </c>
      <c r="L3378" s="15" t="s">
        <v>2432</v>
      </c>
      <c r="M3378" s="15" t="s">
        <v>5</v>
      </c>
      <c r="N3378" s="475">
        <f t="shared" si="217"/>
        <v>1000000</v>
      </c>
      <c r="O3378" s="17">
        <v>2500000</v>
      </c>
      <c r="P3378" s="478">
        <f t="shared" si="219"/>
        <v>-1500000</v>
      </c>
      <c r="Q3378" s="292"/>
      <c r="R3378" s="755"/>
      <c r="S3378" s="755"/>
      <c r="AZ3378" s="10"/>
      <c r="BA3378" s="10"/>
      <c r="BC3378" s="11"/>
      <c r="BD3378" s="12"/>
    </row>
    <row r="3379" spans="1:56" hidden="1">
      <c r="A3379" s="67"/>
      <c r="B3379" s="28"/>
      <c r="C3379" s="28"/>
      <c r="D3379" s="1004"/>
      <c r="E3379" s="507" t="s">
        <v>746</v>
      </c>
      <c r="F3379" s="14">
        <v>5000000</v>
      </c>
      <c r="G3379" s="15" t="s">
        <v>3</v>
      </c>
      <c r="H3379" s="58">
        <v>1</v>
      </c>
      <c r="I3379" s="15" t="s">
        <v>2434</v>
      </c>
      <c r="J3379" s="15" t="s">
        <v>3</v>
      </c>
      <c r="K3379" s="16">
        <v>1</v>
      </c>
      <c r="L3379" s="15" t="s">
        <v>2432</v>
      </c>
      <c r="M3379" s="15" t="s">
        <v>5</v>
      </c>
      <c r="N3379" s="475">
        <f t="shared" si="217"/>
        <v>5000000</v>
      </c>
      <c r="O3379" s="17">
        <v>8640000</v>
      </c>
      <c r="P3379" s="478">
        <f t="shared" si="219"/>
        <v>-3640000</v>
      </c>
      <c r="Q3379" s="292"/>
      <c r="R3379" s="755"/>
      <c r="S3379" s="755"/>
      <c r="AZ3379" s="10"/>
      <c r="BA3379" s="10"/>
      <c r="BC3379" s="11"/>
      <c r="BD3379" s="12"/>
    </row>
    <row r="3380" spans="1:56" hidden="1">
      <c r="A3380" s="67"/>
      <c r="B3380" s="28"/>
      <c r="C3380" s="28"/>
      <c r="D3380" s="1004"/>
      <c r="E3380" s="507" t="s">
        <v>747</v>
      </c>
      <c r="F3380" s="14">
        <v>3000000</v>
      </c>
      <c r="G3380" s="15" t="s">
        <v>3</v>
      </c>
      <c r="H3380" s="58">
        <v>1</v>
      </c>
      <c r="I3380" s="15" t="s">
        <v>2431</v>
      </c>
      <c r="J3380" s="15" t="s">
        <v>3</v>
      </c>
      <c r="K3380" s="16">
        <v>1</v>
      </c>
      <c r="L3380" s="15" t="s">
        <v>2432</v>
      </c>
      <c r="M3380" s="15" t="s">
        <v>5</v>
      </c>
      <c r="N3380" s="475">
        <f t="shared" si="217"/>
        <v>3000000</v>
      </c>
      <c r="O3380" s="17">
        <v>3000000</v>
      </c>
      <c r="P3380" s="478">
        <f t="shared" si="219"/>
        <v>0</v>
      </c>
      <c r="Q3380" s="292"/>
      <c r="R3380" s="755"/>
      <c r="S3380" s="755"/>
      <c r="AZ3380" s="10"/>
      <c r="BA3380" s="10"/>
      <c r="BC3380" s="11"/>
      <c r="BD3380" s="12"/>
    </row>
    <row r="3381" spans="1:56" hidden="1">
      <c r="A3381" s="67"/>
      <c r="B3381" s="28"/>
      <c r="C3381" s="28"/>
      <c r="D3381" s="1004"/>
      <c r="E3381" s="507" t="s">
        <v>748</v>
      </c>
      <c r="F3381" s="14">
        <v>3000000</v>
      </c>
      <c r="G3381" s="15" t="s">
        <v>3</v>
      </c>
      <c r="H3381" s="58">
        <v>1</v>
      </c>
      <c r="I3381" s="15" t="s">
        <v>2431</v>
      </c>
      <c r="J3381" s="15" t="s">
        <v>3</v>
      </c>
      <c r="K3381" s="16">
        <v>1</v>
      </c>
      <c r="L3381" s="15" t="s">
        <v>2432</v>
      </c>
      <c r="M3381" s="15" t="s">
        <v>5</v>
      </c>
      <c r="N3381" s="475">
        <f t="shared" si="217"/>
        <v>3000000</v>
      </c>
      <c r="O3381" s="17">
        <v>3000000</v>
      </c>
      <c r="P3381" s="478">
        <f t="shared" si="219"/>
        <v>0</v>
      </c>
      <c r="Q3381" s="69"/>
      <c r="R3381" s="755"/>
      <c r="S3381" s="755"/>
      <c r="AZ3381" s="10"/>
      <c r="BA3381" s="10"/>
      <c r="BC3381" s="11"/>
      <c r="BD3381" s="12"/>
    </row>
    <row r="3382" spans="1:56" hidden="1">
      <c r="A3382" s="67"/>
      <c r="B3382" s="28"/>
      <c r="C3382" s="28"/>
      <c r="D3382" s="1004"/>
      <c r="E3382" s="507" t="s">
        <v>749</v>
      </c>
      <c r="F3382" s="14">
        <v>5000000</v>
      </c>
      <c r="G3382" s="15" t="s">
        <v>3</v>
      </c>
      <c r="H3382" s="58">
        <v>1</v>
      </c>
      <c r="I3382" s="15" t="s">
        <v>2431</v>
      </c>
      <c r="J3382" s="15" t="s">
        <v>3</v>
      </c>
      <c r="K3382" s="16">
        <v>1</v>
      </c>
      <c r="L3382" s="15" t="s">
        <v>2432</v>
      </c>
      <c r="M3382" s="15" t="s">
        <v>5</v>
      </c>
      <c r="N3382" s="475">
        <f t="shared" si="217"/>
        <v>5000000</v>
      </c>
      <c r="O3382" s="17">
        <v>5000000</v>
      </c>
      <c r="P3382" s="478">
        <f t="shared" si="219"/>
        <v>0</v>
      </c>
      <c r="Q3382" s="292"/>
      <c r="R3382" s="755"/>
      <c r="S3382" s="755"/>
      <c r="AZ3382" s="10"/>
      <c r="BA3382" s="10"/>
      <c r="BC3382" s="11"/>
      <c r="BD3382" s="12"/>
    </row>
    <row r="3383" spans="1:56" hidden="1">
      <c r="A3383" s="67"/>
      <c r="B3383" s="28"/>
      <c r="C3383" s="28"/>
      <c r="D3383" s="1004"/>
      <c r="E3383" s="507" t="s">
        <v>750</v>
      </c>
      <c r="F3383" s="14">
        <v>40000000</v>
      </c>
      <c r="G3383" s="15" t="s">
        <v>3</v>
      </c>
      <c r="H3383" s="58">
        <v>1</v>
      </c>
      <c r="I3383" s="15" t="s">
        <v>2432</v>
      </c>
      <c r="J3383" s="15" t="s">
        <v>3</v>
      </c>
      <c r="K3383" s="58">
        <v>1</v>
      </c>
      <c r="L3383" s="15" t="s">
        <v>2431</v>
      </c>
      <c r="M3383" s="15" t="s">
        <v>5</v>
      </c>
      <c r="N3383" s="475">
        <f t="shared" si="217"/>
        <v>40000000</v>
      </c>
      <c r="O3383" s="17">
        <v>42330000</v>
      </c>
      <c r="P3383" s="478">
        <f t="shared" si="219"/>
        <v>-2330000</v>
      </c>
      <c r="Q3383" s="292"/>
      <c r="R3383" s="755"/>
      <c r="S3383" s="755"/>
      <c r="AZ3383" s="10"/>
      <c r="BA3383" s="10"/>
      <c r="BC3383" s="11"/>
      <c r="BD3383" s="12"/>
    </row>
    <row r="3384" spans="1:56" hidden="1">
      <c r="A3384" s="67"/>
      <c r="B3384" s="28"/>
      <c r="C3384" s="28"/>
      <c r="D3384" s="1004"/>
      <c r="E3384" s="507" t="s">
        <v>751</v>
      </c>
      <c r="F3384" s="14">
        <v>20000000</v>
      </c>
      <c r="G3384" s="15" t="s">
        <v>3</v>
      </c>
      <c r="H3384" s="58">
        <v>1</v>
      </c>
      <c r="I3384" s="15" t="s">
        <v>2432</v>
      </c>
      <c r="J3384" s="15" t="s">
        <v>3</v>
      </c>
      <c r="K3384" s="58">
        <v>1</v>
      </c>
      <c r="L3384" s="15" t="s">
        <v>2431</v>
      </c>
      <c r="M3384" s="15" t="s">
        <v>5</v>
      </c>
      <c r="N3384" s="475">
        <f t="shared" si="217"/>
        <v>20000000</v>
      </c>
      <c r="O3384" s="17">
        <v>21800000</v>
      </c>
      <c r="P3384" s="478">
        <f t="shared" si="219"/>
        <v>-1800000</v>
      </c>
      <c r="Q3384" s="292"/>
      <c r="R3384" s="755"/>
      <c r="S3384" s="755"/>
      <c r="AZ3384" s="10"/>
      <c r="BA3384" s="10"/>
      <c r="BC3384" s="11"/>
      <c r="BD3384" s="12"/>
    </row>
    <row r="3385" spans="1:56" hidden="1">
      <c r="A3385" s="67"/>
      <c r="B3385" s="28"/>
      <c r="C3385" s="28"/>
      <c r="D3385" s="1004"/>
      <c r="E3385" s="507" t="s">
        <v>752</v>
      </c>
      <c r="F3385" s="14">
        <v>0</v>
      </c>
      <c r="G3385" s="15" t="s">
        <v>3</v>
      </c>
      <c r="H3385" s="58">
        <v>1</v>
      </c>
      <c r="I3385" s="15" t="s">
        <v>2431</v>
      </c>
      <c r="J3385" s="15" t="s">
        <v>3</v>
      </c>
      <c r="K3385" s="58">
        <v>1</v>
      </c>
      <c r="L3385" s="15" t="s">
        <v>2431</v>
      </c>
      <c r="M3385" s="15" t="s">
        <v>5</v>
      </c>
      <c r="N3385" s="475">
        <f t="shared" si="217"/>
        <v>0</v>
      </c>
      <c r="O3385" s="17">
        <v>2000000</v>
      </c>
      <c r="P3385" s="478">
        <f t="shared" si="219"/>
        <v>-2000000</v>
      </c>
      <c r="Q3385" s="292"/>
      <c r="R3385" s="755"/>
      <c r="S3385" s="755"/>
      <c r="AZ3385" s="10"/>
      <c r="BA3385" s="10"/>
      <c r="BC3385" s="11"/>
      <c r="BD3385" s="12"/>
    </row>
    <row r="3386" spans="1:56" hidden="1">
      <c r="A3386" s="67"/>
      <c r="B3386" s="28"/>
      <c r="C3386" s="28"/>
      <c r="D3386" s="1004"/>
      <c r="E3386" s="507" t="s">
        <v>753</v>
      </c>
      <c r="F3386" s="14">
        <v>10000000</v>
      </c>
      <c r="G3386" s="15" t="s">
        <v>3</v>
      </c>
      <c r="H3386" s="58">
        <v>1</v>
      </c>
      <c r="I3386" s="15" t="s">
        <v>2431</v>
      </c>
      <c r="J3386" s="15" t="s">
        <v>3</v>
      </c>
      <c r="K3386" s="58">
        <v>1</v>
      </c>
      <c r="L3386" s="15" t="s">
        <v>2431</v>
      </c>
      <c r="M3386" s="15" t="s">
        <v>5</v>
      </c>
      <c r="N3386" s="475">
        <f t="shared" si="217"/>
        <v>10000000</v>
      </c>
      <c r="O3386" s="17">
        <v>10967000</v>
      </c>
      <c r="P3386" s="478">
        <f t="shared" si="219"/>
        <v>-967000</v>
      </c>
      <c r="Q3386" s="292"/>
      <c r="R3386" s="755"/>
      <c r="S3386" s="755"/>
      <c r="AZ3386" s="10"/>
      <c r="BA3386" s="10"/>
      <c r="BC3386" s="11"/>
      <c r="BD3386" s="12"/>
    </row>
    <row r="3387" spans="1:56" hidden="1">
      <c r="A3387" s="67"/>
      <c r="B3387" s="28"/>
      <c r="C3387" s="28"/>
      <c r="D3387" s="1004"/>
      <c r="E3387" s="507" t="s">
        <v>754</v>
      </c>
      <c r="F3387" s="14">
        <v>900000000</v>
      </c>
      <c r="G3387" s="15" t="s">
        <v>3</v>
      </c>
      <c r="H3387" s="58">
        <v>0.02</v>
      </c>
      <c r="I3387" s="15" t="s">
        <v>2435</v>
      </c>
      <c r="J3387" s="15" t="s">
        <v>3</v>
      </c>
      <c r="K3387" s="16">
        <v>1</v>
      </c>
      <c r="L3387" s="15" t="s">
        <v>16</v>
      </c>
      <c r="M3387" s="15" t="s">
        <v>5</v>
      </c>
      <c r="N3387" s="475">
        <f t="shared" si="217"/>
        <v>18000000</v>
      </c>
      <c r="O3387" s="17">
        <v>15446000</v>
      </c>
      <c r="P3387" s="478">
        <f t="shared" si="219"/>
        <v>2554000</v>
      </c>
      <c r="Q3387" s="292"/>
      <c r="R3387" s="755"/>
      <c r="S3387" s="755"/>
      <c r="AZ3387" s="10"/>
      <c r="BA3387" s="10"/>
      <c r="BC3387" s="11"/>
      <c r="BD3387" s="12"/>
    </row>
    <row r="3388" spans="1:56" hidden="1">
      <c r="A3388" s="67"/>
      <c r="B3388" s="28"/>
      <c r="C3388" s="68"/>
      <c r="D3388" s="1004"/>
      <c r="E3388" s="507" t="s">
        <v>755</v>
      </c>
      <c r="F3388" s="14">
        <v>120000000</v>
      </c>
      <c r="G3388" s="15" t="s">
        <v>3</v>
      </c>
      <c r="H3388" s="58">
        <v>1</v>
      </c>
      <c r="I3388" s="15" t="s">
        <v>2431</v>
      </c>
      <c r="J3388" s="15" t="s">
        <v>3</v>
      </c>
      <c r="K3388" s="16">
        <v>1</v>
      </c>
      <c r="L3388" s="15" t="s">
        <v>16</v>
      </c>
      <c r="M3388" s="15" t="s">
        <v>5</v>
      </c>
      <c r="N3388" s="475">
        <f t="shared" si="217"/>
        <v>120000000</v>
      </c>
      <c r="O3388" s="17">
        <v>0</v>
      </c>
      <c r="P3388" s="478">
        <f t="shared" si="219"/>
        <v>120000000</v>
      </c>
      <c r="Q3388" s="69"/>
      <c r="R3388" s="755"/>
      <c r="S3388" s="755"/>
      <c r="AZ3388" s="10"/>
      <c r="BA3388" s="10"/>
      <c r="BC3388" s="11"/>
      <c r="BD3388" s="12"/>
    </row>
    <row r="3389" spans="1:56" hidden="1">
      <c r="A3389" s="67"/>
      <c r="B3389" s="28"/>
      <c r="C3389" s="68"/>
      <c r="E3389" s="13"/>
      <c r="H3389" s="58"/>
      <c r="N3389" s="17"/>
      <c r="O3389" s="17"/>
      <c r="P3389" s="291"/>
      <c r="Q3389" s="292"/>
      <c r="R3389" s="755"/>
      <c r="S3389" s="755"/>
      <c r="AZ3389" s="10"/>
      <c r="BA3389" s="10"/>
      <c r="BC3389" s="11"/>
      <c r="BD3389" s="12"/>
    </row>
    <row r="3390" spans="1:56" hidden="1">
      <c r="A3390" s="67"/>
      <c r="B3390" s="28"/>
      <c r="C3390" s="28"/>
      <c r="D3390" s="1082" t="s">
        <v>2436</v>
      </c>
      <c r="E3390" s="507"/>
      <c r="H3390" s="58"/>
      <c r="N3390" s="18">
        <f>SUBTOTAL(9,N3391:N3392)</f>
        <v>1100000</v>
      </c>
      <c r="O3390" s="18">
        <f>SUBTOTAL(9,O3391:O3392)</f>
        <v>1880000</v>
      </c>
      <c r="P3390" s="18">
        <f>SUBTOTAL(9,P3391:P3392)</f>
        <v>-780000</v>
      </c>
      <c r="Q3390" s="69"/>
      <c r="R3390" s="755"/>
      <c r="S3390" s="755"/>
      <c r="AZ3390" s="10"/>
      <c r="BA3390" s="10"/>
      <c r="BC3390" s="11"/>
      <c r="BD3390" s="12"/>
    </row>
    <row r="3391" spans="1:56" hidden="1">
      <c r="A3391" s="67"/>
      <c r="B3391" s="28"/>
      <c r="C3391" s="28"/>
      <c r="D3391" s="1004"/>
      <c r="E3391" s="507" t="s">
        <v>756</v>
      </c>
      <c r="F3391" s="14">
        <v>600000</v>
      </c>
      <c r="G3391" s="15" t="s">
        <v>3</v>
      </c>
      <c r="H3391" s="58">
        <v>1</v>
      </c>
      <c r="I3391" s="15" t="s">
        <v>2431</v>
      </c>
      <c r="J3391" s="15" t="s">
        <v>3</v>
      </c>
      <c r="K3391" s="16">
        <v>1</v>
      </c>
      <c r="L3391" s="15" t="s">
        <v>2432</v>
      </c>
      <c r="M3391" s="15" t="s">
        <v>5</v>
      </c>
      <c r="N3391" s="475">
        <f>ROUNDUP(IF(H3391&lt;=0,0,IF(K3391&lt;=0,F3391*H3391,F3391*H3391*K3391)),-3)</f>
        <v>600000</v>
      </c>
      <c r="O3391" s="17">
        <v>1380000</v>
      </c>
      <c r="P3391" s="478">
        <f>N3391-O3391</f>
        <v>-780000</v>
      </c>
      <c r="Q3391" s="69"/>
      <c r="R3391" s="755"/>
      <c r="S3391" s="755"/>
      <c r="AZ3391" s="10"/>
      <c r="BA3391" s="10"/>
      <c r="BC3391" s="11"/>
      <c r="BD3391" s="12"/>
    </row>
    <row r="3392" spans="1:56" hidden="1">
      <c r="A3392" s="67"/>
      <c r="B3392" s="28"/>
      <c r="C3392" s="28"/>
      <c r="D3392" s="1004"/>
      <c r="E3392" s="507" t="s">
        <v>757</v>
      </c>
      <c r="F3392" s="14">
        <v>500000</v>
      </c>
      <c r="G3392" s="15" t="s">
        <v>3</v>
      </c>
      <c r="H3392" s="58">
        <v>1</v>
      </c>
      <c r="I3392" s="15" t="s">
        <v>2431</v>
      </c>
      <c r="J3392" s="15" t="s">
        <v>3</v>
      </c>
      <c r="K3392" s="16">
        <v>1</v>
      </c>
      <c r="L3392" s="15" t="s">
        <v>2432</v>
      </c>
      <c r="M3392" s="15" t="s">
        <v>5</v>
      </c>
      <c r="N3392" s="475">
        <f>ROUNDUP(IF(H3392&lt;=0,0,IF(K3392&lt;=0,F3392*H3392,F3392*H3392*K3392)),-3)</f>
        <v>500000</v>
      </c>
      <c r="O3392" s="17">
        <v>500000</v>
      </c>
      <c r="P3392" s="478">
        <f>N3392-O3392</f>
        <v>0</v>
      </c>
      <c r="Q3392" s="69"/>
      <c r="R3392" s="755"/>
      <c r="S3392" s="755"/>
      <c r="AZ3392" s="10"/>
      <c r="BA3392" s="10"/>
      <c r="BC3392" s="11"/>
      <c r="BD3392" s="12"/>
    </row>
    <row r="3393" spans="1:56" hidden="1">
      <c r="A3393" s="67"/>
      <c r="B3393" s="28"/>
      <c r="C3393" s="28"/>
      <c r="D3393" s="1004"/>
      <c r="E3393" s="13"/>
      <c r="H3393" s="58"/>
      <c r="N3393" s="17"/>
      <c r="O3393" s="17"/>
      <c r="P3393" s="17"/>
      <c r="Q3393" s="69"/>
      <c r="R3393" s="755"/>
      <c r="S3393" s="755"/>
      <c r="AZ3393" s="10"/>
      <c r="BA3393" s="10"/>
      <c r="BC3393" s="11"/>
      <c r="BD3393" s="12"/>
    </row>
    <row r="3394" spans="1:56" hidden="1">
      <c r="A3394" s="67"/>
      <c r="B3394" s="28"/>
      <c r="C3394" s="28"/>
      <c r="D3394" s="1004" t="s">
        <v>401</v>
      </c>
      <c r="E3394" s="13"/>
      <c r="H3394" s="58"/>
      <c r="N3394" s="18">
        <f>SUBTOTAL(9,N3395:N3398)</f>
        <v>10000000</v>
      </c>
      <c r="O3394" s="18">
        <f>SUBTOTAL(9,O3395:O3398)</f>
        <v>8700000</v>
      </c>
      <c r="P3394" s="18">
        <f>SUBTOTAL(9,P3395:P3398)</f>
        <v>1300000</v>
      </c>
      <c r="Q3394" s="292"/>
      <c r="R3394" s="755"/>
      <c r="S3394" s="755"/>
      <c r="AZ3394" s="10"/>
      <c r="BA3394" s="10"/>
      <c r="BC3394" s="11"/>
      <c r="BD3394" s="12"/>
    </row>
    <row r="3395" spans="1:56" hidden="1">
      <c r="A3395" s="67"/>
      <c r="B3395" s="28"/>
      <c r="C3395" s="28"/>
      <c r="D3395" s="1004"/>
      <c r="E3395" s="507" t="s">
        <v>758</v>
      </c>
      <c r="F3395" s="14">
        <v>3000000</v>
      </c>
      <c r="G3395" s="15" t="s">
        <v>3</v>
      </c>
      <c r="H3395" s="58">
        <v>1</v>
      </c>
      <c r="I3395" s="15" t="s">
        <v>2431</v>
      </c>
      <c r="J3395" s="15" t="s">
        <v>3</v>
      </c>
      <c r="K3395" s="16">
        <v>1</v>
      </c>
      <c r="L3395" s="15" t="s">
        <v>2432</v>
      </c>
      <c r="M3395" s="15" t="s">
        <v>5</v>
      </c>
      <c r="N3395" s="475">
        <f>ROUNDUP(IF(H3395&lt;=0,0,IF(K3395&lt;=0,F3395*H3395,F3395*H3395*K3395)),-3)</f>
        <v>3000000</v>
      </c>
      <c r="O3395" s="17">
        <v>2500000</v>
      </c>
      <c r="P3395" s="478">
        <f>N3395-O3395</f>
        <v>500000</v>
      </c>
      <c r="Q3395" s="292"/>
      <c r="R3395" s="755"/>
      <c r="S3395" s="755"/>
      <c r="AZ3395" s="10"/>
      <c r="BA3395" s="10"/>
      <c r="BC3395" s="11"/>
      <c r="BD3395" s="12"/>
    </row>
    <row r="3396" spans="1:56" hidden="1">
      <c r="A3396" s="67"/>
      <c r="B3396" s="28"/>
      <c r="C3396" s="28"/>
      <c r="D3396" s="1004"/>
      <c r="E3396" s="507" t="s">
        <v>759</v>
      </c>
      <c r="F3396" s="14">
        <v>3000000</v>
      </c>
      <c r="G3396" s="15" t="s">
        <v>3</v>
      </c>
      <c r="H3396" s="58">
        <v>1</v>
      </c>
      <c r="I3396" s="15" t="s">
        <v>2431</v>
      </c>
      <c r="J3396" s="15" t="s">
        <v>3</v>
      </c>
      <c r="K3396" s="16">
        <v>1</v>
      </c>
      <c r="L3396" s="15" t="s">
        <v>2432</v>
      </c>
      <c r="M3396" s="15" t="s">
        <v>5</v>
      </c>
      <c r="N3396" s="475">
        <f>ROUNDUP(IF(H3396&lt;=0,0,IF(K3396&lt;=0,F3396*H3396,F3396*H3396*K3396)),-3)</f>
        <v>3000000</v>
      </c>
      <c r="O3396" s="17">
        <v>2500000</v>
      </c>
      <c r="P3396" s="478">
        <f>N3396-O3396</f>
        <v>500000</v>
      </c>
      <c r="Q3396" s="292"/>
      <c r="R3396" s="755"/>
      <c r="S3396" s="755"/>
      <c r="AZ3396" s="10"/>
      <c r="BA3396" s="10"/>
      <c r="BC3396" s="11"/>
      <c r="BD3396" s="12"/>
    </row>
    <row r="3397" spans="1:56" hidden="1">
      <c r="A3397" s="67"/>
      <c r="B3397" s="28"/>
      <c r="C3397" s="28"/>
      <c r="D3397" s="1004"/>
      <c r="E3397" s="507" t="s">
        <v>760</v>
      </c>
      <c r="F3397" s="14">
        <v>3000000</v>
      </c>
      <c r="G3397" s="15" t="s">
        <v>3</v>
      </c>
      <c r="H3397" s="58">
        <v>1</v>
      </c>
      <c r="I3397" s="15" t="s">
        <v>2431</v>
      </c>
      <c r="J3397" s="15" t="s">
        <v>3</v>
      </c>
      <c r="K3397" s="16">
        <v>1</v>
      </c>
      <c r="L3397" s="15" t="s">
        <v>2432</v>
      </c>
      <c r="M3397" s="15" t="s">
        <v>5</v>
      </c>
      <c r="N3397" s="475">
        <f>ROUNDUP(IF(H3397&lt;=0,0,IF(K3397&lt;=0,F3397*H3397,F3397*H3397*K3397)),-3)</f>
        <v>3000000</v>
      </c>
      <c r="O3397" s="17">
        <v>3000000</v>
      </c>
      <c r="P3397" s="478">
        <f>N3397-O3397</f>
        <v>0</v>
      </c>
      <c r="Q3397" s="292"/>
      <c r="R3397" s="755"/>
      <c r="S3397" s="755"/>
      <c r="AZ3397" s="10"/>
      <c r="BA3397" s="10"/>
      <c r="BC3397" s="11"/>
      <c r="BD3397" s="12"/>
    </row>
    <row r="3398" spans="1:56" hidden="1">
      <c r="A3398" s="67"/>
      <c r="B3398" s="28"/>
      <c r="C3398" s="28"/>
      <c r="D3398" s="1004"/>
      <c r="E3398" s="507" t="s">
        <v>761</v>
      </c>
      <c r="F3398" s="14">
        <v>1000000</v>
      </c>
      <c r="G3398" s="15" t="s">
        <v>3</v>
      </c>
      <c r="H3398" s="58">
        <v>1</v>
      </c>
      <c r="I3398" s="15" t="s">
        <v>2431</v>
      </c>
      <c r="J3398" s="15" t="s">
        <v>3</v>
      </c>
      <c r="K3398" s="16">
        <v>1</v>
      </c>
      <c r="L3398" s="15" t="s">
        <v>2432</v>
      </c>
      <c r="M3398" s="15" t="s">
        <v>5</v>
      </c>
      <c r="N3398" s="475">
        <f>ROUNDUP(IF(H3398&lt;=0,0,IF(K3398&lt;=0,F3398*H3398,F3398*H3398*K3398)),-3)</f>
        <v>1000000</v>
      </c>
      <c r="O3398" s="17">
        <v>700000</v>
      </c>
      <c r="P3398" s="478">
        <f>N3398-O3398</f>
        <v>300000</v>
      </c>
      <c r="Q3398" s="292"/>
      <c r="R3398" s="755"/>
      <c r="S3398" s="755"/>
      <c r="AZ3398" s="10"/>
      <c r="BA3398" s="10"/>
      <c r="BC3398" s="11"/>
      <c r="BD3398" s="12"/>
    </row>
    <row r="3399" spans="1:56" hidden="1">
      <c r="A3399" s="67"/>
      <c r="B3399" s="28"/>
      <c r="C3399" s="28"/>
      <c r="D3399" s="1004"/>
      <c r="E3399" s="13"/>
      <c r="H3399" s="58"/>
      <c r="N3399" s="17"/>
      <c r="O3399" s="17"/>
      <c r="P3399" s="291"/>
      <c r="Q3399" s="292"/>
      <c r="R3399" s="755"/>
      <c r="S3399" s="755"/>
      <c r="AZ3399" s="10"/>
      <c r="BA3399" s="10"/>
      <c r="BC3399" s="11"/>
      <c r="BD3399" s="12"/>
    </row>
    <row r="3400" spans="1:56" hidden="1">
      <c r="A3400" s="67"/>
      <c r="B3400" s="28"/>
      <c r="C3400" s="68"/>
      <c r="D3400" s="1005" t="s">
        <v>402</v>
      </c>
      <c r="E3400" s="13"/>
      <c r="H3400" s="58"/>
      <c r="N3400" s="18">
        <f>SUBTOTAL(9,N3401:N3404)</f>
        <v>5750000</v>
      </c>
      <c r="O3400" s="18">
        <f>SUBTOTAL(9,O3401:O3404)</f>
        <v>3840000</v>
      </c>
      <c r="P3400" s="18">
        <f>SUBTOTAL(9,P3401:P3404)</f>
        <v>1910000</v>
      </c>
      <c r="Q3400" s="292"/>
      <c r="R3400" s="755"/>
      <c r="S3400" s="755"/>
      <c r="AZ3400" s="10"/>
      <c r="BA3400" s="10"/>
      <c r="BC3400" s="11"/>
      <c r="BD3400" s="12"/>
    </row>
    <row r="3401" spans="1:56" hidden="1">
      <c r="A3401" s="67"/>
      <c r="B3401" s="28"/>
      <c r="C3401" s="68"/>
      <c r="D3401" s="1004"/>
      <c r="E3401" s="507" t="s">
        <v>762</v>
      </c>
      <c r="F3401" s="14">
        <v>1000000</v>
      </c>
      <c r="G3401" s="15" t="s">
        <v>3</v>
      </c>
      <c r="H3401" s="16">
        <v>1</v>
      </c>
      <c r="I3401" s="15" t="s">
        <v>2434</v>
      </c>
      <c r="J3401" s="15" t="s">
        <v>3</v>
      </c>
      <c r="K3401" s="16">
        <v>1</v>
      </c>
      <c r="L3401" s="15" t="s">
        <v>2431</v>
      </c>
      <c r="M3401" s="15" t="s">
        <v>5</v>
      </c>
      <c r="N3401" s="475">
        <f>ROUNDUP(IF(H3401&lt;=0,0,IF(K3401&lt;=0,F3401*H3401,F3401*H3401*K3401)),-3)</f>
        <v>1000000</v>
      </c>
      <c r="O3401" s="17">
        <v>1050000</v>
      </c>
      <c r="P3401" s="478">
        <f>N3401-O3401</f>
        <v>-50000</v>
      </c>
      <c r="Q3401" s="292"/>
      <c r="R3401" s="755"/>
      <c r="S3401" s="755"/>
      <c r="AZ3401" s="10"/>
      <c r="BA3401" s="10"/>
      <c r="BC3401" s="11"/>
      <c r="BD3401" s="12"/>
    </row>
    <row r="3402" spans="1:56" hidden="1">
      <c r="A3402" s="67"/>
      <c r="B3402" s="28"/>
      <c r="C3402" s="68"/>
      <c r="D3402" s="1004"/>
      <c r="E3402" s="507" t="s">
        <v>763</v>
      </c>
      <c r="F3402" s="14">
        <v>2000000</v>
      </c>
      <c r="G3402" s="15" t="s">
        <v>3</v>
      </c>
      <c r="H3402" s="58">
        <v>1</v>
      </c>
      <c r="I3402" s="15" t="s">
        <v>2434</v>
      </c>
      <c r="J3402" s="15" t="s">
        <v>3</v>
      </c>
      <c r="K3402" s="58">
        <v>1</v>
      </c>
      <c r="L3402" s="15" t="s">
        <v>2428</v>
      </c>
      <c r="M3402" s="15" t="s">
        <v>5</v>
      </c>
      <c r="N3402" s="475">
        <f>ROUNDUP(IF(H3402&lt;=0,0,IF(K3402&lt;=0,F3402*H3402,F3402*H3402*K3402)),-3)</f>
        <v>2000000</v>
      </c>
      <c r="O3402" s="17">
        <v>1000000</v>
      </c>
      <c r="P3402" s="478">
        <f>N3402-O3402</f>
        <v>1000000</v>
      </c>
      <c r="Q3402" s="292"/>
      <c r="R3402" s="755"/>
      <c r="S3402" s="755"/>
      <c r="AZ3402" s="10"/>
      <c r="BA3402" s="10"/>
      <c r="BC3402" s="11"/>
      <c r="BD3402" s="12"/>
    </row>
    <row r="3403" spans="1:56" hidden="1">
      <c r="A3403" s="67"/>
      <c r="B3403" s="28"/>
      <c r="C3403" s="68"/>
      <c r="D3403" s="1004"/>
      <c r="E3403" s="507" t="s">
        <v>764</v>
      </c>
      <c r="F3403" s="14">
        <v>2000000</v>
      </c>
      <c r="G3403" s="15" t="s">
        <v>3</v>
      </c>
      <c r="H3403" s="58">
        <v>1</v>
      </c>
      <c r="I3403" s="15" t="s">
        <v>2434</v>
      </c>
      <c r="J3403" s="15" t="s">
        <v>3</v>
      </c>
      <c r="K3403" s="16">
        <v>1</v>
      </c>
      <c r="L3403" s="15" t="s">
        <v>2428</v>
      </c>
      <c r="M3403" s="15" t="s">
        <v>5</v>
      </c>
      <c r="N3403" s="475">
        <f>ROUNDUP(IF(H3403&lt;=0,0,IF(K3403&lt;=0,F3403*H3403,F3403*H3403*K3403)),-3)</f>
        <v>2000000</v>
      </c>
      <c r="O3403" s="17">
        <v>1000000</v>
      </c>
      <c r="P3403" s="478">
        <f>N3403-O3403</f>
        <v>1000000</v>
      </c>
      <c r="Q3403" s="292"/>
      <c r="R3403" s="755"/>
      <c r="S3403" s="755"/>
      <c r="AZ3403" s="10"/>
      <c r="BA3403" s="10"/>
      <c r="BC3403" s="11"/>
      <c r="BD3403" s="12"/>
    </row>
    <row r="3404" spans="1:56" hidden="1">
      <c r="A3404" s="67"/>
      <c r="B3404" s="28"/>
      <c r="C3404" s="68"/>
      <c r="D3404" s="1004"/>
      <c r="E3404" s="507" t="s">
        <v>765</v>
      </c>
      <c r="F3404" s="14">
        <v>750000</v>
      </c>
      <c r="G3404" s="15" t="s">
        <v>3</v>
      </c>
      <c r="H3404" s="58">
        <v>1</v>
      </c>
      <c r="I3404" s="15" t="s">
        <v>2434</v>
      </c>
      <c r="J3404" s="15" t="s">
        <v>3</v>
      </c>
      <c r="K3404" s="58">
        <v>1</v>
      </c>
      <c r="L3404" s="15" t="s">
        <v>2431</v>
      </c>
      <c r="M3404" s="15" t="s">
        <v>5</v>
      </c>
      <c r="N3404" s="475">
        <f>ROUNDUP(IF(H3404&lt;=0,0,IF(K3404&lt;=0,F3404*H3404,F3404*H3404*K3404)),-3)</f>
        <v>750000</v>
      </c>
      <c r="O3404" s="17">
        <v>790000</v>
      </c>
      <c r="P3404" s="478">
        <f>N3404-O3404</f>
        <v>-40000</v>
      </c>
      <c r="Q3404" s="292"/>
      <c r="R3404" s="755"/>
      <c r="S3404" s="755"/>
      <c r="AZ3404" s="10"/>
      <c r="BA3404" s="10"/>
      <c r="BC3404" s="11"/>
      <c r="BD3404" s="12"/>
    </row>
    <row r="3405" spans="1:56" hidden="1">
      <c r="A3405" s="67"/>
      <c r="B3405" s="28"/>
      <c r="C3405" s="68"/>
      <c r="E3405" s="13"/>
      <c r="H3405" s="58"/>
      <c r="N3405" s="17"/>
      <c r="O3405" s="17"/>
      <c r="P3405" s="291"/>
      <c r="Q3405" s="292"/>
      <c r="R3405" s="755"/>
      <c r="S3405" s="755"/>
      <c r="AZ3405" s="10"/>
      <c r="BA3405" s="10"/>
      <c r="BC3405" s="11"/>
      <c r="BD3405" s="12"/>
    </row>
    <row r="3406" spans="1:56" hidden="1">
      <c r="A3406" s="67"/>
      <c r="B3406" s="28"/>
      <c r="C3406" s="68"/>
      <c r="D3406" s="1011" t="s">
        <v>403</v>
      </c>
      <c r="E3406" s="60"/>
      <c r="H3406" s="58"/>
      <c r="N3406" s="18">
        <f>SUBTOTAL(9,N3407:N3414)</f>
        <v>2800000</v>
      </c>
      <c r="O3406" s="18">
        <f>SUBTOTAL(9,O3407:O3414)</f>
        <v>4930000</v>
      </c>
      <c r="P3406" s="18">
        <f>SUBTOTAL(9,P3407:P3414)</f>
        <v>-2130000</v>
      </c>
      <c r="Q3406" s="292"/>
      <c r="R3406" s="755"/>
      <c r="S3406" s="755"/>
      <c r="AZ3406" s="10"/>
      <c r="BA3406" s="10"/>
      <c r="BC3406" s="11"/>
      <c r="BD3406" s="12"/>
    </row>
    <row r="3407" spans="1:56" hidden="1">
      <c r="A3407" s="67"/>
      <c r="B3407" s="28"/>
      <c r="C3407" s="68"/>
      <c r="D3407" s="1004"/>
      <c r="E3407" s="507" t="s">
        <v>766</v>
      </c>
      <c r="F3407" s="14">
        <v>300000</v>
      </c>
      <c r="G3407" s="15" t="s">
        <v>3</v>
      </c>
      <c r="H3407" s="16">
        <v>1</v>
      </c>
      <c r="I3407" s="15" t="s">
        <v>2434</v>
      </c>
      <c r="J3407" s="15" t="s">
        <v>3</v>
      </c>
      <c r="K3407" s="16">
        <v>1</v>
      </c>
      <c r="L3407" s="15" t="s">
        <v>2431</v>
      </c>
      <c r="M3407" s="15" t="s">
        <v>5</v>
      </c>
      <c r="N3407" s="475">
        <f t="shared" ref="N3407:N3414" si="220">ROUNDUP(IF(H3407&lt;=0,0,IF(K3407&lt;=0,F3407*H3407,F3407*H3407*K3407)),-3)</f>
        <v>300000</v>
      </c>
      <c r="O3407" s="17">
        <v>600000</v>
      </c>
      <c r="P3407" s="478">
        <f t="shared" ref="P3407:P3414" si="221">N3407-O3407</f>
        <v>-300000</v>
      </c>
      <c r="Q3407" s="292"/>
      <c r="R3407" s="755"/>
      <c r="S3407" s="755"/>
      <c r="AZ3407" s="10"/>
      <c r="BA3407" s="10"/>
      <c r="BC3407" s="11"/>
      <c r="BD3407" s="12"/>
    </row>
    <row r="3408" spans="1:56" hidden="1">
      <c r="A3408" s="67"/>
      <c r="B3408" s="28"/>
      <c r="C3408" s="68"/>
      <c r="D3408" s="1004"/>
      <c r="E3408" s="507" t="s">
        <v>767</v>
      </c>
      <c r="F3408" s="14">
        <v>300000</v>
      </c>
      <c r="G3408" s="15" t="s">
        <v>3</v>
      </c>
      <c r="H3408" s="16">
        <v>1</v>
      </c>
      <c r="I3408" s="15" t="s">
        <v>2434</v>
      </c>
      <c r="J3408" s="15" t="s">
        <v>3</v>
      </c>
      <c r="K3408" s="16">
        <v>1</v>
      </c>
      <c r="L3408" s="15" t="s">
        <v>2431</v>
      </c>
      <c r="M3408" s="15" t="s">
        <v>5</v>
      </c>
      <c r="N3408" s="475">
        <f t="shared" si="220"/>
        <v>300000</v>
      </c>
      <c r="O3408" s="17">
        <v>600000</v>
      </c>
      <c r="P3408" s="478">
        <f t="shared" si="221"/>
        <v>-300000</v>
      </c>
      <c r="Q3408" s="292"/>
      <c r="R3408" s="755"/>
      <c r="S3408" s="755"/>
      <c r="AZ3408" s="10"/>
      <c r="BA3408" s="10"/>
      <c r="BC3408" s="11"/>
      <c r="BD3408" s="12"/>
    </row>
    <row r="3409" spans="1:56" hidden="1">
      <c r="A3409" s="67"/>
      <c r="B3409" s="28"/>
      <c r="C3409" s="68"/>
      <c r="D3409" s="1004"/>
      <c r="E3409" s="507" t="s">
        <v>768</v>
      </c>
      <c r="F3409" s="14">
        <v>400000</v>
      </c>
      <c r="G3409" s="15" t="s">
        <v>3</v>
      </c>
      <c r="H3409" s="16">
        <v>1</v>
      </c>
      <c r="I3409" s="15" t="s">
        <v>2434</v>
      </c>
      <c r="J3409" s="15" t="s">
        <v>3</v>
      </c>
      <c r="K3409" s="16">
        <v>1</v>
      </c>
      <c r="L3409" s="15" t="s">
        <v>2431</v>
      </c>
      <c r="M3409" s="15" t="s">
        <v>5</v>
      </c>
      <c r="N3409" s="475">
        <f t="shared" si="220"/>
        <v>400000</v>
      </c>
      <c r="O3409" s="17">
        <v>730000</v>
      </c>
      <c r="P3409" s="478">
        <f t="shared" si="221"/>
        <v>-330000</v>
      </c>
      <c r="Q3409" s="292"/>
      <c r="R3409" s="755"/>
      <c r="S3409" s="755"/>
      <c r="AZ3409" s="10"/>
      <c r="BA3409" s="10"/>
      <c r="BC3409" s="11"/>
      <c r="BD3409" s="12"/>
    </row>
    <row r="3410" spans="1:56" hidden="1">
      <c r="A3410" s="67"/>
      <c r="B3410" s="28"/>
      <c r="C3410" s="68"/>
      <c r="D3410" s="1004"/>
      <c r="E3410" s="507" t="s">
        <v>769</v>
      </c>
      <c r="F3410" s="14">
        <v>200000</v>
      </c>
      <c r="G3410" s="15" t="s">
        <v>3</v>
      </c>
      <c r="H3410" s="16">
        <v>1</v>
      </c>
      <c r="I3410" s="15" t="s">
        <v>2434</v>
      </c>
      <c r="J3410" s="15" t="s">
        <v>3</v>
      </c>
      <c r="K3410" s="16">
        <v>1</v>
      </c>
      <c r="L3410" s="15" t="s">
        <v>2431</v>
      </c>
      <c r="M3410" s="15" t="s">
        <v>5</v>
      </c>
      <c r="N3410" s="475">
        <f t="shared" si="220"/>
        <v>200000</v>
      </c>
      <c r="O3410" s="17">
        <v>500000</v>
      </c>
      <c r="P3410" s="478">
        <f t="shared" si="221"/>
        <v>-300000</v>
      </c>
      <c r="Q3410" s="292"/>
      <c r="R3410" s="755"/>
      <c r="S3410" s="755"/>
      <c r="AZ3410" s="10"/>
      <c r="BA3410" s="10"/>
      <c r="BC3410" s="11"/>
      <c r="BD3410" s="12"/>
    </row>
    <row r="3411" spans="1:56" hidden="1">
      <c r="A3411" s="67"/>
      <c r="B3411" s="28"/>
      <c r="C3411" s="68"/>
      <c r="D3411" s="1004"/>
      <c r="E3411" s="507" t="s">
        <v>770</v>
      </c>
      <c r="F3411" s="14">
        <v>400000</v>
      </c>
      <c r="G3411" s="15" t="s">
        <v>3</v>
      </c>
      <c r="H3411" s="16">
        <v>1</v>
      </c>
      <c r="I3411" s="15" t="s">
        <v>2434</v>
      </c>
      <c r="J3411" s="15" t="s">
        <v>3</v>
      </c>
      <c r="K3411" s="16">
        <v>1</v>
      </c>
      <c r="L3411" s="15" t="s">
        <v>2431</v>
      </c>
      <c r="M3411" s="15" t="s">
        <v>5</v>
      </c>
      <c r="N3411" s="475">
        <f t="shared" si="220"/>
        <v>400000</v>
      </c>
      <c r="O3411" s="17">
        <v>700000</v>
      </c>
      <c r="P3411" s="478">
        <f t="shared" si="221"/>
        <v>-300000</v>
      </c>
      <c r="Q3411" s="69"/>
      <c r="R3411" s="755"/>
      <c r="S3411" s="755"/>
      <c r="AZ3411" s="10"/>
      <c r="BA3411" s="10"/>
      <c r="BC3411" s="11"/>
      <c r="BD3411" s="12"/>
    </row>
    <row r="3412" spans="1:56" hidden="1">
      <c r="A3412" s="67"/>
      <c r="B3412" s="28"/>
      <c r="C3412" s="68"/>
      <c r="D3412" s="1004"/>
      <c r="E3412" s="507" t="s">
        <v>771</v>
      </c>
      <c r="F3412" s="14">
        <v>400000</v>
      </c>
      <c r="G3412" s="15" t="s">
        <v>3</v>
      </c>
      <c r="H3412" s="16">
        <v>1</v>
      </c>
      <c r="I3412" s="15" t="s">
        <v>2431</v>
      </c>
      <c r="J3412" s="15" t="s">
        <v>3</v>
      </c>
      <c r="K3412" s="16">
        <v>1</v>
      </c>
      <c r="L3412" s="15" t="s">
        <v>2434</v>
      </c>
      <c r="M3412" s="15" t="s">
        <v>5</v>
      </c>
      <c r="N3412" s="475">
        <f t="shared" si="220"/>
        <v>400000</v>
      </c>
      <c r="O3412" s="17">
        <v>600000</v>
      </c>
      <c r="P3412" s="478">
        <f t="shared" si="221"/>
        <v>-200000</v>
      </c>
      <c r="Q3412" s="69"/>
      <c r="R3412" s="755"/>
      <c r="S3412" s="755"/>
      <c r="AZ3412" s="10"/>
      <c r="BA3412" s="10"/>
      <c r="BC3412" s="11"/>
      <c r="BD3412" s="12"/>
    </row>
    <row r="3413" spans="1:56" hidden="1">
      <c r="A3413" s="67"/>
      <c r="B3413" s="28"/>
      <c r="C3413" s="68"/>
      <c r="D3413" s="1004"/>
      <c r="E3413" s="507" t="s">
        <v>772</v>
      </c>
      <c r="F3413" s="14">
        <v>400000</v>
      </c>
      <c r="G3413" s="15" t="s">
        <v>3</v>
      </c>
      <c r="H3413" s="16">
        <v>1</v>
      </c>
      <c r="I3413" s="15" t="s">
        <v>2431</v>
      </c>
      <c r="J3413" s="15" t="s">
        <v>3</v>
      </c>
      <c r="K3413" s="16">
        <v>1</v>
      </c>
      <c r="L3413" s="15" t="s">
        <v>2434</v>
      </c>
      <c r="M3413" s="15" t="s">
        <v>5</v>
      </c>
      <c r="N3413" s="475">
        <f t="shared" si="220"/>
        <v>400000</v>
      </c>
      <c r="O3413" s="17">
        <v>600000</v>
      </c>
      <c r="P3413" s="478">
        <f t="shared" si="221"/>
        <v>-200000</v>
      </c>
      <c r="Q3413" s="292"/>
      <c r="R3413" s="755"/>
      <c r="S3413" s="755"/>
      <c r="AZ3413" s="10"/>
      <c r="BA3413" s="10"/>
      <c r="BC3413" s="11"/>
      <c r="BD3413" s="12"/>
    </row>
    <row r="3414" spans="1:56" hidden="1">
      <c r="A3414" s="67"/>
      <c r="B3414" s="28"/>
      <c r="C3414" s="68"/>
      <c r="D3414" s="1004"/>
      <c r="E3414" s="507" t="s">
        <v>773</v>
      </c>
      <c r="F3414" s="14">
        <v>400000</v>
      </c>
      <c r="G3414" s="15" t="s">
        <v>3</v>
      </c>
      <c r="H3414" s="16">
        <v>1</v>
      </c>
      <c r="I3414" s="15" t="s">
        <v>2431</v>
      </c>
      <c r="J3414" s="15" t="s">
        <v>3</v>
      </c>
      <c r="K3414" s="16">
        <v>1</v>
      </c>
      <c r="L3414" s="15" t="s">
        <v>2432</v>
      </c>
      <c r="M3414" s="15" t="s">
        <v>5</v>
      </c>
      <c r="N3414" s="475">
        <f t="shared" si="220"/>
        <v>400000</v>
      </c>
      <c r="O3414" s="17">
        <v>600000</v>
      </c>
      <c r="P3414" s="478">
        <f t="shared" si="221"/>
        <v>-200000</v>
      </c>
      <c r="Q3414" s="292"/>
      <c r="R3414" s="755"/>
      <c r="S3414" s="755"/>
      <c r="AZ3414" s="10"/>
      <c r="BA3414" s="10"/>
      <c r="BC3414" s="11"/>
      <c r="BD3414" s="12"/>
    </row>
    <row r="3415" spans="1:56" hidden="1">
      <c r="A3415" s="67"/>
      <c r="B3415" s="28"/>
      <c r="C3415" s="68"/>
      <c r="E3415" s="13"/>
      <c r="J3415" s="47"/>
      <c r="K3415" s="47"/>
      <c r="M3415" s="47"/>
      <c r="N3415" s="17"/>
      <c r="O3415" s="17"/>
      <c r="P3415" s="17"/>
      <c r="Q3415" s="69"/>
      <c r="R3415" s="755"/>
      <c r="S3415" s="755"/>
      <c r="AZ3415" s="10"/>
      <c r="BA3415" s="10"/>
    </row>
    <row r="3416" spans="1:56" hidden="1">
      <c r="A3416" s="140"/>
      <c r="B3416" s="165" t="s">
        <v>886</v>
      </c>
      <c r="C3416" s="165"/>
      <c r="D3416" s="1028"/>
      <c r="E3416" s="117"/>
      <c r="F3416" s="118"/>
      <c r="G3416" s="119"/>
      <c r="H3416" s="120"/>
      <c r="I3416" s="119"/>
      <c r="J3416" s="119"/>
      <c r="K3416" s="120"/>
      <c r="L3416" s="119"/>
      <c r="M3416" s="119"/>
      <c r="N3416" s="338">
        <f>SUBTOTAL(9,N3417:N3561)</f>
        <v>23150780000</v>
      </c>
      <c r="O3416" s="338">
        <f>SUBTOTAL(9,O3417:O3561)</f>
        <v>22579917000</v>
      </c>
      <c r="P3416" s="338">
        <f>SUBTOTAL(9,P3417:P3561)</f>
        <v>570863000</v>
      </c>
      <c r="Q3416" s="391">
        <f>(N3416/O3416)*100-100</f>
        <v>2.5281890983035851</v>
      </c>
      <c r="R3416" s="755"/>
      <c r="S3416" s="755"/>
      <c r="AZ3416" s="10"/>
      <c r="BA3416" s="10"/>
    </row>
    <row r="3417" spans="1:56" hidden="1">
      <c r="A3417" s="140"/>
      <c r="B3417" s="268"/>
      <c r="C3417" s="165" t="s">
        <v>3270</v>
      </c>
      <c r="D3417" s="1028"/>
      <c r="E3417" s="117"/>
      <c r="F3417" s="118"/>
      <c r="G3417" s="119"/>
      <c r="H3417" s="120"/>
      <c r="I3417" s="119"/>
      <c r="J3417" s="119"/>
      <c r="K3417" s="120"/>
      <c r="L3417" s="119"/>
      <c r="M3417" s="119"/>
      <c r="N3417" s="338">
        <f>SUBTOTAL(9,N3418:N3538)</f>
        <v>21923000000</v>
      </c>
      <c r="O3417" s="338">
        <f>SUBTOTAL(9,O3418:O3538)</f>
        <v>21004425000</v>
      </c>
      <c r="P3417" s="338">
        <f>SUBTOTAL(9,P3418:P3538)</f>
        <v>918575000</v>
      </c>
      <c r="Q3417" s="391">
        <f>(N3417/O3417)*100-100</f>
        <v>4.3732451614362162</v>
      </c>
      <c r="R3417" s="755"/>
      <c r="S3417" s="755"/>
      <c r="AZ3417" s="10"/>
      <c r="BA3417" s="10"/>
    </row>
    <row r="3418" spans="1:56" hidden="1">
      <c r="A3418" s="484"/>
      <c r="B3418" s="516"/>
      <c r="C3418" s="516"/>
      <c r="D3418" s="1083"/>
      <c r="E3418" s="229" t="s">
        <v>3271</v>
      </c>
      <c r="F3418" s="23"/>
      <c r="N3418" s="18">
        <f>SUBTOTAL(9,N3419:N3434)</f>
        <v>622820000</v>
      </c>
      <c r="O3418" s="18">
        <f>SUBTOTAL(9,O3419:O3434)</f>
        <v>561419000</v>
      </c>
      <c r="P3418" s="18">
        <f>SUBTOTAL(9,P3419:P3434)</f>
        <v>61401000</v>
      </c>
      <c r="Q3418" s="391"/>
      <c r="R3418" s="755"/>
      <c r="S3418" s="755"/>
      <c r="T3418" s="11"/>
      <c r="AZ3418" s="10"/>
      <c r="BA3418" s="10"/>
    </row>
    <row r="3419" spans="1:56" hidden="1">
      <c r="A3419" s="484"/>
      <c r="B3419" s="516"/>
      <c r="C3419" s="516"/>
      <c r="D3419" s="1004" t="s">
        <v>199</v>
      </c>
      <c r="E3419" s="22"/>
      <c r="F3419" s="23"/>
      <c r="N3419" s="18">
        <f>SUBTOTAL(9,N3420:N3434)</f>
        <v>622820000</v>
      </c>
      <c r="O3419" s="18">
        <f>SUBTOTAL(9,O3420:O3434)</f>
        <v>561419000</v>
      </c>
      <c r="P3419" s="18">
        <f>SUBTOTAL(9,P3420:P3434)</f>
        <v>61401000</v>
      </c>
      <c r="Q3419" s="174"/>
      <c r="R3419" s="755"/>
      <c r="S3419" s="755"/>
      <c r="T3419" s="11"/>
      <c r="AZ3419" s="10"/>
      <c r="BA3419" s="10"/>
    </row>
    <row r="3420" spans="1:56" hidden="1">
      <c r="A3420" s="484"/>
      <c r="B3420" s="516"/>
      <c r="C3420" s="516"/>
      <c r="D3420" s="1004"/>
      <c r="E3420" s="22" t="s">
        <v>48</v>
      </c>
      <c r="F3420" s="23"/>
      <c r="H3420" s="435">
        <f>SUM(H3421:H3425)</f>
        <v>11</v>
      </c>
      <c r="I3420" s="15" t="s">
        <v>26</v>
      </c>
      <c r="N3420" s="17">
        <f>SUBTOTAL(9,N3421:N3425)</f>
        <v>470775000</v>
      </c>
      <c r="O3420" s="17">
        <f>SUBTOTAL(9,O3421:O3425)</f>
        <v>422921000</v>
      </c>
      <c r="P3420" s="17">
        <f>SUBTOTAL(9,P3421:P3425)</f>
        <v>47854000</v>
      </c>
      <c r="Q3420" s="175"/>
      <c r="R3420" s="755"/>
      <c r="S3420" s="755"/>
      <c r="T3420" s="11"/>
      <c r="AZ3420" s="10"/>
      <c r="BA3420" s="10"/>
    </row>
    <row r="3421" spans="1:56" hidden="1">
      <c r="A3421" s="484"/>
      <c r="B3421" s="516"/>
      <c r="C3421" s="516"/>
      <c r="D3421" s="1004"/>
      <c r="E3421" s="22" t="s">
        <v>3272</v>
      </c>
      <c r="F3421" s="456">
        <v>5199010</v>
      </c>
      <c r="G3421" s="15" t="s">
        <v>3</v>
      </c>
      <c r="H3421" s="45">
        <v>2</v>
      </c>
      <c r="I3421" s="15" t="s">
        <v>26</v>
      </c>
      <c r="J3421" s="15" t="s">
        <v>3</v>
      </c>
      <c r="K3421" s="16">
        <v>12</v>
      </c>
      <c r="L3421" s="15" t="s">
        <v>12</v>
      </c>
      <c r="M3421" s="15" t="s">
        <v>5</v>
      </c>
      <c r="N3421" s="17">
        <f>ROUNDUP((F3421*H3421*K3421),-3)</f>
        <v>124777000</v>
      </c>
      <c r="O3421" s="17">
        <v>111724000</v>
      </c>
      <c r="P3421" s="478">
        <f t="shared" ref="P3421:P3425" si="222">N3421-O3421</f>
        <v>13053000</v>
      </c>
      <c r="Q3421" s="175"/>
      <c r="R3421" s="755"/>
      <c r="S3421" s="755"/>
      <c r="T3421" s="11"/>
      <c r="AZ3421" s="10"/>
      <c r="BA3421" s="10"/>
    </row>
    <row r="3422" spans="1:56" hidden="1">
      <c r="A3422" s="484"/>
      <c r="B3422" s="516"/>
      <c r="C3422" s="516"/>
      <c r="D3422" s="1004"/>
      <c r="E3422" s="22" t="s">
        <v>3273</v>
      </c>
      <c r="F3422" s="456">
        <v>4391250</v>
      </c>
      <c r="G3422" s="15" t="s">
        <v>3</v>
      </c>
      <c r="H3422" s="45">
        <v>1</v>
      </c>
      <c r="I3422" s="15" t="s">
        <v>26</v>
      </c>
      <c r="J3422" s="15" t="s">
        <v>3</v>
      </c>
      <c r="K3422" s="16">
        <v>12</v>
      </c>
      <c r="L3422" s="15" t="s">
        <v>12</v>
      </c>
      <c r="M3422" s="15" t="s">
        <v>5</v>
      </c>
      <c r="N3422" s="17">
        <f t="shared" ref="N3422:N3425" si="223">ROUNDUP((F3422*H3422*K3422),-3)</f>
        <v>52695000</v>
      </c>
      <c r="O3422" s="17">
        <v>100749000</v>
      </c>
      <c r="P3422" s="478">
        <f t="shared" si="222"/>
        <v>-48054000</v>
      </c>
      <c r="Q3422" s="175"/>
      <c r="R3422" s="755"/>
      <c r="S3422" s="755"/>
      <c r="T3422" s="11"/>
      <c r="AZ3422" s="10"/>
      <c r="BA3422" s="10"/>
    </row>
    <row r="3423" spans="1:56" hidden="1">
      <c r="A3423" s="484"/>
      <c r="B3423" s="516"/>
      <c r="C3423" s="516"/>
      <c r="D3423" s="1004"/>
      <c r="E3423" s="22" t="s">
        <v>3274</v>
      </c>
      <c r="F3423" s="456">
        <v>3517340</v>
      </c>
      <c r="G3423" s="15" t="s">
        <v>3</v>
      </c>
      <c r="H3423" s="45">
        <v>4</v>
      </c>
      <c r="I3423" s="15" t="s">
        <v>26</v>
      </c>
      <c r="J3423" s="15" t="s">
        <v>3</v>
      </c>
      <c r="K3423" s="16">
        <v>12</v>
      </c>
      <c r="L3423" s="15" t="s">
        <v>12</v>
      </c>
      <c r="M3423" s="15" t="s">
        <v>5</v>
      </c>
      <c r="N3423" s="17">
        <f t="shared" si="223"/>
        <v>168833000</v>
      </c>
      <c r="O3423" s="17">
        <v>120669000</v>
      </c>
      <c r="P3423" s="478">
        <f t="shared" si="222"/>
        <v>48164000</v>
      </c>
      <c r="Q3423" s="175"/>
      <c r="R3423" s="755"/>
      <c r="S3423" s="755"/>
      <c r="T3423" s="11"/>
      <c r="AZ3423" s="10"/>
      <c r="BA3423" s="10"/>
    </row>
    <row r="3424" spans="1:56" hidden="1">
      <c r="A3424" s="484"/>
      <c r="B3424" s="516"/>
      <c r="C3424" s="516"/>
      <c r="D3424" s="1004"/>
      <c r="E3424" s="22" t="s">
        <v>3275</v>
      </c>
      <c r="F3424" s="456">
        <v>2799910</v>
      </c>
      <c r="G3424" s="15" t="s">
        <v>3</v>
      </c>
      <c r="H3424" s="45">
        <v>2</v>
      </c>
      <c r="I3424" s="15" t="s">
        <v>26</v>
      </c>
      <c r="J3424" s="15" t="s">
        <v>3</v>
      </c>
      <c r="K3424" s="16">
        <v>12</v>
      </c>
      <c r="L3424" s="15" t="s">
        <v>3276</v>
      </c>
      <c r="M3424" s="15" t="s">
        <v>5</v>
      </c>
      <c r="N3424" s="17">
        <f t="shared" si="223"/>
        <v>67198000</v>
      </c>
      <c r="O3424" s="17">
        <v>62568000</v>
      </c>
      <c r="P3424" s="478">
        <f t="shared" si="222"/>
        <v>4630000</v>
      </c>
      <c r="Q3424" s="175"/>
      <c r="R3424" s="755"/>
      <c r="S3424" s="755"/>
      <c r="T3424" s="11"/>
      <c r="AZ3424" s="10"/>
      <c r="BA3424" s="10"/>
    </row>
    <row r="3425" spans="1:53" hidden="1">
      <c r="A3425" s="484"/>
      <c r="B3425" s="516"/>
      <c r="C3425" s="516"/>
      <c r="D3425" s="1004"/>
      <c r="E3425" s="22" t="s">
        <v>3277</v>
      </c>
      <c r="F3425" s="456">
        <v>2386310</v>
      </c>
      <c r="G3425" s="15" t="s">
        <v>3</v>
      </c>
      <c r="H3425" s="45">
        <v>2</v>
      </c>
      <c r="I3425" s="15" t="s">
        <v>26</v>
      </c>
      <c r="J3425" s="15" t="s">
        <v>3</v>
      </c>
      <c r="K3425" s="16">
        <v>12</v>
      </c>
      <c r="L3425" s="15" t="s">
        <v>12</v>
      </c>
      <c r="M3425" s="15" t="s">
        <v>5</v>
      </c>
      <c r="N3425" s="17">
        <f t="shared" si="223"/>
        <v>57272000</v>
      </c>
      <c r="O3425" s="17">
        <v>27211000</v>
      </c>
      <c r="P3425" s="478">
        <f t="shared" si="222"/>
        <v>30061000</v>
      </c>
      <c r="Q3425" s="175"/>
      <c r="R3425" s="755"/>
      <c r="S3425" s="755"/>
      <c r="T3425" s="11"/>
      <c r="AZ3425" s="10"/>
      <c r="BA3425" s="10"/>
    </row>
    <row r="3426" spans="1:53" hidden="1">
      <c r="A3426" s="484"/>
      <c r="B3426" s="516"/>
      <c r="C3426" s="516"/>
      <c r="D3426" s="1004"/>
      <c r="E3426" s="22"/>
      <c r="F3426" s="23"/>
      <c r="N3426" s="17"/>
      <c r="O3426" s="17"/>
      <c r="P3426" s="17"/>
      <c r="Q3426" s="175"/>
      <c r="R3426" s="755"/>
      <c r="S3426" s="755"/>
      <c r="T3426" s="11"/>
      <c r="AZ3426" s="10"/>
      <c r="BA3426" s="10"/>
    </row>
    <row r="3427" spans="1:53" hidden="1">
      <c r="A3427" s="484"/>
      <c r="B3427" s="516"/>
      <c r="C3427" s="516"/>
      <c r="D3427" s="1004"/>
      <c r="E3427" s="22" t="s">
        <v>49</v>
      </c>
      <c r="F3427" s="23"/>
      <c r="H3427" s="21"/>
      <c r="N3427" s="17">
        <f>SUBTOTAL(9,N3428:N3434)</f>
        <v>152045000</v>
      </c>
      <c r="O3427" s="17">
        <f>SUBTOTAL(9,O3428:O3434)</f>
        <v>138498000</v>
      </c>
      <c r="P3427" s="17">
        <f>SUBTOTAL(9,P3428:P3434)</f>
        <v>13547000</v>
      </c>
      <c r="Q3427" s="175"/>
      <c r="R3427" s="755"/>
      <c r="S3427" s="755"/>
      <c r="T3427" s="11"/>
      <c r="AZ3427" s="10"/>
      <c r="BA3427" s="10"/>
    </row>
    <row r="3428" spans="1:53" hidden="1">
      <c r="A3428" s="484"/>
      <c r="B3428" s="516"/>
      <c r="C3428" s="516"/>
      <c r="D3428" s="1004"/>
      <c r="E3428" s="22" t="s">
        <v>3278</v>
      </c>
      <c r="F3428" s="23">
        <f>+N3420</f>
        <v>470775000</v>
      </c>
      <c r="G3428" s="15" t="s">
        <v>3</v>
      </c>
      <c r="H3428" s="460">
        <f>1.5/209</f>
        <v>7.1770334928229667E-3</v>
      </c>
      <c r="J3428" s="15" t="s">
        <v>3</v>
      </c>
      <c r="K3428" s="164">
        <v>30</v>
      </c>
      <c r="L3428" s="15" t="s">
        <v>50</v>
      </c>
      <c r="M3428" s="15" t="s">
        <v>5</v>
      </c>
      <c r="N3428" s="17">
        <f>ROUNDUP(IF(H3428&lt;=0,0,IF(K3428&lt;=0,0,F3428*H3428*K3428)),-3)</f>
        <v>101364000</v>
      </c>
      <c r="O3428" s="17">
        <v>92826000</v>
      </c>
      <c r="P3428" s="478">
        <f t="shared" ref="P3428:P3434" si="224">N3428-O3428</f>
        <v>8538000</v>
      </c>
      <c r="Q3428" s="175"/>
      <c r="R3428" s="755"/>
      <c r="S3428" s="755"/>
      <c r="T3428" s="11"/>
      <c r="AZ3428" s="10"/>
      <c r="BA3428" s="10"/>
    </row>
    <row r="3429" spans="1:53" hidden="1">
      <c r="A3429" s="484"/>
      <c r="B3429" s="516"/>
      <c r="C3429" s="516"/>
      <c r="D3429" s="1004"/>
      <c r="E3429" s="22" t="s">
        <v>878</v>
      </c>
      <c r="F3429" s="23">
        <f>+N3420/12</f>
        <v>39231250</v>
      </c>
      <c r="G3429" s="15" t="s">
        <v>3</v>
      </c>
      <c r="H3429" s="460">
        <f>1/209*8</f>
        <v>3.8277511961722487E-2</v>
      </c>
      <c r="J3429" s="15" t="s">
        <v>3</v>
      </c>
      <c r="K3429" s="16">
        <v>10</v>
      </c>
      <c r="L3429" s="15" t="s">
        <v>51</v>
      </c>
      <c r="M3429" s="15" t="s">
        <v>5</v>
      </c>
      <c r="N3429" s="17">
        <f>ROUNDUP(IF(H3429&lt;=0,0,IF(K3429&lt;=0,0,F3429*H3429*K3429)),-3)</f>
        <v>15017000</v>
      </c>
      <c r="O3429" s="17">
        <v>13752000</v>
      </c>
      <c r="P3429" s="478">
        <f t="shared" si="224"/>
        <v>1265000</v>
      </c>
      <c r="Q3429" s="175"/>
      <c r="R3429" s="755"/>
      <c r="S3429" s="755"/>
      <c r="T3429" s="11"/>
      <c r="AZ3429" s="10"/>
      <c r="BA3429" s="10"/>
    </row>
    <row r="3430" spans="1:53" hidden="1">
      <c r="A3430" s="484"/>
      <c r="B3430" s="516"/>
      <c r="C3430" s="516"/>
      <c r="D3430" s="1004"/>
      <c r="E3430" s="13" t="s">
        <v>151</v>
      </c>
      <c r="F3430" s="14">
        <v>50000</v>
      </c>
      <c r="G3430" s="15" t="s">
        <v>3</v>
      </c>
      <c r="H3430" s="24">
        <v>9</v>
      </c>
      <c r="I3430" s="15" t="s">
        <v>9</v>
      </c>
      <c r="J3430" s="15" t="s">
        <v>3</v>
      </c>
      <c r="K3430" s="16">
        <v>12</v>
      </c>
      <c r="L3430" s="15" t="s">
        <v>17</v>
      </c>
      <c r="M3430" s="15" t="s">
        <v>5</v>
      </c>
      <c r="N3430" s="17">
        <f>ROUNDUP(IF(H3430&lt;=0,0,IF(K3430&lt;=0,0,F3430*H3430*K3430)),-3)</f>
        <v>5400000</v>
      </c>
      <c r="O3430" s="17">
        <v>3600000</v>
      </c>
      <c r="P3430" s="478">
        <f t="shared" si="224"/>
        <v>1800000</v>
      </c>
      <c r="Q3430" s="175"/>
      <c r="R3430" s="755"/>
      <c r="S3430" s="755"/>
      <c r="T3430" s="11"/>
      <c r="AZ3430" s="10"/>
      <c r="BA3430" s="10"/>
    </row>
    <row r="3431" spans="1:53" hidden="1">
      <c r="A3431" s="484"/>
      <c r="B3431" s="516"/>
      <c r="C3431" s="516"/>
      <c r="D3431" s="1004"/>
      <c r="E3431" s="13" t="s">
        <v>2464</v>
      </c>
      <c r="F3431" s="462">
        <v>300000</v>
      </c>
      <c r="G3431" s="15" t="s">
        <v>3</v>
      </c>
      <c r="H3431" s="24">
        <v>1</v>
      </c>
      <c r="I3431" s="15" t="s">
        <v>26</v>
      </c>
      <c r="J3431" s="15" t="s">
        <v>3</v>
      </c>
      <c r="K3431" s="16">
        <v>12</v>
      </c>
      <c r="L3431" s="15" t="s">
        <v>12</v>
      </c>
      <c r="M3431" s="15" t="s">
        <v>5</v>
      </c>
      <c r="N3431" s="17">
        <f>ROUNDUP(IF(H3431&lt;=0,0,IF(K3431&lt;=0,0,F3431*H3431*K3431)),-3)</f>
        <v>3600000</v>
      </c>
      <c r="O3431" s="17">
        <v>3600000</v>
      </c>
      <c r="P3431" s="478">
        <f t="shared" si="224"/>
        <v>0</v>
      </c>
      <c r="Q3431" s="175"/>
      <c r="R3431" s="755"/>
      <c r="S3431" s="755"/>
      <c r="T3431" s="11"/>
      <c r="AZ3431" s="10"/>
      <c r="BA3431" s="10"/>
    </row>
    <row r="3432" spans="1:53" hidden="1">
      <c r="A3432" s="484"/>
      <c r="B3432" s="516"/>
      <c r="C3432" s="516"/>
      <c r="D3432" s="1004"/>
      <c r="E3432" s="22" t="s">
        <v>134</v>
      </c>
      <c r="F3432" s="456">
        <v>130000</v>
      </c>
      <c r="G3432" s="15" t="s">
        <v>3</v>
      </c>
      <c r="H3432" s="24">
        <f>H3420</f>
        <v>11</v>
      </c>
      <c r="I3432" s="15" t="s">
        <v>26</v>
      </c>
      <c r="J3432" s="15" t="s">
        <v>3</v>
      </c>
      <c r="K3432" s="16">
        <v>12</v>
      </c>
      <c r="L3432" s="15" t="s">
        <v>12</v>
      </c>
      <c r="M3432" s="15" t="s">
        <v>5</v>
      </c>
      <c r="N3432" s="17">
        <f>ROUNDUP(IF(H3432&lt;=0,0,IF(K3432&lt;=0,0,F3432*H3432*K3432)),-3)</f>
        <v>17160000</v>
      </c>
      <c r="O3432" s="17">
        <v>15600000</v>
      </c>
      <c r="P3432" s="478">
        <f t="shared" si="224"/>
        <v>1560000</v>
      </c>
      <c r="Q3432" s="175"/>
      <c r="R3432" s="755"/>
      <c r="S3432" s="755"/>
      <c r="T3432" s="11"/>
      <c r="AZ3432" s="10"/>
      <c r="BA3432" s="10"/>
    </row>
    <row r="3433" spans="1:53" hidden="1">
      <c r="A3433" s="484"/>
      <c r="B3433" s="516"/>
      <c r="C3433" s="516"/>
      <c r="D3433" s="1004"/>
      <c r="E3433" s="22" t="s">
        <v>3279</v>
      </c>
      <c r="F3433" s="456">
        <v>40000</v>
      </c>
      <c r="G3433" s="15" t="s">
        <v>3</v>
      </c>
      <c r="H3433" s="517">
        <f>H3420*0.8</f>
        <v>8.8000000000000007</v>
      </c>
      <c r="I3433" s="15" t="s">
        <v>26</v>
      </c>
      <c r="J3433" s="15" t="s">
        <v>3</v>
      </c>
      <c r="K3433" s="16">
        <v>12</v>
      </c>
      <c r="L3433" s="15" t="s">
        <v>12</v>
      </c>
      <c r="M3433" s="15" t="s">
        <v>5</v>
      </c>
      <c r="N3433" s="17">
        <f t="shared" ref="N3433:N3434" si="225">ROUNDUP(IF(H3433&lt;=0,F3433,IF(K3433&lt;=0,F3433*H3433,F3433*H3433*K3433)),-3)</f>
        <v>4224000</v>
      </c>
      <c r="O3433" s="17">
        <v>3840000</v>
      </c>
      <c r="P3433" s="478">
        <f t="shared" si="224"/>
        <v>384000</v>
      </c>
      <c r="Q3433" s="175"/>
      <c r="R3433" s="755"/>
      <c r="S3433" s="755"/>
      <c r="T3433" s="11"/>
      <c r="AZ3433" s="10"/>
      <c r="BA3433" s="10"/>
    </row>
    <row r="3434" spans="1:53" hidden="1">
      <c r="A3434" s="484"/>
      <c r="B3434" s="516"/>
      <c r="C3434" s="516"/>
      <c r="D3434" s="1004"/>
      <c r="E3434" s="22" t="s">
        <v>3280</v>
      </c>
      <c r="F3434" s="456">
        <v>20000</v>
      </c>
      <c r="G3434" s="15" t="s">
        <v>3</v>
      </c>
      <c r="H3434" s="482">
        <f>H3420*2</f>
        <v>22</v>
      </c>
      <c r="I3434" s="15" t="s">
        <v>26</v>
      </c>
      <c r="J3434" s="15" t="s">
        <v>3</v>
      </c>
      <c r="K3434" s="16">
        <v>12</v>
      </c>
      <c r="L3434" s="15" t="s">
        <v>12</v>
      </c>
      <c r="M3434" s="15" t="s">
        <v>5</v>
      </c>
      <c r="N3434" s="17">
        <f t="shared" si="225"/>
        <v>5280000</v>
      </c>
      <c r="O3434" s="17">
        <v>5280000</v>
      </c>
      <c r="P3434" s="478">
        <f t="shared" si="224"/>
        <v>0</v>
      </c>
      <c r="Q3434" s="175"/>
      <c r="R3434" s="755"/>
      <c r="S3434" s="755"/>
      <c r="T3434" s="11"/>
      <c r="AZ3434" s="10"/>
      <c r="BA3434" s="10"/>
    </row>
    <row r="3435" spans="1:53" hidden="1">
      <c r="A3435" s="484"/>
      <c r="B3435" s="516"/>
      <c r="C3435" s="516"/>
      <c r="D3435" s="1004"/>
      <c r="E3435" s="22"/>
      <c r="F3435" s="23"/>
      <c r="N3435" s="17"/>
      <c r="O3435" s="17"/>
      <c r="P3435" s="17"/>
      <c r="Q3435" s="175"/>
      <c r="R3435" s="755"/>
      <c r="S3435" s="755"/>
      <c r="T3435" s="11"/>
      <c r="AZ3435" s="10"/>
      <c r="BA3435" s="10"/>
    </row>
    <row r="3436" spans="1:53" hidden="1">
      <c r="A3436" s="484"/>
      <c r="B3436" s="516"/>
      <c r="C3436" s="516"/>
      <c r="D3436" s="1004" t="s">
        <v>507</v>
      </c>
      <c r="E3436" s="22"/>
      <c r="F3436" s="23"/>
      <c r="N3436" s="18">
        <f>SUBTOTAL(9,N3437:N3447)</f>
        <v>70150000</v>
      </c>
      <c r="O3436" s="18">
        <f>SUBTOTAL(9,O3437:O3447)</f>
        <v>68390000</v>
      </c>
      <c r="P3436" s="18">
        <f>SUBTOTAL(9,P3437:P3447)</f>
        <v>1760000</v>
      </c>
      <c r="Q3436" s="174"/>
      <c r="R3436" s="755"/>
      <c r="S3436" s="755"/>
      <c r="T3436" s="11"/>
      <c r="AZ3436" s="10"/>
      <c r="BA3436" s="10"/>
    </row>
    <row r="3437" spans="1:53" hidden="1">
      <c r="A3437" s="484"/>
      <c r="B3437" s="516"/>
      <c r="C3437" s="516"/>
      <c r="D3437" s="1004"/>
      <c r="E3437" s="22" t="s">
        <v>3281</v>
      </c>
      <c r="F3437" s="23"/>
      <c r="H3437" s="518">
        <f>SUM(H3438:H3439)</f>
        <v>1</v>
      </c>
      <c r="I3437" s="15" t="s">
        <v>26</v>
      </c>
      <c r="N3437" s="17">
        <f>SUBTOTAL(9,N3438:N3439)</f>
        <v>54224000</v>
      </c>
      <c r="O3437" s="17">
        <f>SUBTOTAL(9,O3438:O3439)</f>
        <v>52813000</v>
      </c>
      <c r="P3437" s="17">
        <f>SUBTOTAL(9,P3438:P3439)</f>
        <v>1411000</v>
      </c>
      <c r="Q3437" s="175"/>
      <c r="R3437" s="755"/>
      <c r="S3437" s="755"/>
      <c r="T3437" s="11"/>
      <c r="AZ3437" s="10"/>
      <c r="BA3437" s="10"/>
    </row>
    <row r="3438" spans="1:53" hidden="1">
      <c r="A3438" s="484"/>
      <c r="B3438" s="516"/>
      <c r="C3438" s="516"/>
      <c r="D3438" s="1004"/>
      <c r="E3438" s="22" t="s">
        <v>3272</v>
      </c>
      <c r="F3438" s="456">
        <v>4518600</v>
      </c>
      <c r="G3438" s="15" t="s">
        <v>3</v>
      </c>
      <c r="H3438" s="518">
        <v>1</v>
      </c>
      <c r="I3438" s="15" t="s">
        <v>26</v>
      </c>
      <c r="J3438" s="15" t="s">
        <v>3</v>
      </c>
      <c r="K3438" s="16">
        <v>12</v>
      </c>
      <c r="L3438" s="15" t="s">
        <v>12</v>
      </c>
      <c r="M3438" s="15" t="s">
        <v>5</v>
      </c>
      <c r="N3438" s="17">
        <f>ROUNDUP((F3438*H3438*K3438),-3)</f>
        <v>54224000</v>
      </c>
      <c r="O3438" s="17">
        <v>52813000</v>
      </c>
      <c r="P3438" s="478">
        <f t="shared" ref="P3438:P3439" si="226">N3438-O3438</f>
        <v>1411000</v>
      </c>
      <c r="Q3438" s="175"/>
      <c r="R3438" s="755"/>
      <c r="S3438" s="755"/>
      <c r="T3438" s="11"/>
      <c r="AZ3438" s="10"/>
      <c r="BA3438" s="10"/>
    </row>
    <row r="3439" spans="1:53" hidden="1">
      <c r="A3439" s="484"/>
      <c r="B3439" s="516"/>
      <c r="C3439" s="516"/>
      <c r="D3439" s="1004"/>
      <c r="E3439" s="22" t="s">
        <v>3275</v>
      </c>
      <c r="F3439" s="34"/>
      <c r="G3439" s="15" t="s">
        <v>3</v>
      </c>
      <c r="H3439" s="45"/>
      <c r="I3439" s="15" t="s">
        <v>26</v>
      </c>
      <c r="J3439" s="15" t="s">
        <v>3</v>
      </c>
      <c r="L3439" s="15" t="s">
        <v>12</v>
      </c>
      <c r="M3439" s="15" t="s">
        <v>5</v>
      </c>
      <c r="N3439" s="17">
        <f>ROUNDUP((F3439*H3439*K3439),-3)</f>
        <v>0</v>
      </c>
      <c r="O3439" s="17">
        <v>0</v>
      </c>
      <c r="P3439" s="478">
        <f t="shared" si="226"/>
        <v>0</v>
      </c>
      <c r="Q3439" s="175"/>
      <c r="R3439" s="755"/>
      <c r="S3439" s="755"/>
      <c r="T3439" s="11"/>
      <c r="AZ3439" s="10"/>
      <c r="BA3439" s="10"/>
    </row>
    <row r="3440" spans="1:53" hidden="1">
      <c r="A3440" s="484"/>
      <c r="B3440" s="516"/>
      <c r="C3440" s="516"/>
      <c r="D3440" s="1004"/>
      <c r="E3440" s="22"/>
      <c r="F3440" s="23"/>
      <c r="N3440" s="17"/>
      <c r="O3440" s="17"/>
      <c r="P3440" s="17"/>
      <c r="Q3440" s="175"/>
      <c r="R3440" s="755"/>
      <c r="S3440" s="755"/>
      <c r="T3440" s="11"/>
      <c r="AZ3440" s="10"/>
      <c r="BA3440" s="10"/>
    </row>
    <row r="3441" spans="1:53" hidden="1">
      <c r="A3441" s="484"/>
      <c r="B3441" s="516"/>
      <c r="C3441" s="516"/>
      <c r="D3441" s="1004"/>
      <c r="E3441" s="22" t="s">
        <v>49</v>
      </c>
      <c r="F3441" s="23"/>
      <c r="N3441" s="18">
        <f>SUBTOTAL(9,N3442:N3447)</f>
        <v>15926000</v>
      </c>
      <c r="O3441" s="18">
        <f>SUBTOTAL(9,O3442:O3447)</f>
        <v>15577000</v>
      </c>
      <c r="P3441" s="18">
        <f>SUBTOTAL(9,P3442:P3447)</f>
        <v>349000</v>
      </c>
      <c r="Q3441" s="174"/>
      <c r="R3441" s="755"/>
      <c r="S3441" s="755"/>
      <c r="T3441" s="11"/>
      <c r="AZ3441" s="10"/>
      <c r="BA3441" s="10"/>
    </row>
    <row r="3442" spans="1:53" hidden="1">
      <c r="A3442" s="484"/>
      <c r="B3442" s="516"/>
      <c r="C3442" s="516"/>
      <c r="D3442" s="1004"/>
      <c r="E3442" s="22" t="s">
        <v>3278</v>
      </c>
      <c r="F3442" s="23">
        <f>+N3437</f>
        <v>54224000</v>
      </c>
      <c r="G3442" s="15" t="s">
        <v>3</v>
      </c>
      <c r="H3442" s="460">
        <f>1.5/209</f>
        <v>7.1770334928229667E-3</v>
      </c>
      <c r="J3442" s="15" t="s">
        <v>3</v>
      </c>
      <c r="K3442" s="16">
        <v>30</v>
      </c>
      <c r="L3442" s="15" t="s">
        <v>50</v>
      </c>
      <c r="M3442" s="15" t="s">
        <v>5</v>
      </c>
      <c r="N3442" s="17">
        <f t="shared" ref="N3442:N3443" si="227">ROUNDUP(IF(H3442&lt;=0,0,IF(K3442&lt;=0,0,F3442*H3442*K3442)),-3)</f>
        <v>11676000</v>
      </c>
      <c r="O3442" s="17">
        <v>11372000</v>
      </c>
      <c r="P3442" s="478">
        <f t="shared" ref="P3442:P3447" si="228">N3442-O3442</f>
        <v>304000</v>
      </c>
      <c r="Q3442" s="175"/>
      <c r="R3442" s="755"/>
      <c r="S3442" s="755"/>
      <c r="T3442" s="11"/>
      <c r="AZ3442" s="10"/>
      <c r="BA3442" s="10"/>
    </row>
    <row r="3443" spans="1:53" hidden="1">
      <c r="A3443" s="484"/>
      <c r="B3443" s="516"/>
      <c r="C3443" s="516"/>
      <c r="D3443" s="1004"/>
      <c r="E3443" s="22" t="s">
        <v>3282</v>
      </c>
      <c r="F3443" s="456">
        <f>N3437/12</f>
        <v>4518666.666666667</v>
      </c>
      <c r="G3443" s="15" t="s">
        <v>3</v>
      </c>
      <c r="H3443" s="460">
        <f>1/209*8</f>
        <v>3.8277511961722487E-2</v>
      </c>
      <c r="J3443" s="15" t="s">
        <v>3</v>
      </c>
      <c r="K3443" s="16">
        <v>10</v>
      </c>
      <c r="L3443" s="15" t="s">
        <v>51</v>
      </c>
      <c r="M3443" s="15" t="s">
        <v>5</v>
      </c>
      <c r="N3443" s="17">
        <f t="shared" si="227"/>
        <v>1730000</v>
      </c>
      <c r="O3443" s="17">
        <v>1685000</v>
      </c>
      <c r="P3443" s="478">
        <f t="shared" si="228"/>
        <v>45000</v>
      </c>
      <c r="Q3443" s="175"/>
      <c r="R3443" s="755"/>
      <c r="S3443" s="755"/>
      <c r="T3443" s="11"/>
      <c r="AZ3443" s="10"/>
      <c r="BA3443" s="10"/>
    </row>
    <row r="3444" spans="1:53" hidden="1">
      <c r="A3444" s="484"/>
      <c r="B3444" s="516"/>
      <c r="C3444" s="516"/>
      <c r="D3444" s="1004"/>
      <c r="E3444" s="13" t="s">
        <v>151</v>
      </c>
      <c r="F3444" s="462">
        <v>50000</v>
      </c>
      <c r="G3444" s="15" t="s">
        <v>3</v>
      </c>
      <c r="H3444" s="45">
        <v>0</v>
      </c>
      <c r="I3444" s="15" t="s">
        <v>9</v>
      </c>
      <c r="J3444" s="15" t="s">
        <v>3</v>
      </c>
      <c r="K3444" s="16">
        <v>12</v>
      </c>
      <c r="L3444" s="15" t="s">
        <v>17</v>
      </c>
      <c r="M3444" s="15" t="s">
        <v>5</v>
      </c>
      <c r="N3444" s="17">
        <f>ROUNDUP(IF(H3444&lt;=0,0,IF(K3444&lt;=0,0,F3444*H3444*K3444)),-3)</f>
        <v>0</v>
      </c>
      <c r="O3444" s="17">
        <v>0</v>
      </c>
      <c r="P3444" s="478">
        <f t="shared" si="228"/>
        <v>0</v>
      </c>
      <c r="Q3444" s="175"/>
      <c r="R3444" s="755"/>
      <c r="S3444" s="755"/>
      <c r="T3444" s="11"/>
      <c r="AZ3444" s="10"/>
      <c r="BA3444" s="10"/>
    </row>
    <row r="3445" spans="1:53" hidden="1">
      <c r="A3445" s="484"/>
      <c r="B3445" s="516"/>
      <c r="C3445" s="516"/>
      <c r="D3445" s="1004"/>
      <c r="E3445" s="22" t="s">
        <v>134</v>
      </c>
      <c r="F3445" s="23">
        <v>130000</v>
      </c>
      <c r="G3445" s="15" t="s">
        <v>3</v>
      </c>
      <c r="H3445" s="518">
        <v>1</v>
      </c>
      <c r="I3445" s="15" t="s">
        <v>26</v>
      </c>
      <c r="J3445" s="15" t="s">
        <v>3</v>
      </c>
      <c r="K3445" s="16">
        <v>12</v>
      </c>
      <c r="L3445" s="15" t="s">
        <v>12</v>
      </c>
      <c r="M3445" s="15" t="s">
        <v>5</v>
      </c>
      <c r="N3445" s="17">
        <f t="shared" ref="N3445:N3447" si="229">ROUNDUP(IF(H3445&lt;=0,F3445,IF(K3445&lt;=0,F3445*H3445,F3445*H3445*K3445)),-3)</f>
        <v>1560000</v>
      </c>
      <c r="O3445" s="17">
        <v>1560000</v>
      </c>
      <c r="P3445" s="478">
        <f t="shared" si="228"/>
        <v>0</v>
      </c>
      <c r="Q3445" s="175"/>
      <c r="R3445" s="755"/>
      <c r="S3445" s="755"/>
      <c r="T3445" s="11"/>
      <c r="AZ3445" s="10"/>
      <c r="BA3445" s="10"/>
    </row>
    <row r="3446" spans="1:53" hidden="1">
      <c r="A3446" s="484"/>
      <c r="B3446" s="516"/>
      <c r="C3446" s="516"/>
      <c r="D3446" s="1004"/>
      <c r="E3446" s="22" t="s">
        <v>879</v>
      </c>
      <c r="F3446" s="23">
        <v>40000</v>
      </c>
      <c r="G3446" s="15" t="s">
        <v>3</v>
      </c>
      <c r="H3446" s="164">
        <v>1</v>
      </c>
      <c r="I3446" s="15" t="s">
        <v>26</v>
      </c>
      <c r="J3446" s="15" t="s">
        <v>3</v>
      </c>
      <c r="K3446" s="16">
        <v>12</v>
      </c>
      <c r="L3446" s="15" t="s">
        <v>12</v>
      </c>
      <c r="M3446" s="15" t="s">
        <v>5</v>
      </c>
      <c r="N3446" s="17">
        <f t="shared" si="229"/>
        <v>480000</v>
      </c>
      <c r="O3446" s="17">
        <v>480000</v>
      </c>
      <c r="P3446" s="478">
        <f t="shared" si="228"/>
        <v>0</v>
      </c>
      <c r="Q3446" s="175"/>
      <c r="R3446" s="755"/>
      <c r="S3446" s="755"/>
      <c r="T3446" s="11"/>
      <c r="AZ3446" s="10"/>
      <c r="BA3446" s="10"/>
    </row>
    <row r="3447" spans="1:53" hidden="1">
      <c r="A3447" s="484"/>
      <c r="B3447" s="516"/>
      <c r="C3447" s="516"/>
      <c r="D3447" s="1004"/>
      <c r="E3447" s="22" t="s">
        <v>880</v>
      </c>
      <c r="F3447" s="23">
        <v>20000</v>
      </c>
      <c r="G3447" s="15" t="s">
        <v>3</v>
      </c>
      <c r="H3447" s="16">
        <v>2</v>
      </c>
      <c r="I3447" s="15" t="s">
        <v>26</v>
      </c>
      <c r="J3447" s="15" t="s">
        <v>3</v>
      </c>
      <c r="K3447" s="16">
        <v>12</v>
      </c>
      <c r="L3447" s="15" t="s">
        <v>12</v>
      </c>
      <c r="M3447" s="15" t="s">
        <v>5</v>
      </c>
      <c r="N3447" s="17">
        <f t="shared" si="229"/>
        <v>480000</v>
      </c>
      <c r="O3447" s="17">
        <v>480000</v>
      </c>
      <c r="P3447" s="478">
        <f t="shared" si="228"/>
        <v>0</v>
      </c>
      <c r="Q3447" s="175"/>
      <c r="R3447" s="755"/>
      <c r="S3447" s="755"/>
      <c r="T3447" s="11"/>
      <c r="AZ3447" s="10"/>
      <c r="BA3447" s="10"/>
    </row>
    <row r="3448" spans="1:53" hidden="1">
      <c r="A3448" s="484"/>
      <c r="B3448" s="516"/>
      <c r="C3448" s="516"/>
      <c r="D3448" s="1004"/>
      <c r="E3448" s="22"/>
      <c r="F3448" s="23"/>
      <c r="N3448" s="17"/>
      <c r="O3448" s="17"/>
      <c r="P3448" s="17"/>
      <c r="Q3448" s="175"/>
      <c r="R3448" s="755"/>
      <c r="S3448" s="755"/>
      <c r="T3448" s="11"/>
      <c r="AZ3448" s="10"/>
      <c r="BA3448" s="10"/>
    </row>
    <row r="3449" spans="1:53" hidden="1">
      <c r="A3449" s="484"/>
      <c r="B3449" s="516"/>
      <c r="C3449" s="516"/>
      <c r="D3449" s="1074" t="s">
        <v>404</v>
      </c>
      <c r="E3449" s="229"/>
      <c r="F3449" s="23"/>
      <c r="N3449" s="18">
        <f>SUBTOTAL(9,N3450:N3450)</f>
        <v>60402000</v>
      </c>
      <c r="O3449" s="18">
        <f>SUBTOTAL(9,O3450:O3450)</f>
        <v>63772000</v>
      </c>
      <c r="P3449" s="18">
        <f>SUBTOTAL(9,P3450:P3450)</f>
        <v>-3370000</v>
      </c>
      <c r="Q3449" s="174"/>
      <c r="R3449" s="755"/>
      <c r="S3449" s="755"/>
      <c r="T3449" s="11"/>
      <c r="AZ3449" s="10"/>
      <c r="BA3449" s="10"/>
    </row>
    <row r="3450" spans="1:53" hidden="1">
      <c r="A3450" s="484"/>
      <c r="B3450" s="516"/>
      <c r="C3450" s="516"/>
      <c r="D3450" s="1004"/>
      <c r="E3450" s="22" t="s">
        <v>598</v>
      </c>
      <c r="F3450" s="456">
        <f>N3419-N3433-N3434+N3436-N3446-N3447</f>
        <v>682506000</v>
      </c>
      <c r="G3450" s="15" t="s">
        <v>3</v>
      </c>
      <c r="H3450" s="481">
        <v>8.8499999999999995E-2</v>
      </c>
      <c r="I3450" s="15" t="s">
        <v>881</v>
      </c>
      <c r="J3450" s="15" t="s">
        <v>3</v>
      </c>
      <c r="K3450" s="16">
        <v>1</v>
      </c>
      <c r="L3450" s="15" t="s">
        <v>16</v>
      </c>
      <c r="M3450" s="15" t="s">
        <v>5</v>
      </c>
      <c r="N3450" s="17">
        <f>ROUNDUP(IF(H3450&lt;=0,0,IF(K3450&lt;=0,0,F3450*H3450*K3450)),-3)</f>
        <v>60402000</v>
      </c>
      <c r="O3450" s="17">
        <v>63772000</v>
      </c>
      <c r="P3450" s="478">
        <f t="shared" ref="P3450" si="230">N3450-O3450</f>
        <v>-3370000</v>
      </c>
      <c r="Q3450" s="175"/>
      <c r="R3450" s="755"/>
      <c r="S3450" s="755"/>
      <c r="T3450" s="11"/>
      <c r="AZ3450" s="10"/>
      <c r="BA3450" s="10"/>
    </row>
    <row r="3451" spans="1:53" hidden="1">
      <c r="A3451" s="484"/>
      <c r="B3451" s="516"/>
      <c r="C3451" s="516"/>
      <c r="D3451" s="1004"/>
      <c r="E3451" s="22"/>
      <c r="F3451" s="23"/>
      <c r="H3451" s="36"/>
      <c r="N3451" s="17"/>
      <c r="O3451" s="17"/>
      <c r="P3451" s="17"/>
      <c r="Q3451" s="175"/>
      <c r="R3451" s="755"/>
      <c r="S3451" s="755"/>
      <c r="T3451" s="11"/>
      <c r="AZ3451" s="10"/>
      <c r="BA3451" s="10"/>
    </row>
    <row r="3452" spans="1:53" hidden="1">
      <c r="A3452" s="484"/>
      <c r="B3452" s="516"/>
      <c r="C3452" s="516"/>
      <c r="D3452" s="1074" t="s">
        <v>509</v>
      </c>
      <c r="E3452" s="22"/>
      <c r="F3452" s="23"/>
      <c r="H3452" s="36"/>
      <c r="N3452" s="18">
        <f>SUBTOTAL(9,N3453:N3457)</f>
        <v>67212000</v>
      </c>
      <c r="O3452" s="18">
        <f>SUBTOTAL(9,O3453:O3457)</f>
        <v>55270000</v>
      </c>
      <c r="P3452" s="18">
        <f>SUBTOTAL(9,P3453:P3457)</f>
        <v>11942000</v>
      </c>
      <c r="Q3452" s="174"/>
      <c r="R3452" s="755"/>
      <c r="S3452" s="755"/>
      <c r="T3452" s="11"/>
      <c r="AZ3452" s="10"/>
      <c r="BA3452" s="10"/>
    </row>
    <row r="3453" spans="1:53" hidden="1">
      <c r="A3453" s="484"/>
      <c r="B3453" s="516"/>
      <c r="C3453" s="516"/>
      <c r="D3453" s="1004"/>
      <c r="E3453" s="22" t="s">
        <v>599</v>
      </c>
      <c r="F3453" s="456">
        <f>(N3419-1200000*H3420)+(N3436-1200000*H3438)</f>
        <v>678570000</v>
      </c>
      <c r="G3453" s="15" t="s">
        <v>3</v>
      </c>
      <c r="H3453" s="464">
        <v>1.2999999999999999E-2</v>
      </c>
      <c r="I3453" s="15" t="s">
        <v>881</v>
      </c>
      <c r="J3453" s="15" t="s">
        <v>3</v>
      </c>
      <c r="K3453" s="16">
        <v>1</v>
      </c>
      <c r="L3453" s="15" t="s">
        <v>16</v>
      </c>
      <c r="M3453" s="15" t="s">
        <v>5</v>
      </c>
      <c r="N3453" s="17">
        <f>ROUNDUP(IF(H3453&lt;=0,0,IF(K3453&lt;=0,0,F3453*H3453*K3453)),-3)</f>
        <v>8822000</v>
      </c>
      <c r="O3453" s="17">
        <v>8123000</v>
      </c>
      <c r="P3453" s="478">
        <f t="shared" ref="P3453:P3457" si="231">N3453-O3453</f>
        <v>699000</v>
      </c>
      <c r="Q3453" s="175"/>
      <c r="R3453" s="755"/>
      <c r="S3453" s="755"/>
      <c r="T3453" s="11"/>
      <c r="AZ3453" s="10"/>
      <c r="BA3453" s="10"/>
    </row>
    <row r="3454" spans="1:53" hidden="1">
      <c r="A3454" s="484"/>
      <c r="B3454" s="516"/>
      <c r="C3454" s="516"/>
      <c r="D3454" s="1004"/>
      <c r="E3454" s="22" t="s">
        <v>600</v>
      </c>
      <c r="F3454" s="456">
        <f>+F3453</f>
        <v>678570000</v>
      </c>
      <c r="G3454" s="15" t="s">
        <v>3</v>
      </c>
      <c r="H3454" s="465">
        <v>4.4999999999999998E-2</v>
      </c>
      <c r="I3454" s="15" t="s">
        <v>881</v>
      </c>
      <c r="J3454" s="15" t="s">
        <v>3</v>
      </c>
      <c r="K3454" s="16">
        <v>1</v>
      </c>
      <c r="L3454" s="15" t="s">
        <v>16</v>
      </c>
      <c r="M3454" s="15" t="s">
        <v>5</v>
      </c>
      <c r="N3454" s="17">
        <f>ROUNDUP(IF(H3454&lt;=0,0,IF(K3454&lt;=0,0,F3454*H3454*K3454)),-3)</f>
        <v>30536000</v>
      </c>
      <c r="O3454" s="17">
        <v>21500000</v>
      </c>
      <c r="P3454" s="478">
        <f t="shared" si="231"/>
        <v>9036000</v>
      </c>
      <c r="Q3454" s="175"/>
      <c r="R3454" s="755"/>
      <c r="S3454" s="755"/>
      <c r="T3454" s="11"/>
      <c r="AZ3454" s="10"/>
      <c r="BA3454" s="10"/>
    </row>
    <row r="3455" spans="1:53" hidden="1">
      <c r="A3455" s="484"/>
      <c r="B3455" s="516"/>
      <c r="C3455" s="516"/>
      <c r="D3455" s="1004"/>
      <c r="E3455" s="22" t="s">
        <v>601</v>
      </c>
      <c r="F3455" s="456">
        <f>+F3453</f>
        <v>678570000</v>
      </c>
      <c r="G3455" s="15" t="s">
        <v>3</v>
      </c>
      <c r="H3455" s="465">
        <v>8.4399999999999996E-3</v>
      </c>
      <c r="I3455" s="15" t="s">
        <v>3283</v>
      </c>
      <c r="J3455" s="15" t="s">
        <v>3</v>
      </c>
      <c r="K3455" s="16">
        <v>1</v>
      </c>
      <c r="L3455" s="15" t="s">
        <v>16</v>
      </c>
      <c r="M3455" s="15" t="s">
        <v>5</v>
      </c>
      <c r="N3455" s="17">
        <f>ROUNDUP(IF(H3455&lt;=0,0,IF(K3455&lt;=0,0,F3455*H3455*K3455)),-3)</f>
        <v>5728000</v>
      </c>
      <c r="O3455" s="17">
        <v>5274000</v>
      </c>
      <c r="P3455" s="478">
        <f t="shared" si="231"/>
        <v>454000</v>
      </c>
      <c r="Q3455" s="175"/>
      <c r="R3455" s="755"/>
      <c r="S3455" s="755"/>
      <c r="T3455" s="11"/>
      <c r="AZ3455" s="10"/>
      <c r="BA3455" s="10"/>
    </row>
    <row r="3456" spans="1:53" hidden="1">
      <c r="A3456" s="484"/>
      <c r="B3456" s="516"/>
      <c r="C3456" s="516"/>
      <c r="D3456" s="1004"/>
      <c r="E3456" s="22" t="s">
        <v>602</v>
      </c>
      <c r="F3456" s="456">
        <f>+F3453</f>
        <v>678570000</v>
      </c>
      <c r="G3456" s="15" t="s">
        <v>3</v>
      </c>
      <c r="H3456" s="466">
        <v>3.0599999999999999E-2</v>
      </c>
      <c r="I3456" s="15" t="s">
        <v>3283</v>
      </c>
      <c r="J3456" s="15" t="s">
        <v>3</v>
      </c>
      <c r="K3456" s="16">
        <v>1</v>
      </c>
      <c r="L3456" s="15" t="s">
        <v>16</v>
      </c>
      <c r="M3456" s="15" t="s">
        <v>5</v>
      </c>
      <c r="N3456" s="17">
        <f>ROUNDUP(IF(H3456&lt;=0,0,IF(K3456&lt;=0,0,F3456*H3456*K3456)),-3)</f>
        <v>20765000</v>
      </c>
      <c r="O3456" s="17">
        <v>19120000</v>
      </c>
      <c r="P3456" s="478">
        <f t="shared" si="231"/>
        <v>1645000</v>
      </c>
      <c r="Q3456" s="175"/>
      <c r="R3456" s="755"/>
      <c r="S3456" s="755"/>
      <c r="T3456" s="11"/>
      <c r="AZ3456" s="10"/>
      <c r="BA3456" s="10"/>
    </row>
    <row r="3457" spans="1:53" hidden="1">
      <c r="A3457" s="484"/>
      <c r="B3457" s="516"/>
      <c r="C3457" s="516"/>
      <c r="D3457" s="1004"/>
      <c r="E3457" s="22" t="s">
        <v>603</v>
      </c>
      <c r="F3457" s="456">
        <f>+N3456</f>
        <v>20765000</v>
      </c>
      <c r="G3457" s="15" t="s">
        <v>3</v>
      </c>
      <c r="H3457" s="466">
        <v>6.5500000000000003E-2</v>
      </c>
      <c r="I3457" s="15" t="s">
        <v>3283</v>
      </c>
      <c r="J3457" s="15" t="s">
        <v>3</v>
      </c>
      <c r="K3457" s="16">
        <v>1</v>
      </c>
      <c r="L3457" s="15" t="s">
        <v>16</v>
      </c>
      <c r="M3457" s="15" t="s">
        <v>5</v>
      </c>
      <c r="N3457" s="17">
        <f t="shared" ref="N3457:N3463" si="232">ROUNDUP(IF(H3457&lt;=0,F3457,IF(K3457&lt;=0,F3457*H3457,F3457*H3457*K3457)),-3)</f>
        <v>1361000</v>
      </c>
      <c r="O3457" s="17">
        <v>1253000</v>
      </c>
      <c r="P3457" s="478">
        <f t="shared" si="231"/>
        <v>108000</v>
      </c>
      <c r="Q3457" s="175"/>
      <c r="R3457" s="755"/>
      <c r="S3457" s="755"/>
      <c r="T3457" s="11"/>
      <c r="AZ3457" s="10"/>
      <c r="BA3457" s="10"/>
    </row>
    <row r="3458" spans="1:53" hidden="1">
      <c r="A3458" s="484"/>
      <c r="B3458" s="516"/>
      <c r="C3458" s="516"/>
      <c r="D3458" s="1004"/>
      <c r="E3458" s="22"/>
      <c r="F3458" s="23"/>
      <c r="H3458" s="393"/>
      <c r="N3458" s="17"/>
      <c r="O3458" s="17"/>
      <c r="P3458" s="17"/>
      <c r="Q3458" s="175"/>
      <c r="R3458" s="755"/>
      <c r="S3458" s="755"/>
      <c r="T3458" s="11"/>
      <c r="AZ3458" s="10"/>
      <c r="BA3458" s="10"/>
    </row>
    <row r="3459" spans="1:53" hidden="1">
      <c r="A3459" s="140"/>
      <c r="B3459" s="142"/>
      <c r="C3459" s="60"/>
      <c r="D3459" s="1074" t="s">
        <v>405</v>
      </c>
      <c r="E3459" s="13"/>
      <c r="N3459" s="18">
        <f>SUBTOTAL(9,N3460:N3460)</f>
        <v>11520000</v>
      </c>
      <c r="O3459" s="18">
        <f>SUBTOTAL(9,O3460:O3460)</f>
        <v>9240000</v>
      </c>
      <c r="P3459" s="18">
        <f>SUBTOTAL(9,P3460:P3460)</f>
        <v>2280000</v>
      </c>
      <c r="Q3459" s="163"/>
      <c r="R3459" s="755"/>
      <c r="S3459" s="755"/>
      <c r="T3459" s="11"/>
      <c r="AZ3459" s="10"/>
      <c r="BA3459" s="10"/>
    </row>
    <row r="3460" spans="1:53" hidden="1">
      <c r="A3460" s="140"/>
      <c r="B3460" s="142"/>
      <c r="C3460" s="60"/>
      <c r="D3460" s="1004"/>
      <c r="E3460" s="13" t="s">
        <v>183</v>
      </c>
      <c r="F3460" s="14">
        <v>80000</v>
      </c>
      <c r="G3460" s="15" t="s">
        <v>3</v>
      </c>
      <c r="H3460" s="518">
        <f>+H3420+H3437</f>
        <v>12</v>
      </c>
      <c r="I3460" s="15" t="s">
        <v>3284</v>
      </c>
      <c r="J3460" s="15" t="s">
        <v>3</v>
      </c>
      <c r="K3460" s="16">
        <v>12</v>
      </c>
      <c r="L3460" s="15" t="s">
        <v>3285</v>
      </c>
      <c r="M3460" s="15" t="s">
        <v>5</v>
      </c>
      <c r="N3460" s="17">
        <f>ROUNDUP(IF(H3460&lt;=0,0,IF(K3460&lt;=0,0,F3460*H3460*K3460)),-3)</f>
        <v>11520000</v>
      </c>
      <c r="O3460" s="17">
        <v>9240000</v>
      </c>
      <c r="P3460" s="478">
        <f t="shared" ref="P3460" si="233">N3460-O3460</f>
        <v>2280000</v>
      </c>
      <c r="Q3460" s="69"/>
      <c r="R3460" s="755"/>
      <c r="S3460" s="755"/>
      <c r="T3460" s="11"/>
      <c r="AZ3460" s="10"/>
      <c r="BA3460" s="10"/>
    </row>
    <row r="3461" spans="1:53" hidden="1">
      <c r="A3461" s="140"/>
      <c r="B3461" s="142"/>
      <c r="C3461" s="60"/>
      <c r="D3461" s="1004"/>
      <c r="E3461" s="13"/>
      <c r="N3461" s="17"/>
      <c r="O3461" s="17"/>
      <c r="P3461" s="17"/>
      <c r="Q3461" s="69"/>
      <c r="R3461" s="755"/>
      <c r="S3461" s="755"/>
      <c r="T3461" s="11"/>
      <c r="AZ3461" s="10"/>
      <c r="BA3461" s="10"/>
    </row>
    <row r="3462" spans="1:53" hidden="1">
      <c r="A3462" s="484"/>
      <c r="B3462" s="516"/>
      <c r="C3462" s="516"/>
      <c r="D3462" s="1074" t="s">
        <v>406</v>
      </c>
      <c r="E3462" s="22"/>
      <c r="F3462" s="23"/>
      <c r="H3462" s="393"/>
      <c r="N3462" s="18">
        <f>SUBTOTAL(9,N3463:N3463)</f>
        <v>10680000</v>
      </c>
      <c r="O3462" s="18">
        <f>SUBTOTAL(9,O3463:O3463)</f>
        <v>11729000</v>
      </c>
      <c r="P3462" s="18">
        <f>SUBTOTAL(9,P3463:P3463)</f>
        <v>-1049000</v>
      </c>
      <c r="Q3462" s="174"/>
      <c r="R3462" s="755"/>
      <c r="S3462" s="755"/>
      <c r="T3462" s="11"/>
      <c r="AZ3462" s="10"/>
      <c r="BA3462" s="10"/>
    </row>
    <row r="3463" spans="1:53" hidden="1">
      <c r="A3463" s="484"/>
      <c r="B3463" s="516"/>
      <c r="C3463" s="516"/>
      <c r="D3463" s="1004"/>
      <c r="E3463" s="22" t="s">
        <v>604</v>
      </c>
      <c r="F3463" s="456">
        <v>890000</v>
      </c>
      <c r="G3463" s="15" t="s">
        <v>3</v>
      </c>
      <c r="H3463" s="45">
        <f>+H3420+H3437</f>
        <v>12</v>
      </c>
      <c r="I3463" s="15" t="s">
        <v>3284</v>
      </c>
      <c r="J3463" s="15" t="s">
        <v>3</v>
      </c>
      <c r="K3463" s="16">
        <v>1</v>
      </c>
      <c r="L3463" s="15" t="s">
        <v>16</v>
      </c>
      <c r="M3463" s="15" t="s">
        <v>5</v>
      </c>
      <c r="N3463" s="17">
        <f t="shared" si="232"/>
        <v>10680000</v>
      </c>
      <c r="O3463" s="17">
        <v>11729000</v>
      </c>
      <c r="P3463" s="478">
        <f t="shared" ref="P3463" si="234">N3463-O3463</f>
        <v>-1049000</v>
      </c>
      <c r="Q3463" s="175"/>
      <c r="R3463" s="755"/>
      <c r="S3463" s="755"/>
      <c r="T3463" s="11"/>
      <c r="AZ3463" s="10"/>
      <c r="BA3463" s="10"/>
    </row>
    <row r="3464" spans="1:53" hidden="1">
      <c r="A3464" s="484"/>
      <c r="B3464" s="516"/>
      <c r="C3464" s="516"/>
      <c r="D3464" s="1004"/>
      <c r="E3464" s="22"/>
      <c r="F3464" s="23"/>
      <c r="H3464" s="45"/>
      <c r="N3464" s="17"/>
      <c r="O3464" s="17"/>
      <c r="P3464" s="17"/>
      <c r="Q3464" s="175"/>
      <c r="R3464" s="755"/>
      <c r="S3464" s="755"/>
      <c r="T3464" s="11"/>
      <c r="AZ3464" s="10"/>
      <c r="BA3464" s="10"/>
    </row>
    <row r="3465" spans="1:53" hidden="1">
      <c r="A3465" s="140"/>
      <c r="B3465" s="142"/>
      <c r="C3465" s="142"/>
      <c r="D3465" s="1074" t="s">
        <v>122</v>
      </c>
      <c r="E3465" s="13"/>
      <c r="N3465" s="18">
        <f>SUBTOTAL(9,N3466:N3467)</f>
        <v>8160000</v>
      </c>
      <c r="O3465" s="18">
        <f>SUBTOTAL(9,O3466:O3467)</f>
        <v>7480000</v>
      </c>
      <c r="P3465" s="18">
        <f>SUBTOTAL(9,P3466:P3467)</f>
        <v>680000</v>
      </c>
      <c r="Q3465" s="163"/>
      <c r="R3465" s="755"/>
      <c r="S3465" s="755"/>
      <c r="T3465" s="11"/>
      <c r="AZ3465" s="10"/>
      <c r="BA3465" s="10"/>
    </row>
    <row r="3466" spans="1:53" hidden="1">
      <c r="A3466" s="140"/>
      <c r="B3466" s="142"/>
      <c r="C3466" s="142"/>
      <c r="D3466" s="1084"/>
      <c r="E3466" s="13" t="s">
        <v>605</v>
      </c>
      <c r="F3466" s="456">
        <v>40000</v>
      </c>
      <c r="G3466" s="15" t="s">
        <v>3</v>
      </c>
      <c r="H3466" s="518">
        <f>+H3420+H3437</f>
        <v>12</v>
      </c>
      <c r="I3466" s="15" t="s">
        <v>3286</v>
      </c>
      <c r="J3466" s="15" t="s">
        <v>3</v>
      </c>
      <c r="K3466" s="16">
        <v>12</v>
      </c>
      <c r="L3466" s="15" t="s">
        <v>3285</v>
      </c>
      <c r="M3466" s="15" t="s">
        <v>5</v>
      </c>
      <c r="N3466" s="17">
        <f>ROUNDUP(IF(H3466&lt;=0,0,IF(K3466&lt;=0,0,F3466*H3466*K3466)),-3)</f>
        <v>5760000</v>
      </c>
      <c r="O3466" s="17">
        <v>5280000</v>
      </c>
      <c r="P3466" s="478">
        <f t="shared" ref="P3466:P3467" si="235">N3466-O3466</f>
        <v>480000</v>
      </c>
      <c r="Q3466" s="69"/>
      <c r="R3466" s="755"/>
      <c r="S3466" s="755"/>
      <c r="T3466" s="11"/>
      <c r="AZ3466" s="10"/>
      <c r="BA3466" s="10"/>
    </row>
    <row r="3467" spans="1:53" hidden="1">
      <c r="A3467" s="140"/>
      <c r="B3467" s="142"/>
      <c r="C3467" s="142"/>
      <c r="D3467" s="1004"/>
      <c r="E3467" s="13" t="s">
        <v>606</v>
      </c>
      <c r="F3467" s="456">
        <v>100000</v>
      </c>
      <c r="G3467" s="15" t="s">
        <v>3</v>
      </c>
      <c r="H3467" s="518">
        <f>+H3420+H3437</f>
        <v>12</v>
      </c>
      <c r="I3467" s="15" t="s">
        <v>3286</v>
      </c>
      <c r="J3467" s="15" t="s">
        <v>3</v>
      </c>
      <c r="K3467" s="16">
        <v>2</v>
      </c>
      <c r="L3467" s="15" t="s">
        <v>3287</v>
      </c>
      <c r="M3467" s="15" t="s">
        <v>5</v>
      </c>
      <c r="N3467" s="17">
        <f>ROUNDUP(IF(H3467&lt;=0,0,IF(K3467&lt;=0,0,F3467*H3467*K3467)),-3)</f>
        <v>2400000</v>
      </c>
      <c r="O3467" s="17">
        <v>2200000</v>
      </c>
      <c r="P3467" s="478">
        <f t="shared" si="235"/>
        <v>200000</v>
      </c>
      <c r="Q3467" s="69"/>
      <c r="R3467" s="755"/>
      <c r="S3467" s="755"/>
      <c r="T3467" s="11"/>
      <c r="AZ3467" s="10"/>
      <c r="BA3467" s="10"/>
    </row>
    <row r="3468" spans="1:53" hidden="1">
      <c r="A3468" s="140"/>
      <c r="B3468" s="142"/>
      <c r="C3468" s="60"/>
      <c r="D3468" s="1004"/>
      <c r="E3468" s="13"/>
      <c r="N3468" s="17"/>
      <c r="O3468" s="17"/>
      <c r="P3468" s="17"/>
      <c r="Q3468" s="69"/>
      <c r="R3468" s="755"/>
      <c r="S3468" s="755"/>
      <c r="T3468" s="11"/>
      <c r="AZ3468" s="10"/>
      <c r="BA3468" s="10"/>
    </row>
    <row r="3469" spans="1:53" hidden="1">
      <c r="A3469" s="140"/>
      <c r="B3469" s="142"/>
      <c r="C3469" s="60"/>
      <c r="D3469" s="1004" t="s">
        <v>123</v>
      </c>
      <c r="E3469" s="13"/>
      <c r="N3469" s="18">
        <f>SUBTOTAL(9,N3470:N3470)</f>
        <v>19000000</v>
      </c>
      <c r="O3469" s="18">
        <f>SUBTOTAL(9,O3470:O3470)</f>
        <v>15563000</v>
      </c>
      <c r="P3469" s="18">
        <f>SUBTOTAL(9,P3470:P3470)</f>
        <v>3437000</v>
      </c>
      <c r="Q3469" s="163"/>
      <c r="R3469" s="755"/>
      <c r="S3469" s="755"/>
      <c r="T3469" s="11"/>
      <c r="AZ3469" s="10"/>
      <c r="BA3469" s="10"/>
    </row>
    <row r="3470" spans="1:53" hidden="1">
      <c r="A3470" s="140"/>
      <c r="B3470" s="142"/>
      <c r="C3470" s="60"/>
      <c r="D3470" s="1004"/>
      <c r="E3470" s="199" t="s">
        <v>648</v>
      </c>
      <c r="F3470" s="14">
        <v>19000000</v>
      </c>
      <c r="G3470" s="15" t="s">
        <v>3</v>
      </c>
      <c r="H3470" s="16">
        <v>1</v>
      </c>
      <c r="I3470" s="15" t="s">
        <v>3288</v>
      </c>
      <c r="J3470" s="15" t="s">
        <v>3</v>
      </c>
      <c r="K3470" s="16">
        <v>1</v>
      </c>
      <c r="L3470" s="15" t="s">
        <v>3288</v>
      </c>
      <c r="M3470" s="15" t="s">
        <v>5</v>
      </c>
      <c r="N3470" s="17">
        <f t="shared" ref="N3470" si="236">ROUNDUP(IF(H3470&lt;=0,0,IF(K3470&lt;=0,0,F3470*H3470*K3470)),-3)</f>
        <v>19000000</v>
      </c>
      <c r="O3470" s="17">
        <v>15563000</v>
      </c>
      <c r="P3470" s="478">
        <f t="shared" ref="P3470" si="237">N3470-O3470</f>
        <v>3437000</v>
      </c>
      <c r="Q3470" s="69"/>
      <c r="R3470" s="755"/>
      <c r="S3470" s="755"/>
      <c r="T3470" s="11"/>
      <c r="AZ3470" s="10"/>
      <c r="BA3470" s="10"/>
    </row>
    <row r="3471" spans="1:53" hidden="1">
      <c r="A3471" s="140"/>
      <c r="B3471" s="142"/>
      <c r="C3471" s="60"/>
      <c r="D3471" s="1004"/>
      <c r="E3471" s="124"/>
      <c r="N3471" s="17"/>
      <c r="O3471" s="17"/>
      <c r="P3471" s="17"/>
      <c r="Q3471" s="69"/>
      <c r="R3471" s="755"/>
      <c r="S3471" s="755"/>
      <c r="T3471" s="11"/>
      <c r="AZ3471" s="10"/>
      <c r="BA3471" s="10"/>
    </row>
    <row r="3472" spans="1:53" hidden="1">
      <c r="A3472" s="484"/>
      <c r="B3472" s="516"/>
      <c r="C3472" s="516"/>
      <c r="D3472" s="1004" t="s">
        <v>397</v>
      </c>
      <c r="E3472" s="124"/>
      <c r="N3472" s="18">
        <f>SUBTOTAL(9,N3473:N3473)</f>
        <v>2250000</v>
      </c>
      <c r="O3472" s="18">
        <f>SUBTOTAL(9,O3473:O3473)</f>
        <v>1713000</v>
      </c>
      <c r="P3472" s="18">
        <f>SUBTOTAL(9,P3473:P3473)</f>
        <v>537000</v>
      </c>
      <c r="Q3472" s="174"/>
      <c r="R3472" s="755"/>
      <c r="S3472" s="755"/>
      <c r="T3472" s="11"/>
      <c r="AZ3472" s="10"/>
      <c r="BA3472" s="10"/>
    </row>
    <row r="3473" spans="1:53" hidden="1">
      <c r="A3473" s="484"/>
      <c r="B3473" s="516"/>
      <c r="C3473" s="516"/>
      <c r="D3473" s="1004"/>
      <c r="E3473" s="124" t="s">
        <v>641</v>
      </c>
      <c r="F3473" s="14">
        <v>15000</v>
      </c>
      <c r="G3473" s="15" t="s">
        <v>3</v>
      </c>
      <c r="H3473" s="16">
        <v>1</v>
      </c>
      <c r="I3473" s="15" t="s">
        <v>3288</v>
      </c>
      <c r="J3473" s="15" t="s">
        <v>3</v>
      </c>
      <c r="K3473" s="16">
        <v>150</v>
      </c>
      <c r="L3473" s="15" t="s">
        <v>3289</v>
      </c>
      <c r="M3473" s="15" t="s">
        <v>5</v>
      </c>
      <c r="N3473" s="17">
        <f t="shared" ref="N3473" si="238">ROUNDUP(IF(H3473&lt;=0,0,IF(K3473&lt;=0,0,F3473*H3473*K3473)),-3)</f>
        <v>2250000</v>
      </c>
      <c r="O3473" s="17">
        <v>1713000</v>
      </c>
      <c r="P3473" s="478">
        <f t="shared" ref="P3473" si="239">N3473-O3473</f>
        <v>537000</v>
      </c>
      <c r="Q3473" s="175"/>
      <c r="R3473" s="755"/>
      <c r="S3473" s="755"/>
      <c r="T3473" s="11"/>
      <c r="AZ3473" s="10"/>
      <c r="BA3473" s="10"/>
    </row>
    <row r="3474" spans="1:53" hidden="1">
      <c r="A3474" s="484"/>
      <c r="B3474" s="516"/>
      <c r="C3474" s="516"/>
      <c r="D3474" s="1004"/>
      <c r="E3474" s="124"/>
      <c r="N3474" s="17"/>
      <c r="O3474" s="17"/>
      <c r="P3474" s="17"/>
      <c r="Q3474" s="175"/>
      <c r="R3474" s="755"/>
      <c r="S3474" s="755"/>
      <c r="T3474" s="11"/>
      <c r="AZ3474" s="10"/>
      <c r="BA3474" s="10"/>
    </row>
    <row r="3475" spans="1:53" hidden="1">
      <c r="A3475" s="484"/>
      <c r="B3475" s="516"/>
      <c r="C3475" s="516"/>
      <c r="D3475" s="1004" t="s">
        <v>416</v>
      </c>
      <c r="E3475" s="199"/>
      <c r="F3475" s="200"/>
      <c r="G3475" s="35"/>
      <c r="H3475" s="37"/>
      <c r="I3475" s="35"/>
      <c r="J3475" s="35"/>
      <c r="K3475" s="37"/>
      <c r="L3475" s="35"/>
      <c r="M3475" s="35"/>
      <c r="N3475" s="18">
        <f>SUBTOTAL(9,N3476:N3476)</f>
        <v>600000</v>
      </c>
      <c r="O3475" s="18">
        <f>SUBTOTAL(9,O3476:O3476)</f>
        <v>300000</v>
      </c>
      <c r="P3475" s="18">
        <f>SUBTOTAL(9,P3476:P3476)</f>
        <v>300000</v>
      </c>
      <c r="Q3475" s="174"/>
      <c r="R3475" s="755"/>
      <c r="S3475" s="755"/>
      <c r="T3475" s="11"/>
      <c r="AZ3475" s="10"/>
      <c r="BA3475" s="10"/>
    </row>
    <row r="3476" spans="1:53" hidden="1">
      <c r="A3476" s="484"/>
      <c r="B3476" s="516"/>
      <c r="C3476" s="516"/>
      <c r="D3476" s="1004"/>
      <c r="E3476" s="199" t="s">
        <v>649</v>
      </c>
      <c r="F3476" s="200">
        <v>20000</v>
      </c>
      <c r="G3476" s="35" t="s">
        <v>3</v>
      </c>
      <c r="H3476" s="37">
        <v>1</v>
      </c>
      <c r="I3476" s="35" t="s">
        <v>3286</v>
      </c>
      <c r="J3476" s="35" t="s">
        <v>3</v>
      </c>
      <c r="K3476" s="502">
        <v>30</v>
      </c>
      <c r="L3476" s="35" t="s">
        <v>3290</v>
      </c>
      <c r="M3476" s="35" t="s">
        <v>5</v>
      </c>
      <c r="N3476" s="17">
        <f>ROUNDUP(IF(H3476&lt;=0,0,IF(K3476&lt;=0,0,F3476*H3476*K3476)),-3)</f>
        <v>600000</v>
      </c>
      <c r="O3476" s="17">
        <v>300000</v>
      </c>
      <c r="P3476" s="478">
        <f t="shared" ref="P3476" si="240">N3476-O3476</f>
        <v>300000</v>
      </c>
      <c r="Q3476" s="175"/>
      <c r="R3476" s="755"/>
      <c r="S3476" s="755"/>
      <c r="T3476" s="11"/>
      <c r="AZ3476" s="10"/>
      <c r="BA3476" s="10"/>
    </row>
    <row r="3477" spans="1:53" hidden="1">
      <c r="A3477" s="484"/>
      <c r="B3477" s="516"/>
      <c r="C3477" s="516"/>
      <c r="D3477" s="1004"/>
      <c r="E3477" s="199"/>
      <c r="F3477" s="200"/>
      <c r="G3477" s="35"/>
      <c r="H3477" s="37"/>
      <c r="I3477" s="35"/>
      <c r="J3477" s="35"/>
      <c r="K3477" s="502"/>
      <c r="L3477" s="35"/>
      <c r="M3477" s="35"/>
      <c r="N3477" s="17"/>
      <c r="O3477" s="17"/>
      <c r="P3477" s="17"/>
      <c r="Q3477" s="175"/>
      <c r="R3477" s="755"/>
      <c r="S3477" s="755"/>
      <c r="T3477" s="11"/>
      <c r="AZ3477" s="10"/>
      <c r="BA3477" s="10"/>
    </row>
    <row r="3478" spans="1:53" hidden="1">
      <c r="A3478" s="484"/>
      <c r="B3478" s="516"/>
      <c r="C3478" s="516"/>
      <c r="D3478" s="1004" t="s">
        <v>436</v>
      </c>
      <c r="E3478" s="199"/>
      <c r="F3478" s="200"/>
      <c r="G3478" s="35"/>
      <c r="H3478" s="37"/>
      <c r="I3478" s="35"/>
      <c r="J3478" s="35"/>
      <c r="K3478" s="502"/>
      <c r="L3478" s="35"/>
      <c r="M3478" s="35"/>
      <c r="N3478" s="18">
        <f>SUBTOTAL(9,N3479:N3480)</f>
        <v>10700000</v>
      </c>
      <c r="O3478" s="18">
        <f>SUBTOTAL(9,O3479:O3480)</f>
        <v>0</v>
      </c>
      <c r="P3478" s="18">
        <f>SUBTOTAL(9,P3479:P3480)</f>
        <v>10700000</v>
      </c>
      <c r="Q3478" s="174"/>
      <c r="R3478" s="755"/>
      <c r="S3478" s="755"/>
      <c r="T3478" s="11"/>
      <c r="AZ3478" s="10"/>
      <c r="BA3478" s="10"/>
    </row>
    <row r="3479" spans="1:53" hidden="1">
      <c r="A3479" s="484"/>
      <c r="B3479" s="516"/>
      <c r="C3479" s="516"/>
      <c r="D3479" s="1004"/>
      <c r="E3479" s="199" t="s">
        <v>3291</v>
      </c>
      <c r="F3479" s="200">
        <v>100000</v>
      </c>
      <c r="G3479" s="35" t="s">
        <v>3</v>
      </c>
      <c r="H3479" s="37">
        <v>1</v>
      </c>
      <c r="I3479" s="35" t="s">
        <v>3292</v>
      </c>
      <c r="J3479" s="35" t="s">
        <v>3</v>
      </c>
      <c r="K3479" s="502">
        <v>7</v>
      </c>
      <c r="L3479" s="35" t="s">
        <v>3293</v>
      </c>
      <c r="M3479" s="35" t="s">
        <v>5</v>
      </c>
      <c r="N3479" s="17">
        <f>ROUNDUP(IF(H3479&lt;=0,0,IF(K3479&lt;=0,0,F3479*H3479*K3479)),-3)</f>
        <v>700000</v>
      </c>
      <c r="O3479" s="17"/>
      <c r="P3479" s="478">
        <f t="shared" ref="P3479:P3480" si="241">N3479-O3479</f>
        <v>700000</v>
      </c>
      <c r="Q3479" s="175"/>
      <c r="R3479" s="755"/>
      <c r="S3479" s="755"/>
      <c r="T3479" s="11"/>
      <c r="AZ3479" s="10"/>
      <c r="BA3479" s="10"/>
    </row>
    <row r="3480" spans="1:53" hidden="1">
      <c r="A3480" s="484"/>
      <c r="B3480" s="516"/>
      <c r="C3480" s="516"/>
      <c r="D3480" s="1004"/>
      <c r="E3480" s="199" t="s">
        <v>3294</v>
      </c>
      <c r="F3480" s="200">
        <v>5000000</v>
      </c>
      <c r="G3480" s="35" t="s">
        <v>3</v>
      </c>
      <c r="H3480" s="37">
        <v>1</v>
      </c>
      <c r="I3480" s="35" t="s">
        <v>3288</v>
      </c>
      <c r="J3480" s="35" t="s">
        <v>3</v>
      </c>
      <c r="K3480" s="502">
        <v>2</v>
      </c>
      <c r="L3480" s="35" t="s">
        <v>3293</v>
      </c>
      <c r="M3480" s="35" t="s">
        <v>5</v>
      </c>
      <c r="N3480" s="17">
        <f>ROUNDUP(IF(H3480&lt;=0,0,IF(K3480&lt;=0,0,F3480*H3480*K3480)),-3)</f>
        <v>10000000</v>
      </c>
      <c r="O3480" s="17"/>
      <c r="P3480" s="478">
        <f t="shared" si="241"/>
        <v>10000000</v>
      </c>
      <c r="Q3480" s="175"/>
      <c r="R3480" s="755"/>
      <c r="S3480" s="755"/>
      <c r="T3480" s="11"/>
      <c r="AZ3480" s="10"/>
      <c r="BA3480" s="10"/>
    </row>
    <row r="3481" spans="1:53" hidden="1">
      <c r="A3481" s="484"/>
      <c r="B3481" s="516"/>
      <c r="C3481" s="516"/>
      <c r="D3481" s="1004"/>
      <c r="E3481" s="124"/>
      <c r="N3481" s="17"/>
      <c r="O3481" s="17"/>
      <c r="P3481" s="17"/>
      <c r="Q3481" s="175"/>
      <c r="R3481" s="755"/>
      <c r="S3481" s="755"/>
      <c r="T3481" s="11"/>
      <c r="AZ3481" s="10"/>
      <c r="BA3481" s="10"/>
    </row>
    <row r="3482" spans="1:53" hidden="1">
      <c r="A3482" s="484"/>
      <c r="B3482" s="516"/>
      <c r="C3482" s="516"/>
      <c r="D3482" s="1004" t="s">
        <v>445</v>
      </c>
      <c r="E3482" s="486"/>
      <c r="F3482" s="200"/>
      <c r="G3482" s="35"/>
      <c r="H3482" s="37"/>
      <c r="I3482" s="35"/>
      <c r="J3482" s="35"/>
      <c r="K3482" s="37"/>
      <c r="L3482" s="35"/>
      <c r="M3482" s="35"/>
      <c r="N3482" s="18">
        <f>SUBTOTAL(9,N3483:N3484)</f>
        <v>12647000</v>
      </c>
      <c r="O3482" s="18">
        <f>SUBTOTAL(9,O3483:O3484)</f>
        <v>8659000</v>
      </c>
      <c r="P3482" s="18">
        <f>SUBTOTAL(9,P3483:P3484)</f>
        <v>3988000</v>
      </c>
      <c r="Q3482" s="174"/>
      <c r="R3482" s="755"/>
      <c r="S3482" s="755"/>
      <c r="T3482" s="11"/>
      <c r="AZ3482" s="10"/>
      <c r="BA3482" s="10"/>
    </row>
    <row r="3483" spans="1:53" hidden="1">
      <c r="A3483" s="484"/>
      <c r="B3483" s="516"/>
      <c r="C3483" s="516"/>
      <c r="D3483" s="1004"/>
      <c r="E3483" s="489" t="s">
        <v>650</v>
      </c>
      <c r="F3483" s="200">
        <v>708000</v>
      </c>
      <c r="G3483" s="35" t="s">
        <v>3</v>
      </c>
      <c r="H3483" s="37">
        <v>1</v>
      </c>
      <c r="I3483" s="35" t="s">
        <v>3286</v>
      </c>
      <c r="J3483" s="35" t="s">
        <v>3</v>
      </c>
      <c r="K3483" s="37">
        <v>12</v>
      </c>
      <c r="L3483" s="35" t="s">
        <v>3285</v>
      </c>
      <c r="M3483" s="35" t="s">
        <v>5</v>
      </c>
      <c r="N3483" s="17">
        <f>ROUNDUP(IF(H3483&lt;=0,0,IF(K3483&lt;=0,0,F3483*H3483*K3483)),-3)</f>
        <v>8496000</v>
      </c>
      <c r="O3483" s="17">
        <v>4508000</v>
      </c>
      <c r="P3483" s="478">
        <f t="shared" ref="P3483:P3484" si="242">N3483-O3483</f>
        <v>3988000</v>
      </c>
      <c r="Q3483" s="175"/>
      <c r="R3483" s="755"/>
      <c r="S3483" s="755"/>
      <c r="T3483" s="11"/>
      <c r="AZ3483" s="10"/>
      <c r="BA3483" s="10"/>
    </row>
    <row r="3484" spans="1:53" hidden="1">
      <c r="A3484" s="140"/>
      <c r="B3484" s="142"/>
      <c r="C3484" s="60"/>
      <c r="D3484" s="1004"/>
      <c r="E3484" s="490" t="s">
        <v>651</v>
      </c>
      <c r="F3484" s="14">
        <v>593000</v>
      </c>
      <c r="G3484" s="15" t="s">
        <v>3</v>
      </c>
      <c r="H3484" s="16">
        <v>7</v>
      </c>
      <c r="I3484" s="15" t="s">
        <v>3295</v>
      </c>
      <c r="J3484" s="15" t="s">
        <v>3</v>
      </c>
      <c r="K3484" s="47">
        <v>1</v>
      </c>
      <c r="L3484" s="15" t="s">
        <v>3296</v>
      </c>
      <c r="M3484" s="15" t="s">
        <v>5</v>
      </c>
      <c r="N3484" s="17">
        <f>ROUNDUP(IF(H3484&lt;=0,0,IF(K3484&lt;=0,0,F3484*H3484*K3484)),-3)</f>
        <v>4151000</v>
      </c>
      <c r="O3484" s="17">
        <v>4151000</v>
      </c>
      <c r="P3484" s="478">
        <f t="shared" si="242"/>
        <v>0</v>
      </c>
      <c r="Q3484" s="69"/>
      <c r="R3484" s="755"/>
      <c r="S3484" s="755"/>
      <c r="T3484" s="11"/>
      <c r="AZ3484" s="10"/>
      <c r="BA3484" s="10"/>
    </row>
    <row r="3485" spans="1:53" hidden="1">
      <c r="A3485" s="140"/>
      <c r="B3485" s="142"/>
      <c r="C3485" s="60"/>
      <c r="D3485" s="1004"/>
      <c r="E3485" s="490"/>
      <c r="K3485" s="47"/>
      <c r="N3485" s="17"/>
      <c r="O3485" s="17"/>
      <c r="P3485" s="17"/>
      <c r="Q3485" s="69"/>
      <c r="R3485" s="755"/>
      <c r="S3485" s="755"/>
      <c r="T3485" s="11"/>
      <c r="AZ3485" s="10"/>
      <c r="BA3485" s="10"/>
    </row>
    <row r="3486" spans="1:53" hidden="1">
      <c r="A3486" s="140"/>
      <c r="B3486" s="142"/>
      <c r="C3486" s="60"/>
      <c r="D3486" s="1004" t="s">
        <v>398</v>
      </c>
      <c r="E3486" s="490"/>
      <c r="K3486" s="47"/>
      <c r="N3486" s="18">
        <f>SUBTOTAL(9,N3487:N3488)</f>
        <v>5349000</v>
      </c>
      <c r="O3486" s="18">
        <f>SUBTOTAL(9,O3487:O3488)</f>
        <v>14522000</v>
      </c>
      <c r="P3486" s="18">
        <f>SUBTOTAL(9,P3487:P3488)</f>
        <v>-9173000</v>
      </c>
      <c r="Q3486" s="163"/>
      <c r="R3486" s="755"/>
      <c r="S3486" s="755"/>
      <c r="T3486" s="11"/>
      <c r="AZ3486" s="10"/>
      <c r="BA3486" s="10"/>
    </row>
    <row r="3487" spans="1:53" hidden="1">
      <c r="A3487" s="484"/>
      <c r="B3487" s="516"/>
      <c r="C3487" s="516"/>
      <c r="D3487" s="1004"/>
      <c r="E3487" s="199" t="s">
        <v>652</v>
      </c>
      <c r="F3487" s="200">
        <v>500000</v>
      </c>
      <c r="G3487" s="35" t="s">
        <v>3</v>
      </c>
      <c r="H3487" s="37">
        <v>1</v>
      </c>
      <c r="I3487" s="35" t="s">
        <v>3286</v>
      </c>
      <c r="J3487" s="35" t="s">
        <v>3</v>
      </c>
      <c r="K3487" s="37">
        <v>5</v>
      </c>
      <c r="L3487" s="35" t="s">
        <v>3290</v>
      </c>
      <c r="M3487" s="35" t="s">
        <v>5</v>
      </c>
      <c r="N3487" s="17">
        <f>ROUNDUP(IF(H3487&lt;=0,0,IF(K3487&lt;=0,0,F3487*H3487*K3487)),-3)</f>
        <v>2500000</v>
      </c>
      <c r="O3487" s="17">
        <v>7500000</v>
      </c>
      <c r="P3487" s="478">
        <f t="shared" ref="P3487:P3488" si="243">N3487-O3487</f>
        <v>-5000000</v>
      </c>
      <c r="Q3487" s="175"/>
      <c r="R3487" s="755"/>
      <c r="S3487" s="755"/>
      <c r="T3487" s="11"/>
      <c r="AZ3487" s="10"/>
      <c r="BA3487" s="10"/>
    </row>
    <row r="3488" spans="1:53" hidden="1">
      <c r="A3488" s="484"/>
      <c r="B3488" s="516"/>
      <c r="C3488" s="516"/>
      <c r="D3488" s="1004"/>
      <c r="E3488" s="199" t="s">
        <v>653</v>
      </c>
      <c r="F3488" s="200">
        <v>475000</v>
      </c>
      <c r="G3488" s="35" t="s">
        <v>3</v>
      </c>
      <c r="H3488" s="37">
        <v>1</v>
      </c>
      <c r="I3488" s="35" t="s">
        <v>3286</v>
      </c>
      <c r="J3488" s="35" t="s">
        <v>3</v>
      </c>
      <c r="K3488" s="502">
        <v>6</v>
      </c>
      <c r="L3488" s="35" t="s">
        <v>3289</v>
      </c>
      <c r="M3488" s="35" t="s">
        <v>5</v>
      </c>
      <c r="N3488" s="17">
        <f>ROUNDUP(IF(H3488&lt;=0,0,IF(K3488&lt;=0,0,F3488*H3488*K3488)),-3)-1000</f>
        <v>2849000</v>
      </c>
      <c r="O3488" s="17">
        <v>7022000</v>
      </c>
      <c r="P3488" s="478">
        <f t="shared" si="243"/>
        <v>-4173000</v>
      </c>
      <c r="Q3488" s="175"/>
      <c r="R3488" s="755"/>
      <c r="S3488" s="755"/>
      <c r="T3488" s="11"/>
      <c r="AZ3488" s="10"/>
      <c r="BA3488" s="10"/>
    </row>
    <row r="3489" spans="1:56" hidden="1">
      <c r="A3489" s="484"/>
      <c r="B3489" s="516"/>
      <c r="C3489" s="516"/>
      <c r="D3489" s="1004"/>
      <c r="E3489" s="199"/>
      <c r="F3489" s="200"/>
      <c r="G3489" s="35"/>
      <c r="H3489" s="37"/>
      <c r="I3489" s="35"/>
      <c r="J3489" s="35"/>
      <c r="K3489" s="37"/>
      <c r="L3489" s="35"/>
      <c r="M3489" s="35"/>
      <c r="N3489" s="17"/>
      <c r="O3489" s="17"/>
      <c r="P3489" s="17"/>
      <c r="Q3489" s="175"/>
      <c r="R3489" s="755"/>
      <c r="S3489" s="755"/>
      <c r="T3489" s="11"/>
      <c r="AZ3489" s="10"/>
      <c r="BA3489" s="10"/>
    </row>
    <row r="3490" spans="1:56" hidden="1">
      <c r="A3490" s="140"/>
      <c r="B3490" s="142"/>
      <c r="C3490" s="60"/>
      <c r="D3490" s="1074" t="s">
        <v>399</v>
      </c>
      <c r="E3490" s="13"/>
      <c r="N3490" s="18">
        <f>SUBTOTAL(9,N3491:N3491)</f>
        <v>5964000</v>
      </c>
      <c r="O3490" s="18">
        <f>SUBTOTAL(9,O3491:O3491)</f>
        <v>5964000</v>
      </c>
      <c r="P3490" s="18">
        <f>SUBTOTAL(9,P3491:P3491)</f>
        <v>0</v>
      </c>
      <c r="Q3490" s="163"/>
      <c r="R3490" s="755"/>
      <c r="S3490" s="755"/>
      <c r="T3490" s="11"/>
      <c r="AZ3490" s="10"/>
      <c r="BA3490" s="10"/>
      <c r="BC3490" s="11"/>
      <c r="BD3490" s="12"/>
    </row>
    <row r="3491" spans="1:56" hidden="1">
      <c r="A3491" s="140"/>
      <c r="B3491" s="142"/>
      <c r="C3491" s="60"/>
      <c r="D3491" s="1004"/>
      <c r="E3491" s="519" t="s">
        <v>3297</v>
      </c>
      <c r="F3491" s="14">
        <v>497000</v>
      </c>
      <c r="G3491" s="15" t="s">
        <v>3</v>
      </c>
      <c r="H3491" s="16">
        <v>1</v>
      </c>
      <c r="I3491" s="15" t="s">
        <v>3295</v>
      </c>
      <c r="J3491" s="15" t="s">
        <v>3</v>
      </c>
      <c r="K3491" s="16">
        <v>12</v>
      </c>
      <c r="L3491" s="15" t="s">
        <v>3285</v>
      </c>
      <c r="M3491" s="15" t="s">
        <v>5</v>
      </c>
      <c r="N3491" s="17">
        <f t="shared" ref="N3491" si="244">ROUNDUP(IF(H3491&lt;=0,0,IF(K3491&lt;=0,0,F3491*H3491*K3491)),-3)</f>
        <v>5964000</v>
      </c>
      <c r="O3491" s="17">
        <v>5964000</v>
      </c>
      <c r="P3491" s="478">
        <f t="shared" ref="P3491" si="245">N3491-O3491</f>
        <v>0</v>
      </c>
      <c r="Q3491" s="69"/>
      <c r="R3491" s="755"/>
      <c r="S3491" s="755"/>
      <c r="T3491" s="11"/>
      <c r="AZ3491" s="10"/>
      <c r="BA3491" s="10"/>
      <c r="BC3491" s="11"/>
      <c r="BD3491" s="12"/>
    </row>
    <row r="3492" spans="1:56" hidden="1">
      <c r="A3492" s="140"/>
      <c r="B3492" s="142"/>
      <c r="C3492" s="60"/>
      <c r="D3492" s="1004"/>
      <c r="E3492" s="124"/>
      <c r="N3492" s="17"/>
      <c r="O3492" s="17"/>
      <c r="P3492" s="17"/>
      <c r="Q3492" s="69"/>
      <c r="R3492" s="755"/>
      <c r="S3492" s="755"/>
      <c r="T3492" s="11"/>
      <c r="AZ3492" s="10"/>
      <c r="BA3492" s="10"/>
      <c r="BC3492" s="11"/>
      <c r="BD3492" s="12"/>
    </row>
    <row r="3493" spans="1:56" hidden="1">
      <c r="A3493" s="140"/>
      <c r="B3493" s="142"/>
      <c r="C3493" s="60"/>
      <c r="D3493" s="1074" t="s">
        <v>400</v>
      </c>
      <c r="E3493" s="13"/>
      <c r="N3493" s="18">
        <f>SUBTOTAL(9,N3494:N3494)</f>
        <v>916000</v>
      </c>
      <c r="O3493" s="18">
        <f>SUBTOTAL(9,O3494:O3494)</f>
        <v>916000</v>
      </c>
      <c r="P3493" s="18">
        <f>SUBTOTAL(9,P3494:P3494)</f>
        <v>0</v>
      </c>
      <c r="Q3493" s="163"/>
      <c r="R3493" s="755"/>
      <c r="S3493" s="755"/>
      <c r="T3493" s="11"/>
      <c r="AZ3493" s="10"/>
      <c r="BA3493" s="10"/>
    </row>
    <row r="3494" spans="1:56" hidden="1">
      <c r="A3494" s="140"/>
      <c r="B3494" s="142"/>
      <c r="C3494" s="60"/>
      <c r="D3494" s="1004"/>
      <c r="E3494" s="13" t="s">
        <v>3298</v>
      </c>
      <c r="F3494" s="14">
        <v>76300</v>
      </c>
      <c r="G3494" s="15" t="s">
        <v>3</v>
      </c>
      <c r="H3494" s="16">
        <v>1</v>
      </c>
      <c r="I3494" s="15" t="s">
        <v>3295</v>
      </c>
      <c r="J3494" s="15" t="s">
        <v>3</v>
      </c>
      <c r="K3494" s="16">
        <v>12</v>
      </c>
      <c r="L3494" s="15" t="s">
        <v>3285</v>
      </c>
      <c r="M3494" s="15" t="s">
        <v>5</v>
      </c>
      <c r="N3494" s="17">
        <f t="shared" ref="N3494" si="246">ROUNDUP(IF(H3494&lt;=0,0,IF(K3494&lt;=0,0,F3494*H3494*K3494)),-3)</f>
        <v>916000</v>
      </c>
      <c r="O3494" s="17">
        <v>916000</v>
      </c>
      <c r="P3494" s="478">
        <f t="shared" ref="P3494" si="247">N3494-O3494</f>
        <v>0</v>
      </c>
      <c r="Q3494" s="69"/>
      <c r="R3494" s="755"/>
      <c r="S3494" s="755"/>
      <c r="T3494" s="11"/>
      <c r="AZ3494" s="10"/>
      <c r="BA3494" s="10"/>
    </row>
    <row r="3495" spans="1:56" hidden="1">
      <c r="A3495" s="140"/>
      <c r="B3495" s="142"/>
      <c r="C3495" s="60"/>
      <c r="D3495" s="1004"/>
      <c r="E3495" s="124"/>
      <c r="N3495" s="17"/>
      <c r="O3495" s="17"/>
      <c r="P3495" s="17"/>
      <c r="Q3495" s="69"/>
      <c r="R3495" s="755"/>
      <c r="S3495" s="755"/>
      <c r="T3495" s="11"/>
      <c r="AZ3495" s="10"/>
      <c r="BA3495" s="10"/>
    </row>
    <row r="3496" spans="1:56" hidden="1">
      <c r="A3496" s="484"/>
      <c r="B3496" s="516"/>
      <c r="C3496" s="516"/>
      <c r="D3496" s="1004" t="s">
        <v>412</v>
      </c>
      <c r="E3496" s="490"/>
      <c r="F3496" s="200"/>
      <c r="G3496" s="35"/>
      <c r="H3496" s="503"/>
      <c r="I3496" s="35"/>
      <c r="J3496" s="35"/>
      <c r="K3496" s="503"/>
      <c r="L3496" s="35"/>
      <c r="M3496" s="35"/>
      <c r="N3496" s="18">
        <f>SUBTOTAL(9,N3497:N3504)</f>
        <v>249135000</v>
      </c>
      <c r="O3496" s="18">
        <f>SUBTOTAL(9,O3497:O3504)</f>
        <v>434798000</v>
      </c>
      <c r="P3496" s="18">
        <f>SUBTOTAL(9,P3497:P3504)</f>
        <v>-185663000</v>
      </c>
      <c r="Q3496" s="163"/>
      <c r="R3496" s="755"/>
      <c r="S3496" s="755"/>
      <c r="T3496" s="11"/>
      <c r="AZ3496" s="10"/>
      <c r="BA3496" s="10"/>
    </row>
    <row r="3497" spans="1:56" hidden="1">
      <c r="A3497" s="484"/>
      <c r="B3497" s="516"/>
      <c r="C3497" s="516"/>
      <c r="D3497" s="1004"/>
      <c r="E3497" s="490" t="s">
        <v>3299</v>
      </c>
      <c r="F3497" s="200">
        <v>130000000</v>
      </c>
      <c r="G3497" s="35" t="s">
        <v>3</v>
      </c>
      <c r="H3497" s="503">
        <v>1</v>
      </c>
      <c r="I3497" s="35" t="s">
        <v>16</v>
      </c>
      <c r="J3497" s="35" t="s">
        <v>3</v>
      </c>
      <c r="K3497" s="503">
        <v>1</v>
      </c>
      <c r="L3497" s="35" t="s">
        <v>3296</v>
      </c>
      <c r="M3497" s="35" t="s">
        <v>5</v>
      </c>
      <c r="N3497" s="17">
        <f>ROUNDUP(IF(H3497&lt;=0,0,IF(K3497&lt;=0,0,F3497*H3497*K3497)),-3)</f>
        <v>130000000</v>
      </c>
      <c r="O3497" s="17">
        <v>300000000</v>
      </c>
      <c r="P3497" s="478">
        <f t="shared" ref="P3497:P3503" si="248">N3497-O3497</f>
        <v>-170000000</v>
      </c>
      <c r="Q3497" s="69"/>
      <c r="R3497" s="755"/>
      <c r="S3497" s="755"/>
      <c r="T3497" s="11"/>
      <c r="AZ3497" s="10"/>
      <c r="BA3497" s="10"/>
    </row>
    <row r="3498" spans="1:56" hidden="1">
      <c r="A3498" s="484"/>
      <c r="B3498" s="516"/>
      <c r="C3498" s="516"/>
      <c r="D3498" s="1004"/>
      <c r="E3498" s="490" t="s">
        <v>655</v>
      </c>
      <c r="F3498" s="200">
        <v>100000000</v>
      </c>
      <c r="G3498" s="35" t="s">
        <v>3</v>
      </c>
      <c r="H3498" s="503">
        <v>1</v>
      </c>
      <c r="I3498" s="35" t="s">
        <v>16</v>
      </c>
      <c r="J3498" s="35" t="s">
        <v>3</v>
      </c>
      <c r="K3498" s="503">
        <v>1</v>
      </c>
      <c r="L3498" s="35" t="s">
        <v>3296</v>
      </c>
      <c r="M3498" s="35" t="s">
        <v>5</v>
      </c>
      <c r="N3498" s="17">
        <f t="shared" ref="N3498:N3500" si="249">ROUNDUP(IF(H3498&lt;=0,0,IF(K3498&lt;=0,0,F3498*H3498*K3498)),-3)</f>
        <v>100000000</v>
      </c>
      <c r="O3498" s="17">
        <v>124898000</v>
      </c>
      <c r="P3498" s="478">
        <f t="shared" si="248"/>
        <v>-24898000</v>
      </c>
      <c r="Q3498" s="69"/>
      <c r="R3498" s="755"/>
      <c r="S3498" s="755"/>
      <c r="T3498" s="11"/>
      <c r="AZ3498" s="10"/>
      <c r="BA3498" s="10"/>
    </row>
    <row r="3499" spans="1:56" hidden="1">
      <c r="A3499" s="484"/>
      <c r="B3499" s="516"/>
      <c r="C3499" s="516"/>
      <c r="D3499" s="1004"/>
      <c r="E3499" s="490" t="s">
        <v>656</v>
      </c>
      <c r="F3499" s="200">
        <v>8800000</v>
      </c>
      <c r="G3499" s="35" t="s">
        <v>3</v>
      </c>
      <c r="H3499" s="503">
        <v>1</v>
      </c>
      <c r="I3499" s="35" t="s">
        <v>16</v>
      </c>
      <c r="J3499" s="35" t="s">
        <v>3</v>
      </c>
      <c r="K3499" s="503">
        <v>1</v>
      </c>
      <c r="L3499" s="35" t="s">
        <v>3296</v>
      </c>
      <c r="M3499" s="35" t="s">
        <v>5</v>
      </c>
      <c r="N3499" s="17">
        <f t="shared" si="249"/>
        <v>8800000</v>
      </c>
      <c r="O3499" s="17">
        <v>8800000</v>
      </c>
      <c r="P3499" s="478">
        <f t="shared" si="248"/>
        <v>0</v>
      </c>
      <c r="Q3499" s="69"/>
      <c r="R3499" s="755"/>
      <c r="S3499" s="755"/>
      <c r="T3499" s="11"/>
      <c r="AZ3499" s="10"/>
      <c r="BA3499" s="10"/>
    </row>
    <row r="3500" spans="1:56" hidden="1">
      <c r="A3500" s="484"/>
      <c r="B3500" s="516"/>
      <c r="C3500" s="516"/>
      <c r="D3500" s="1004"/>
      <c r="E3500" s="199" t="s">
        <v>3300</v>
      </c>
      <c r="F3500" s="200">
        <v>550000</v>
      </c>
      <c r="G3500" s="35" t="s">
        <v>3</v>
      </c>
      <c r="H3500" s="37">
        <v>2</v>
      </c>
      <c r="I3500" s="35" t="s">
        <v>3293</v>
      </c>
      <c r="J3500" s="35" t="s">
        <v>3</v>
      </c>
      <c r="K3500" s="502">
        <v>1</v>
      </c>
      <c r="L3500" s="35" t="s">
        <v>3288</v>
      </c>
      <c r="M3500" s="35" t="s">
        <v>5</v>
      </c>
      <c r="N3500" s="17">
        <f t="shared" si="249"/>
        <v>1100000</v>
      </c>
      <c r="O3500" s="17">
        <v>1100000</v>
      </c>
      <c r="P3500" s="478">
        <f t="shared" si="248"/>
        <v>0</v>
      </c>
      <c r="Q3500" s="175"/>
      <c r="R3500" s="755"/>
      <c r="S3500" s="755"/>
      <c r="T3500" s="11"/>
      <c r="AZ3500" s="10"/>
      <c r="BA3500" s="10"/>
    </row>
    <row r="3501" spans="1:56" hidden="1">
      <c r="A3501" s="484"/>
      <c r="B3501" s="516"/>
      <c r="C3501" s="516"/>
      <c r="D3501" s="1004"/>
      <c r="E3501" s="490" t="s">
        <v>3301</v>
      </c>
      <c r="F3501" s="200">
        <v>103410</v>
      </c>
      <c r="G3501" s="35" t="s">
        <v>3</v>
      </c>
      <c r="H3501" s="503">
        <v>10</v>
      </c>
      <c r="I3501" s="35" t="s">
        <v>3293</v>
      </c>
      <c r="J3501" s="35" t="s">
        <v>3</v>
      </c>
      <c r="K3501" s="503">
        <v>1</v>
      </c>
      <c r="L3501" s="35" t="s">
        <v>3296</v>
      </c>
      <c r="M3501" s="35" t="s">
        <v>5</v>
      </c>
      <c r="N3501" s="17">
        <f>ROUNDUP(IF(H3501&lt;=0,0,IF(K3501&lt;=0,0,F3501*H3501*K3501)),-3)</f>
        <v>1035000</v>
      </c>
      <c r="O3501" s="17">
        <v>0</v>
      </c>
      <c r="P3501" s="478">
        <f t="shared" si="248"/>
        <v>1035000</v>
      </c>
      <c r="Q3501" s="69"/>
      <c r="R3501" s="755"/>
      <c r="S3501" s="755"/>
      <c r="T3501" s="11"/>
      <c r="AZ3501" s="10"/>
      <c r="BA3501" s="10"/>
    </row>
    <row r="3502" spans="1:56" hidden="1">
      <c r="A3502" s="484"/>
      <c r="B3502" s="516"/>
      <c r="C3502" s="516"/>
      <c r="D3502" s="1004"/>
      <c r="E3502" s="490" t="s">
        <v>3302</v>
      </c>
      <c r="F3502" s="200">
        <v>1000000</v>
      </c>
      <c r="G3502" s="35" t="s">
        <v>3</v>
      </c>
      <c r="H3502" s="503">
        <v>1</v>
      </c>
      <c r="I3502" s="35" t="s">
        <v>3293</v>
      </c>
      <c r="J3502" s="35" t="s">
        <v>3</v>
      </c>
      <c r="K3502" s="503">
        <v>1</v>
      </c>
      <c r="L3502" s="35" t="s">
        <v>3296</v>
      </c>
      <c r="M3502" s="35" t="s">
        <v>5</v>
      </c>
      <c r="N3502" s="17">
        <f>ROUNDUP(IF(H3502&lt;=0,0,IF(K3502&lt;=0,0,F3502*H3502*K3502)),-3)</f>
        <v>1000000</v>
      </c>
      <c r="O3502" s="17">
        <v>0</v>
      </c>
      <c r="P3502" s="478">
        <f t="shared" si="248"/>
        <v>1000000</v>
      </c>
      <c r="Q3502" s="69"/>
      <c r="R3502" s="755"/>
      <c r="S3502" s="755"/>
      <c r="T3502" s="11"/>
      <c r="AZ3502" s="10"/>
      <c r="BA3502" s="10"/>
    </row>
    <row r="3503" spans="1:56" hidden="1">
      <c r="A3503" s="484"/>
      <c r="B3503" s="516"/>
      <c r="C3503" s="516"/>
      <c r="D3503" s="1004"/>
      <c r="E3503" s="520" t="s">
        <v>3303</v>
      </c>
      <c r="F3503" s="200">
        <v>600000</v>
      </c>
      <c r="G3503" s="35" t="s">
        <v>3</v>
      </c>
      <c r="H3503" s="503">
        <v>12</v>
      </c>
      <c r="I3503" s="35" t="s">
        <v>3293</v>
      </c>
      <c r="J3503" s="35" t="s">
        <v>3</v>
      </c>
      <c r="K3503" s="503">
        <v>1</v>
      </c>
      <c r="L3503" s="35" t="s">
        <v>3296</v>
      </c>
      <c r="M3503" s="35" t="s">
        <v>5</v>
      </c>
      <c r="N3503" s="17">
        <f>ROUNDUP(IF(H3503&lt;=0,0,IF(K3503&lt;=0,0,F3503*H3503*K3503)),-3)</f>
        <v>7200000</v>
      </c>
      <c r="O3503" s="17">
        <v>0</v>
      </c>
      <c r="P3503" s="478">
        <f t="shared" si="248"/>
        <v>7200000</v>
      </c>
      <c r="Q3503" s="69"/>
      <c r="R3503" s="755"/>
      <c r="S3503" s="755"/>
      <c r="T3503" s="11"/>
      <c r="AZ3503" s="10"/>
      <c r="BA3503" s="10"/>
    </row>
    <row r="3504" spans="1:56" hidden="1">
      <c r="A3504" s="484"/>
      <c r="B3504" s="516"/>
      <c r="C3504" s="516"/>
      <c r="D3504" s="1004"/>
      <c r="E3504" s="521" t="s">
        <v>657</v>
      </c>
      <c r="G3504" s="522" t="s">
        <v>3</v>
      </c>
      <c r="H3504" s="503"/>
      <c r="I3504" s="522" t="s">
        <v>16</v>
      </c>
      <c r="J3504" s="522" t="s">
        <v>3</v>
      </c>
      <c r="K3504" s="523"/>
      <c r="L3504" s="35" t="s">
        <v>3296</v>
      </c>
      <c r="M3504" s="522" t="s">
        <v>5</v>
      </c>
      <c r="N3504" s="17">
        <f>ROUNDUP(IF(H3504&lt;=0,0,IF(K3504&lt;=0,0,F3504*H3504*K3504)),-3)</f>
        <v>0</v>
      </c>
      <c r="O3504" s="17"/>
      <c r="P3504" s="17"/>
      <c r="Q3504" s="69"/>
      <c r="R3504" s="755"/>
      <c r="S3504" s="755"/>
      <c r="T3504" s="11"/>
      <c r="AZ3504" s="10"/>
      <c r="BA3504" s="10"/>
    </row>
    <row r="3505" spans="1:53" hidden="1">
      <c r="A3505" s="430"/>
      <c r="B3505" s="516"/>
      <c r="C3505" s="433"/>
      <c r="D3505" s="1004"/>
      <c r="E3505" s="124"/>
      <c r="N3505" s="17"/>
      <c r="O3505" s="17"/>
      <c r="P3505" s="17"/>
      <c r="Q3505" s="69"/>
      <c r="R3505" s="755"/>
      <c r="S3505" s="755"/>
      <c r="T3505" s="11"/>
      <c r="AZ3505" s="10"/>
      <c r="BA3505" s="10"/>
    </row>
    <row r="3506" spans="1:53" hidden="1">
      <c r="A3506" s="140"/>
      <c r="B3506" s="142"/>
      <c r="C3506" s="60"/>
      <c r="D3506" s="1004" t="s">
        <v>408</v>
      </c>
      <c r="E3506" s="124"/>
      <c r="N3506" s="18">
        <f>SUBTOTAL(9,N3507:N3507)</f>
        <v>2460000</v>
      </c>
      <c r="O3506" s="18">
        <f>SUBTOTAL(9,O3507:O3507)</f>
        <v>2280000</v>
      </c>
      <c r="P3506" s="18">
        <f>SUBTOTAL(9,P3507:P3507)</f>
        <v>180000</v>
      </c>
      <c r="Q3506" s="163"/>
      <c r="R3506" s="755"/>
      <c r="S3506" s="755"/>
      <c r="T3506" s="11"/>
      <c r="AZ3506" s="10"/>
      <c r="BA3506" s="10"/>
    </row>
    <row r="3507" spans="1:53" hidden="1">
      <c r="A3507" s="140"/>
      <c r="B3507" s="142"/>
      <c r="C3507" s="60"/>
      <c r="D3507" s="1004"/>
      <c r="E3507" s="13" t="s">
        <v>71</v>
      </c>
      <c r="F3507" s="14">
        <f>100000+(12-5)*15000</f>
        <v>205000</v>
      </c>
      <c r="G3507" s="15" t="s">
        <v>3</v>
      </c>
      <c r="H3507" s="16">
        <v>1</v>
      </c>
      <c r="I3507" s="15" t="s">
        <v>3286</v>
      </c>
      <c r="J3507" s="15" t="s">
        <v>3</v>
      </c>
      <c r="K3507" s="16">
        <v>12</v>
      </c>
      <c r="L3507" s="15" t="s">
        <v>12</v>
      </c>
      <c r="M3507" s="15" t="s">
        <v>5</v>
      </c>
      <c r="N3507" s="17">
        <f>ROUNDUP(IF(H3507&lt;=0,0,IF(K3507&lt;=0,0,F3507*H3507*K3507)),-3)</f>
        <v>2460000</v>
      </c>
      <c r="O3507" s="17">
        <v>2280000</v>
      </c>
      <c r="P3507" s="478">
        <f t="shared" ref="P3507" si="250">N3507-O3507</f>
        <v>180000</v>
      </c>
      <c r="Q3507" s="69"/>
      <c r="R3507" s="755"/>
      <c r="S3507" s="755"/>
      <c r="T3507" s="11"/>
      <c r="AZ3507" s="10"/>
      <c r="BA3507" s="10"/>
    </row>
    <row r="3508" spans="1:53" hidden="1">
      <c r="A3508" s="140"/>
      <c r="B3508" s="142"/>
      <c r="C3508" s="60"/>
      <c r="D3508" s="1004"/>
      <c r="E3508" s="13"/>
      <c r="N3508" s="17"/>
      <c r="O3508" s="17"/>
      <c r="P3508" s="17"/>
      <c r="Q3508" s="69"/>
      <c r="R3508" s="755"/>
      <c r="S3508" s="755"/>
      <c r="T3508" s="11"/>
      <c r="AZ3508" s="10"/>
      <c r="BA3508" s="10"/>
    </row>
    <row r="3509" spans="1:53" hidden="1">
      <c r="A3509" s="484"/>
      <c r="B3509" s="516"/>
      <c r="C3509" s="516"/>
      <c r="D3509" s="1074" t="s">
        <v>407</v>
      </c>
      <c r="E3509" s="22"/>
      <c r="F3509" s="23"/>
      <c r="H3509" s="45"/>
      <c r="N3509" s="18">
        <f>SUBTOTAL(9,N3510:N3510)</f>
        <v>7200000</v>
      </c>
      <c r="O3509" s="18">
        <f>SUBTOTAL(9,O3510:O3510)</f>
        <v>6600000</v>
      </c>
      <c r="P3509" s="18">
        <f>SUBTOTAL(9,P3510:P3510)</f>
        <v>600000</v>
      </c>
      <c r="Q3509" s="174"/>
      <c r="R3509" s="755"/>
      <c r="S3509" s="755"/>
      <c r="T3509" s="11"/>
      <c r="AZ3509" s="10"/>
      <c r="BA3509" s="10"/>
    </row>
    <row r="3510" spans="1:53" hidden="1">
      <c r="A3510" s="484"/>
      <c r="B3510" s="516"/>
      <c r="C3510" s="516"/>
      <c r="D3510" s="1004"/>
      <c r="E3510" s="22" t="s">
        <v>55</v>
      </c>
      <c r="F3510" s="23">
        <v>600000</v>
      </c>
      <c r="G3510" s="15" t="s">
        <v>3</v>
      </c>
      <c r="H3510" s="45">
        <v>12</v>
      </c>
      <c r="I3510" s="15" t="s">
        <v>3284</v>
      </c>
      <c r="J3510" s="15" t="s">
        <v>3</v>
      </c>
      <c r="K3510" s="16">
        <v>1</v>
      </c>
      <c r="L3510" s="15" t="s">
        <v>16</v>
      </c>
      <c r="M3510" s="15" t="s">
        <v>5</v>
      </c>
      <c r="N3510" s="17">
        <f>ROUNDUP(IF(H3510&lt;=0,F3510,IF(K3510&lt;=0,F3510*H3510,F3510*H3510*K3510)),-3)</f>
        <v>7200000</v>
      </c>
      <c r="O3510" s="17">
        <v>6600000</v>
      </c>
      <c r="P3510" s="478">
        <f t="shared" ref="P3510" si="251">N3510-O3510</f>
        <v>600000</v>
      </c>
      <c r="Q3510" s="175"/>
      <c r="R3510" s="755"/>
      <c r="S3510" s="755"/>
      <c r="T3510" s="11"/>
      <c r="AZ3510" s="10"/>
      <c r="BA3510" s="10"/>
    </row>
    <row r="3511" spans="1:53" hidden="1">
      <c r="A3511" s="484"/>
      <c r="B3511" s="516"/>
      <c r="C3511" s="516"/>
      <c r="D3511" s="1004"/>
      <c r="E3511" s="22"/>
      <c r="F3511" s="23"/>
      <c r="H3511" s="45"/>
      <c r="N3511" s="17"/>
      <c r="O3511" s="17"/>
      <c r="P3511" s="17"/>
      <c r="Q3511" s="175"/>
      <c r="R3511" s="755"/>
      <c r="S3511" s="755"/>
      <c r="T3511" s="11"/>
      <c r="AZ3511" s="10"/>
      <c r="BA3511" s="10"/>
    </row>
    <row r="3512" spans="1:53" hidden="1">
      <c r="A3512" s="484"/>
      <c r="B3512" s="516"/>
      <c r="C3512" s="516"/>
      <c r="D3512" s="1004" t="s">
        <v>434</v>
      </c>
      <c r="E3512" s="124"/>
      <c r="N3512" s="18">
        <f>SUBTOTAL(9,N3513:N3514)</f>
        <v>26170000</v>
      </c>
      <c r="O3512" s="18">
        <f>SUBTOTAL(9,O3513:O3514)</f>
        <v>63434000</v>
      </c>
      <c r="P3512" s="18">
        <f>SUBTOTAL(9,P3513:P3514)</f>
        <v>-37264000</v>
      </c>
      <c r="Q3512" s="174"/>
      <c r="R3512" s="755"/>
      <c r="S3512" s="755"/>
      <c r="T3512" s="11"/>
      <c r="AZ3512" s="10"/>
      <c r="BA3512" s="10"/>
    </row>
    <row r="3513" spans="1:53" hidden="1">
      <c r="A3513" s="484"/>
      <c r="B3513" s="516"/>
      <c r="C3513" s="516"/>
      <c r="D3513" s="1004"/>
      <c r="E3513" s="486" t="s">
        <v>658</v>
      </c>
      <c r="F3513" s="200">
        <v>20000000</v>
      </c>
      <c r="G3513" s="35" t="s">
        <v>3</v>
      </c>
      <c r="H3513" s="37">
        <v>1</v>
      </c>
      <c r="I3513" s="35" t="s">
        <v>3296</v>
      </c>
      <c r="J3513" s="35" t="s">
        <v>3</v>
      </c>
      <c r="K3513" s="37">
        <v>1</v>
      </c>
      <c r="L3513" s="35" t="s">
        <v>3296</v>
      </c>
      <c r="M3513" s="35" t="s">
        <v>5</v>
      </c>
      <c r="N3513" s="17">
        <f t="shared" ref="N3513:N3514" si="252">ROUNDUP(IF(H3513&lt;=0,0,IF(K3513&lt;=0,0,F3513*H3513*K3513)),-3)</f>
        <v>20000000</v>
      </c>
      <c r="O3513" s="17">
        <v>47366000</v>
      </c>
      <c r="P3513" s="478">
        <f t="shared" ref="P3513:P3514" si="253">N3513-O3513</f>
        <v>-27366000</v>
      </c>
      <c r="Q3513" s="175"/>
      <c r="R3513" s="755"/>
      <c r="S3513" s="755"/>
      <c r="T3513" s="11"/>
      <c r="AZ3513" s="10"/>
      <c r="BA3513" s="10"/>
    </row>
    <row r="3514" spans="1:53" hidden="1">
      <c r="A3514" s="484"/>
      <c r="B3514" s="516"/>
      <c r="C3514" s="516"/>
      <c r="D3514" s="1004"/>
      <c r="E3514" s="199" t="s">
        <v>659</v>
      </c>
      <c r="F3514" s="200">
        <v>1234000</v>
      </c>
      <c r="G3514" s="35" t="s">
        <v>3</v>
      </c>
      <c r="H3514" s="37">
        <v>5</v>
      </c>
      <c r="I3514" s="35" t="s">
        <v>3293</v>
      </c>
      <c r="J3514" s="35" t="s">
        <v>3</v>
      </c>
      <c r="K3514" s="502">
        <v>1</v>
      </c>
      <c r="L3514" s="35" t="s">
        <v>3288</v>
      </c>
      <c r="M3514" s="35" t="s">
        <v>5</v>
      </c>
      <c r="N3514" s="17">
        <f t="shared" si="252"/>
        <v>6170000</v>
      </c>
      <c r="O3514" s="17">
        <v>16068000</v>
      </c>
      <c r="P3514" s="478">
        <f t="shared" si="253"/>
        <v>-9898000</v>
      </c>
      <c r="Q3514" s="175"/>
      <c r="R3514" s="755"/>
      <c r="S3514" s="755"/>
      <c r="T3514" s="11"/>
      <c r="AZ3514" s="10"/>
      <c r="BA3514" s="10"/>
    </row>
    <row r="3515" spans="1:53" hidden="1">
      <c r="A3515" s="484"/>
      <c r="B3515" s="516"/>
      <c r="C3515" s="516"/>
      <c r="D3515" s="1004"/>
      <c r="E3515" s="486"/>
      <c r="F3515" s="200"/>
      <c r="G3515" s="35"/>
      <c r="H3515" s="37"/>
      <c r="I3515" s="35"/>
      <c r="J3515" s="35"/>
      <c r="K3515" s="37"/>
      <c r="L3515" s="35"/>
      <c r="M3515" s="35"/>
      <c r="N3515" s="17"/>
      <c r="O3515" s="17"/>
      <c r="P3515" s="17"/>
      <c r="Q3515" s="175"/>
      <c r="R3515" s="755"/>
      <c r="S3515" s="755"/>
      <c r="T3515" s="11"/>
      <c r="AZ3515" s="10"/>
      <c r="BA3515" s="10"/>
    </row>
    <row r="3516" spans="1:53" hidden="1">
      <c r="A3516" s="140"/>
      <c r="B3516" s="142"/>
      <c r="C3516" s="60"/>
      <c r="D3516" s="1004" t="s">
        <v>401</v>
      </c>
      <c r="E3516" s="124"/>
      <c r="N3516" s="18">
        <f>SUBTOTAL(9,N3517:N3522)</f>
        <v>228580000</v>
      </c>
      <c r="O3516" s="18">
        <f>SUBTOTAL(9,O3517:O3522)</f>
        <v>195100000</v>
      </c>
      <c r="P3516" s="18">
        <f>SUBTOTAL(9,P3517:P3522)</f>
        <v>33480000</v>
      </c>
      <c r="Q3516" s="163"/>
      <c r="R3516" s="755"/>
      <c r="S3516" s="755"/>
      <c r="T3516" s="11"/>
      <c r="AZ3516" s="10"/>
      <c r="BA3516" s="10"/>
    </row>
    <row r="3517" spans="1:53" hidden="1">
      <c r="A3517" s="140"/>
      <c r="B3517" s="142"/>
      <c r="C3517" s="60"/>
      <c r="D3517" s="1004"/>
      <c r="E3517" s="490" t="s">
        <v>660</v>
      </c>
      <c r="F3517" s="14">
        <v>4400000</v>
      </c>
      <c r="G3517" s="15" t="s">
        <v>3</v>
      </c>
      <c r="H3517" s="16">
        <v>12</v>
      </c>
      <c r="I3517" s="15" t="s">
        <v>3304</v>
      </c>
      <c r="J3517" s="15" t="s">
        <v>3</v>
      </c>
      <c r="K3517" s="47">
        <v>1</v>
      </c>
      <c r="L3517" s="15" t="s">
        <v>3296</v>
      </c>
      <c r="M3517" s="15" t="s">
        <v>5</v>
      </c>
      <c r="N3517" s="17">
        <f t="shared" ref="N3517:N3518" si="254">ROUNDUP(IF(H3517&lt;=0,0,IF(K3517&lt;=0,0,F3517*H3517*K3517)),-3)</f>
        <v>52800000</v>
      </c>
      <c r="O3517" s="17">
        <v>52800000</v>
      </c>
      <c r="P3517" s="478">
        <f t="shared" ref="P3517:P3522" si="255">N3517-O3517</f>
        <v>0</v>
      </c>
      <c r="Q3517" s="69"/>
      <c r="R3517" s="755"/>
      <c r="S3517" s="755"/>
      <c r="T3517" s="11"/>
      <c r="AZ3517" s="10"/>
      <c r="BA3517" s="10"/>
    </row>
    <row r="3518" spans="1:53" hidden="1">
      <c r="A3518" s="484"/>
      <c r="B3518" s="516"/>
      <c r="C3518" s="516"/>
      <c r="D3518" s="1004"/>
      <c r="E3518" s="490" t="s">
        <v>3305</v>
      </c>
      <c r="F3518" s="200">
        <v>4500000</v>
      </c>
      <c r="G3518" s="35" t="s">
        <v>3</v>
      </c>
      <c r="H3518" s="503">
        <v>10</v>
      </c>
      <c r="I3518" s="35" t="s">
        <v>16</v>
      </c>
      <c r="J3518" s="35" t="s">
        <v>3</v>
      </c>
      <c r="K3518" s="503">
        <v>1</v>
      </c>
      <c r="L3518" s="35" t="s">
        <v>3296</v>
      </c>
      <c r="M3518" s="35" t="s">
        <v>5</v>
      </c>
      <c r="N3518" s="17">
        <f t="shared" si="254"/>
        <v>45000000</v>
      </c>
      <c r="O3518" s="17">
        <v>45000000</v>
      </c>
      <c r="P3518" s="478">
        <f t="shared" si="255"/>
        <v>0</v>
      </c>
      <c r="Q3518" s="69"/>
      <c r="R3518" s="755"/>
      <c r="S3518" s="755"/>
      <c r="T3518" s="11"/>
      <c r="AZ3518" s="10"/>
      <c r="BA3518" s="10"/>
    </row>
    <row r="3519" spans="1:53" hidden="1">
      <c r="A3519" s="140"/>
      <c r="B3519" s="142"/>
      <c r="C3519" s="60"/>
      <c r="D3519" s="1004"/>
      <c r="E3519" s="490" t="s">
        <v>3306</v>
      </c>
      <c r="F3519" s="14">
        <v>50000000</v>
      </c>
      <c r="G3519" s="15" t="s">
        <v>3</v>
      </c>
      <c r="H3519" s="16">
        <v>1</v>
      </c>
      <c r="I3519" s="15" t="s">
        <v>3296</v>
      </c>
      <c r="J3519" s="15" t="s">
        <v>3</v>
      </c>
      <c r="K3519" s="47">
        <v>1</v>
      </c>
      <c r="L3519" s="15" t="s">
        <v>3288</v>
      </c>
      <c r="M3519" s="15" t="s">
        <v>5</v>
      </c>
      <c r="N3519" s="17">
        <f>ROUNDUP(IF(H3519&lt;=0,0,IF(K3519&lt;=0,0,F3519*H3519*K3519)),-3)</f>
        <v>50000000</v>
      </c>
      <c r="O3519" s="17">
        <v>50000000</v>
      </c>
      <c r="P3519" s="478">
        <f t="shared" si="255"/>
        <v>0</v>
      </c>
      <c r="Q3519" s="69"/>
      <c r="R3519" s="755"/>
      <c r="S3519" s="755"/>
      <c r="T3519" s="11"/>
      <c r="AZ3519" s="10"/>
      <c r="BA3519" s="10"/>
    </row>
    <row r="3520" spans="1:53" hidden="1">
      <c r="A3520" s="140"/>
      <c r="B3520" s="142"/>
      <c r="C3520" s="60"/>
      <c r="D3520" s="1004"/>
      <c r="E3520" s="490" t="s">
        <v>3307</v>
      </c>
      <c r="F3520" s="14">
        <v>50000000</v>
      </c>
      <c r="G3520" s="15" t="s">
        <v>3</v>
      </c>
      <c r="H3520" s="16">
        <v>1</v>
      </c>
      <c r="I3520" s="15" t="s">
        <v>3296</v>
      </c>
      <c r="J3520" s="15" t="s">
        <v>3</v>
      </c>
      <c r="K3520" s="47">
        <v>1</v>
      </c>
      <c r="L3520" s="15" t="s">
        <v>3288</v>
      </c>
      <c r="M3520" s="15" t="s">
        <v>5</v>
      </c>
      <c r="N3520" s="17">
        <f>ROUNDUP(IF(H3520&lt;=0,0,IF(K3520&lt;=0,0,F3520*H3520*K3520)),-3)</f>
        <v>50000000</v>
      </c>
      <c r="O3520" s="17">
        <v>47300000</v>
      </c>
      <c r="P3520" s="478">
        <f t="shared" si="255"/>
        <v>2700000</v>
      </c>
      <c r="Q3520" s="69"/>
      <c r="R3520" s="755"/>
      <c r="S3520" s="755"/>
      <c r="T3520" s="11"/>
      <c r="AZ3520" s="10"/>
      <c r="BA3520" s="10"/>
    </row>
    <row r="3521" spans="1:53" hidden="1">
      <c r="A3521" s="140"/>
      <c r="B3521" s="142"/>
      <c r="C3521" s="60"/>
      <c r="D3521" s="1004"/>
      <c r="E3521" s="490" t="s">
        <v>3308</v>
      </c>
      <c r="F3521" s="14">
        <v>5000000</v>
      </c>
      <c r="G3521" s="15" t="s">
        <v>3</v>
      </c>
      <c r="H3521" s="16">
        <v>1</v>
      </c>
      <c r="I3521" s="15" t="s">
        <v>3296</v>
      </c>
      <c r="J3521" s="15" t="s">
        <v>3</v>
      </c>
      <c r="K3521" s="47">
        <v>2</v>
      </c>
      <c r="L3521" s="15" t="s">
        <v>3293</v>
      </c>
      <c r="M3521" s="15" t="s">
        <v>5</v>
      </c>
      <c r="N3521" s="17">
        <f>ROUNDUP(IF(H3521&lt;=0,0,IF(K3521&lt;=0,0,F3521*H3521*K3521)),-3)</f>
        <v>10000000</v>
      </c>
      <c r="O3521" s="17"/>
      <c r="P3521" s="478">
        <f t="shared" si="255"/>
        <v>10000000</v>
      </c>
      <c r="Q3521" s="69"/>
      <c r="R3521" s="755"/>
      <c r="S3521" s="755"/>
      <c r="T3521" s="11"/>
      <c r="AZ3521" s="10"/>
      <c r="BA3521" s="10"/>
    </row>
    <row r="3522" spans="1:53" hidden="1">
      <c r="A3522" s="140"/>
      <c r="B3522" s="142"/>
      <c r="C3522" s="60"/>
      <c r="D3522" s="1004"/>
      <c r="E3522" s="490" t="s">
        <v>3309</v>
      </c>
      <c r="F3522" s="14">
        <f>+(N3517+N3518+N3519+N3520+N3521)*10%</f>
        <v>20780000</v>
      </c>
      <c r="G3522" s="15" t="s">
        <v>3</v>
      </c>
      <c r="H3522" s="16">
        <v>1</v>
      </c>
      <c r="I3522" s="15" t="s">
        <v>3296</v>
      </c>
      <c r="J3522" s="15" t="s">
        <v>3</v>
      </c>
      <c r="K3522" s="47">
        <v>1</v>
      </c>
      <c r="L3522" s="15" t="s">
        <v>3288</v>
      </c>
      <c r="M3522" s="15" t="s">
        <v>5</v>
      </c>
      <c r="N3522" s="17">
        <f>ROUNDUP(IF(H3522&lt;=0,0,IF(K3522&lt;=0,0,F3522*H3522*K3522)),-3)</f>
        <v>20780000</v>
      </c>
      <c r="O3522" s="17"/>
      <c r="P3522" s="478">
        <f t="shared" si="255"/>
        <v>20780000</v>
      </c>
      <c r="Q3522" s="69"/>
      <c r="R3522" s="755"/>
      <c r="S3522" s="755"/>
      <c r="T3522" s="11"/>
      <c r="AZ3522" s="10"/>
      <c r="BA3522" s="10"/>
    </row>
    <row r="3523" spans="1:53" hidden="1">
      <c r="A3523" s="140"/>
      <c r="B3523" s="142"/>
      <c r="C3523" s="60"/>
      <c r="D3523" s="1004"/>
      <c r="E3523" s="490"/>
      <c r="K3523" s="47"/>
      <c r="N3523" s="17"/>
      <c r="O3523" s="17"/>
      <c r="P3523" s="17"/>
      <c r="Q3523" s="69"/>
      <c r="R3523" s="755"/>
      <c r="S3523" s="755"/>
      <c r="T3523" s="11"/>
      <c r="AZ3523" s="10"/>
      <c r="BA3523" s="10"/>
    </row>
    <row r="3524" spans="1:53" hidden="1">
      <c r="A3524" s="140"/>
      <c r="B3524" s="142"/>
      <c r="C3524" s="60"/>
      <c r="D3524" s="1004" t="s">
        <v>402</v>
      </c>
      <c r="E3524" s="124"/>
      <c r="N3524" s="18">
        <f>SUBTOTAL(9,N3525:N3525)</f>
        <v>545737000</v>
      </c>
      <c r="O3524" s="18">
        <f>SUBTOTAL(9,O3525:O3525)</f>
        <v>337370000</v>
      </c>
      <c r="P3524" s="18">
        <f>SUBTOTAL(9,P3525:P3525)</f>
        <v>208367000</v>
      </c>
      <c r="Q3524" s="163"/>
      <c r="R3524" s="755"/>
      <c r="S3524" s="755"/>
      <c r="T3524" s="11"/>
      <c r="AZ3524" s="10"/>
      <c r="BA3524" s="10"/>
    </row>
    <row r="3525" spans="1:53" hidden="1">
      <c r="A3525" s="484"/>
      <c r="B3525" s="516"/>
      <c r="C3525" s="516"/>
      <c r="D3525" s="1004"/>
      <c r="E3525" s="490" t="s">
        <v>661</v>
      </c>
      <c r="F3525" s="200">
        <v>545737000</v>
      </c>
      <c r="G3525" s="35" t="s">
        <v>3</v>
      </c>
      <c r="H3525" s="503">
        <v>1</v>
      </c>
      <c r="I3525" s="35" t="s">
        <v>3296</v>
      </c>
      <c r="J3525" s="35" t="s">
        <v>3</v>
      </c>
      <c r="K3525" s="503">
        <v>1</v>
      </c>
      <c r="L3525" s="35" t="s">
        <v>3296</v>
      </c>
      <c r="M3525" s="35" t="s">
        <v>5</v>
      </c>
      <c r="N3525" s="17">
        <f t="shared" ref="N3525" si="256">ROUNDUP(IF(H3525&lt;=0,0,IF(K3525&lt;=0,0,F3525*H3525*K3525)),-3)</f>
        <v>545737000</v>
      </c>
      <c r="O3525" s="17">
        <v>337370000</v>
      </c>
      <c r="P3525" s="478">
        <f t="shared" ref="P3525" si="257">N3525-O3525</f>
        <v>208367000</v>
      </c>
      <c r="Q3525" s="69"/>
      <c r="R3525" s="755"/>
      <c r="S3525" s="755"/>
      <c r="T3525" s="11"/>
      <c r="AZ3525" s="10"/>
      <c r="BA3525" s="10"/>
    </row>
    <row r="3526" spans="1:53" hidden="1">
      <c r="A3526" s="430"/>
      <c r="B3526" s="516"/>
      <c r="C3526" s="433"/>
      <c r="D3526" s="1004"/>
      <c r="E3526" s="490"/>
      <c r="F3526" s="200"/>
      <c r="G3526" s="35"/>
      <c r="H3526" s="503"/>
      <c r="I3526" s="35"/>
      <c r="J3526" s="35"/>
      <c r="K3526" s="503"/>
      <c r="L3526" s="35"/>
      <c r="M3526" s="35"/>
      <c r="N3526" s="17"/>
      <c r="O3526" s="17"/>
      <c r="P3526" s="17"/>
      <c r="Q3526" s="69"/>
      <c r="R3526" s="755"/>
      <c r="S3526" s="755"/>
      <c r="T3526" s="11"/>
      <c r="AZ3526" s="10"/>
      <c r="BA3526" s="10"/>
    </row>
    <row r="3527" spans="1:53" hidden="1">
      <c r="A3527" s="140"/>
      <c r="B3527" s="142"/>
      <c r="C3527" s="60"/>
      <c r="D3527" s="1004" t="s">
        <v>403</v>
      </c>
      <c r="E3527" s="124"/>
      <c r="N3527" s="18">
        <f>SUBTOTAL(9,N3528:N3530)</f>
        <v>32348000</v>
      </c>
      <c r="O3527" s="18">
        <f>SUBTOTAL(9,O3528:O3530)</f>
        <v>19906000</v>
      </c>
      <c r="P3527" s="18">
        <f>SUBTOTAL(9,P3528:P3530)</f>
        <v>12442000</v>
      </c>
      <c r="Q3527" s="163"/>
      <c r="R3527" s="755"/>
      <c r="S3527" s="755"/>
      <c r="T3527" s="11"/>
      <c r="AZ3527" s="10"/>
      <c r="BA3527" s="10"/>
    </row>
    <row r="3528" spans="1:53" hidden="1">
      <c r="A3528" s="140"/>
      <c r="B3528" s="142"/>
      <c r="C3528" s="60"/>
      <c r="D3528" s="1004"/>
      <c r="E3528" s="490" t="s">
        <v>662</v>
      </c>
      <c r="F3528" s="200">
        <v>28728000</v>
      </c>
      <c r="G3528" s="35" t="s">
        <v>3</v>
      </c>
      <c r="H3528" s="503">
        <v>1</v>
      </c>
      <c r="I3528" s="35" t="s">
        <v>3310</v>
      </c>
      <c r="J3528" s="35" t="s">
        <v>3</v>
      </c>
      <c r="K3528" s="503">
        <v>1</v>
      </c>
      <c r="L3528" s="35" t="s">
        <v>3288</v>
      </c>
      <c r="M3528" s="35" t="s">
        <v>5</v>
      </c>
      <c r="N3528" s="17">
        <f t="shared" ref="N3528:N3530" si="258">ROUNDUP(IF(H3528&lt;=0,F3528,IF(K3528&lt;=0,F3528*H3528,F3528*H3528*K3528)),-3)</f>
        <v>28728000</v>
      </c>
      <c r="O3528" s="17">
        <v>16286000</v>
      </c>
      <c r="P3528" s="478">
        <f t="shared" ref="P3528:P3530" si="259">N3528-O3528</f>
        <v>12442000</v>
      </c>
      <c r="Q3528" s="69"/>
      <c r="R3528" s="755"/>
      <c r="S3528" s="755"/>
      <c r="T3528" s="11"/>
      <c r="AZ3528" s="10"/>
      <c r="BA3528" s="10"/>
    </row>
    <row r="3529" spans="1:53" hidden="1">
      <c r="A3529" s="140"/>
      <c r="B3529" s="142"/>
      <c r="C3529" s="60"/>
      <c r="D3529" s="1004"/>
      <c r="E3529" s="490" t="s">
        <v>663</v>
      </c>
      <c r="F3529" s="200">
        <v>54000</v>
      </c>
      <c r="G3529" s="35" t="s">
        <v>3</v>
      </c>
      <c r="H3529" s="503">
        <v>1</v>
      </c>
      <c r="I3529" s="35" t="s">
        <v>3311</v>
      </c>
      <c r="J3529" s="35" t="s">
        <v>3</v>
      </c>
      <c r="K3529" s="503">
        <v>30</v>
      </c>
      <c r="L3529" s="35" t="s">
        <v>3290</v>
      </c>
      <c r="M3529" s="35" t="s">
        <v>5</v>
      </c>
      <c r="N3529" s="17">
        <f t="shared" si="258"/>
        <v>1620000</v>
      </c>
      <c r="O3529" s="17">
        <v>1620000</v>
      </c>
      <c r="P3529" s="478">
        <f t="shared" si="259"/>
        <v>0</v>
      </c>
      <c r="Q3529" s="69"/>
      <c r="R3529" s="755"/>
      <c r="S3529" s="755"/>
      <c r="T3529" s="11"/>
      <c r="AZ3529" s="10"/>
      <c r="BA3529" s="10"/>
    </row>
    <row r="3530" spans="1:53" hidden="1">
      <c r="A3530" s="140"/>
      <c r="B3530" s="142"/>
      <c r="C3530" s="60"/>
      <c r="D3530" s="1004"/>
      <c r="E3530" s="490" t="s">
        <v>664</v>
      </c>
      <c r="F3530" s="200">
        <v>500000</v>
      </c>
      <c r="G3530" s="35" t="s">
        <v>3</v>
      </c>
      <c r="H3530" s="503">
        <v>1</v>
      </c>
      <c r="I3530" s="35" t="s">
        <v>3310</v>
      </c>
      <c r="J3530" s="35" t="s">
        <v>3</v>
      </c>
      <c r="K3530" s="503">
        <v>4</v>
      </c>
      <c r="L3530" s="35" t="s">
        <v>3290</v>
      </c>
      <c r="M3530" s="35" t="s">
        <v>5</v>
      </c>
      <c r="N3530" s="17">
        <f t="shared" si="258"/>
        <v>2000000</v>
      </c>
      <c r="O3530" s="17">
        <v>2000000</v>
      </c>
      <c r="P3530" s="478">
        <f t="shared" si="259"/>
        <v>0</v>
      </c>
      <c r="Q3530" s="69"/>
      <c r="R3530" s="755"/>
      <c r="S3530" s="755"/>
      <c r="T3530" s="11"/>
      <c r="AZ3530" s="10"/>
      <c r="BA3530" s="10"/>
    </row>
    <row r="3531" spans="1:53" hidden="1">
      <c r="A3531" s="140"/>
      <c r="B3531" s="142"/>
      <c r="C3531" s="60"/>
      <c r="D3531" s="1004"/>
      <c r="E3531" s="490"/>
      <c r="F3531" s="200"/>
      <c r="G3531" s="35"/>
      <c r="H3531" s="503"/>
      <c r="I3531" s="35"/>
      <c r="J3531" s="35"/>
      <c r="K3531" s="503"/>
      <c r="L3531" s="35"/>
      <c r="M3531" s="35"/>
      <c r="N3531" s="17"/>
      <c r="O3531" s="17"/>
      <c r="P3531" s="17"/>
      <c r="Q3531" s="69"/>
      <c r="R3531" s="755"/>
      <c r="S3531" s="755"/>
      <c r="T3531" s="11"/>
      <c r="AZ3531" s="10"/>
      <c r="BA3531" s="10"/>
    </row>
    <row r="3532" spans="1:53" hidden="1">
      <c r="A3532" s="484"/>
      <c r="B3532" s="516"/>
      <c r="C3532" s="516"/>
      <c r="D3532" s="1004" t="s">
        <v>413</v>
      </c>
      <c r="E3532" s="124"/>
      <c r="N3532" s="18">
        <f>SUBTOTAL(9,N3533:N3537)</f>
        <v>19923000000</v>
      </c>
      <c r="O3532" s="18">
        <f>SUBTOTAL(9,O3533:O3537)</f>
        <v>19120000000</v>
      </c>
      <c r="P3532" s="18">
        <f>SUBTOTAL(9,P3533:P3537)</f>
        <v>803000000</v>
      </c>
      <c r="Q3532" s="174"/>
      <c r="R3532" s="755"/>
      <c r="S3532" s="755"/>
      <c r="T3532" s="11"/>
      <c r="AZ3532" s="10"/>
      <c r="BA3532" s="10"/>
    </row>
    <row r="3533" spans="1:53" hidden="1">
      <c r="A3533" s="484"/>
      <c r="B3533" s="516"/>
      <c r="C3533" s="516"/>
      <c r="D3533" s="1004"/>
      <c r="E3533" s="199" t="s">
        <v>665</v>
      </c>
      <c r="F3533" s="200">
        <v>3500000000</v>
      </c>
      <c r="G3533" s="35" t="s">
        <v>3</v>
      </c>
      <c r="H3533" s="503">
        <v>1</v>
      </c>
      <c r="I3533" s="35" t="s">
        <v>16</v>
      </c>
      <c r="J3533" s="35" t="s">
        <v>3</v>
      </c>
      <c r="K3533" s="503">
        <v>1</v>
      </c>
      <c r="L3533" s="35" t="s">
        <v>16</v>
      </c>
      <c r="M3533" s="35" t="s">
        <v>5</v>
      </c>
      <c r="N3533" s="17">
        <f t="shared" ref="N3533:N3537" si="260">ROUNDUP(IF(H3533&lt;=0,0,IF(K3533&lt;=0,0,F3533*H3533*K3533)),-3)</f>
        <v>3500000000</v>
      </c>
      <c r="O3533" s="17">
        <v>8300000000</v>
      </c>
      <c r="P3533" s="478">
        <f t="shared" ref="P3533:P3537" si="261">N3533-O3533</f>
        <v>-4800000000</v>
      </c>
      <c r="Q3533" s="175"/>
      <c r="R3533" s="755"/>
      <c r="S3533" s="755"/>
      <c r="T3533" s="11"/>
      <c r="AZ3533" s="10"/>
      <c r="BA3533" s="10"/>
    </row>
    <row r="3534" spans="1:53" hidden="1">
      <c r="A3534" s="484"/>
      <c r="B3534" s="516"/>
      <c r="C3534" s="516"/>
      <c r="D3534" s="1004"/>
      <c r="E3534" s="199" t="s">
        <v>666</v>
      </c>
      <c r="F3534" s="200">
        <v>7523000000</v>
      </c>
      <c r="G3534" s="35" t="s">
        <v>3</v>
      </c>
      <c r="H3534" s="503">
        <v>1</v>
      </c>
      <c r="I3534" s="35" t="s">
        <v>16</v>
      </c>
      <c r="J3534" s="35" t="s">
        <v>3</v>
      </c>
      <c r="K3534" s="503">
        <v>1</v>
      </c>
      <c r="L3534" s="35" t="s">
        <v>16</v>
      </c>
      <c r="M3534" s="35" t="s">
        <v>5</v>
      </c>
      <c r="N3534" s="17">
        <f t="shared" si="260"/>
        <v>7523000000</v>
      </c>
      <c r="O3534" s="17">
        <v>4730000000</v>
      </c>
      <c r="P3534" s="478">
        <f t="shared" si="261"/>
        <v>2793000000</v>
      </c>
      <c r="Q3534" s="175"/>
      <c r="R3534" s="755"/>
      <c r="S3534" s="755"/>
      <c r="T3534" s="11"/>
      <c r="AZ3534" s="10"/>
      <c r="BA3534" s="10"/>
    </row>
    <row r="3535" spans="1:53" hidden="1">
      <c r="A3535" s="484"/>
      <c r="B3535" s="516"/>
      <c r="C3535" s="516"/>
      <c r="D3535" s="1004"/>
      <c r="E3535" s="199" t="s">
        <v>667</v>
      </c>
      <c r="F3535" s="200">
        <v>2300000000</v>
      </c>
      <c r="G3535" s="35" t="s">
        <v>3</v>
      </c>
      <c r="H3535" s="503">
        <v>1</v>
      </c>
      <c r="I3535" s="35" t="s">
        <v>16</v>
      </c>
      <c r="J3535" s="35" t="s">
        <v>3</v>
      </c>
      <c r="K3535" s="503">
        <v>1</v>
      </c>
      <c r="L3535" s="35" t="s">
        <v>16</v>
      </c>
      <c r="M3535" s="35" t="s">
        <v>5</v>
      </c>
      <c r="N3535" s="17">
        <f t="shared" si="260"/>
        <v>2300000000</v>
      </c>
      <c r="O3535" s="17">
        <v>6090000000</v>
      </c>
      <c r="P3535" s="478">
        <f t="shared" si="261"/>
        <v>-3790000000</v>
      </c>
      <c r="Q3535" s="175"/>
      <c r="R3535" s="755"/>
      <c r="S3535" s="755"/>
      <c r="T3535" s="11"/>
      <c r="AZ3535" s="10"/>
      <c r="BA3535" s="10"/>
    </row>
    <row r="3536" spans="1:53" hidden="1">
      <c r="A3536" s="430"/>
      <c r="B3536" s="516"/>
      <c r="C3536" s="433"/>
      <c r="D3536" s="1004"/>
      <c r="E3536" s="199" t="s">
        <v>3312</v>
      </c>
      <c r="F3536" s="200">
        <v>2000000000</v>
      </c>
      <c r="G3536" s="35" t="s">
        <v>3</v>
      </c>
      <c r="H3536" s="503">
        <v>1</v>
      </c>
      <c r="I3536" s="35" t="s">
        <v>16</v>
      </c>
      <c r="J3536" s="35" t="s">
        <v>3</v>
      </c>
      <c r="K3536" s="503">
        <v>1</v>
      </c>
      <c r="L3536" s="35" t="s">
        <v>16</v>
      </c>
      <c r="M3536" s="35" t="s">
        <v>5</v>
      </c>
      <c r="N3536" s="17">
        <f t="shared" si="260"/>
        <v>2000000000</v>
      </c>
      <c r="O3536" s="17">
        <v>0</v>
      </c>
      <c r="P3536" s="478">
        <f t="shared" si="261"/>
        <v>2000000000</v>
      </c>
      <c r="Q3536" s="175"/>
      <c r="R3536" s="755"/>
      <c r="S3536" s="755"/>
      <c r="T3536" s="11"/>
      <c r="AZ3536" s="10"/>
      <c r="BA3536" s="10"/>
    </row>
    <row r="3537" spans="1:53" hidden="1">
      <c r="A3537" s="430"/>
      <c r="B3537" s="516"/>
      <c r="C3537" s="433"/>
      <c r="D3537" s="1004"/>
      <c r="E3537" s="199" t="s">
        <v>3313</v>
      </c>
      <c r="F3537" s="200">
        <v>4600000000</v>
      </c>
      <c r="G3537" s="35" t="s">
        <v>3</v>
      </c>
      <c r="H3537" s="503">
        <v>1</v>
      </c>
      <c r="I3537" s="35" t="s">
        <v>16</v>
      </c>
      <c r="J3537" s="35" t="s">
        <v>3</v>
      </c>
      <c r="K3537" s="503">
        <v>1</v>
      </c>
      <c r="L3537" s="35" t="s">
        <v>16</v>
      </c>
      <c r="M3537" s="35" t="s">
        <v>5</v>
      </c>
      <c r="N3537" s="17">
        <f t="shared" si="260"/>
        <v>4600000000</v>
      </c>
      <c r="O3537" s="17">
        <v>0</v>
      </c>
      <c r="P3537" s="478">
        <f t="shared" si="261"/>
        <v>4600000000</v>
      </c>
      <c r="Q3537" s="175"/>
      <c r="R3537" s="755"/>
      <c r="S3537" s="755"/>
      <c r="T3537" s="11"/>
      <c r="AZ3537" s="10"/>
      <c r="BA3537" s="10"/>
    </row>
    <row r="3538" spans="1:53" hidden="1">
      <c r="A3538" s="430"/>
      <c r="B3538" s="516"/>
      <c r="C3538" s="433"/>
      <c r="D3538" s="1004"/>
      <c r="E3538" s="199"/>
      <c r="F3538" s="200"/>
      <c r="G3538" s="35"/>
      <c r="H3538" s="503"/>
      <c r="I3538" s="35"/>
      <c r="J3538" s="35"/>
      <c r="K3538" s="503"/>
      <c r="L3538" s="35"/>
      <c r="M3538" s="35"/>
      <c r="N3538" s="17"/>
      <c r="O3538" s="17"/>
      <c r="P3538" s="17"/>
      <c r="Q3538" s="175"/>
      <c r="R3538" s="755"/>
      <c r="S3538" s="755"/>
      <c r="T3538" s="11"/>
      <c r="AZ3538" s="10"/>
      <c r="BA3538" s="10"/>
    </row>
    <row r="3539" spans="1:53" hidden="1">
      <c r="A3539" s="250"/>
      <c r="B3539" s="254"/>
      <c r="C3539" s="255" t="s">
        <v>3314</v>
      </c>
      <c r="D3539" s="1050"/>
      <c r="E3539" s="266"/>
      <c r="F3539" s="267"/>
      <c r="G3539" s="130"/>
      <c r="H3539" s="131"/>
      <c r="I3539" s="130"/>
      <c r="J3539" s="130"/>
      <c r="K3539" s="131"/>
      <c r="L3539" s="130"/>
      <c r="M3539" s="130"/>
      <c r="N3539" s="132">
        <f>SUBTOTAL(9,N3540:N3545)</f>
        <v>0</v>
      </c>
      <c r="O3539" s="132">
        <f>SUBTOTAL(9,O3540:O3545)</f>
        <v>106692000</v>
      </c>
      <c r="P3539" s="132">
        <f>SUBTOTAL(9,P3540:P3545)</f>
        <v>-106692000</v>
      </c>
      <c r="Q3539" s="571">
        <f>(N3539/O3539)*100-100</f>
        <v>-100</v>
      </c>
      <c r="R3539" s="755"/>
      <c r="S3539" s="755"/>
      <c r="T3539" s="11"/>
      <c r="AZ3539" s="10"/>
      <c r="BA3539" s="10"/>
    </row>
    <row r="3540" spans="1:53" hidden="1">
      <c r="A3540" s="250"/>
      <c r="B3540" s="254"/>
      <c r="C3540" s="256"/>
      <c r="D3540" s="1004" t="s">
        <v>412</v>
      </c>
      <c r="E3540" s="490"/>
      <c r="K3540" s="47"/>
      <c r="N3540" s="18">
        <f>SUBTOTAL(9,N3541:N3541)</f>
        <v>0</v>
      </c>
      <c r="O3540" s="18">
        <f>SUBTOTAL(9,O3541:O3541)</f>
        <v>2400000</v>
      </c>
      <c r="P3540" s="18">
        <f>SUBTOTAL(9,P3541:P3541)</f>
        <v>-2400000</v>
      </c>
      <c r="Q3540" s="163"/>
      <c r="R3540" s="755"/>
      <c r="S3540" s="755"/>
      <c r="T3540" s="11"/>
      <c r="AZ3540" s="10"/>
      <c r="BA3540" s="10"/>
    </row>
    <row r="3541" spans="1:53" hidden="1">
      <c r="A3541" s="250"/>
      <c r="B3541" s="254"/>
      <c r="C3541" s="256"/>
      <c r="D3541" s="1011"/>
      <c r="E3541" s="521" t="s">
        <v>668</v>
      </c>
      <c r="G3541" s="522" t="s">
        <v>3</v>
      </c>
      <c r="H3541" s="503"/>
      <c r="I3541" s="522" t="s">
        <v>16</v>
      </c>
      <c r="J3541" s="522" t="s">
        <v>3</v>
      </c>
      <c r="K3541" s="503"/>
      <c r="L3541" s="15" t="s">
        <v>3289</v>
      </c>
      <c r="M3541" s="522" t="s">
        <v>5</v>
      </c>
      <c r="N3541" s="17">
        <f>ROUNDUP(IF(H3541&lt;=0,0,IF(K3541&lt;=0,0,F3541*H3541*K3541)),-3)</f>
        <v>0</v>
      </c>
      <c r="O3541" s="17">
        <v>2400000</v>
      </c>
      <c r="P3541" s="478">
        <f t="shared" ref="P3541" si="262">N3541-O3541</f>
        <v>-2400000</v>
      </c>
      <c r="Q3541" s="69"/>
      <c r="R3541" s="755"/>
      <c r="S3541" s="755"/>
      <c r="T3541" s="11"/>
      <c r="AZ3541" s="10"/>
      <c r="BA3541" s="10"/>
    </row>
    <row r="3542" spans="1:53" hidden="1">
      <c r="A3542" s="250"/>
      <c r="B3542" s="254"/>
      <c r="C3542" s="256"/>
      <c r="D3542" s="1011"/>
      <c r="E3542" s="521"/>
      <c r="G3542" s="522"/>
      <c r="H3542" s="503"/>
      <c r="I3542" s="522"/>
      <c r="J3542" s="522"/>
      <c r="K3542" s="503"/>
      <c r="M3542" s="522"/>
      <c r="N3542" s="17"/>
      <c r="O3542" s="17"/>
      <c r="P3542" s="17"/>
      <c r="Q3542" s="69"/>
      <c r="R3542" s="755"/>
      <c r="S3542" s="755"/>
      <c r="T3542" s="11"/>
      <c r="AZ3542" s="10"/>
      <c r="BA3542" s="10"/>
    </row>
    <row r="3543" spans="1:53" hidden="1">
      <c r="A3543" s="250"/>
      <c r="B3543" s="254"/>
      <c r="C3543" s="256"/>
      <c r="D3543" s="1011" t="s">
        <v>413</v>
      </c>
      <c r="E3543" s="521"/>
      <c r="G3543" s="522"/>
      <c r="H3543" s="503"/>
      <c r="I3543" s="522"/>
      <c r="J3543" s="522"/>
      <c r="K3543" s="503"/>
      <c r="M3543" s="522"/>
      <c r="N3543" s="18">
        <f>SUBTOTAL(9,N3544:N3544)</f>
        <v>0</v>
      </c>
      <c r="O3543" s="18">
        <f>SUBTOTAL(9,O3544:O3544)</f>
        <v>104292000</v>
      </c>
      <c r="P3543" s="18">
        <f>SUBTOTAL(9,P3544:P3544)</f>
        <v>-104292000</v>
      </c>
      <c r="Q3543" s="163"/>
      <c r="R3543" s="755"/>
      <c r="S3543" s="755"/>
      <c r="T3543" s="11"/>
      <c r="AZ3543" s="10"/>
      <c r="BA3543" s="10"/>
    </row>
    <row r="3544" spans="1:53" hidden="1">
      <c r="A3544" s="250"/>
      <c r="B3544" s="254"/>
      <c r="C3544" s="256"/>
      <c r="D3544" s="1011"/>
      <c r="E3544" s="13" t="s">
        <v>669</v>
      </c>
      <c r="G3544" s="15" t="s">
        <v>3</v>
      </c>
      <c r="H3544" s="503"/>
      <c r="I3544" s="15" t="s">
        <v>16</v>
      </c>
      <c r="J3544" s="15" t="s">
        <v>3</v>
      </c>
      <c r="K3544" s="503"/>
      <c r="L3544" s="15" t="s">
        <v>16</v>
      </c>
      <c r="M3544" s="15" t="s">
        <v>5</v>
      </c>
      <c r="N3544" s="17">
        <f>ROUNDUP(IF(H3544&lt;=0,0,IF(K3544&lt;=0,0,F3544*H3544*K3544)),-3)</f>
        <v>0</v>
      </c>
      <c r="O3544" s="17">
        <v>104292000</v>
      </c>
      <c r="P3544" s="478">
        <f t="shared" ref="P3544" si="263">N3544-O3544</f>
        <v>-104292000</v>
      </c>
      <c r="Q3544" s="69"/>
      <c r="R3544" s="755"/>
      <c r="S3544" s="755"/>
      <c r="T3544" s="11"/>
      <c r="AZ3544" s="10"/>
      <c r="BA3544" s="10"/>
    </row>
    <row r="3545" spans="1:53" hidden="1">
      <c r="A3545" s="250"/>
      <c r="B3545" s="254"/>
      <c r="C3545" s="256"/>
      <c r="D3545" s="1085"/>
      <c r="E3545" s="229"/>
      <c r="F3545" s="23"/>
      <c r="N3545" s="261"/>
      <c r="O3545" s="17"/>
      <c r="P3545" s="17"/>
      <c r="Q3545" s="69"/>
      <c r="R3545" s="755"/>
      <c r="S3545" s="755"/>
      <c r="T3545" s="11"/>
      <c r="AZ3545" s="10"/>
      <c r="BA3545" s="10"/>
    </row>
    <row r="3546" spans="1:53" hidden="1">
      <c r="A3546" s="250"/>
      <c r="B3546" s="254"/>
      <c r="C3546" s="255" t="s">
        <v>3315</v>
      </c>
      <c r="D3546" s="1050"/>
      <c r="E3546" s="266"/>
      <c r="F3546" s="267"/>
      <c r="G3546" s="130"/>
      <c r="H3546" s="131"/>
      <c r="I3546" s="130"/>
      <c r="J3546" s="130"/>
      <c r="K3546" s="131"/>
      <c r="L3546" s="130"/>
      <c r="M3546" s="130"/>
      <c r="N3546" s="132">
        <f>SUBTOTAL(9,N3547:N3561)</f>
        <v>1227780000</v>
      </c>
      <c r="O3546" s="132">
        <f>SUBTOTAL(9,O3547:O3561)</f>
        <v>1468800000</v>
      </c>
      <c r="P3546" s="132">
        <f>SUBTOTAL(9,P3547:P3561)</f>
        <v>-241020000</v>
      </c>
      <c r="Q3546" s="571">
        <f>(N3546/O3546)*100-100</f>
        <v>-16.409313725490193</v>
      </c>
      <c r="R3546" s="755"/>
      <c r="S3546" s="755"/>
      <c r="T3546" s="11"/>
      <c r="AZ3546" s="10"/>
      <c r="BA3546" s="10"/>
    </row>
    <row r="3547" spans="1:53" hidden="1">
      <c r="A3547" s="250"/>
      <c r="B3547" s="254"/>
      <c r="C3547" s="256"/>
      <c r="D3547" s="1004" t="s">
        <v>436</v>
      </c>
      <c r="E3547" s="490"/>
      <c r="K3547" s="47"/>
      <c r="N3547" s="18">
        <f>SUBTOTAL(9,N3548)</f>
        <v>1840000</v>
      </c>
      <c r="O3547" s="18">
        <f>SUBTOTAL(9,O3548)</f>
        <v>2576000</v>
      </c>
      <c r="P3547" s="18">
        <f>SUBTOTAL(9,P3548)</f>
        <v>-736000</v>
      </c>
      <c r="Q3547" s="163"/>
      <c r="R3547" s="755"/>
      <c r="S3547" s="755"/>
      <c r="T3547" s="11"/>
      <c r="AZ3547" s="10"/>
      <c r="BA3547" s="10"/>
    </row>
    <row r="3548" spans="1:53" hidden="1">
      <c r="A3548" s="250"/>
      <c r="B3548" s="254"/>
      <c r="C3548" s="256"/>
      <c r="D3548" s="1004"/>
      <c r="E3548" s="490" t="s">
        <v>670</v>
      </c>
      <c r="F3548" s="14">
        <v>1840000</v>
      </c>
      <c r="G3548" s="15" t="s">
        <v>3</v>
      </c>
      <c r="H3548" s="503">
        <v>1</v>
      </c>
      <c r="I3548" s="15" t="s">
        <v>3296</v>
      </c>
      <c r="J3548" s="15" t="s">
        <v>3</v>
      </c>
      <c r="K3548" s="503">
        <v>1</v>
      </c>
      <c r="L3548" s="15" t="s">
        <v>3289</v>
      </c>
      <c r="M3548" s="15" t="s">
        <v>5</v>
      </c>
      <c r="N3548" s="17">
        <f>ROUNDUP(IF(H3548&lt;=0,0,IF(K3548&lt;=0,0,F3548*H3548*K3548)),-3)</f>
        <v>1840000</v>
      </c>
      <c r="O3548" s="17">
        <v>2576000</v>
      </c>
      <c r="P3548" s="478">
        <f t="shared" ref="P3548" si="264">N3548-O3548</f>
        <v>-736000</v>
      </c>
      <c r="Q3548" s="69"/>
      <c r="R3548" s="755"/>
      <c r="S3548" s="755"/>
      <c r="T3548" s="11"/>
      <c r="AZ3548" s="10"/>
      <c r="BA3548" s="10"/>
    </row>
    <row r="3549" spans="1:53" hidden="1">
      <c r="A3549" s="250"/>
      <c r="B3549" s="254"/>
      <c r="C3549" s="256"/>
      <c r="D3549" s="1004"/>
      <c r="E3549" s="490"/>
      <c r="H3549" s="503"/>
      <c r="K3549" s="503"/>
      <c r="N3549" s="17"/>
      <c r="O3549" s="17"/>
      <c r="P3549" s="17"/>
      <c r="Q3549" s="69"/>
      <c r="R3549" s="755"/>
      <c r="S3549" s="755"/>
      <c r="T3549" s="11"/>
      <c r="AZ3549" s="10"/>
      <c r="BA3549" s="10"/>
    </row>
    <row r="3550" spans="1:53" hidden="1">
      <c r="A3550" s="250"/>
      <c r="B3550" s="254"/>
      <c r="C3550" s="256"/>
      <c r="D3550" s="1004" t="s">
        <v>412</v>
      </c>
      <c r="E3550" s="490"/>
      <c r="K3550" s="47"/>
      <c r="N3550" s="18">
        <f>SUBTOTAL(9,N3551:N3551)</f>
        <v>23780000</v>
      </c>
      <c r="O3550" s="18">
        <f>SUBTOTAL(9,O3551:O3551)</f>
        <v>28800000</v>
      </c>
      <c r="P3550" s="18">
        <f>SUBTOTAL(9,P3551:P3551)</f>
        <v>-5020000</v>
      </c>
      <c r="Q3550" s="163"/>
      <c r="R3550" s="755"/>
      <c r="S3550" s="755"/>
      <c r="T3550" s="11"/>
      <c r="AZ3550" s="10"/>
      <c r="BA3550" s="10"/>
    </row>
    <row r="3551" spans="1:53" hidden="1">
      <c r="A3551" s="250"/>
      <c r="B3551" s="254"/>
      <c r="C3551" s="256"/>
      <c r="D3551" s="1004"/>
      <c r="E3551" s="521" t="s">
        <v>668</v>
      </c>
      <c r="F3551" s="14">
        <v>23780000</v>
      </c>
      <c r="G3551" s="522" t="s">
        <v>3</v>
      </c>
      <c r="H3551" s="503">
        <v>1</v>
      </c>
      <c r="I3551" s="522" t="s">
        <v>16</v>
      </c>
      <c r="J3551" s="522" t="s">
        <v>3</v>
      </c>
      <c r="K3551" s="503">
        <v>1</v>
      </c>
      <c r="L3551" s="15" t="s">
        <v>3289</v>
      </c>
      <c r="M3551" s="522" t="s">
        <v>5</v>
      </c>
      <c r="N3551" s="17">
        <f>ROUNDUP(IF(H3551&lt;=0,0,IF(K3551&lt;=0,0,F3551*H3551*K3551)),-3)</f>
        <v>23780000</v>
      </c>
      <c r="O3551" s="17">
        <v>28800000</v>
      </c>
      <c r="P3551" s="478">
        <f t="shared" ref="P3551" si="265">N3551-O3551</f>
        <v>-5020000</v>
      </c>
      <c r="Q3551" s="69"/>
      <c r="R3551" s="755"/>
      <c r="S3551" s="755"/>
      <c r="T3551" s="11"/>
      <c r="AZ3551" s="10"/>
      <c r="BA3551" s="10"/>
    </row>
    <row r="3552" spans="1:53" hidden="1">
      <c r="A3552" s="250"/>
      <c r="B3552" s="254"/>
      <c r="C3552" s="256"/>
      <c r="D3552" s="1004"/>
      <c r="E3552" s="521"/>
      <c r="G3552" s="522"/>
      <c r="H3552" s="503"/>
      <c r="I3552" s="522"/>
      <c r="J3552" s="522"/>
      <c r="K3552" s="503"/>
      <c r="M3552" s="522"/>
      <c r="N3552" s="17"/>
      <c r="O3552" s="17"/>
      <c r="P3552" s="17"/>
      <c r="Q3552" s="69"/>
      <c r="R3552" s="755"/>
      <c r="S3552" s="755"/>
      <c r="T3552" s="11"/>
      <c r="AZ3552" s="10"/>
      <c r="BA3552" s="10"/>
    </row>
    <row r="3553" spans="1:53" hidden="1">
      <c r="A3553" s="250"/>
      <c r="B3553" s="254"/>
      <c r="C3553" s="256"/>
      <c r="D3553" s="1004" t="s">
        <v>402</v>
      </c>
      <c r="E3553" s="521"/>
      <c r="G3553" s="522"/>
      <c r="H3553" s="503"/>
      <c r="I3553" s="522"/>
      <c r="J3553" s="522"/>
      <c r="K3553" s="503"/>
      <c r="M3553" s="522"/>
      <c r="N3553" s="18">
        <f>SUBTOTAL(9,N3554)</f>
        <v>12500000</v>
      </c>
      <c r="O3553" s="18">
        <f>SUBTOTAL(9,O3554)</f>
        <v>17500000</v>
      </c>
      <c r="P3553" s="18">
        <f>SUBTOTAL(9,P3554)</f>
        <v>-5000000</v>
      </c>
      <c r="Q3553" s="163"/>
      <c r="R3553" s="755"/>
      <c r="S3553" s="755"/>
      <c r="T3553" s="11"/>
      <c r="AZ3553" s="10"/>
      <c r="BA3553" s="10"/>
    </row>
    <row r="3554" spans="1:53" hidden="1">
      <c r="A3554" s="250"/>
      <c r="B3554" s="254"/>
      <c r="C3554" s="256"/>
      <c r="D3554" s="1004"/>
      <c r="E3554" s="490" t="s">
        <v>671</v>
      </c>
      <c r="F3554" s="14">
        <v>1250000</v>
      </c>
      <c r="G3554" s="15" t="s">
        <v>3</v>
      </c>
      <c r="H3554" s="503">
        <v>1</v>
      </c>
      <c r="I3554" s="15" t="s">
        <v>3296</v>
      </c>
      <c r="J3554" s="15" t="s">
        <v>3</v>
      </c>
      <c r="K3554" s="503">
        <v>10</v>
      </c>
      <c r="L3554" s="15" t="s">
        <v>3289</v>
      </c>
      <c r="M3554" s="15" t="s">
        <v>5</v>
      </c>
      <c r="N3554" s="17">
        <f>ROUNDUP(IF(H3554&lt;=0,0,IF(K3554&lt;=0,0,F3554*H3554*K3554)),-3)</f>
        <v>12500000</v>
      </c>
      <c r="O3554" s="17">
        <v>17500000</v>
      </c>
      <c r="P3554" s="478">
        <f t="shared" ref="P3554" si="266">N3554-O3554</f>
        <v>-5000000</v>
      </c>
      <c r="Q3554" s="69"/>
      <c r="R3554" s="755"/>
      <c r="S3554" s="755"/>
      <c r="T3554" s="11"/>
      <c r="AZ3554" s="10"/>
      <c r="BA3554" s="10"/>
    </row>
    <row r="3555" spans="1:53" hidden="1">
      <c r="A3555" s="250"/>
      <c r="B3555" s="254"/>
      <c r="C3555" s="256"/>
      <c r="D3555" s="1004"/>
      <c r="E3555" s="490"/>
      <c r="K3555" s="47"/>
      <c r="N3555" s="17"/>
      <c r="O3555" s="17"/>
      <c r="P3555" s="17"/>
      <c r="Q3555" s="69"/>
      <c r="R3555" s="755"/>
      <c r="S3555" s="755"/>
      <c r="T3555" s="11"/>
      <c r="AZ3555" s="10"/>
      <c r="BA3555" s="10"/>
    </row>
    <row r="3556" spans="1:53" hidden="1">
      <c r="A3556" s="250"/>
      <c r="B3556" s="254"/>
      <c r="C3556" s="256"/>
      <c r="D3556" s="1004" t="s">
        <v>403</v>
      </c>
      <c r="E3556" s="490"/>
      <c r="K3556" s="47"/>
      <c r="N3556" s="18">
        <f>SUBTOTAL(9,N3557)</f>
        <v>660000</v>
      </c>
      <c r="O3556" s="18">
        <f>SUBTOTAL(9,O3557)</f>
        <v>924000</v>
      </c>
      <c r="P3556" s="18">
        <f>SUBTOTAL(9,P3557)</f>
        <v>-264000</v>
      </c>
      <c r="Q3556" s="163"/>
      <c r="R3556" s="755"/>
      <c r="S3556" s="755"/>
      <c r="T3556" s="11"/>
      <c r="AZ3556" s="10"/>
      <c r="BA3556" s="10"/>
    </row>
    <row r="3557" spans="1:53" hidden="1">
      <c r="A3557" s="250"/>
      <c r="B3557" s="254"/>
      <c r="C3557" s="256"/>
      <c r="D3557" s="1004"/>
      <c r="E3557" s="490" t="s">
        <v>672</v>
      </c>
      <c r="F3557" s="14">
        <v>11000</v>
      </c>
      <c r="G3557" s="15" t="s">
        <v>3</v>
      </c>
      <c r="H3557" s="503">
        <v>6</v>
      </c>
      <c r="I3557" s="15" t="s">
        <v>3316</v>
      </c>
      <c r="J3557" s="15" t="s">
        <v>3</v>
      </c>
      <c r="K3557" s="503">
        <v>10</v>
      </c>
      <c r="L3557" s="15" t="s">
        <v>25</v>
      </c>
      <c r="M3557" s="15" t="s">
        <v>5</v>
      </c>
      <c r="N3557" s="17">
        <f>ROUNDUP(IF(H3557&lt;=0,F3557,IF(K3557&lt;=0,F3557*H3557,F3557*H3557*K3557)),-3)</f>
        <v>660000</v>
      </c>
      <c r="O3557" s="17">
        <v>924000</v>
      </c>
      <c r="P3557" s="478">
        <f t="shared" ref="P3557" si="267">N3557-O3557</f>
        <v>-264000</v>
      </c>
      <c r="Q3557" s="69"/>
      <c r="R3557" s="755"/>
      <c r="S3557" s="755"/>
      <c r="T3557" s="11"/>
      <c r="AZ3557" s="10"/>
      <c r="BA3557" s="10"/>
    </row>
    <row r="3558" spans="1:53" hidden="1">
      <c r="A3558" s="250"/>
      <c r="B3558" s="254"/>
      <c r="C3558" s="256"/>
      <c r="D3558" s="1004"/>
      <c r="E3558" s="490"/>
      <c r="K3558" s="47"/>
      <c r="N3558" s="17"/>
      <c r="O3558" s="17"/>
      <c r="P3558" s="17"/>
      <c r="Q3558" s="69"/>
      <c r="R3558" s="755"/>
      <c r="S3558" s="755"/>
      <c r="T3558" s="11"/>
      <c r="AZ3558" s="10"/>
      <c r="BA3558" s="10"/>
    </row>
    <row r="3559" spans="1:53" hidden="1">
      <c r="A3559" s="250"/>
      <c r="B3559" s="254"/>
      <c r="C3559" s="256"/>
      <c r="D3559" s="1004" t="s">
        <v>413</v>
      </c>
      <c r="E3559" s="521"/>
      <c r="G3559" s="522"/>
      <c r="H3559" s="503"/>
      <c r="I3559" s="522"/>
      <c r="J3559" s="522"/>
      <c r="K3559" s="503"/>
      <c r="M3559" s="522"/>
      <c r="N3559" s="18">
        <f>SUBTOTAL(9,N3560)</f>
        <v>1189000000</v>
      </c>
      <c r="O3559" s="18">
        <f>SUBTOTAL(9,O3560)</f>
        <v>1419000000</v>
      </c>
      <c r="P3559" s="18">
        <f>SUBTOTAL(9,P3560)</f>
        <v>-230000000</v>
      </c>
      <c r="Q3559" s="163"/>
      <c r="R3559" s="755"/>
      <c r="S3559" s="755"/>
      <c r="T3559" s="11"/>
      <c r="AZ3559" s="10"/>
      <c r="BA3559" s="10"/>
    </row>
    <row r="3560" spans="1:53" hidden="1">
      <c r="A3560" s="250"/>
      <c r="B3560" s="254"/>
      <c r="C3560" s="256"/>
      <c r="D3560" s="1004"/>
      <c r="E3560" s="13" t="s">
        <v>669</v>
      </c>
      <c r="F3560" s="14">
        <v>1189000000</v>
      </c>
      <c r="G3560" s="15" t="s">
        <v>3</v>
      </c>
      <c r="H3560" s="503">
        <v>1</v>
      </c>
      <c r="I3560" s="15" t="s">
        <v>16</v>
      </c>
      <c r="J3560" s="15" t="s">
        <v>3</v>
      </c>
      <c r="K3560" s="503">
        <v>1</v>
      </c>
      <c r="L3560" s="15" t="s">
        <v>16</v>
      </c>
      <c r="M3560" s="15" t="s">
        <v>5</v>
      </c>
      <c r="N3560" s="17">
        <f>ROUNDUP(IF(H3560&lt;=0,0,IF(K3560&lt;=0,0,F3560*H3560*K3560)),-3)</f>
        <v>1189000000</v>
      </c>
      <c r="O3560" s="17">
        <v>1419000000</v>
      </c>
      <c r="P3560" s="478">
        <f t="shared" ref="P3560" si="268">N3560-O3560</f>
        <v>-230000000</v>
      </c>
      <c r="Q3560" s="69"/>
      <c r="R3560" s="755"/>
      <c r="S3560" s="755"/>
      <c r="T3560" s="11"/>
      <c r="AZ3560" s="10"/>
      <c r="BA3560" s="10"/>
    </row>
    <row r="3561" spans="1:53" hidden="1">
      <c r="A3561" s="250"/>
      <c r="B3561" s="254"/>
      <c r="C3561" s="256"/>
      <c r="D3561" s="1004"/>
      <c r="E3561" s="490"/>
      <c r="K3561" s="47"/>
      <c r="N3561" s="17"/>
      <c r="O3561" s="17"/>
      <c r="P3561" s="17"/>
      <c r="Q3561" s="69"/>
      <c r="R3561" s="755"/>
      <c r="S3561" s="755"/>
      <c r="T3561" s="11"/>
      <c r="AZ3561" s="10"/>
      <c r="BA3561" s="10"/>
    </row>
    <row r="3562" spans="1:53" hidden="1">
      <c r="A3562" s="140"/>
      <c r="B3562" s="165" t="s">
        <v>162</v>
      </c>
      <c r="C3562" s="165"/>
      <c r="D3562" s="1028"/>
      <c r="E3562" s="117"/>
      <c r="F3562" s="118"/>
      <c r="G3562" s="119"/>
      <c r="H3562" s="120"/>
      <c r="I3562" s="119"/>
      <c r="J3562" s="119"/>
      <c r="K3562" s="120"/>
      <c r="L3562" s="119"/>
      <c r="M3562" s="119"/>
      <c r="N3562" s="338">
        <f>SUBTOTAL(9,N3563:N3714)</f>
        <v>3605000000</v>
      </c>
      <c r="O3562" s="338">
        <f>SUBTOTAL(9,O3563:O3714)</f>
        <v>4080269800</v>
      </c>
      <c r="P3562" s="338">
        <f>SUBTOTAL(9,P3563:P3714)</f>
        <v>-475269800</v>
      </c>
      <c r="Q3562" s="122">
        <f>(N3562/O3562)*100-100</f>
        <v>-11.647999355336751</v>
      </c>
      <c r="R3562" s="755"/>
      <c r="S3562" s="755"/>
      <c r="AZ3562" s="10"/>
      <c r="BA3562" s="10"/>
    </row>
    <row r="3563" spans="1:53" hidden="1">
      <c r="A3563" s="232"/>
      <c r="B3563" s="142"/>
      <c r="C3563" s="60"/>
      <c r="D3563" s="1062" t="s">
        <v>199</v>
      </c>
      <c r="E3563" s="25"/>
      <c r="F3563" s="25"/>
      <c r="G3563" s="25"/>
      <c r="H3563" s="25">
        <v>8</v>
      </c>
      <c r="I3563" s="25" t="s">
        <v>26</v>
      </c>
      <c r="J3563" s="25"/>
      <c r="K3563" s="25"/>
      <c r="L3563" s="25"/>
      <c r="M3563" s="25"/>
      <c r="N3563" s="18">
        <f>SUBTOTAL(9,N3564:N3583)</f>
        <v>566435000</v>
      </c>
      <c r="O3563" s="18">
        <f>SUBTOTAL(9,O3564:O3583)</f>
        <v>444799000</v>
      </c>
      <c r="P3563" s="18">
        <f>SUBTOTAL(9,P3564:P3583)</f>
        <v>121636000</v>
      </c>
      <c r="Q3563" s="163"/>
      <c r="R3563" s="755"/>
      <c r="S3563" s="755"/>
      <c r="AZ3563" s="10"/>
      <c r="BA3563" s="10"/>
    </row>
    <row r="3564" spans="1:53" hidden="1">
      <c r="A3564" s="232"/>
      <c r="B3564" s="142"/>
      <c r="C3564" s="60"/>
      <c r="D3564" s="1062"/>
      <c r="E3564" s="25"/>
      <c r="F3564" s="25"/>
      <c r="G3564" s="25"/>
      <c r="H3564" s="25"/>
      <c r="I3564" s="25"/>
      <c r="J3564" s="25"/>
      <c r="K3564" s="25"/>
      <c r="L3564" s="25"/>
      <c r="M3564" s="25"/>
      <c r="N3564" s="17">
        <f>SUBTOTAL(9,N3565:N3571)</f>
        <v>410281000</v>
      </c>
      <c r="O3564" s="17">
        <f>SUBTOTAL(9,O3565:O3571)</f>
        <v>341087000</v>
      </c>
      <c r="P3564" s="17">
        <f>SUBTOTAL(9,P3565:P3571)</f>
        <v>69194000</v>
      </c>
      <c r="Q3564" s="69"/>
      <c r="R3564" s="755"/>
      <c r="S3564" s="755"/>
      <c r="AZ3564" s="10"/>
      <c r="BA3564" s="10"/>
    </row>
    <row r="3565" spans="1:53" hidden="1">
      <c r="A3565" s="232"/>
      <c r="B3565" s="142"/>
      <c r="C3565" s="60"/>
      <c r="D3565" s="1062"/>
      <c r="E3565" s="25" t="s">
        <v>59</v>
      </c>
      <c r="F3565" s="26"/>
      <c r="G3565" s="25" t="s">
        <v>3</v>
      </c>
      <c r="H3565" s="25"/>
      <c r="I3565" s="25" t="s">
        <v>26</v>
      </c>
      <c r="J3565" s="25" t="s">
        <v>3</v>
      </c>
      <c r="K3565" s="25"/>
      <c r="L3565" s="25" t="s">
        <v>12</v>
      </c>
      <c r="M3565" s="25" t="s">
        <v>5</v>
      </c>
      <c r="N3565" s="17">
        <f>ROUNDUP(IF(H3565&lt;=0,0,IF(K3565&lt;=0,0,F3565*H3565*K3565)),-3)</f>
        <v>0</v>
      </c>
      <c r="O3565" s="17">
        <v>0</v>
      </c>
      <c r="P3565" s="17">
        <f t="shared" ref="P3565:P3571" si="269">N3565-O3565</f>
        <v>0</v>
      </c>
      <c r="Q3565" s="69"/>
      <c r="R3565" s="755"/>
      <c r="S3565" s="755"/>
      <c r="AZ3565" s="10"/>
      <c r="BA3565" s="10"/>
    </row>
    <row r="3566" spans="1:53" hidden="1">
      <c r="A3566" s="232"/>
      <c r="B3566" s="142"/>
      <c r="C3566" s="60"/>
      <c r="D3566" s="1062"/>
      <c r="E3566" s="25" t="s">
        <v>60</v>
      </c>
      <c r="F3566" s="26">
        <v>5958200</v>
      </c>
      <c r="G3566" s="25" t="s">
        <v>3</v>
      </c>
      <c r="H3566" s="25"/>
      <c r="I3566" s="25" t="s">
        <v>26</v>
      </c>
      <c r="J3566" s="25" t="s">
        <v>3</v>
      </c>
      <c r="K3566" s="25"/>
      <c r="L3566" s="25" t="s">
        <v>12</v>
      </c>
      <c r="M3566" s="25" t="s">
        <v>5</v>
      </c>
      <c r="N3566" s="17">
        <f t="shared" ref="N3566:N3583" si="270">ROUNDUP(IF(H3566&lt;=0,0,IF(K3566&lt;=0,0,F3566*H3566*K3566)),-3)</f>
        <v>0</v>
      </c>
      <c r="O3566" s="17">
        <v>0</v>
      </c>
      <c r="P3566" s="17">
        <f t="shared" si="269"/>
        <v>0</v>
      </c>
      <c r="Q3566" s="69"/>
      <c r="R3566" s="755"/>
      <c r="S3566" s="755"/>
      <c r="AZ3566" s="10"/>
      <c r="BA3566" s="10"/>
    </row>
    <row r="3567" spans="1:53" hidden="1">
      <c r="A3567" s="232"/>
      <c r="B3567" s="142"/>
      <c r="C3567" s="60"/>
      <c r="D3567" s="1062"/>
      <c r="E3567" s="25" t="s">
        <v>61</v>
      </c>
      <c r="F3567" s="26">
        <v>5199010</v>
      </c>
      <c r="G3567" s="25" t="s">
        <v>3</v>
      </c>
      <c r="H3567" s="25">
        <v>1</v>
      </c>
      <c r="I3567" s="25" t="s">
        <v>26</v>
      </c>
      <c r="J3567" s="25" t="s">
        <v>3</v>
      </c>
      <c r="K3567" s="25">
        <v>12</v>
      </c>
      <c r="L3567" s="25" t="s">
        <v>12</v>
      </c>
      <c r="M3567" s="25" t="s">
        <v>5</v>
      </c>
      <c r="N3567" s="17">
        <f t="shared" si="270"/>
        <v>62389000</v>
      </c>
      <c r="O3567" s="17">
        <v>59962000</v>
      </c>
      <c r="P3567" s="17">
        <f t="shared" si="269"/>
        <v>2427000</v>
      </c>
      <c r="Q3567" s="69"/>
      <c r="R3567" s="755"/>
      <c r="S3567" s="755"/>
      <c r="AZ3567" s="10"/>
      <c r="BA3567" s="10"/>
    </row>
    <row r="3568" spans="1:53" hidden="1">
      <c r="A3568" s="232"/>
      <c r="B3568" s="142"/>
      <c r="C3568" s="60"/>
      <c r="D3568" s="1062"/>
      <c r="E3568" s="25" t="s">
        <v>62</v>
      </c>
      <c r="F3568" s="26">
        <v>4391250</v>
      </c>
      <c r="G3568" s="25" t="s">
        <v>3</v>
      </c>
      <c r="H3568" s="25">
        <v>5</v>
      </c>
      <c r="I3568" s="25" t="s">
        <v>26</v>
      </c>
      <c r="J3568" s="25" t="s">
        <v>3</v>
      </c>
      <c r="K3568" s="25">
        <v>12</v>
      </c>
      <c r="L3568" s="25" t="s">
        <v>12</v>
      </c>
      <c r="M3568" s="25" t="s">
        <v>5</v>
      </c>
      <c r="N3568" s="17">
        <f t="shared" si="270"/>
        <v>263475000</v>
      </c>
      <c r="O3568" s="17">
        <v>151123000</v>
      </c>
      <c r="P3568" s="17">
        <f t="shared" si="269"/>
        <v>112352000</v>
      </c>
      <c r="Q3568" s="69"/>
      <c r="R3568" s="755"/>
      <c r="S3568" s="755"/>
      <c r="AZ3568" s="10"/>
      <c r="BA3568" s="10"/>
    </row>
    <row r="3569" spans="1:53" hidden="1">
      <c r="A3569" s="232"/>
      <c r="B3569" s="142"/>
      <c r="C3569" s="60"/>
      <c r="D3569" s="1062"/>
      <c r="E3569" s="25" t="s">
        <v>63</v>
      </c>
      <c r="F3569" s="26">
        <v>3517340</v>
      </c>
      <c r="G3569" s="25" t="s">
        <v>3</v>
      </c>
      <c r="H3569" s="25">
        <v>2</v>
      </c>
      <c r="I3569" s="25" t="s">
        <v>26</v>
      </c>
      <c r="J3569" s="25" t="s">
        <v>3</v>
      </c>
      <c r="K3569" s="25">
        <v>12</v>
      </c>
      <c r="L3569" s="25" t="s">
        <v>12</v>
      </c>
      <c r="M3569" s="25" t="s">
        <v>5</v>
      </c>
      <c r="N3569" s="17">
        <f t="shared" si="270"/>
        <v>84417000</v>
      </c>
      <c r="O3569" s="17">
        <v>40223000</v>
      </c>
      <c r="P3569" s="17">
        <f t="shared" si="269"/>
        <v>44194000</v>
      </c>
      <c r="Q3569" s="69"/>
      <c r="R3569" s="755"/>
      <c r="S3569" s="755"/>
      <c r="AZ3569" s="10"/>
      <c r="BA3569" s="10"/>
    </row>
    <row r="3570" spans="1:53" hidden="1">
      <c r="A3570" s="232"/>
      <c r="B3570" s="142"/>
      <c r="C3570" s="60"/>
      <c r="D3570" s="1062"/>
      <c r="E3570" s="25" t="s">
        <v>64</v>
      </c>
      <c r="F3570" s="26">
        <v>2799910</v>
      </c>
      <c r="G3570" s="25" t="s">
        <v>3</v>
      </c>
      <c r="H3570" s="25">
        <v>0</v>
      </c>
      <c r="I3570" s="25" t="s">
        <v>26</v>
      </c>
      <c r="J3570" s="25" t="s">
        <v>3</v>
      </c>
      <c r="K3570" s="25"/>
      <c r="L3570" s="25" t="s">
        <v>12</v>
      </c>
      <c r="M3570" s="25" t="s">
        <v>5</v>
      </c>
      <c r="N3570" s="17">
        <f t="shared" si="270"/>
        <v>0</v>
      </c>
      <c r="O3570" s="17">
        <v>62568000</v>
      </c>
      <c r="P3570" s="17">
        <f t="shared" si="269"/>
        <v>-62568000</v>
      </c>
      <c r="Q3570" s="69"/>
      <c r="R3570" s="755"/>
      <c r="S3570" s="755"/>
      <c r="BA3570" s="10"/>
    </row>
    <row r="3571" spans="1:53" hidden="1">
      <c r="A3571" s="232"/>
      <c r="B3571" s="142"/>
      <c r="C3571" s="60"/>
      <c r="D3571" s="1062"/>
      <c r="E3571" s="25" t="s">
        <v>65</v>
      </c>
      <c r="F3571" s="26"/>
      <c r="G3571" s="25" t="s">
        <v>3</v>
      </c>
      <c r="H3571" s="25"/>
      <c r="I3571" s="25" t="s">
        <v>26</v>
      </c>
      <c r="J3571" s="25" t="s">
        <v>3</v>
      </c>
      <c r="K3571" s="25"/>
      <c r="L3571" s="25" t="s">
        <v>12</v>
      </c>
      <c r="M3571" s="25" t="s">
        <v>5</v>
      </c>
      <c r="N3571" s="17">
        <f t="shared" si="270"/>
        <v>0</v>
      </c>
      <c r="O3571" s="17">
        <v>27211000</v>
      </c>
      <c r="P3571" s="17">
        <f t="shared" si="269"/>
        <v>-27211000</v>
      </c>
      <c r="Q3571" s="69"/>
      <c r="R3571" s="755"/>
      <c r="S3571" s="755"/>
      <c r="BA3571" s="10"/>
    </row>
    <row r="3572" spans="1:53" hidden="1">
      <c r="A3572" s="232"/>
      <c r="B3572" s="142"/>
      <c r="C3572" s="60"/>
      <c r="D3572" s="1062"/>
      <c r="E3572" s="25"/>
      <c r="F3572" s="23"/>
      <c r="G3572" s="25"/>
      <c r="H3572" s="25"/>
      <c r="I3572" s="25"/>
      <c r="J3572" s="25"/>
      <c r="K3572" s="25"/>
      <c r="L3572" s="25"/>
      <c r="M3572" s="25"/>
      <c r="N3572" s="17"/>
      <c r="O3572" s="17"/>
      <c r="P3572" s="17"/>
      <c r="Q3572" s="69"/>
      <c r="R3572" s="755"/>
      <c r="S3572" s="755"/>
      <c r="AZ3572" s="100"/>
      <c r="BA3572" s="10"/>
    </row>
    <row r="3573" spans="1:53" hidden="1">
      <c r="A3573" s="232"/>
      <c r="B3573" s="142"/>
      <c r="C3573" s="60"/>
      <c r="D3573" s="1062"/>
      <c r="E3573" s="25" t="s">
        <v>49</v>
      </c>
      <c r="G3573" s="25"/>
      <c r="H3573" s="25"/>
      <c r="I3573" s="25"/>
      <c r="J3573" s="25"/>
      <c r="K3573" s="25"/>
      <c r="L3573" s="25"/>
      <c r="M3573" s="25"/>
      <c r="N3573" s="17">
        <f>SUBTOTAL(9,N3574:N3583)</f>
        <v>156154000</v>
      </c>
      <c r="O3573" s="17">
        <f>SUBTOTAL(9,O3574:O3583)</f>
        <v>103712000</v>
      </c>
      <c r="P3573" s="17">
        <f>SUBTOTAL(9,P3574:P3583)</f>
        <v>52442000</v>
      </c>
      <c r="Q3573" s="69"/>
      <c r="R3573" s="755"/>
      <c r="S3573" s="755"/>
      <c r="BA3573" s="10"/>
    </row>
    <row r="3574" spans="1:53" hidden="1">
      <c r="A3574" s="232"/>
      <c r="B3574" s="142"/>
      <c r="C3574" s="60"/>
      <c r="D3574" s="1062"/>
      <c r="E3574" s="25" t="s">
        <v>66</v>
      </c>
      <c r="F3574" s="14">
        <f>N3564</f>
        <v>410281000</v>
      </c>
      <c r="G3574" s="25" t="s">
        <v>3</v>
      </c>
      <c r="H3574" s="332">
        <v>0.01</v>
      </c>
      <c r="I3574" s="25" t="s">
        <v>16</v>
      </c>
      <c r="J3574" s="25" t="s">
        <v>3</v>
      </c>
      <c r="K3574" s="25">
        <v>30</v>
      </c>
      <c r="L3574" s="25" t="s">
        <v>50</v>
      </c>
      <c r="M3574" s="25" t="s">
        <v>5</v>
      </c>
      <c r="N3574" s="17">
        <f t="shared" si="270"/>
        <v>123085000</v>
      </c>
      <c r="O3574" s="17">
        <v>73440000</v>
      </c>
      <c r="P3574" s="17">
        <f t="shared" ref="P3574:P3583" si="271">N3574-O3574</f>
        <v>49645000</v>
      </c>
      <c r="Q3574" s="69"/>
      <c r="R3574" s="755"/>
      <c r="S3574" s="755"/>
      <c r="BA3574" s="10"/>
    </row>
    <row r="3575" spans="1:53" hidden="1">
      <c r="A3575" s="232"/>
      <c r="B3575" s="142"/>
      <c r="C3575" s="60"/>
      <c r="D3575" s="1062"/>
      <c r="E3575" s="25" t="s">
        <v>100</v>
      </c>
      <c r="G3575" s="25" t="s">
        <v>3</v>
      </c>
      <c r="H3575" s="25"/>
      <c r="I3575" s="25" t="s">
        <v>26</v>
      </c>
      <c r="J3575" s="25" t="s">
        <v>3</v>
      </c>
      <c r="K3575" s="25"/>
      <c r="L3575" s="25" t="s">
        <v>12</v>
      </c>
      <c r="M3575" s="25" t="s">
        <v>5</v>
      </c>
      <c r="N3575" s="17">
        <f t="shared" si="270"/>
        <v>0</v>
      </c>
      <c r="O3575" s="17">
        <v>0</v>
      </c>
      <c r="P3575" s="17">
        <f t="shared" si="271"/>
        <v>0</v>
      </c>
      <c r="Q3575" s="69"/>
      <c r="R3575" s="755"/>
      <c r="S3575" s="755"/>
      <c r="BA3575" s="10"/>
    </row>
    <row r="3576" spans="1:53" hidden="1">
      <c r="A3576" s="232"/>
      <c r="B3576" s="142"/>
      <c r="C3576" s="60"/>
      <c r="D3576" s="1062"/>
      <c r="E3576" s="25" t="s">
        <v>101</v>
      </c>
      <c r="G3576" s="25" t="s">
        <v>3</v>
      </c>
      <c r="H3576" s="25"/>
      <c r="I3576" s="25" t="s">
        <v>26</v>
      </c>
      <c r="J3576" s="25" t="s">
        <v>3</v>
      </c>
      <c r="K3576" s="25"/>
      <c r="L3576" s="25" t="s">
        <v>12</v>
      </c>
      <c r="M3576" s="25" t="s">
        <v>5</v>
      </c>
      <c r="N3576" s="17">
        <f t="shared" si="270"/>
        <v>0</v>
      </c>
      <c r="O3576" s="17">
        <v>0</v>
      </c>
      <c r="P3576" s="17">
        <f t="shared" si="271"/>
        <v>0</v>
      </c>
      <c r="Q3576" s="69"/>
      <c r="R3576" s="755"/>
      <c r="S3576" s="755"/>
      <c r="BA3576" s="10"/>
    </row>
    <row r="3577" spans="1:53" hidden="1">
      <c r="A3577" s="232"/>
      <c r="B3577" s="142"/>
      <c r="C3577" s="60"/>
      <c r="D3577" s="1062"/>
      <c r="E3577" s="25" t="s">
        <v>67</v>
      </c>
      <c r="F3577" s="14">
        <f>N3564/12</f>
        <v>34190083.333333336</v>
      </c>
      <c r="G3577" s="25" t="s">
        <v>3</v>
      </c>
      <c r="H3577" s="332">
        <v>0.04</v>
      </c>
      <c r="I3577" s="25" t="s">
        <v>16</v>
      </c>
      <c r="J3577" s="25" t="s">
        <v>3</v>
      </c>
      <c r="K3577" s="25">
        <v>10</v>
      </c>
      <c r="L3577" s="25" t="s">
        <v>51</v>
      </c>
      <c r="M3577" s="25" t="s">
        <v>5</v>
      </c>
      <c r="N3577" s="17">
        <f t="shared" si="270"/>
        <v>13677000</v>
      </c>
      <c r="O3577" s="17">
        <v>10880000</v>
      </c>
      <c r="P3577" s="17">
        <f t="shared" si="271"/>
        <v>2797000</v>
      </c>
      <c r="Q3577" s="69"/>
      <c r="R3577" s="755"/>
      <c r="S3577" s="755"/>
      <c r="BA3577" s="10"/>
    </row>
    <row r="3578" spans="1:53" hidden="1">
      <c r="A3578" s="232"/>
      <c r="B3578" s="142"/>
      <c r="C3578" s="60"/>
      <c r="D3578" s="1062"/>
      <c r="E3578" s="25" t="s">
        <v>68</v>
      </c>
      <c r="G3578" s="25" t="s">
        <v>3</v>
      </c>
      <c r="H3578" s="25"/>
      <c r="I3578" s="25" t="s">
        <v>26</v>
      </c>
      <c r="J3578" s="25" t="s">
        <v>3</v>
      </c>
      <c r="K3578" s="25"/>
      <c r="L3578" s="25" t="s">
        <v>12</v>
      </c>
      <c r="M3578" s="25" t="s">
        <v>5</v>
      </c>
      <c r="N3578" s="17">
        <f t="shared" si="270"/>
        <v>0</v>
      </c>
      <c r="O3578" s="17">
        <v>0</v>
      </c>
      <c r="P3578" s="17">
        <f t="shared" si="271"/>
        <v>0</v>
      </c>
      <c r="Q3578" s="69"/>
      <c r="R3578" s="755"/>
      <c r="S3578" s="755"/>
      <c r="BA3578" s="10"/>
    </row>
    <row r="3579" spans="1:53" hidden="1">
      <c r="A3579" s="232"/>
      <c r="B3579" s="142"/>
      <c r="C3579" s="60"/>
      <c r="D3579" s="1062"/>
      <c r="E3579" s="25" t="s">
        <v>69</v>
      </c>
      <c r="G3579" s="25" t="s">
        <v>3</v>
      </c>
      <c r="H3579" s="25"/>
      <c r="I3579" s="25" t="s">
        <v>26</v>
      </c>
      <c r="J3579" s="25" t="s">
        <v>3</v>
      </c>
      <c r="K3579" s="25"/>
      <c r="L3579" s="25" t="s">
        <v>12</v>
      </c>
      <c r="M3579" s="25" t="s">
        <v>5</v>
      </c>
      <c r="N3579" s="17">
        <f t="shared" si="270"/>
        <v>0</v>
      </c>
      <c r="O3579" s="17">
        <v>0</v>
      </c>
      <c r="P3579" s="17">
        <f t="shared" si="271"/>
        <v>0</v>
      </c>
      <c r="Q3579" s="69"/>
      <c r="R3579" s="755"/>
      <c r="S3579" s="755"/>
      <c r="BA3579" s="10"/>
    </row>
    <row r="3580" spans="1:53" hidden="1">
      <c r="A3580" s="232"/>
      <c r="B3580" s="142"/>
      <c r="C3580" s="60"/>
      <c r="D3580" s="1062"/>
      <c r="E3580" s="25" t="s">
        <v>102</v>
      </c>
      <c r="G3580" s="25" t="s">
        <v>3</v>
      </c>
      <c r="H3580" s="25"/>
      <c r="I3580" s="25" t="s">
        <v>26</v>
      </c>
      <c r="J3580" s="25" t="s">
        <v>3</v>
      </c>
      <c r="K3580" s="25"/>
      <c r="L3580" s="25" t="s">
        <v>12</v>
      </c>
      <c r="M3580" s="25" t="s">
        <v>5</v>
      </c>
      <c r="N3580" s="17">
        <f t="shared" si="270"/>
        <v>0</v>
      </c>
      <c r="O3580" s="17">
        <v>0</v>
      </c>
      <c r="P3580" s="17">
        <f t="shared" si="271"/>
        <v>0</v>
      </c>
      <c r="Q3580" s="69"/>
      <c r="R3580" s="755"/>
      <c r="S3580" s="755"/>
      <c r="BA3580" s="10"/>
    </row>
    <row r="3581" spans="1:53" hidden="1">
      <c r="A3581" s="232"/>
      <c r="B3581" s="142"/>
      <c r="C3581" s="60"/>
      <c r="D3581" s="1062"/>
      <c r="E3581" s="25" t="s">
        <v>54</v>
      </c>
      <c r="F3581" s="14">
        <v>130000</v>
      </c>
      <c r="G3581" s="25" t="s">
        <v>3</v>
      </c>
      <c r="H3581" s="25">
        <v>8</v>
      </c>
      <c r="I3581" s="25" t="s">
        <v>26</v>
      </c>
      <c r="J3581" s="25" t="s">
        <v>3</v>
      </c>
      <c r="K3581" s="25">
        <v>12</v>
      </c>
      <c r="L3581" s="25" t="s">
        <v>12</v>
      </c>
      <c r="M3581" s="25" t="s">
        <v>5</v>
      </c>
      <c r="N3581" s="17">
        <f t="shared" si="270"/>
        <v>12480000</v>
      </c>
      <c r="O3581" s="17">
        <v>12480000</v>
      </c>
      <c r="P3581" s="17">
        <f t="shared" si="271"/>
        <v>0</v>
      </c>
      <c r="Q3581" s="69"/>
      <c r="R3581" s="755"/>
      <c r="S3581" s="755"/>
      <c r="BA3581" s="10"/>
    </row>
    <row r="3582" spans="1:53" hidden="1">
      <c r="A3582" s="232"/>
      <c r="B3582" s="142"/>
      <c r="C3582" s="60"/>
      <c r="D3582" s="1062"/>
      <c r="E3582" s="25" t="s">
        <v>103</v>
      </c>
      <c r="F3582" s="14">
        <v>40000</v>
      </c>
      <c r="G3582" s="25" t="s">
        <v>3</v>
      </c>
      <c r="H3582" s="16">
        <f>H3563*0.8</f>
        <v>6.4</v>
      </c>
      <c r="I3582" s="25" t="s">
        <v>26</v>
      </c>
      <c r="J3582" s="25" t="s">
        <v>3</v>
      </c>
      <c r="K3582" s="25">
        <v>12</v>
      </c>
      <c r="L3582" s="25" t="s">
        <v>12</v>
      </c>
      <c r="M3582" s="25" t="s">
        <v>5</v>
      </c>
      <c r="N3582" s="17">
        <f t="shared" si="270"/>
        <v>3072000</v>
      </c>
      <c r="O3582" s="17">
        <v>3072000</v>
      </c>
      <c r="P3582" s="17">
        <f t="shared" si="271"/>
        <v>0</v>
      </c>
      <c r="Q3582" s="69"/>
      <c r="R3582" s="755"/>
      <c r="S3582" s="755"/>
      <c r="BA3582" s="10"/>
    </row>
    <row r="3583" spans="1:53" hidden="1">
      <c r="A3583" s="232"/>
      <c r="B3583" s="142"/>
      <c r="C3583" s="60"/>
      <c r="D3583" s="1062"/>
      <c r="E3583" s="25" t="s">
        <v>58</v>
      </c>
      <c r="F3583" s="14">
        <v>20000</v>
      </c>
      <c r="G3583" s="25" t="s">
        <v>3</v>
      </c>
      <c r="H3583" s="16">
        <f>H3563*2</f>
        <v>16</v>
      </c>
      <c r="I3583" s="25" t="s">
        <v>26</v>
      </c>
      <c r="J3583" s="25" t="s">
        <v>3</v>
      </c>
      <c r="K3583" s="25">
        <v>12</v>
      </c>
      <c r="L3583" s="25" t="s">
        <v>12</v>
      </c>
      <c r="M3583" s="25" t="s">
        <v>5</v>
      </c>
      <c r="N3583" s="17">
        <f t="shared" si="270"/>
        <v>3840000</v>
      </c>
      <c r="O3583" s="17">
        <v>3840000</v>
      </c>
      <c r="P3583" s="17">
        <f t="shared" si="271"/>
        <v>0</v>
      </c>
      <c r="Q3583" s="69"/>
      <c r="R3583" s="755"/>
      <c r="S3583" s="755"/>
      <c r="BA3583" s="10"/>
    </row>
    <row r="3584" spans="1:53" hidden="1">
      <c r="A3584" s="232"/>
      <c r="B3584" s="142"/>
      <c r="C3584" s="60"/>
      <c r="D3584" s="1062"/>
      <c r="E3584" s="25"/>
      <c r="G3584" s="25"/>
      <c r="H3584" s="25"/>
      <c r="I3584" s="25"/>
      <c r="J3584" s="25"/>
      <c r="K3584" s="25"/>
      <c r="L3584" s="25"/>
      <c r="M3584" s="25"/>
      <c r="N3584" s="316"/>
      <c r="O3584" s="17"/>
      <c r="P3584" s="17"/>
      <c r="Q3584" s="69"/>
      <c r="R3584" s="755"/>
      <c r="S3584" s="755"/>
      <c r="BA3584" s="10"/>
    </row>
    <row r="3585" spans="1:53" hidden="1">
      <c r="A3585" s="232"/>
      <c r="B3585" s="142"/>
      <c r="C3585" s="60"/>
      <c r="D3585" s="1062" t="s">
        <v>507</v>
      </c>
      <c r="E3585" s="25"/>
      <c r="F3585" s="25"/>
      <c r="G3585" s="25"/>
      <c r="H3585" s="25">
        <v>4</v>
      </c>
      <c r="I3585" s="25" t="s">
        <v>26</v>
      </c>
      <c r="J3585" s="25"/>
      <c r="K3585" s="25"/>
      <c r="L3585" s="25"/>
      <c r="M3585" s="25"/>
      <c r="N3585" s="18">
        <f>SUBTOTAL(9,N3586:N3602)</f>
        <v>336083000</v>
      </c>
      <c r="O3585" s="18">
        <f>SUBTOTAL(9,O3586:O3602)</f>
        <v>293774000</v>
      </c>
      <c r="P3585" s="18">
        <f>SUBTOTAL(9,P3586:P3602)</f>
        <v>42309000</v>
      </c>
      <c r="Q3585" s="163"/>
      <c r="R3585" s="755"/>
      <c r="S3585" s="755"/>
      <c r="BA3585" s="10"/>
    </row>
    <row r="3586" spans="1:53" hidden="1">
      <c r="A3586" s="232"/>
      <c r="B3586" s="142"/>
      <c r="C3586" s="60"/>
      <c r="D3586" s="1062"/>
      <c r="E3586" s="25" t="s">
        <v>52</v>
      </c>
      <c r="G3586" s="25"/>
      <c r="H3586" s="25"/>
      <c r="I3586" s="25"/>
      <c r="J3586" s="25"/>
      <c r="K3586" s="25"/>
      <c r="L3586" s="25"/>
      <c r="M3586" s="25"/>
      <c r="N3586" s="17">
        <f>SUBTOTAL(9,N3587:N3593)</f>
        <v>244790000</v>
      </c>
      <c r="O3586" s="17">
        <f>SUBTOTAL(9,O3587:O3593)</f>
        <v>227770000</v>
      </c>
      <c r="P3586" s="17">
        <f>SUBTOTAL(9,P3587:P3593)</f>
        <v>17020000</v>
      </c>
      <c r="Q3586" s="69"/>
      <c r="R3586" s="755"/>
      <c r="S3586" s="755"/>
      <c r="AZ3586" s="10"/>
      <c r="BA3586" s="10"/>
    </row>
    <row r="3587" spans="1:53" hidden="1">
      <c r="A3587" s="232"/>
      <c r="B3587" s="142"/>
      <c r="C3587" s="60"/>
      <c r="D3587" s="1062"/>
      <c r="E3587" s="25" t="s">
        <v>2471</v>
      </c>
      <c r="F3587" s="26">
        <v>6179010</v>
      </c>
      <c r="G3587" s="25" t="s">
        <v>3</v>
      </c>
      <c r="H3587" s="25">
        <v>1</v>
      </c>
      <c r="I3587" s="25" t="s">
        <v>26</v>
      </c>
      <c r="J3587" s="25" t="s">
        <v>3</v>
      </c>
      <c r="K3587" s="25">
        <v>12</v>
      </c>
      <c r="L3587" s="25" t="s">
        <v>12</v>
      </c>
      <c r="M3587" s="25" t="s">
        <v>5</v>
      </c>
      <c r="N3587" s="17">
        <f t="shared" ref="N3587:N3593" si="272">ROUNDUP(IF(H3587&lt;=0,0,IF(K3587&lt;=0,0,F3587*H3587*K3587)),-3)</f>
        <v>74149000</v>
      </c>
      <c r="O3587" s="17">
        <v>69331000</v>
      </c>
      <c r="P3587" s="17">
        <f t="shared" ref="P3587:P3593" si="273">N3587-O3587</f>
        <v>4818000</v>
      </c>
      <c r="Q3587" s="69"/>
      <c r="R3587" s="755"/>
      <c r="S3587" s="755"/>
      <c r="AZ3587" s="10"/>
      <c r="BA3587" s="10"/>
    </row>
    <row r="3588" spans="1:53" hidden="1">
      <c r="A3588" s="232"/>
      <c r="B3588" s="142"/>
      <c r="C3588" s="60"/>
      <c r="D3588" s="1062"/>
      <c r="E3588" s="25" t="s">
        <v>2472</v>
      </c>
      <c r="F3588" s="26"/>
      <c r="G3588" s="25" t="s">
        <v>3</v>
      </c>
      <c r="H3588" s="25"/>
      <c r="I3588" s="25" t="s">
        <v>26</v>
      </c>
      <c r="J3588" s="25" t="s">
        <v>3</v>
      </c>
      <c r="K3588" s="25"/>
      <c r="L3588" s="25" t="s">
        <v>12</v>
      </c>
      <c r="M3588" s="25" t="s">
        <v>5</v>
      </c>
      <c r="N3588" s="17">
        <f t="shared" si="272"/>
        <v>0</v>
      </c>
      <c r="O3588" s="17">
        <v>0</v>
      </c>
      <c r="P3588" s="17">
        <f t="shared" si="273"/>
        <v>0</v>
      </c>
      <c r="Q3588" s="69"/>
      <c r="R3588" s="755"/>
      <c r="S3588" s="755"/>
      <c r="AZ3588" s="10"/>
      <c r="BA3588" s="10"/>
    </row>
    <row r="3589" spans="1:53" hidden="1">
      <c r="A3589" s="232"/>
      <c r="B3589" s="142"/>
      <c r="C3589" s="60"/>
      <c r="D3589" s="1062"/>
      <c r="E3589" s="25" t="s">
        <v>61</v>
      </c>
      <c r="F3589" s="26">
        <v>4740010</v>
      </c>
      <c r="G3589" s="25" t="s">
        <v>3</v>
      </c>
      <c r="H3589" s="25">
        <v>3</v>
      </c>
      <c r="I3589" s="25" t="s">
        <v>26</v>
      </c>
      <c r="J3589" s="25" t="s">
        <v>3</v>
      </c>
      <c r="K3589" s="25">
        <v>12</v>
      </c>
      <c r="L3589" s="25" t="s">
        <v>12</v>
      </c>
      <c r="M3589" s="25" t="s">
        <v>5</v>
      </c>
      <c r="N3589" s="17">
        <f t="shared" si="272"/>
        <v>170641000</v>
      </c>
      <c r="O3589" s="17">
        <v>158439000</v>
      </c>
      <c r="P3589" s="17">
        <f t="shared" si="273"/>
        <v>12202000</v>
      </c>
      <c r="Q3589" s="69"/>
      <c r="R3589" s="755"/>
      <c r="S3589" s="755"/>
      <c r="AZ3589" s="10"/>
      <c r="BA3589" s="10"/>
    </row>
    <row r="3590" spans="1:53" hidden="1">
      <c r="A3590" s="232"/>
      <c r="B3590" s="142"/>
      <c r="C3590" s="60"/>
      <c r="D3590" s="1062"/>
      <c r="E3590" s="25" t="s">
        <v>62</v>
      </c>
      <c r="F3590" s="26"/>
      <c r="G3590" s="25" t="s">
        <v>3</v>
      </c>
      <c r="H3590" s="25"/>
      <c r="I3590" s="25" t="s">
        <v>26</v>
      </c>
      <c r="J3590" s="25" t="s">
        <v>3</v>
      </c>
      <c r="K3590" s="25"/>
      <c r="L3590" s="25" t="s">
        <v>12</v>
      </c>
      <c r="M3590" s="25" t="s">
        <v>5</v>
      </c>
      <c r="N3590" s="17">
        <f t="shared" si="272"/>
        <v>0</v>
      </c>
      <c r="O3590" s="17">
        <v>0</v>
      </c>
      <c r="P3590" s="17">
        <f t="shared" si="273"/>
        <v>0</v>
      </c>
      <c r="Q3590" s="69"/>
      <c r="R3590" s="755"/>
      <c r="S3590" s="755"/>
      <c r="AZ3590" s="10"/>
      <c r="BA3590" s="10"/>
    </row>
    <row r="3591" spans="1:53" hidden="1">
      <c r="A3591" s="232"/>
      <c r="B3591" s="142"/>
      <c r="C3591" s="60"/>
      <c r="D3591" s="1062"/>
      <c r="E3591" s="25" t="s">
        <v>63</v>
      </c>
      <c r="F3591" s="26"/>
      <c r="G3591" s="25" t="s">
        <v>3</v>
      </c>
      <c r="H3591" s="25"/>
      <c r="I3591" s="25" t="s">
        <v>26</v>
      </c>
      <c r="J3591" s="25" t="s">
        <v>3</v>
      </c>
      <c r="K3591" s="25"/>
      <c r="L3591" s="25" t="s">
        <v>12</v>
      </c>
      <c r="M3591" s="25" t="s">
        <v>5</v>
      </c>
      <c r="N3591" s="17">
        <f t="shared" si="272"/>
        <v>0</v>
      </c>
      <c r="O3591" s="17">
        <v>0</v>
      </c>
      <c r="P3591" s="17">
        <f t="shared" si="273"/>
        <v>0</v>
      </c>
      <c r="Q3591" s="69"/>
      <c r="R3591" s="755"/>
      <c r="S3591" s="755"/>
      <c r="AZ3591" s="10"/>
      <c r="BA3591" s="10"/>
    </row>
    <row r="3592" spans="1:53" hidden="1">
      <c r="A3592" s="232"/>
      <c r="B3592" s="142"/>
      <c r="C3592" s="60"/>
      <c r="D3592" s="1062"/>
      <c r="E3592" s="25" t="s">
        <v>64</v>
      </c>
      <c r="F3592" s="26"/>
      <c r="G3592" s="25" t="s">
        <v>3</v>
      </c>
      <c r="H3592" s="25"/>
      <c r="I3592" s="25" t="s">
        <v>26</v>
      </c>
      <c r="J3592" s="25" t="s">
        <v>3</v>
      </c>
      <c r="K3592" s="25"/>
      <c r="L3592" s="25" t="s">
        <v>12</v>
      </c>
      <c r="M3592" s="25" t="s">
        <v>5</v>
      </c>
      <c r="N3592" s="17">
        <f t="shared" si="272"/>
        <v>0</v>
      </c>
      <c r="O3592" s="17">
        <v>0</v>
      </c>
      <c r="P3592" s="17">
        <f t="shared" si="273"/>
        <v>0</v>
      </c>
      <c r="Q3592" s="69"/>
      <c r="R3592" s="755"/>
      <c r="S3592" s="755"/>
      <c r="AZ3592" s="10"/>
      <c r="BA3592" s="10"/>
    </row>
    <row r="3593" spans="1:53" hidden="1">
      <c r="A3593" s="232"/>
      <c r="B3593" s="142"/>
      <c r="C3593" s="60"/>
      <c r="D3593" s="1062"/>
      <c r="E3593" s="25" t="s">
        <v>65</v>
      </c>
      <c r="F3593" s="26"/>
      <c r="G3593" s="25" t="s">
        <v>3</v>
      </c>
      <c r="H3593" s="25"/>
      <c r="I3593" s="25" t="s">
        <v>26</v>
      </c>
      <c r="J3593" s="25" t="s">
        <v>3</v>
      </c>
      <c r="K3593" s="25"/>
      <c r="L3593" s="25" t="s">
        <v>12</v>
      </c>
      <c r="M3593" s="25" t="s">
        <v>5</v>
      </c>
      <c r="N3593" s="17">
        <f t="shared" si="272"/>
        <v>0</v>
      </c>
      <c r="O3593" s="17">
        <v>0</v>
      </c>
      <c r="P3593" s="17">
        <f t="shared" si="273"/>
        <v>0</v>
      </c>
      <c r="Q3593" s="69"/>
      <c r="R3593" s="755"/>
      <c r="S3593" s="755"/>
      <c r="AZ3593" s="10"/>
      <c r="BA3593" s="10"/>
    </row>
    <row r="3594" spans="1:53" hidden="1">
      <c r="A3594" s="232"/>
      <c r="B3594" s="142"/>
      <c r="C3594" s="60"/>
      <c r="D3594" s="1062"/>
      <c r="E3594" s="25"/>
      <c r="G3594" s="25"/>
      <c r="H3594" s="25"/>
      <c r="I3594" s="25"/>
      <c r="J3594" s="25"/>
      <c r="K3594" s="25"/>
      <c r="L3594" s="25"/>
      <c r="M3594" s="25"/>
      <c r="N3594" s="17"/>
      <c r="O3594" s="17"/>
      <c r="P3594" s="17"/>
      <c r="Q3594" s="69"/>
      <c r="R3594" s="755"/>
      <c r="S3594" s="755"/>
      <c r="AZ3594" s="10"/>
      <c r="BA3594" s="10"/>
    </row>
    <row r="3595" spans="1:53" hidden="1">
      <c r="A3595" s="232"/>
      <c r="B3595" s="142"/>
      <c r="C3595" s="60"/>
      <c r="D3595" s="1062"/>
      <c r="E3595" s="25" t="s">
        <v>49</v>
      </c>
      <c r="G3595" s="25"/>
      <c r="H3595" s="25"/>
      <c r="I3595" s="25"/>
      <c r="J3595" s="25"/>
      <c r="K3595" s="25"/>
      <c r="L3595" s="25"/>
      <c r="M3595" s="25"/>
      <c r="N3595" s="17">
        <f>SUBTOTAL(9,N3596:N3602)</f>
        <v>91293000</v>
      </c>
      <c r="O3595" s="17">
        <f>SUBTOTAL(9,O3596:O3602)</f>
        <v>66004000</v>
      </c>
      <c r="P3595" s="17">
        <f>SUBTOTAL(9,P3596:P3602)</f>
        <v>25289000</v>
      </c>
      <c r="Q3595" s="69"/>
      <c r="R3595" s="755"/>
      <c r="S3595" s="755"/>
      <c r="AZ3595" s="10"/>
      <c r="BA3595" s="10"/>
    </row>
    <row r="3596" spans="1:53" hidden="1">
      <c r="A3596" s="232"/>
      <c r="B3596" s="142"/>
      <c r="C3596" s="60"/>
      <c r="D3596" s="1062"/>
      <c r="E3596" s="25" t="s">
        <v>66</v>
      </c>
      <c r="F3596" s="14">
        <f>N3586</f>
        <v>244790000</v>
      </c>
      <c r="G3596" s="25" t="s">
        <v>3</v>
      </c>
      <c r="H3596" s="332">
        <v>0.01</v>
      </c>
      <c r="I3596" s="25" t="s">
        <v>16</v>
      </c>
      <c r="J3596" s="25" t="s">
        <v>3</v>
      </c>
      <c r="K3596" s="25">
        <v>30</v>
      </c>
      <c r="L3596" s="25" t="s">
        <v>50</v>
      </c>
      <c r="M3596" s="25" t="s">
        <v>5</v>
      </c>
      <c r="N3596" s="17">
        <f>ROUNDUP(IF(H3596&lt;=0,0,IF(K3596&lt;=0,0,F3596*H3596*K3596)),-3)</f>
        <v>73437000</v>
      </c>
      <c r="O3596" s="17">
        <v>49042000</v>
      </c>
      <c r="P3596" s="17">
        <f t="shared" ref="P3596:P3602" si="274">N3596-O3596</f>
        <v>24395000</v>
      </c>
      <c r="Q3596" s="69"/>
      <c r="R3596" s="755"/>
      <c r="S3596" s="755"/>
      <c r="AZ3596" s="10"/>
      <c r="BA3596" s="10"/>
    </row>
    <row r="3597" spans="1:53" hidden="1">
      <c r="A3597" s="232"/>
      <c r="B3597" s="142"/>
      <c r="C3597" s="60"/>
      <c r="D3597" s="1062"/>
      <c r="E3597" s="25" t="s">
        <v>67</v>
      </c>
      <c r="F3597" s="14">
        <f>N3586/12</f>
        <v>20399166.666666668</v>
      </c>
      <c r="G3597" s="25" t="s">
        <v>3</v>
      </c>
      <c r="H3597" s="332">
        <v>0.04</v>
      </c>
      <c r="I3597" s="25" t="s">
        <v>16</v>
      </c>
      <c r="J3597" s="25" t="s">
        <v>3</v>
      </c>
      <c r="K3597" s="25">
        <v>10</v>
      </c>
      <c r="L3597" s="25" t="s">
        <v>51</v>
      </c>
      <c r="M3597" s="25" t="s">
        <v>5</v>
      </c>
      <c r="N3597" s="17">
        <f t="shared" ref="N3597:N3602" si="275">ROUNDUP(IF(H3597&lt;=0,0,IF(K3597&lt;=0,0,F3597*H3597*K3597)),-3)</f>
        <v>8160000</v>
      </c>
      <c r="O3597" s="17">
        <v>7266000</v>
      </c>
      <c r="P3597" s="17">
        <f t="shared" si="274"/>
        <v>894000</v>
      </c>
      <c r="Q3597" s="69"/>
      <c r="R3597" s="755"/>
      <c r="S3597" s="755"/>
      <c r="AZ3597" s="10"/>
      <c r="BA3597" s="10"/>
    </row>
    <row r="3598" spans="1:53" hidden="1">
      <c r="A3598" s="232"/>
      <c r="B3598" s="142"/>
      <c r="C3598" s="60"/>
      <c r="D3598" s="1062"/>
      <c r="E3598" s="25" t="s">
        <v>68</v>
      </c>
      <c r="G3598" s="25" t="s">
        <v>3</v>
      </c>
      <c r="H3598" s="25"/>
      <c r="I3598" s="25" t="s">
        <v>26</v>
      </c>
      <c r="J3598" s="25" t="s">
        <v>3</v>
      </c>
      <c r="K3598" s="25"/>
      <c r="L3598" s="25" t="s">
        <v>12</v>
      </c>
      <c r="M3598" s="25" t="s">
        <v>5</v>
      </c>
      <c r="N3598" s="17">
        <f t="shared" si="275"/>
        <v>0</v>
      </c>
      <c r="O3598" s="17">
        <v>0</v>
      </c>
      <c r="P3598" s="17">
        <f t="shared" si="274"/>
        <v>0</v>
      </c>
      <c r="Q3598" s="69"/>
      <c r="R3598" s="755"/>
      <c r="S3598" s="755"/>
      <c r="AZ3598" s="10"/>
      <c r="BA3598" s="10"/>
    </row>
    <row r="3599" spans="1:53" hidden="1">
      <c r="A3599" s="232"/>
      <c r="B3599" s="142"/>
      <c r="C3599" s="60"/>
      <c r="D3599" s="1062"/>
      <c r="E3599" s="25" t="s">
        <v>69</v>
      </c>
      <c r="G3599" s="25" t="s">
        <v>3</v>
      </c>
      <c r="H3599" s="25"/>
      <c r="I3599" s="25" t="s">
        <v>26</v>
      </c>
      <c r="J3599" s="25" t="s">
        <v>3</v>
      </c>
      <c r="K3599" s="25"/>
      <c r="L3599" s="25" t="s">
        <v>12</v>
      </c>
      <c r="M3599" s="25" t="s">
        <v>5</v>
      </c>
      <c r="N3599" s="17">
        <f t="shared" si="275"/>
        <v>0</v>
      </c>
      <c r="O3599" s="17">
        <v>0</v>
      </c>
      <c r="P3599" s="17">
        <f t="shared" si="274"/>
        <v>0</v>
      </c>
      <c r="Q3599" s="69"/>
      <c r="R3599" s="755"/>
      <c r="S3599" s="755"/>
      <c r="AZ3599" s="10"/>
      <c r="BA3599" s="10"/>
    </row>
    <row r="3600" spans="1:53" hidden="1">
      <c r="A3600" s="232"/>
      <c r="B3600" s="142"/>
      <c r="C3600" s="60"/>
      <c r="D3600" s="1062"/>
      <c r="E3600" s="25" t="s">
        <v>2473</v>
      </c>
      <c r="F3600" s="14">
        <v>130000</v>
      </c>
      <c r="G3600" s="25" t="s">
        <v>3</v>
      </c>
      <c r="H3600" s="25">
        <f>H3585</f>
        <v>4</v>
      </c>
      <c r="I3600" s="25" t="s">
        <v>26</v>
      </c>
      <c r="J3600" s="25" t="s">
        <v>3</v>
      </c>
      <c r="K3600" s="25">
        <v>12</v>
      </c>
      <c r="L3600" s="25" t="s">
        <v>12</v>
      </c>
      <c r="M3600" s="25" t="s">
        <v>5</v>
      </c>
      <c r="N3600" s="17">
        <f t="shared" si="275"/>
        <v>6240000</v>
      </c>
      <c r="O3600" s="17">
        <v>6240000</v>
      </c>
      <c r="P3600" s="17">
        <f t="shared" si="274"/>
        <v>0</v>
      </c>
      <c r="Q3600" s="69"/>
      <c r="R3600" s="755"/>
      <c r="S3600" s="755"/>
      <c r="AZ3600" s="10"/>
      <c r="BA3600" s="10"/>
    </row>
    <row r="3601" spans="1:53" hidden="1">
      <c r="A3601" s="232"/>
      <c r="B3601" s="142"/>
      <c r="C3601" s="60"/>
      <c r="D3601" s="1062"/>
      <c r="E3601" s="25" t="s">
        <v>57</v>
      </c>
      <c r="F3601" s="14">
        <v>40000</v>
      </c>
      <c r="G3601" s="25" t="s">
        <v>3</v>
      </c>
      <c r="H3601" s="16">
        <f>H3585*0.8</f>
        <v>3.2</v>
      </c>
      <c r="I3601" s="25" t="s">
        <v>26</v>
      </c>
      <c r="J3601" s="25" t="s">
        <v>3</v>
      </c>
      <c r="K3601" s="25">
        <v>12</v>
      </c>
      <c r="L3601" s="25" t="s">
        <v>12</v>
      </c>
      <c r="M3601" s="25" t="s">
        <v>5</v>
      </c>
      <c r="N3601" s="17">
        <f t="shared" si="275"/>
        <v>1536000</v>
      </c>
      <c r="O3601" s="17">
        <v>1536000</v>
      </c>
      <c r="P3601" s="17">
        <f t="shared" si="274"/>
        <v>0</v>
      </c>
      <c r="Q3601" s="69"/>
      <c r="R3601" s="755"/>
      <c r="S3601" s="755"/>
      <c r="AZ3601" s="10"/>
      <c r="BA3601" s="10"/>
    </row>
    <row r="3602" spans="1:53" hidden="1">
      <c r="A3602" s="232"/>
      <c r="B3602" s="142"/>
      <c r="C3602" s="60"/>
      <c r="D3602" s="1062"/>
      <c r="E3602" s="25" t="s">
        <v>58</v>
      </c>
      <c r="F3602" s="14">
        <v>20000</v>
      </c>
      <c r="G3602" s="25" t="s">
        <v>3</v>
      </c>
      <c r="H3602" s="16">
        <f>H3585*2</f>
        <v>8</v>
      </c>
      <c r="I3602" s="25" t="s">
        <v>26</v>
      </c>
      <c r="J3602" s="25" t="s">
        <v>3</v>
      </c>
      <c r="K3602" s="25">
        <v>12</v>
      </c>
      <c r="L3602" s="25" t="s">
        <v>12</v>
      </c>
      <c r="M3602" s="25" t="s">
        <v>5</v>
      </c>
      <c r="N3602" s="17">
        <f t="shared" si="275"/>
        <v>1920000</v>
      </c>
      <c r="O3602" s="17">
        <v>1920000</v>
      </c>
      <c r="P3602" s="17">
        <f t="shared" si="274"/>
        <v>0</v>
      </c>
      <c r="Q3602" s="69"/>
      <c r="R3602" s="755"/>
      <c r="S3602" s="755"/>
      <c r="AZ3602" s="10"/>
      <c r="BA3602" s="10"/>
    </row>
    <row r="3603" spans="1:53" hidden="1">
      <c r="A3603" s="232"/>
      <c r="B3603" s="142"/>
      <c r="C3603" s="60"/>
      <c r="D3603" s="1044"/>
      <c r="E3603" s="20"/>
      <c r="F3603" s="34"/>
      <c r="G3603" s="35"/>
      <c r="H3603" s="37"/>
      <c r="I3603" s="35"/>
      <c r="J3603" s="35"/>
      <c r="K3603" s="37"/>
      <c r="L3603" s="35"/>
      <c r="M3603" s="35"/>
      <c r="N3603" s="32"/>
      <c r="O3603" s="17"/>
      <c r="P3603" s="17"/>
      <c r="Q3603" s="69"/>
      <c r="R3603" s="755"/>
      <c r="S3603" s="755"/>
      <c r="AZ3603" s="10"/>
      <c r="BA3603" s="10"/>
    </row>
    <row r="3604" spans="1:53" hidden="1">
      <c r="A3604" s="232"/>
      <c r="B3604" s="142"/>
      <c r="C3604" s="60"/>
      <c r="D3604" s="1004" t="s">
        <v>404</v>
      </c>
      <c r="E3604" s="413"/>
      <c r="F3604" s="34"/>
      <c r="G3604" s="35"/>
      <c r="H3604" s="37"/>
      <c r="I3604" s="35"/>
      <c r="J3604" s="35"/>
      <c r="K3604" s="37"/>
      <c r="L3604" s="35"/>
      <c r="M3604" s="35"/>
      <c r="N3604" s="201">
        <f>SUBTOTAL(9,N3605:N3605)</f>
        <v>80294000</v>
      </c>
      <c r="O3604" s="201">
        <f>SUBTOTAL(9,O3605:O3605)</f>
        <v>72821000</v>
      </c>
      <c r="P3604" s="201">
        <f>SUBTOTAL(9,P3605:P3605)</f>
        <v>7473000</v>
      </c>
      <c r="Q3604" s="163"/>
      <c r="R3604" s="755"/>
      <c r="S3604" s="755"/>
      <c r="AZ3604" s="10"/>
      <c r="BA3604" s="10"/>
    </row>
    <row r="3605" spans="1:53" hidden="1">
      <c r="A3605" s="232"/>
      <c r="B3605" s="142"/>
      <c r="C3605" s="60"/>
      <c r="D3605" s="1044"/>
      <c r="E3605" s="20" t="s">
        <v>598</v>
      </c>
      <c r="F3605" s="34">
        <f>N3563-N3582-N3583+N3585-N3601-N3602</f>
        <v>892150000</v>
      </c>
      <c r="G3605" s="35" t="s">
        <v>3</v>
      </c>
      <c r="H3605" s="36">
        <v>0.09</v>
      </c>
      <c r="I3605" s="35" t="s">
        <v>154</v>
      </c>
      <c r="J3605" s="35" t="s">
        <v>3</v>
      </c>
      <c r="K3605" s="37">
        <v>1</v>
      </c>
      <c r="L3605" s="35" t="s">
        <v>16</v>
      </c>
      <c r="M3605" s="35" t="s">
        <v>5</v>
      </c>
      <c r="N3605" s="32">
        <f>ROUNDUP(IF(H3605&lt;=0,F3605,IF(K3605&lt;=0,F3605*H3605,F3605*H3605*K3605)),-3)</f>
        <v>80294000</v>
      </c>
      <c r="O3605" s="17">
        <v>72821000</v>
      </c>
      <c r="P3605" s="17">
        <f>N3605-O3605</f>
        <v>7473000</v>
      </c>
      <c r="Q3605" s="69"/>
      <c r="R3605" s="755"/>
      <c r="S3605" s="755"/>
      <c r="AZ3605" s="10"/>
      <c r="BA3605" s="10"/>
    </row>
    <row r="3606" spans="1:53" hidden="1">
      <c r="A3606" s="232"/>
      <c r="B3606" s="142"/>
      <c r="C3606" s="60"/>
      <c r="D3606" s="1044"/>
      <c r="E3606" s="20"/>
      <c r="F3606" s="34"/>
      <c r="G3606" s="35"/>
      <c r="H3606" s="36"/>
      <c r="I3606" s="35"/>
      <c r="J3606" s="35"/>
      <c r="K3606" s="37"/>
      <c r="L3606" s="35"/>
      <c r="M3606" s="35"/>
      <c r="N3606" s="32"/>
      <c r="O3606" s="17"/>
      <c r="P3606" s="17"/>
      <c r="Q3606" s="69"/>
      <c r="R3606" s="755"/>
      <c r="S3606" s="755"/>
      <c r="AZ3606" s="10"/>
      <c r="BA3606" s="10"/>
    </row>
    <row r="3607" spans="1:53" hidden="1">
      <c r="A3607" s="232"/>
      <c r="B3607" s="142"/>
      <c r="C3607" s="60"/>
      <c r="D3607" s="1062" t="s">
        <v>509</v>
      </c>
      <c r="E3607" s="20"/>
      <c r="F3607" s="34"/>
      <c r="G3607" s="35"/>
      <c r="H3607" s="36"/>
      <c r="I3607" s="35"/>
      <c r="J3607" s="35"/>
      <c r="K3607" s="37"/>
      <c r="L3607" s="35"/>
      <c r="M3607" s="35"/>
      <c r="N3607" s="201">
        <f>SUBTOTAL(9,N3608:N3612)</f>
        <v>87966000</v>
      </c>
      <c r="O3607" s="201">
        <f>SUBTOTAL(9,O3608:O3612)</f>
        <v>71728000</v>
      </c>
      <c r="P3607" s="201">
        <f>SUBTOTAL(9,P3608:P3612)</f>
        <v>16238000</v>
      </c>
      <c r="Q3607" s="163"/>
      <c r="R3607" s="755"/>
      <c r="S3607" s="755"/>
      <c r="AZ3607" s="10"/>
      <c r="BA3607" s="10"/>
    </row>
    <row r="3608" spans="1:53" hidden="1">
      <c r="A3608" s="232"/>
      <c r="B3608" s="142"/>
      <c r="C3608" s="60"/>
      <c r="D3608" s="1070"/>
      <c r="E3608" s="20" t="s">
        <v>599</v>
      </c>
      <c r="F3608" s="34">
        <f>(N3563-1200000*H3563)+(N3585-1200000*H3585)</f>
        <v>888118000</v>
      </c>
      <c r="G3608" s="35" t="s">
        <v>3</v>
      </c>
      <c r="H3608" s="40">
        <v>1.2999999999999999E-2</v>
      </c>
      <c r="I3608" s="35" t="s">
        <v>154</v>
      </c>
      <c r="J3608" s="35" t="s">
        <v>3</v>
      </c>
      <c r="K3608" s="37">
        <v>1</v>
      </c>
      <c r="L3608" s="35" t="s">
        <v>16</v>
      </c>
      <c r="M3608" s="35" t="s">
        <v>5</v>
      </c>
      <c r="N3608" s="32">
        <f>ROUNDUP(IF(H3608&lt;=0,F3608,IF(K3608&lt;=0,F3608*H3608,F3608*H3608*K3608)),-3)</f>
        <v>11546000</v>
      </c>
      <c r="O3608" s="17">
        <v>9415000</v>
      </c>
      <c r="P3608" s="17">
        <f>N3608-O3608</f>
        <v>2131000</v>
      </c>
      <c r="Q3608" s="69"/>
      <c r="R3608" s="755"/>
      <c r="S3608" s="755"/>
      <c r="AZ3608" s="10"/>
      <c r="BA3608" s="10"/>
    </row>
    <row r="3609" spans="1:53" hidden="1">
      <c r="A3609" s="232"/>
      <c r="B3609" s="142"/>
      <c r="C3609" s="60"/>
      <c r="D3609" s="1070"/>
      <c r="E3609" s="20" t="s">
        <v>600</v>
      </c>
      <c r="F3609" s="34">
        <f>(N3563-1200000*H3563)+(N3585-1200000*H3585)</f>
        <v>888118000</v>
      </c>
      <c r="G3609" s="35" t="s">
        <v>3</v>
      </c>
      <c r="H3609" s="41">
        <v>4.4999999999999998E-2</v>
      </c>
      <c r="I3609" s="35" t="s">
        <v>154</v>
      </c>
      <c r="J3609" s="35" t="s">
        <v>3</v>
      </c>
      <c r="K3609" s="37">
        <v>1</v>
      </c>
      <c r="L3609" s="35" t="s">
        <v>16</v>
      </c>
      <c r="M3609" s="35" t="s">
        <v>5</v>
      </c>
      <c r="N3609" s="32">
        <f>ROUNDUP(IF(H3609&lt;=0,F3609,IF(K3609&lt;=0,F3609*H3609,F3609*H3609*K3609)),-3)</f>
        <v>39966000</v>
      </c>
      <c r="O3609" s="17">
        <v>32588000</v>
      </c>
      <c r="P3609" s="17">
        <f>N3609-O3609</f>
        <v>7378000</v>
      </c>
      <c r="Q3609" s="69"/>
      <c r="R3609" s="755"/>
      <c r="S3609" s="755"/>
      <c r="AZ3609" s="10"/>
      <c r="BA3609" s="10"/>
    </row>
    <row r="3610" spans="1:53" hidden="1">
      <c r="A3610" s="232"/>
      <c r="B3610" s="142"/>
      <c r="C3610" s="60"/>
      <c r="D3610" s="1070"/>
      <c r="E3610" s="20" t="s">
        <v>601</v>
      </c>
      <c r="F3610" s="34">
        <f>(N3563-1200000*H3563)+(N3585-1200000*H3585)</f>
        <v>888118000</v>
      </c>
      <c r="G3610" s="35" t="s">
        <v>3</v>
      </c>
      <c r="H3610" s="41">
        <v>8.4399999999999996E-3</v>
      </c>
      <c r="I3610" s="35" t="s">
        <v>154</v>
      </c>
      <c r="J3610" s="35" t="s">
        <v>3</v>
      </c>
      <c r="K3610" s="37">
        <v>1</v>
      </c>
      <c r="L3610" s="35" t="s">
        <v>16</v>
      </c>
      <c r="M3610" s="35" t="s">
        <v>5</v>
      </c>
      <c r="N3610" s="32">
        <f>ROUNDUP(IF(H3610&lt;=0,F3610,IF(K3610&lt;=0,F3610*H3610,F3610*H3610*K3610)),-3)</f>
        <v>7496000</v>
      </c>
      <c r="O3610" s="17">
        <v>6113000</v>
      </c>
      <c r="P3610" s="17">
        <f>N3610-O3610</f>
        <v>1383000</v>
      </c>
      <c r="Q3610" s="69"/>
      <c r="R3610" s="755"/>
      <c r="S3610" s="755"/>
      <c r="AZ3610" s="10"/>
      <c r="BA3610" s="10"/>
    </row>
    <row r="3611" spans="1:53" hidden="1">
      <c r="A3611" s="232"/>
      <c r="B3611" s="142"/>
      <c r="C3611" s="60"/>
      <c r="D3611" s="1070"/>
      <c r="E3611" s="20" t="s">
        <v>602</v>
      </c>
      <c r="F3611" s="34">
        <f>(N3563-1200000*H3563)+(N3585-1200000*H3585)</f>
        <v>888118000</v>
      </c>
      <c r="G3611" s="35" t="s">
        <v>3</v>
      </c>
      <c r="H3611" s="42">
        <v>3.0599999999999999E-2</v>
      </c>
      <c r="I3611" s="35" t="s">
        <v>154</v>
      </c>
      <c r="J3611" s="35" t="s">
        <v>3</v>
      </c>
      <c r="K3611" s="37">
        <v>1</v>
      </c>
      <c r="L3611" s="35" t="s">
        <v>16</v>
      </c>
      <c r="M3611" s="35" t="s">
        <v>5</v>
      </c>
      <c r="N3611" s="32">
        <f>ROUNDUP(IF(H3611&lt;=0,F3611,IF(K3611&lt;=0,F3611*H3611,F3611*H3611*K3611)),-3)</f>
        <v>27177000</v>
      </c>
      <c r="O3611" s="17">
        <v>22160000</v>
      </c>
      <c r="P3611" s="17">
        <f>N3611-O3611</f>
        <v>5017000</v>
      </c>
      <c r="Q3611" s="69"/>
      <c r="R3611" s="755"/>
      <c r="S3611" s="755"/>
      <c r="AZ3611" s="10"/>
      <c r="BA3611" s="10"/>
    </row>
    <row r="3612" spans="1:53" hidden="1">
      <c r="A3612" s="232"/>
      <c r="B3612" s="142"/>
      <c r="C3612" s="60"/>
      <c r="D3612" s="1070"/>
      <c r="E3612" s="20" t="s">
        <v>603</v>
      </c>
      <c r="F3612" s="34">
        <f>N3611</f>
        <v>27177000</v>
      </c>
      <c r="G3612" s="35" t="s">
        <v>3</v>
      </c>
      <c r="H3612" s="42">
        <v>6.5500000000000003E-2</v>
      </c>
      <c r="I3612" s="35" t="s">
        <v>154</v>
      </c>
      <c r="J3612" s="35" t="s">
        <v>3</v>
      </c>
      <c r="K3612" s="37">
        <v>1</v>
      </c>
      <c r="L3612" s="35" t="s">
        <v>16</v>
      </c>
      <c r="M3612" s="35" t="s">
        <v>5</v>
      </c>
      <c r="N3612" s="32">
        <f>ROUNDUP(IF(H3612&lt;=0,F3612,IF(K3612&lt;=0,F3612*H3612,F3612*H3612*K3612)),-3)</f>
        <v>1781000</v>
      </c>
      <c r="O3612" s="17">
        <v>1452000</v>
      </c>
      <c r="P3612" s="17">
        <f>N3612-O3612</f>
        <v>329000</v>
      </c>
      <c r="Q3612" s="69"/>
      <c r="R3612" s="755"/>
      <c r="S3612" s="755"/>
      <c r="AZ3612" s="10"/>
      <c r="BA3612" s="10"/>
    </row>
    <row r="3613" spans="1:53" hidden="1">
      <c r="A3613" s="232"/>
      <c r="B3613" s="142"/>
      <c r="C3613" s="60"/>
      <c r="D3613" s="1070"/>
      <c r="E3613" s="124"/>
      <c r="N3613" s="17"/>
      <c r="O3613" s="17"/>
      <c r="P3613" s="17"/>
      <c r="Q3613" s="69"/>
      <c r="R3613" s="755"/>
      <c r="S3613" s="755"/>
      <c r="AZ3613" s="10"/>
      <c r="BA3613" s="10"/>
    </row>
    <row r="3614" spans="1:53" hidden="1">
      <c r="A3614" s="232"/>
      <c r="B3614" s="142"/>
      <c r="C3614" s="60"/>
      <c r="D3614" s="1062" t="s">
        <v>405</v>
      </c>
      <c r="E3614" s="20"/>
      <c r="F3614" s="34"/>
      <c r="G3614" s="35"/>
      <c r="H3614" s="467"/>
      <c r="I3614" s="35"/>
      <c r="J3614" s="35"/>
      <c r="K3614" s="37"/>
      <c r="L3614" s="35"/>
      <c r="M3614" s="35"/>
      <c r="N3614" s="201">
        <f>SUBTOTAL(9,N3615:N3615)</f>
        <v>11520000</v>
      </c>
      <c r="O3614" s="201">
        <f>SUBTOTAL(9,O3615:O3615)</f>
        <v>10080000</v>
      </c>
      <c r="P3614" s="201">
        <f>SUBTOTAL(9,P3615:P3615)</f>
        <v>1440000</v>
      </c>
      <c r="Q3614" s="163"/>
      <c r="R3614" s="755"/>
      <c r="S3614" s="755"/>
      <c r="AZ3614" s="10"/>
      <c r="BA3614" s="10"/>
    </row>
    <row r="3615" spans="1:53" hidden="1">
      <c r="A3615" s="232"/>
      <c r="B3615" s="142"/>
      <c r="C3615" s="60"/>
      <c r="D3615" s="1070"/>
      <c r="E3615" s="20" t="s">
        <v>183</v>
      </c>
      <c r="F3615" s="34">
        <v>80000</v>
      </c>
      <c r="G3615" s="35" t="s">
        <v>3</v>
      </c>
      <c r="H3615" s="45">
        <v>12</v>
      </c>
      <c r="I3615" s="35" t="s">
        <v>9</v>
      </c>
      <c r="J3615" s="35" t="s">
        <v>3</v>
      </c>
      <c r="K3615" s="37">
        <v>12</v>
      </c>
      <c r="L3615" s="35" t="s">
        <v>12</v>
      </c>
      <c r="M3615" s="35" t="s">
        <v>5</v>
      </c>
      <c r="N3615" s="32">
        <f>ROUNDUP(IF(H3615&lt;=0,0,IF(K3615&lt;=0,F3615*H3615,F3615*H3615*K3615)),-3)</f>
        <v>11520000</v>
      </c>
      <c r="O3615" s="17">
        <v>10080000</v>
      </c>
      <c r="P3615" s="17">
        <f>N3615-O3615</f>
        <v>1440000</v>
      </c>
      <c r="Q3615" s="69"/>
      <c r="R3615" s="755"/>
      <c r="S3615" s="755"/>
      <c r="AZ3615" s="10"/>
      <c r="BA3615" s="10"/>
    </row>
    <row r="3616" spans="1:53" hidden="1">
      <c r="A3616" s="232"/>
      <c r="B3616" s="142"/>
      <c r="C3616" s="60"/>
      <c r="D3616" s="1070"/>
      <c r="E3616" s="20"/>
      <c r="F3616" s="34"/>
      <c r="G3616" s="35"/>
      <c r="H3616" s="42"/>
      <c r="I3616" s="35"/>
      <c r="J3616" s="35"/>
      <c r="K3616" s="37"/>
      <c r="L3616" s="35"/>
      <c r="M3616" s="35"/>
      <c r="N3616" s="32"/>
      <c r="O3616" s="17"/>
      <c r="P3616" s="17"/>
      <c r="Q3616" s="69"/>
      <c r="R3616" s="755"/>
      <c r="S3616" s="755"/>
      <c r="AZ3616" s="10"/>
      <c r="BA3616" s="10"/>
    </row>
    <row r="3617" spans="1:53" hidden="1">
      <c r="A3617" s="232"/>
      <c r="B3617" s="142"/>
      <c r="C3617" s="60"/>
      <c r="D3617" s="1062" t="s">
        <v>406</v>
      </c>
      <c r="E3617" s="20"/>
      <c r="F3617" s="34"/>
      <c r="G3617" s="35"/>
      <c r="H3617" s="42"/>
      <c r="I3617" s="35"/>
      <c r="J3617" s="35"/>
      <c r="K3617" s="37"/>
      <c r="L3617" s="35"/>
      <c r="M3617" s="35"/>
      <c r="N3617" s="201">
        <f>SUBTOTAL(9,N3618:N3618)</f>
        <v>10680000</v>
      </c>
      <c r="O3617" s="201">
        <f>SUBTOTAL(9,O3618:O3618)</f>
        <v>10068000</v>
      </c>
      <c r="P3617" s="201">
        <f>SUBTOTAL(9,P3618:P3618)</f>
        <v>612000</v>
      </c>
      <c r="Q3617" s="163"/>
      <c r="R3617" s="755"/>
      <c r="S3617" s="755"/>
      <c r="AZ3617" s="10"/>
      <c r="BA3617" s="10"/>
    </row>
    <row r="3618" spans="1:53" hidden="1">
      <c r="A3618" s="232"/>
      <c r="B3618" s="142"/>
      <c r="C3618" s="60"/>
      <c r="D3618" s="1070"/>
      <c r="E3618" s="20" t="s">
        <v>604</v>
      </c>
      <c r="F3618" s="34">
        <v>890000</v>
      </c>
      <c r="G3618" s="35" t="s">
        <v>3</v>
      </c>
      <c r="H3618" s="45">
        <v>12</v>
      </c>
      <c r="I3618" s="35" t="s">
        <v>9</v>
      </c>
      <c r="J3618" s="35" t="s">
        <v>3</v>
      </c>
      <c r="K3618" s="37">
        <v>1</v>
      </c>
      <c r="L3618" s="35" t="s">
        <v>16</v>
      </c>
      <c r="M3618" s="35" t="s">
        <v>5</v>
      </c>
      <c r="N3618" s="32">
        <f>ROUNDUP((F3618*H3618*K3618),-3)</f>
        <v>10680000</v>
      </c>
      <c r="O3618" s="17">
        <v>10068000</v>
      </c>
      <c r="P3618" s="17">
        <f>N3618-O3618</f>
        <v>612000</v>
      </c>
      <c r="Q3618" s="69"/>
      <c r="R3618" s="755"/>
      <c r="S3618" s="755"/>
      <c r="AZ3618" s="10"/>
      <c r="BA3618" s="10"/>
    </row>
    <row r="3619" spans="1:53" hidden="1">
      <c r="A3619" s="232"/>
      <c r="B3619" s="142"/>
      <c r="C3619" s="60"/>
      <c r="D3619" s="1070"/>
      <c r="E3619" s="20"/>
      <c r="F3619" s="34"/>
      <c r="G3619" s="35"/>
      <c r="H3619" s="45"/>
      <c r="I3619" s="35"/>
      <c r="J3619" s="35"/>
      <c r="K3619" s="37"/>
      <c r="L3619" s="35"/>
      <c r="M3619" s="35"/>
      <c r="N3619" s="32"/>
      <c r="O3619" s="17"/>
      <c r="P3619" s="17"/>
      <c r="Q3619" s="69"/>
      <c r="R3619" s="755"/>
      <c r="S3619" s="755"/>
      <c r="AZ3619" s="10"/>
      <c r="BA3619" s="10"/>
    </row>
    <row r="3620" spans="1:53" hidden="1">
      <c r="A3620" s="232"/>
      <c r="B3620" s="142"/>
      <c r="C3620" s="60"/>
      <c r="D3620" s="1062" t="s">
        <v>122</v>
      </c>
      <c r="E3620" s="20"/>
      <c r="F3620" s="34"/>
      <c r="G3620" s="35"/>
      <c r="H3620" s="468"/>
      <c r="I3620" s="35"/>
      <c r="J3620" s="35"/>
      <c r="K3620" s="37"/>
      <c r="L3620" s="35"/>
      <c r="M3620" s="35"/>
      <c r="N3620" s="201">
        <f>SUBTOTAL(9,N3621:N3627)</f>
        <v>19720000</v>
      </c>
      <c r="O3620" s="201">
        <f>SUBTOTAL(9,O3621:O3627)</f>
        <v>19720000</v>
      </c>
      <c r="P3620" s="201">
        <f>SUBTOTAL(9,P3621:P3627)</f>
        <v>0</v>
      </c>
      <c r="Q3620" s="163"/>
      <c r="R3620" s="755"/>
      <c r="S3620" s="755"/>
      <c r="AZ3620" s="10"/>
      <c r="BA3620" s="10"/>
    </row>
    <row r="3621" spans="1:53" hidden="1">
      <c r="A3621" s="232"/>
      <c r="B3621" s="142"/>
      <c r="C3621" s="60"/>
      <c r="D3621" s="1044"/>
      <c r="E3621" s="20" t="s">
        <v>673</v>
      </c>
      <c r="F3621" s="34">
        <v>80000</v>
      </c>
      <c r="G3621" s="35" t="s">
        <v>3</v>
      </c>
      <c r="H3621" s="45">
        <v>7</v>
      </c>
      <c r="I3621" s="35" t="s">
        <v>9</v>
      </c>
      <c r="J3621" s="35" t="s">
        <v>3</v>
      </c>
      <c r="K3621" s="37">
        <v>12</v>
      </c>
      <c r="L3621" s="35" t="s">
        <v>12</v>
      </c>
      <c r="M3621" s="35" t="s">
        <v>5</v>
      </c>
      <c r="N3621" s="32">
        <f t="shared" ref="N3621:N3626" si="276">ROUNDUP(IF(H3621&lt;=0,0,IF(K3621&lt;=0,F3621*H3621,F3621*H3621*K3621)),-3)</f>
        <v>6720000</v>
      </c>
      <c r="O3621" s="17">
        <v>6720000</v>
      </c>
      <c r="P3621" s="17">
        <f t="shared" ref="P3621:P3626" si="277">N3621-O3621</f>
        <v>0</v>
      </c>
      <c r="Q3621" s="69"/>
      <c r="R3621" s="755"/>
      <c r="S3621" s="755"/>
      <c r="AZ3621" s="10"/>
      <c r="BA3621" s="10"/>
    </row>
    <row r="3622" spans="1:53" hidden="1">
      <c r="A3622" s="232"/>
      <c r="B3622" s="142"/>
      <c r="C3622" s="60"/>
      <c r="D3622" s="1044"/>
      <c r="E3622" s="20" t="s">
        <v>674</v>
      </c>
      <c r="F3622" s="34">
        <v>640000</v>
      </c>
      <c r="G3622" s="35" t="s">
        <v>3</v>
      </c>
      <c r="H3622" s="45">
        <v>1</v>
      </c>
      <c r="I3622" s="35" t="s">
        <v>135</v>
      </c>
      <c r="J3622" s="35" t="s">
        <v>3</v>
      </c>
      <c r="K3622" s="37">
        <v>10</v>
      </c>
      <c r="L3622" s="35" t="s">
        <v>12</v>
      </c>
      <c r="M3622" s="35" t="s">
        <v>5</v>
      </c>
      <c r="N3622" s="32">
        <f t="shared" si="276"/>
        <v>6400000</v>
      </c>
      <c r="O3622" s="17">
        <v>6400000</v>
      </c>
      <c r="P3622" s="17">
        <f t="shared" si="277"/>
        <v>0</v>
      </c>
      <c r="Q3622" s="69"/>
      <c r="R3622" s="755"/>
      <c r="S3622" s="755"/>
      <c r="AZ3622" s="10"/>
      <c r="BA3622" s="10"/>
    </row>
    <row r="3623" spans="1:53" hidden="1">
      <c r="A3623" s="232"/>
      <c r="B3623" s="142"/>
      <c r="C3623" s="60"/>
      <c r="D3623" s="1044"/>
      <c r="E3623" s="20" t="s">
        <v>675</v>
      </c>
      <c r="F3623" s="34">
        <v>100000</v>
      </c>
      <c r="G3623" s="35" t="s">
        <v>3</v>
      </c>
      <c r="H3623" s="45">
        <v>7</v>
      </c>
      <c r="I3623" s="35" t="s">
        <v>9</v>
      </c>
      <c r="J3623" s="35" t="s">
        <v>3</v>
      </c>
      <c r="K3623" s="37">
        <v>2</v>
      </c>
      <c r="L3623" s="35" t="s">
        <v>155</v>
      </c>
      <c r="M3623" s="35" t="s">
        <v>5</v>
      </c>
      <c r="N3623" s="32">
        <f t="shared" si="276"/>
        <v>1400000</v>
      </c>
      <c r="O3623" s="17">
        <v>1400000</v>
      </c>
      <c r="P3623" s="17">
        <f t="shared" si="277"/>
        <v>0</v>
      </c>
      <c r="Q3623" s="69"/>
      <c r="R3623" s="755"/>
      <c r="S3623" s="755"/>
      <c r="AZ3623" s="10"/>
      <c r="BA3623" s="10"/>
    </row>
    <row r="3624" spans="1:53" hidden="1">
      <c r="A3624" s="232"/>
      <c r="B3624" s="142"/>
      <c r="C3624" s="60"/>
      <c r="D3624" s="1044"/>
      <c r="E3624" s="20" t="s">
        <v>676</v>
      </c>
      <c r="F3624" s="34">
        <v>600000</v>
      </c>
      <c r="G3624" s="35" t="s">
        <v>3</v>
      </c>
      <c r="H3624" s="45">
        <v>1</v>
      </c>
      <c r="I3624" s="35" t="s">
        <v>135</v>
      </c>
      <c r="J3624" s="35" t="s">
        <v>3</v>
      </c>
      <c r="K3624" s="37">
        <v>2</v>
      </c>
      <c r="L3624" s="35" t="s">
        <v>155</v>
      </c>
      <c r="M3624" s="35" t="s">
        <v>5</v>
      </c>
      <c r="N3624" s="32">
        <f t="shared" si="276"/>
        <v>1200000</v>
      </c>
      <c r="O3624" s="17">
        <v>1200000</v>
      </c>
      <c r="P3624" s="17">
        <f t="shared" si="277"/>
        <v>0</v>
      </c>
      <c r="Q3624" s="69"/>
      <c r="R3624" s="755"/>
      <c r="S3624" s="755"/>
      <c r="AZ3624" s="10"/>
      <c r="BA3624" s="10"/>
    </row>
    <row r="3625" spans="1:53" hidden="1">
      <c r="A3625" s="232"/>
      <c r="B3625" s="142"/>
      <c r="C3625" s="60"/>
      <c r="D3625" s="1070"/>
      <c r="E3625" s="524" t="s">
        <v>677</v>
      </c>
      <c r="F3625" s="34">
        <v>300000</v>
      </c>
      <c r="G3625" s="35" t="s">
        <v>3</v>
      </c>
      <c r="H3625" s="45">
        <v>1</v>
      </c>
      <c r="I3625" s="35" t="s">
        <v>135</v>
      </c>
      <c r="J3625" s="35" t="s">
        <v>3</v>
      </c>
      <c r="K3625" s="37">
        <v>10</v>
      </c>
      <c r="L3625" s="35" t="s">
        <v>17</v>
      </c>
      <c r="M3625" s="35" t="s">
        <v>5</v>
      </c>
      <c r="N3625" s="32">
        <f t="shared" si="276"/>
        <v>3000000</v>
      </c>
      <c r="O3625" s="17">
        <v>3000000</v>
      </c>
      <c r="P3625" s="17">
        <f t="shared" si="277"/>
        <v>0</v>
      </c>
      <c r="Q3625" s="69"/>
      <c r="R3625" s="755"/>
      <c r="S3625" s="755"/>
      <c r="AZ3625" s="10"/>
      <c r="BA3625" s="10"/>
    </row>
    <row r="3626" spans="1:53" hidden="1">
      <c r="A3626" s="232"/>
      <c r="B3626" s="142"/>
      <c r="C3626" s="60"/>
      <c r="D3626" s="1070"/>
      <c r="E3626" s="524" t="s">
        <v>678</v>
      </c>
      <c r="F3626" s="34">
        <v>500000</v>
      </c>
      <c r="G3626" s="35" t="s">
        <v>3</v>
      </c>
      <c r="H3626" s="45">
        <v>1</v>
      </c>
      <c r="I3626" s="35" t="s">
        <v>135</v>
      </c>
      <c r="J3626" s="35" t="s">
        <v>3</v>
      </c>
      <c r="K3626" s="37">
        <v>2</v>
      </c>
      <c r="L3626" s="35" t="s">
        <v>155</v>
      </c>
      <c r="M3626" s="35" t="s">
        <v>5</v>
      </c>
      <c r="N3626" s="32">
        <f t="shared" si="276"/>
        <v>1000000</v>
      </c>
      <c r="O3626" s="17">
        <v>1000000</v>
      </c>
      <c r="P3626" s="17">
        <f t="shared" si="277"/>
        <v>0</v>
      </c>
      <c r="Q3626" s="69"/>
      <c r="R3626" s="755"/>
      <c r="S3626" s="755"/>
      <c r="AZ3626" s="10"/>
      <c r="BA3626" s="10"/>
    </row>
    <row r="3627" spans="1:53" hidden="1">
      <c r="A3627" s="232"/>
      <c r="B3627" s="142"/>
      <c r="C3627" s="60"/>
      <c r="D3627" s="1070"/>
      <c r="E3627" s="20"/>
      <c r="F3627" s="34"/>
      <c r="G3627" s="35"/>
      <c r="H3627" s="36"/>
      <c r="I3627" s="35"/>
      <c r="J3627" s="35"/>
      <c r="K3627" s="37"/>
      <c r="L3627" s="35"/>
      <c r="M3627" s="35"/>
      <c r="N3627" s="32"/>
      <c r="O3627" s="17"/>
      <c r="P3627" s="17"/>
      <c r="Q3627" s="69"/>
      <c r="R3627" s="755"/>
      <c r="S3627" s="755"/>
      <c r="AZ3627" s="10"/>
      <c r="BA3627" s="10"/>
    </row>
    <row r="3628" spans="1:53" hidden="1">
      <c r="A3628" s="232"/>
      <c r="B3628" s="142"/>
      <c r="C3628" s="60"/>
      <c r="D3628" s="1062" t="s">
        <v>123</v>
      </c>
      <c r="E3628" s="20"/>
      <c r="F3628" s="34"/>
      <c r="G3628" s="35"/>
      <c r="H3628" s="36"/>
      <c r="I3628" s="35"/>
      <c r="J3628" s="35"/>
      <c r="K3628" s="37"/>
      <c r="L3628" s="35"/>
      <c r="M3628" s="35"/>
      <c r="N3628" s="201">
        <f>SUBTOTAL(9,N3629:N3631)</f>
        <v>5000000</v>
      </c>
      <c r="O3628" s="201">
        <f>SUBTOTAL(9,O3629:O3631)</f>
        <v>5400000</v>
      </c>
      <c r="P3628" s="201">
        <f>SUBTOTAL(9,P3629:P3631)</f>
        <v>-400000</v>
      </c>
      <c r="Q3628" s="163"/>
      <c r="R3628" s="755"/>
      <c r="S3628" s="755"/>
      <c r="AZ3628" s="10"/>
      <c r="BA3628" s="10"/>
    </row>
    <row r="3629" spans="1:53" hidden="1">
      <c r="A3629" s="232"/>
      <c r="B3629" s="142"/>
      <c r="C3629" s="60"/>
      <c r="D3629" s="1070"/>
      <c r="E3629" s="124" t="s">
        <v>679</v>
      </c>
      <c r="F3629" s="14">
        <v>0</v>
      </c>
      <c r="G3629" s="15" t="s">
        <v>3</v>
      </c>
      <c r="H3629" s="16">
        <v>1</v>
      </c>
      <c r="I3629" s="15" t="s">
        <v>159</v>
      </c>
      <c r="J3629" s="15" t="s">
        <v>3</v>
      </c>
      <c r="K3629" s="16">
        <v>1</v>
      </c>
      <c r="L3629" s="15" t="s">
        <v>154</v>
      </c>
      <c r="M3629" s="15" t="s">
        <v>5</v>
      </c>
      <c r="N3629" s="17">
        <f>ROUNDUP(IF(H3629&lt;=0,0,IF(K3629&lt;=0,0,F3629*H3629*K3629)),-3)</f>
        <v>0</v>
      </c>
      <c r="O3629" s="17">
        <v>400000</v>
      </c>
      <c r="P3629" s="17">
        <f>N3629-O3629</f>
        <v>-400000</v>
      </c>
      <c r="Q3629" s="69"/>
      <c r="R3629" s="755"/>
      <c r="S3629" s="755"/>
      <c r="AZ3629" s="10"/>
      <c r="BA3629" s="10"/>
    </row>
    <row r="3630" spans="1:53" hidden="1">
      <c r="A3630" s="232"/>
      <c r="B3630" s="142"/>
      <c r="C3630" s="60"/>
      <c r="D3630" s="1070"/>
      <c r="E3630" s="124" t="s">
        <v>680</v>
      </c>
      <c r="F3630" s="14">
        <v>5000000</v>
      </c>
      <c r="G3630" s="15" t="s">
        <v>3</v>
      </c>
      <c r="H3630" s="16">
        <v>1</v>
      </c>
      <c r="I3630" s="15" t="s">
        <v>159</v>
      </c>
      <c r="J3630" s="15" t="s">
        <v>3</v>
      </c>
      <c r="K3630" s="16">
        <v>1</v>
      </c>
      <c r="L3630" s="15" t="s">
        <v>18</v>
      </c>
      <c r="M3630" s="15" t="s">
        <v>5</v>
      </c>
      <c r="N3630" s="17">
        <f>ROUNDUP(IF(H3630&lt;=0,0,IF(K3630&lt;=0,0,F3630*H3630*K3630)),-3)</f>
        <v>5000000</v>
      </c>
      <c r="O3630" s="17">
        <v>5000000</v>
      </c>
      <c r="P3630" s="17">
        <f>N3630-O3630</f>
        <v>0</v>
      </c>
      <c r="Q3630" s="69"/>
      <c r="R3630" s="755"/>
      <c r="S3630" s="755"/>
      <c r="AZ3630" s="10"/>
      <c r="BA3630" s="10"/>
    </row>
    <row r="3631" spans="1:53" hidden="1">
      <c r="A3631" s="232"/>
      <c r="B3631" s="142"/>
      <c r="C3631" s="60"/>
      <c r="D3631" s="1070"/>
      <c r="E3631" s="20"/>
      <c r="F3631" s="34"/>
      <c r="G3631" s="35"/>
      <c r="H3631" s="36"/>
      <c r="I3631" s="35"/>
      <c r="J3631" s="35"/>
      <c r="K3631" s="37"/>
      <c r="L3631" s="35"/>
      <c r="M3631" s="35"/>
      <c r="N3631" s="32"/>
      <c r="O3631" s="17"/>
      <c r="P3631" s="17"/>
      <c r="Q3631" s="69"/>
      <c r="R3631" s="755"/>
      <c r="S3631" s="755"/>
      <c r="AZ3631" s="10"/>
      <c r="BA3631" s="10"/>
    </row>
    <row r="3632" spans="1:53" hidden="1">
      <c r="A3632" s="232"/>
      <c r="B3632" s="142"/>
      <c r="C3632" s="60"/>
      <c r="D3632" s="1004" t="s">
        <v>397</v>
      </c>
      <c r="E3632" s="124"/>
      <c r="N3632" s="18">
        <f>SUBTOTAL(9,N3633:N3634)</f>
        <v>1000000</v>
      </c>
      <c r="O3632" s="18">
        <f>SUBTOTAL(9,O3633:O3634)</f>
        <v>806000</v>
      </c>
      <c r="P3632" s="18">
        <f>SUBTOTAL(9,P3633:P3634)</f>
        <v>194000</v>
      </c>
      <c r="Q3632" s="163"/>
      <c r="R3632" s="755"/>
      <c r="S3632" s="755"/>
      <c r="AZ3632" s="10"/>
      <c r="BA3632" s="10"/>
    </row>
    <row r="3633" spans="1:53" hidden="1">
      <c r="A3633" s="232"/>
      <c r="B3633" s="142"/>
      <c r="C3633" s="60"/>
      <c r="D3633" s="1004"/>
      <c r="E3633" s="124" t="s">
        <v>681</v>
      </c>
      <c r="F3633" s="14">
        <v>1000000</v>
      </c>
      <c r="G3633" s="15" t="s">
        <v>3</v>
      </c>
      <c r="H3633" s="16">
        <v>1</v>
      </c>
      <c r="I3633" s="15" t="s">
        <v>56</v>
      </c>
      <c r="J3633" s="15" t="s">
        <v>3</v>
      </c>
      <c r="K3633" s="16">
        <v>1</v>
      </c>
      <c r="L3633" s="15" t="s">
        <v>154</v>
      </c>
      <c r="M3633" s="15" t="s">
        <v>5</v>
      </c>
      <c r="N3633" s="17">
        <f>ROUNDUP(IF(H3633&lt;=0,0,IF(K3633&lt;=0,0,F3633*H3633*K3633)),-3)</f>
        <v>1000000</v>
      </c>
      <c r="O3633" s="17">
        <v>498000</v>
      </c>
      <c r="P3633" s="17">
        <f>N3633-O3633</f>
        <v>502000</v>
      </c>
      <c r="Q3633" s="69"/>
      <c r="R3633" s="755"/>
      <c r="S3633" s="755"/>
      <c r="AZ3633" s="10"/>
      <c r="BA3633" s="10"/>
    </row>
    <row r="3634" spans="1:53" hidden="1">
      <c r="A3634" s="232"/>
      <c r="B3634" s="142"/>
      <c r="C3634" s="60"/>
      <c r="D3634" s="1004"/>
      <c r="E3634" s="124" t="s">
        <v>682</v>
      </c>
      <c r="G3634" s="15" t="s">
        <v>3</v>
      </c>
      <c r="H3634" s="16">
        <v>1</v>
      </c>
      <c r="I3634" s="15" t="s">
        <v>56</v>
      </c>
      <c r="J3634" s="15" t="s">
        <v>3</v>
      </c>
      <c r="K3634" s="16">
        <v>2</v>
      </c>
      <c r="L3634" s="15" t="s">
        <v>12</v>
      </c>
      <c r="M3634" s="15" t="s">
        <v>5</v>
      </c>
      <c r="N3634" s="17">
        <f>ROUNDUP(IF(H3634&lt;=0,0,IF(K3634&lt;=0,0,F3634*H3634*K3634)),-3)</f>
        <v>0</v>
      </c>
      <c r="O3634" s="17">
        <v>308000</v>
      </c>
      <c r="P3634" s="17">
        <f>N3634-O3634</f>
        <v>-308000</v>
      </c>
      <c r="Q3634" s="69"/>
      <c r="R3634" s="755"/>
      <c r="S3634" s="755"/>
      <c r="AZ3634" s="10"/>
      <c r="BA3634" s="10"/>
    </row>
    <row r="3635" spans="1:53" hidden="1">
      <c r="A3635" s="232"/>
      <c r="B3635" s="142"/>
      <c r="C3635" s="60"/>
      <c r="D3635" s="1044"/>
      <c r="E3635" s="20"/>
      <c r="F3635" s="34"/>
      <c r="G3635" s="35"/>
      <c r="H3635" s="36"/>
      <c r="I3635" s="35"/>
      <c r="J3635" s="35"/>
      <c r="K3635" s="37"/>
      <c r="L3635" s="35"/>
      <c r="M3635" s="35"/>
      <c r="N3635" s="32"/>
      <c r="O3635" s="17"/>
      <c r="P3635" s="17"/>
      <c r="Q3635" s="69"/>
      <c r="R3635" s="755"/>
      <c r="S3635" s="755"/>
      <c r="AZ3635" s="10"/>
      <c r="BA3635" s="10"/>
    </row>
    <row r="3636" spans="1:53" hidden="1">
      <c r="A3636" s="232"/>
      <c r="B3636" s="142"/>
      <c r="C3636" s="60"/>
      <c r="D3636" s="1004" t="s">
        <v>436</v>
      </c>
      <c r="E3636" s="124"/>
      <c r="N3636" s="18">
        <f>SUBTOTAL(9,N3637:N3644)</f>
        <v>27700000</v>
      </c>
      <c r="O3636" s="18">
        <f>SUBTOTAL(9,O3637:O3644)</f>
        <v>33771000</v>
      </c>
      <c r="P3636" s="18">
        <f>SUBTOTAL(9,P3637:P3644)</f>
        <v>-6071000</v>
      </c>
      <c r="Q3636" s="163"/>
      <c r="R3636" s="755"/>
      <c r="S3636" s="755"/>
      <c r="AZ3636" s="10"/>
      <c r="BA3636" s="10"/>
    </row>
    <row r="3637" spans="1:53" hidden="1">
      <c r="A3637" s="232"/>
      <c r="B3637" s="142"/>
      <c r="C3637" s="60"/>
      <c r="D3637" s="1004"/>
      <c r="E3637" s="524" t="s">
        <v>684</v>
      </c>
      <c r="F3637" s="14">
        <v>5000000</v>
      </c>
      <c r="G3637" s="15" t="s">
        <v>3</v>
      </c>
      <c r="H3637" s="16">
        <v>1</v>
      </c>
      <c r="I3637" s="15" t="s">
        <v>4</v>
      </c>
      <c r="J3637" s="15" t="s">
        <v>3</v>
      </c>
      <c r="K3637" s="16">
        <v>1</v>
      </c>
      <c r="L3637" s="15" t="s">
        <v>4</v>
      </c>
      <c r="M3637" s="15" t="s">
        <v>5</v>
      </c>
      <c r="N3637" s="17">
        <f t="shared" ref="N3637:N3644" si="278">ROUNDUP(IF(H3637&lt;=0,0,IF(K3637&lt;=0,0,F3637*H3637*K3637)),-3)</f>
        <v>5000000</v>
      </c>
      <c r="O3637" s="17">
        <v>5510000</v>
      </c>
      <c r="P3637" s="17">
        <f t="shared" ref="P3637:P3644" si="279">N3637-O3637</f>
        <v>-510000</v>
      </c>
      <c r="Q3637" s="69"/>
      <c r="R3637" s="755"/>
      <c r="S3637" s="755"/>
      <c r="AZ3637" s="10"/>
      <c r="BA3637" s="10"/>
    </row>
    <row r="3638" spans="1:53" hidden="1">
      <c r="A3638" s="232"/>
      <c r="B3638" s="142"/>
      <c r="C3638" s="60"/>
      <c r="D3638" s="1004"/>
      <c r="E3638" s="525" t="s">
        <v>685</v>
      </c>
      <c r="G3638" s="15" t="s">
        <v>3</v>
      </c>
      <c r="I3638" s="15" t="s">
        <v>4</v>
      </c>
      <c r="J3638" s="15" t="s">
        <v>3</v>
      </c>
      <c r="L3638" s="15" t="s">
        <v>18</v>
      </c>
      <c r="M3638" s="15" t="s">
        <v>5</v>
      </c>
      <c r="N3638" s="17">
        <f>ROUNDUP(IF(H3638&lt;=0,0,IF(K3638&lt;=0,0,F3638*H3638*K3638)),-3)</f>
        <v>0</v>
      </c>
      <c r="O3638" s="17">
        <v>14061000</v>
      </c>
      <c r="P3638" s="17">
        <f t="shared" si="279"/>
        <v>-14061000</v>
      </c>
      <c r="Q3638" s="69"/>
      <c r="R3638" s="755"/>
      <c r="S3638" s="755"/>
      <c r="AZ3638" s="10"/>
      <c r="BA3638" s="10"/>
    </row>
    <row r="3639" spans="1:53" hidden="1">
      <c r="A3639" s="232"/>
      <c r="B3639" s="142"/>
      <c r="C3639" s="60"/>
      <c r="D3639" s="1004"/>
      <c r="E3639" s="525" t="s">
        <v>2474</v>
      </c>
      <c r="F3639" s="14">
        <v>400000</v>
      </c>
      <c r="G3639" s="15" t="s">
        <v>3</v>
      </c>
      <c r="H3639" s="16">
        <v>1</v>
      </c>
      <c r="I3639" s="15" t="s">
        <v>16</v>
      </c>
      <c r="J3639" s="15" t="s">
        <v>3</v>
      </c>
      <c r="K3639" s="16">
        <v>5</v>
      </c>
      <c r="L3639" s="15" t="s">
        <v>117</v>
      </c>
      <c r="M3639" s="15" t="s">
        <v>5</v>
      </c>
      <c r="N3639" s="17">
        <f t="shared" si="278"/>
        <v>2000000</v>
      </c>
      <c r="O3639" s="17">
        <v>0</v>
      </c>
      <c r="P3639" s="17">
        <f t="shared" si="279"/>
        <v>2000000</v>
      </c>
      <c r="Q3639" s="69"/>
      <c r="R3639" s="755"/>
      <c r="S3639" s="755"/>
      <c r="AZ3639" s="10"/>
      <c r="BA3639" s="10"/>
    </row>
    <row r="3640" spans="1:53" hidden="1">
      <c r="A3640" s="232"/>
      <c r="B3640" s="142"/>
      <c r="C3640" s="60"/>
      <c r="D3640" s="1004"/>
      <c r="E3640" s="525" t="s">
        <v>2475</v>
      </c>
      <c r="F3640" s="14">
        <v>1600000</v>
      </c>
      <c r="G3640" s="15" t="s">
        <v>3</v>
      </c>
      <c r="H3640" s="16">
        <v>1</v>
      </c>
      <c r="I3640" s="15" t="s">
        <v>16</v>
      </c>
      <c r="J3640" s="15" t="s">
        <v>3</v>
      </c>
      <c r="K3640" s="16">
        <v>5</v>
      </c>
      <c r="L3640" s="15" t="s">
        <v>117</v>
      </c>
      <c r="M3640" s="15" t="s">
        <v>5</v>
      </c>
      <c r="N3640" s="17">
        <f t="shared" si="278"/>
        <v>8000000</v>
      </c>
      <c r="O3640" s="17">
        <v>0</v>
      </c>
      <c r="P3640" s="17">
        <f t="shared" si="279"/>
        <v>8000000</v>
      </c>
      <c r="Q3640" s="69"/>
      <c r="R3640" s="755"/>
      <c r="S3640" s="755"/>
      <c r="AZ3640" s="10"/>
      <c r="BA3640" s="10"/>
    </row>
    <row r="3641" spans="1:53" hidden="1">
      <c r="A3641" s="232"/>
      <c r="B3641" s="142"/>
      <c r="C3641" s="60"/>
      <c r="D3641" s="1004"/>
      <c r="E3641" s="13" t="s">
        <v>653</v>
      </c>
      <c r="F3641" s="14">
        <v>5500000</v>
      </c>
      <c r="G3641" s="15" t="s">
        <v>3</v>
      </c>
      <c r="H3641" s="16">
        <v>1</v>
      </c>
      <c r="I3641" s="15" t="s">
        <v>135</v>
      </c>
      <c r="J3641" s="15" t="s">
        <v>3</v>
      </c>
      <c r="K3641" s="16">
        <v>1</v>
      </c>
      <c r="L3641" s="15" t="s">
        <v>446</v>
      </c>
      <c r="M3641" s="15" t="s">
        <v>5</v>
      </c>
      <c r="N3641" s="17">
        <f t="shared" si="278"/>
        <v>5500000</v>
      </c>
      <c r="O3641" s="17">
        <v>7000000</v>
      </c>
      <c r="P3641" s="17">
        <f t="shared" si="279"/>
        <v>-1500000</v>
      </c>
      <c r="Q3641" s="69"/>
      <c r="R3641" s="755"/>
      <c r="S3641" s="755"/>
      <c r="AZ3641" s="10"/>
      <c r="BA3641" s="10"/>
    </row>
    <row r="3642" spans="1:53" hidden="1">
      <c r="A3642" s="232"/>
      <c r="B3642" s="142"/>
      <c r="C3642" s="60"/>
      <c r="D3642" s="1004"/>
      <c r="E3642" s="124" t="s">
        <v>527</v>
      </c>
      <c r="F3642" s="14">
        <v>100000</v>
      </c>
      <c r="G3642" s="15" t="s">
        <v>3</v>
      </c>
      <c r="H3642" s="16">
        <v>1</v>
      </c>
      <c r="I3642" s="15" t="s">
        <v>135</v>
      </c>
      <c r="J3642" s="15" t="s">
        <v>3</v>
      </c>
      <c r="K3642" s="16">
        <v>12</v>
      </c>
      <c r="L3642" s="15" t="s">
        <v>17</v>
      </c>
      <c r="M3642" s="15" t="s">
        <v>5</v>
      </c>
      <c r="N3642" s="17">
        <f t="shared" si="278"/>
        <v>1200000</v>
      </c>
      <c r="O3642" s="17">
        <v>1200000</v>
      </c>
      <c r="P3642" s="17">
        <f t="shared" si="279"/>
        <v>0</v>
      </c>
      <c r="Q3642" s="69"/>
      <c r="R3642" s="755"/>
      <c r="S3642" s="755"/>
      <c r="AZ3642" s="10"/>
      <c r="BA3642" s="10"/>
    </row>
    <row r="3643" spans="1:53" hidden="1">
      <c r="A3643" s="232"/>
      <c r="B3643" s="142"/>
      <c r="C3643" s="60"/>
      <c r="D3643" s="1004"/>
      <c r="E3643" s="124" t="s">
        <v>692</v>
      </c>
      <c r="F3643" s="14">
        <v>4000000</v>
      </c>
      <c r="G3643" s="15" t="s">
        <v>3</v>
      </c>
      <c r="H3643" s="16">
        <v>1</v>
      </c>
      <c r="I3643" s="15" t="s">
        <v>16</v>
      </c>
      <c r="J3643" s="15" t="s">
        <v>3</v>
      </c>
      <c r="K3643" s="16">
        <v>1</v>
      </c>
      <c r="L3643" s="15" t="s">
        <v>16</v>
      </c>
      <c r="M3643" s="15" t="s">
        <v>5</v>
      </c>
      <c r="N3643" s="17">
        <f>ROUNDUP(IF(H3643&lt;=0,0,IF(K3643&lt;=0,0,F3643*H3643*K3643)),-3)</f>
        <v>4000000</v>
      </c>
      <c r="O3643" s="17">
        <v>4000000</v>
      </c>
      <c r="P3643" s="17">
        <f t="shared" si="279"/>
        <v>0</v>
      </c>
      <c r="Q3643" s="69"/>
      <c r="R3643" s="755"/>
      <c r="S3643" s="755"/>
      <c r="AZ3643" s="10"/>
      <c r="BA3643" s="10"/>
    </row>
    <row r="3644" spans="1:53" hidden="1">
      <c r="A3644" s="232"/>
      <c r="B3644" s="142"/>
      <c r="C3644" s="60"/>
      <c r="D3644" s="1004"/>
      <c r="E3644" s="525" t="s">
        <v>693</v>
      </c>
      <c r="F3644" s="14">
        <v>2000000</v>
      </c>
      <c r="G3644" s="15" t="s">
        <v>3</v>
      </c>
      <c r="H3644" s="16">
        <v>1</v>
      </c>
      <c r="I3644" s="15" t="s">
        <v>135</v>
      </c>
      <c r="J3644" s="15" t="s">
        <v>3</v>
      </c>
      <c r="K3644" s="16">
        <v>1</v>
      </c>
      <c r="L3644" s="15" t="s">
        <v>154</v>
      </c>
      <c r="M3644" s="15" t="s">
        <v>5</v>
      </c>
      <c r="N3644" s="17">
        <f t="shared" si="278"/>
        <v>2000000</v>
      </c>
      <c r="O3644" s="17">
        <v>2000000</v>
      </c>
      <c r="P3644" s="17">
        <f t="shared" si="279"/>
        <v>0</v>
      </c>
      <c r="Q3644" s="69"/>
      <c r="R3644" s="755"/>
      <c r="S3644" s="755"/>
      <c r="AZ3644" s="10"/>
      <c r="BA3644" s="10"/>
    </row>
    <row r="3645" spans="1:53" hidden="1">
      <c r="A3645" s="232"/>
      <c r="B3645" s="142"/>
      <c r="C3645" s="60"/>
      <c r="D3645" s="1044"/>
      <c r="E3645" s="20"/>
      <c r="F3645" s="34"/>
      <c r="G3645" s="35"/>
      <c r="H3645" s="36"/>
      <c r="I3645" s="35"/>
      <c r="J3645" s="35"/>
      <c r="K3645" s="37"/>
      <c r="L3645" s="35"/>
      <c r="M3645" s="35"/>
      <c r="N3645" s="32"/>
      <c r="O3645" s="17"/>
      <c r="P3645" s="17"/>
      <c r="Q3645" s="69"/>
      <c r="R3645" s="755"/>
      <c r="S3645" s="755"/>
      <c r="AZ3645" s="10"/>
      <c r="BA3645" s="10"/>
    </row>
    <row r="3646" spans="1:53" hidden="1">
      <c r="A3646" s="232"/>
      <c r="B3646" s="142"/>
      <c r="C3646" s="60"/>
      <c r="D3646" s="1004" t="s">
        <v>445</v>
      </c>
      <c r="E3646" s="124"/>
      <c r="N3646" s="18">
        <f>SUBTOTAL(9,N3647:N3648)</f>
        <v>13204000</v>
      </c>
      <c r="O3646" s="18">
        <f>SUBTOTAL(9,O3647:O3648)</f>
        <v>15175000</v>
      </c>
      <c r="P3646" s="18">
        <f>SUBTOTAL(9,P3647:P3648)</f>
        <v>-1971000</v>
      </c>
      <c r="Q3646" s="163"/>
      <c r="R3646" s="755"/>
      <c r="S3646" s="755"/>
      <c r="AZ3646" s="10"/>
      <c r="BA3646" s="10"/>
    </row>
    <row r="3647" spans="1:53" hidden="1">
      <c r="A3647" s="232"/>
      <c r="B3647" s="142"/>
      <c r="C3647" s="60"/>
      <c r="D3647" s="1004"/>
      <c r="E3647" s="124" t="s">
        <v>688</v>
      </c>
      <c r="F3647" s="14">
        <v>6560000</v>
      </c>
      <c r="G3647" s="15" t="s">
        <v>3</v>
      </c>
      <c r="H3647" s="16">
        <v>1</v>
      </c>
      <c r="I3647" s="15" t="s">
        <v>2499</v>
      </c>
      <c r="J3647" s="15" t="s">
        <v>3</v>
      </c>
      <c r="K3647" s="16">
        <v>1</v>
      </c>
      <c r="L3647" s="15" t="s">
        <v>2496</v>
      </c>
      <c r="M3647" s="15" t="s">
        <v>5</v>
      </c>
      <c r="N3647" s="17">
        <f>ROUNDUP(IF(H3647&lt;=0,0,IF(K3647&lt;=0,0,F3647*H3647*K3647)),-3)</f>
        <v>6560000</v>
      </c>
      <c r="O3647" s="17">
        <v>8000000</v>
      </c>
      <c r="P3647" s="17">
        <f>N3647-O3647</f>
        <v>-1440000</v>
      </c>
      <c r="Q3647" s="69"/>
      <c r="R3647" s="755"/>
      <c r="S3647" s="755"/>
      <c r="AZ3647" s="10"/>
      <c r="BA3647" s="10"/>
    </row>
    <row r="3648" spans="1:53" hidden="1">
      <c r="A3648" s="232"/>
      <c r="B3648" s="142"/>
      <c r="C3648" s="60"/>
      <c r="D3648" s="1004"/>
      <c r="E3648" s="124" t="s">
        <v>689</v>
      </c>
      <c r="F3648" s="14">
        <v>6644000</v>
      </c>
      <c r="G3648" s="15" t="s">
        <v>3</v>
      </c>
      <c r="H3648" s="16">
        <v>1</v>
      </c>
      <c r="I3648" s="15" t="s">
        <v>2499</v>
      </c>
      <c r="J3648" s="15" t="s">
        <v>3</v>
      </c>
      <c r="K3648" s="16">
        <v>1</v>
      </c>
      <c r="L3648" s="15" t="s">
        <v>2496</v>
      </c>
      <c r="M3648" s="15" t="s">
        <v>5</v>
      </c>
      <c r="N3648" s="17">
        <f>ROUNDUP(IF(H3648&lt;=0,0,IF(K3648&lt;=0,0,F3648*H3648*K3648)),-3)</f>
        <v>6644000</v>
      </c>
      <c r="O3648" s="17">
        <v>7175000</v>
      </c>
      <c r="P3648" s="17">
        <f>N3648-O3648</f>
        <v>-531000</v>
      </c>
      <c r="Q3648" s="69"/>
      <c r="R3648" s="755"/>
      <c r="S3648" s="755"/>
      <c r="AZ3648" s="10"/>
      <c r="BA3648" s="10"/>
    </row>
    <row r="3649" spans="1:53" hidden="1">
      <c r="A3649" s="232"/>
      <c r="B3649" s="142"/>
      <c r="C3649" s="60"/>
      <c r="D3649" s="1004"/>
      <c r="E3649" s="124"/>
      <c r="N3649" s="17"/>
      <c r="O3649" s="17"/>
      <c r="P3649" s="17"/>
      <c r="Q3649" s="69"/>
      <c r="R3649" s="755"/>
      <c r="S3649" s="755"/>
      <c r="AZ3649" s="10"/>
      <c r="BA3649" s="10"/>
    </row>
    <row r="3650" spans="1:53" hidden="1">
      <c r="A3650" s="232"/>
      <c r="B3650" s="142"/>
      <c r="C3650" s="60"/>
      <c r="D3650" s="1004" t="s">
        <v>398</v>
      </c>
      <c r="E3650" s="490"/>
      <c r="K3650" s="47"/>
      <c r="N3650" s="201">
        <f>SUBTOTAL(9,N3651:N3654)</f>
        <v>4960000</v>
      </c>
      <c r="O3650" s="201">
        <f>SUBTOTAL(9,O3651:O3654)</f>
        <v>15060000</v>
      </c>
      <c r="P3650" s="201">
        <f>SUBTOTAL(9,P3651:P3654)</f>
        <v>-10100000</v>
      </c>
      <c r="Q3650" s="163"/>
      <c r="R3650" s="755"/>
      <c r="S3650" s="755"/>
      <c r="AZ3650" s="10"/>
      <c r="BA3650" s="10"/>
    </row>
    <row r="3651" spans="1:53" hidden="1">
      <c r="A3651" s="232"/>
      <c r="B3651" s="142"/>
      <c r="C3651" s="60"/>
      <c r="D3651" s="1004"/>
      <c r="E3651" s="124" t="s">
        <v>691</v>
      </c>
      <c r="F3651" s="14">
        <v>1000000</v>
      </c>
      <c r="G3651" s="15" t="s">
        <v>3</v>
      </c>
      <c r="H3651" s="16">
        <v>1</v>
      </c>
      <c r="I3651" s="15" t="s">
        <v>2499</v>
      </c>
      <c r="J3651" s="15" t="s">
        <v>3</v>
      </c>
      <c r="K3651" s="16">
        <v>1</v>
      </c>
      <c r="L3651" s="15" t="s">
        <v>2502</v>
      </c>
      <c r="M3651" s="15" t="s">
        <v>5</v>
      </c>
      <c r="N3651" s="17">
        <f>ROUNDUP(IF(H3651&lt;=0,0,IF(K3651&lt;=0,0,F3651*H3651*K3651)),-3)</f>
        <v>1000000</v>
      </c>
      <c r="O3651" s="17">
        <v>1000000</v>
      </c>
      <c r="P3651" s="17">
        <f>N3651-O3651</f>
        <v>0</v>
      </c>
      <c r="Q3651" s="69"/>
      <c r="R3651" s="755"/>
      <c r="S3651" s="755"/>
      <c r="AZ3651" s="10"/>
      <c r="BA3651" s="10"/>
    </row>
    <row r="3652" spans="1:53" hidden="1">
      <c r="A3652" s="232"/>
      <c r="B3652" s="142"/>
      <c r="C3652" s="60"/>
      <c r="D3652" s="1004"/>
      <c r="E3652" s="524" t="s">
        <v>683</v>
      </c>
      <c r="F3652" s="14">
        <v>3010000</v>
      </c>
      <c r="G3652" s="15" t="s">
        <v>3</v>
      </c>
      <c r="H3652" s="16">
        <v>1</v>
      </c>
      <c r="I3652" s="15" t="s">
        <v>2477</v>
      </c>
      <c r="J3652" s="15" t="s">
        <v>3</v>
      </c>
      <c r="K3652" s="16">
        <v>1</v>
      </c>
      <c r="L3652" s="15" t="s">
        <v>2477</v>
      </c>
      <c r="M3652" s="15" t="s">
        <v>5</v>
      </c>
      <c r="N3652" s="17">
        <f>ROUNDUP(IF(H3652&lt;=0,0,IF(K3652&lt;=0,0,F3652*H3652*K3652)),-3)</f>
        <v>3010000</v>
      </c>
      <c r="O3652" s="17">
        <v>11460000</v>
      </c>
      <c r="P3652" s="17">
        <f>N3652-O3652</f>
        <v>-8450000</v>
      </c>
      <c r="Q3652" s="69"/>
      <c r="R3652" s="755"/>
      <c r="S3652" s="755"/>
      <c r="AZ3652" s="10"/>
      <c r="BA3652" s="10"/>
    </row>
    <row r="3653" spans="1:53" hidden="1">
      <c r="A3653" s="232"/>
      <c r="B3653" s="142"/>
      <c r="C3653" s="60"/>
      <c r="D3653" s="1004"/>
      <c r="E3653" s="490" t="s">
        <v>686</v>
      </c>
      <c r="F3653" s="14">
        <v>150000</v>
      </c>
      <c r="G3653" s="15" t="s">
        <v>3</v>
      </c>
      <c r="H3653" s="16">
        <v>1</v>
      </c>
      <c r="I3653" s="15" t="s">
        <v>2477</v>
      </c>
      <c r="J3653" s="15" t="s">
        <v>3</v>
      </c>
      <c r="K3653" s="16">
        <v>1</v>
      </c>
      <c r="L3653" s="15" t="s">
        <v>2495</v>
      </c>
      <c r="M3653" s="15" t="s">
        <v>5</v>
      </c>
      <c r="N3653" s="17">
        <f>ROUNDUP(IF(H3653&lt;=0,0,IF(K3653&lt;=0,0,F3653*H3653*K3653)),-3)</f>
        <v>150000</v>
      </c>
      <c r="O3653" s="17">
        <v>600000</v>
      </c>
      <c r="P3653" s="17">
        <f>N3653-O3653</f>
        <v>-450000</v>
      </c>
      <c r="Q3653" s="69"/>
      <c r="R3653" s="755"/>
      <c r="S3653" s="755"/>
      <c r="AZ3653" s="10"/>
      <c r="BA3653" s="10"/>
    </row>
    <row r="3654" spans="1:53" hidden="1">
      <c r="A3654" s="232"/>
      <c r="B3654" s="142"/>
      <c r="C3654" s="60"/>
      <c r="D3654" s="1004"/>
      <c r="E3654" s="525" t="s">
        <v>687</v>
      </c>
      <c r="F3654" s="14">
        <v>20000</v>
      </c>
      <c r="G3654" s="15" t="s">
        <v>3</v>
      </c>
      <c r="H3654" s="16">
        <v>1</v>
      </c>
      <c r="I3654" s="15" t="s">
        <v>2477</v>
      </c>
      <c r="J3654" s="15" t="s">
        <v>3</v>
      </c>
      <c r="K3654" s="16">
        <v>40</v>
      </c>
      <c r="L3654" s="15" t="s">
        <v>2495</v>
      </c>
      <c r="M3654" s="15" t="s">
        <v>5</v>
      </c>
      <c r="N3654" s="17">
        <f>ROUNDUP(IF(H3654&lt;=0,0,IF(K3654&lt;=0,0,F3654*H3654*K3654)),-3)</f>
        <v>800000</v>
      </c>
      <c r="O3654" s="17">
        <v>2000000</v>
      </c>
      <c r="P3654" s="17">
        <f>N3654-O3654</f>
        <v>-1200000</v>
      </c>
      <c r="Q3654" s="69"/>
      <c r="R3654" s="755"/>
      <c r="S3654" s="755"/>
      <c r="AZ3654" s="10"/>
      <c r="BA3654" s="10"/>
    </row>
    <row r="3655" spans="1:53" hidden="1">
      <c r="A3655" s="232"/>
      <c r="B3655" s="142"/>
      <c r="C3655" s="60"/>
      <c r="D3655" s="1044"/>
      <c r="E3655" s="20"/>
      <c r="F3655" s="34"/>
      <c r="G3655" s="35"/>
      <c r="H3655" s="36"/>
      <c r="I3655" s="35"/>
      <c r="J3655" s="35"/>
      <c r="K3655" s="37"/>
      <c r="L3655" s="35"/>
      <c r="M3655" s="35"/>
      <c r="N3655" s="32"/>
      <c r="O3655" s="17"/>
      <c r="P3655" s="17"/>
      <c r="Q3655" s="69"/>
      <c r="R3655" s="755"/>
      <c r="S3655" s="755"/>
      <c r="AZ3655" s="10"/>
      <c r="BA3655" s="10"/>
    </row>
    <row r="3656" spans="1:53" hidden="1">
      <c r="A3656" s="232"/>
      <c r="B3656" s="142"/>
      <c r="C3656" s="60"/>
      <c r="D3656" s="1004" t="s">
        <v>417</v>
      </c>
      <c r="E3656" s="124"/>
      <c r="N3656" s="18">
        <f>SUBTOTAL(9,N3657:N3657)</f>
        <v>5000000</v>
      </c>
      <c r="O3656" s="18">
        <f>SUBTOTAL(9,O3657:O3657)</f>
        <v>5700000</v>
      </c>
      <c r="P3656" s="18">
        <f>SUBTOTAL(9,P3657:P3657)</f>
        <v>-700000</v>
      </c>
      <c r="Q3656" s="163"/>
      <c r="R3656" s="755"/>
      <c r="S3656" s="755"/>
      <c r="AZ3656" s="10"/>
      <c r="BA3656" s="10"/>
    </row>
    <row r="3657" spans="1:53" hidden="1">
      <c r="A3657" s="232"/>
      <c r="B3657" s="142"/>
      <c r="C3657" s="60"/>
      <c r="D3657" s="1004"/>
      <c r="E3657" s="124" t="s">
        <v>690</v>
      </c>
      <c r="F3657" s="14">
        <v>5000000</v>
      </c>
      <c r="G3657" s="15" t="s">
        <v>3</v>
      </c>
      <c r="H3657" s="16">
        <v>1</v>
      </c>
      <c r="I3657" s="15" t="s">
        <v>2499</v>
      </c>
      <c r="J3657" s="15" t="s">
        <v>3</v>
      </c>
      <c r="K3657" s="16">
        <v>1</v>
      </c>
      <c r="L3657" s="15" t="s">
        <v>2496</v>
      </c>
      <c r="M3657" s="15" t="s">
        <v>5</v>
      </c>
      <c r="N3657" s="17">
        <f>ROUNDUP(IF(H3657&lt;=0,0,IF(K3657&lt;=0,0,F3657*H3657*K3657)),-3)</f>
        <v>5000000</v>
      </c>
      <c r="O3657" s="17">
        <v>5700000</v>
      </c>
      <c r="P3657" s="17">
        <f>N3657-O3657</f>
        <v>-700000</v>
      </c>
      <c r="Q3657" s="69"/>
      <c r="R3657" s="755"/>
      <c r="S3657" s="755"/>
      <c r="AZ3657" s="10"/>
      <c r="BA3657" s="10"/>
    </row>
    <row r="3658" spans="1:53" hidden="1">
      <c r="A3658" s="232"/>
      <c r="B3658" s="142"/>
      <c r="C3658" s="60"/>
      <c r="D3658" s="1004"/>
      <c r="E3658" s="124"/>
      <c r="N3658" s="17"/>
      <c r="O3658" s="17"/>
      <c r="P3658" s="17"/>
      <c r="Q3658" s="69"/>
      <c r="R3658" s="755"/>
      <c r="S3658" s="755"/>
      <c r="AZ3658" s="10"/>
      <c r="BA3658" s="10"/>
    </row>
    <row r="3659" spans="1:53" hidden="1">
      <c r="A3659" s="232"/>
      <c r="B3659" s="142"/>
      <c r="C3659" s="60"/>
      <c r="D3659" s="1004" t="s">
        <v>400</v>
      </c>
      <c r="E3659" s="124"/>
      <c r="N3659" s="18">
        <f>SUBTOTAL(9,N3660:N3660)</f>
        <v>600000</v>
      </c>
      <c r="O3659" s="18">
        <f>SUBTOTAL(9,O3660:O3660)</f>
        <v>600000</v>
      </c>
      <c r="P3659" s="18">
        <f>SUBTOTAL(9,P3660:P3660)</f>
        <v>0</v>
      </c>
      <c r="Q3659" s="163"/>
      <c r="R3659" s="755"/>
      <c r="S3659" s="755"/>
      <c r="AZ3659" s="10"/>
      <c r="BA3659" s="10"/>
    </row>
    <row r="3660" spans="1:53" hidden="1">
      <c r="A3660" s="232"/>
      <c r="B3660" s="142"/>
      <c r="C3660" s="60"/>
      <c r="D3660" s="1004"/>
      <c r="E3660" s="13" t="s">
        <v>654</v>
      </c>
      <c r="F3660" s="14">
        <v>50000</v>
      </c>
      <c r="G3660" s="15" t="s">
        <v>3</v>
      </c>
      <c r="H3660" s="16">
        <v>1</v>
      </c>
      <c r="I3660" s="15" t="s">
        <v>2479</v>
      </c>
      <c r="J3660" s="15" t="s">
        <v>3</v>
      </c>
      <c r="K3660" s="16">
        <v>12</v>
      </c>
      <c r="L3660" s="15" t="s">
        <v>2480</v>
      </c>
      <c r="M3660" s="15" t="s">
        <v>5</v>
      </c>
      <c r="N3660" s="17">
        <f>ROUNDUP(IF(H3660&lt;=0,0,IF(K3660&lt;=0,0,F3660*H3660*K3660)),-3)</f>
        <v>600000</v>
      </c>
      <c r="O3660" s="17">
        <v>600000</v>
      </c>
      <c r="P3660" s="17">
        <f>N3660-O3660</f>
        <v>0</v>
      </c>
      <c r="Q3660" s="69"/>
      <c r="R3660" s="755"/>
      <c r="S3660" s="755"/>
      <c r="AZ3660" s="10"/>
      <c r="BA3660" s="10"/>
    </row>
    <row r="3661" spans="1:53" hidden="1">
      <c r="A3661" s="232"/>
      <c r="B3661" s="142"/>
      <c r="C3661" s="60"/>
      <c r="D3661" s="1044"/>
      <c r="E3661" s="20"/>
      <c r="F3661" s="34"/>
      <c r="G3661" s="35"/>
      <c r="H3661" s="36"/>
      <c r="I3661" s="35"/>
      <c r="J3661" s="35"/>
      <c r="K3661" s="37"/>
      <c r="L3661" s="35"/>
      <c r="M3661" s="35"/>
      <c r="N3661" s="32"/>
      <c r="O3661" s="17"/>
      <c r="P3661" s="17"/>
      <c r="Q3661" s="69"/>
      <c r="R3661" s="755"/>
      <c r="S3661" s="755"/>
      <c r="AZ3661" s="10"/>
      <c r="BA3661" s="10"/>
    </row>
    <row r="3662" spans="1:53" hidden="1">
      <c r="A3662" s="232"/>
      <c r="B3662" s="142"/>
      <c r="C3662" s="60"/>
      <c r="D3662" s="1004" t="s">
        <v>412</v>
      </c>
      <c r="E3662" s="124"/>
      <c r="N3662" s="18">
        <f>SUBTOTAL(9,N3663:N3684)</f>
        <v>2309680000</v>
      </c>
      <c r="O3662" s="18">
        <f>SUBTOTAL(9,O3663:O3684)</f>
        <v>2960947800</v>
      </c>
      <c r="P3662" s="18">
        <f>SUBTOTAL(9,P3663:P3684)</f>
        <v>-651267800</v>
      </c>
      <c r="Q3662" s="163"/>
      <c r="R3662" s="755"/>
      <c r="S3662" s="755"/>
      <c r="AZ3662" s="10"/>
      <c r="BA3662" s="10"/>
    </row>
    <row r="3663" spans="1:53" hidden="1">
      <c r="A3663" s="232"/>
      <c r="B3663" s="142"/>
      <c r="C3663" s="60"/>
      <c r="D3663" s="1004"/>
      <c r="E3663" s="124" t="s">
        <v>2481</v>
      </c>
      <c r="F3663" s="14">
        <v>350000000</v>
      </c>
      <c r="G3663" s="15" t="s">
        <v>3</v>
      </c>
      <c r="H3663" s="16">
        <v>1</v>
      </c>
      <c r="I3663" s="15" t="s">
        <v>16</v>
      </c>
      <c r="J3663" s="15" t="s">
        <v>3</v>
      </c>
      <c r="K3663" s="16">
        <v>1</v>
      </c>
      <c r="L3663" s="15" t="s">
        <v>16</v>
      </c>
      <c r="M3663" s="15" t="s">
        <v>5</v>
      </c>
      <c r="N3663" s="17">
        <f t="shared" ref="N3663:N3684" si="280">ROUNDUP(IF(H3663&lt;=0,0,IF(K3663&lt;=0,0,F3663*H3663*K3663)),-3)</f>
        <v>350000000</v>
      </c>
      <c r="O3663" s="17">
        <v>940000000</v>
      </c>
      <c r="P3663" s="17">
        <f t="shared" ref="P3663:P3684" si="281">N3663-O3663</f>
        <v>-590000000</v>
      </c>
      <c r="Q3663" s="69"/>
      <c r="R3663" s="755"/>
      <c r="S3663" s="755"/>
      <c r="AZ3663" s="10"/>
      <c r="BA3663" s="10"/>
    </row>
    <row r="3664" spans="1:53" hidden="1">
      <c r="A3664" s="232"/>
      <c r="B3664" s="142"/>
      <c r="C3664" s="60"/>
      <c r="D3664" s="1004"/>
      <c r="E3664" s="124" t="s">
        <v>2482</v>
      </c>
      <c r="F3664" s="14">
        <v>130000000</v>
      </c>
      <c r="G3664" s="15" t="s">
        <v>3</v>
      </c>
      <c r="H3664" s="16">
        <v>1</v>
      </c>
      <c r="I3664" s="15" t="s">
        <v>16</v>
      </c>
      <c r="J3664" s="15" t="s">
        <v>3</v>
      </c>
      <c r="K3664" s="16">
        <v>1</v>
      </c>
      <c r="L3664" s="15" t="s">
        <v>16</v>
      </c>
      <c r="M3664" s="15" t="s">
        <v>5</v>
      </c>
      <c r="N3664" s="17">
        <f t="shared" si="280"/>
        <v>130000000</v>
      </c>
      <c r="O3664" s="17">
        <v>0</v>
      </c>
      <c r="P3664" s="17">
        <f t="shared" si="281"/>
        <v>130000000</v>
      </c>
      <c r="Q3664" s="69"/>
      <c r="R3664" s="755"/>
      <c r="S3664" s="755"/>
      <c r="AZ3664" s="10"/>
      <c r="BA3664" s="10"/>
    </row>
    <row r="3665" spans="1:53" hidden="1">
      <c r="A3665" s="232"/>
      <c r="B3665" s="142"/>
      <c r="C3665" s="60"/>
      <c r="D3665" s="1004"/>
      <c r="E3665" s="124" t="s">
        <v>2483</v>
      </c>
      <c r="F3665" s="14">
        <v>295000000</v>
      </c>
      <c r="G3665" s="15" t="s">
        <v>3</v>
      </c>
      <c r="H3665" s="16">
        <v>1</v>
      </c>
      <c r="I3665" s="15" t="s">
        <v>16</v>
      </c>
      <c r="J3665" s="15" t="s">
        <v>3</v>
      </c>
      <c r="K3665" s="16">
        <v>1</v>
      </c>
      <c r="L3665" s="15" t="s">
        <v>16</v>
      </c>
      <c r="M3665" s="15" t="s">
        <v>5</v>
      </c>
      <c r="N3665" s="17">
        <f t="shared" si="280"/>
        <v>295000000</v>
      </c>
      <c r="O3665" s="17">
        <v>455000000</v>
      </c>
      <c r="P3665" s="17">
        <f t="shared" si="281"/>
        <v>-160000000</v>
      </c>
      <c r="Q3665" s="69"/>
      <c r="R3665" s="755"/>
      <c r="S3665" s="755"/>
      <c r="AZ3665" s="10"/>
      <c r="BA3665" s="10"/>
    </row>
    <row r="3666" spans="1:53" hidden="1">
      <c r="A3666" s="232"/>
      <c r="B3666" s="142"/>
      <c r="C3666" s="60"/>
      <c r="D3666" s="1004"/>
      <c r="E3666" s="124" t="s">
        <v>2484</v>
      </c>
      <c r="F3666" s="14">
        <v>100000000</v>
      </c>
      <c r="G3666" s="15" t="s">
        <v>3</v>
      </c>
      <c r="H3666" s="16">
        <v>1</v>
      </c>
      <c r="I3666" s="15" t="s">
        <v>16</v>
      </c>
      <c r="J3666" s="15" t="s">
        <v>3</v>
      </c>
      <c r="K3666" s="16">
        <v>1</v>
      </c>
      <c r="L3666" s="15" t="s">
        <v>16</v>
      </c>
      <c r="M3666" s="15" t="s">
        <v>5</v>
      </c>
      <c r="N3666" s="17">
        <f t="shared" si="280"/>
        <v>100000000</v>
      </c>
      <c r="O3666" s="17">
        <v>0</v>
      </c>
      <c r="P3666" s="17">
        <f t="shared" si="281"/>
        <v>100000000</v>
      </c>
      <c r="Q3666" s="69"/>
      <c r="R3666" s="755"/>
      <c r="S3666" s="755"/>
      <c r="AZ3666" s="10"/>
      <c r="BA3666" s="10"/>
    </row>
    <row r="3667" spans="1:53" hidden="1">
      <c r="A3667" s="232"/>
      <c r="B3667" s="142"/>
      <c r="C3667" s="60"/>
      <c r="D3667" s="1004"/>
      <c r="E3667" s="124" t="s">
        <v>694</v>
      </c>
      <c r="G3667" s="15" t="s">
        <v>3</v>
      </c>
      <c r="I3667" s="15" t="s">
        <v>16</v>
      </c>
      <c r="J3667" s="15" t="s">
        <v>3</v>
      </c>
      <c r="L3667" s="15" t="s">
        <v>16</v>
      </c>
      <c r="M3667" s="15" t="s">
        <v>5</v>
      </c>
      <c r="N3667" s="17">
        <f t="shared" si="280"/>
        <v>0</v>
      </c>
      <c r="O3667" s="17">
        <v>213000000</v>
      </c>
      <c r="P3667" s="17">
        <f t="shared" si="281"/>
        <v>-213000000</v>
      </c>
      <c r="Q3667" s="69"/>
      <c r="R3667" s="755"/>
      <c r="S3667" s="755"/>
      <c r="AZ3667" s="10"/>
      <c r="BA3667" s="10"/>
    </row>
    <row r="3668" spans="1:53" hidden="1">
      <c r="A3668" s="232"/>
      <c r="B3668" s="142"/>
      <c r="C3668" s="60"/>
      <c r="D3668" s="1004"/>
      <c r="E3668" s="124" t="s">
        <v>2485</v>
      </c>
      <c r="F3668" s="14">
        <v>20000000</v>
      </c>
      <c r="G3668" s="15" t="s">
        <v>3</v>
      </c>
      <c r="H3668" s="16">
        <v>1</v>
      </c>
      <c r="I3668" s="15" t="s">
        <v>16</v>
      </c>
      <c r="J3668" s="15" t="s">
        <v>3</v>
      </c>
      <c r="K3668" s="16">
        <v>1</v>
      </c>
      <c r="L3668" s="15" t="s">
        <v>16</v>
      </c>
      <c r="M3668" s="15" t="s">
        <v>5</v>
      </c>
      <c r="N3668" s="17">
        <f t="shared" si="280"/>
        <v>20000000</v>
      </c>
      <c r="O3668" s="17">
        <v>20000000</v>
      </c>
      <c r="P3668" s="17">
        <f t="shared" si="281"/>
        <v>0</v>
      </c>
      <c r="Q3668" s="69"/>
      <c r="R3668" s="755"/>
      <c r="S3668" s="755"/>
      <c r="AZ3668" s="10"/>
      <c r="BA3668" s="10"/>
    </row>
    <row r="3669" spans="1:53" hidden="1">
      <c r="A3669" s="232"/>
      <c r="B3669" s="142"/>
      <c r="C3669" s="60"/>
      <c r="D3669" s="1004"/>
      <c r="E3669" s="124" t="s">
        <v>2486</v>
      </c>
      <c r="F3669" s="14">
        <v>30000000</v>
      </c>
      <c r="G3669" s="15" t="s">
        <v>3</v>
      </c>
      <c r="H3669" s="16">
        <v>1</v>
      </c>
      <c r="I3669" s="15" t="s">
        <v>16</v>
      </c>
      <c r="J3669" s="15" t="s">
        <v>3</v>
      </c>
      <c r="K3669" s="16">
        <v>1</v>
      </c>
      <c r="L3669" s="15" t="s">
        <v>16</v>
      </c>
      <c r="M3669" s="15" t="s">
        <v>5</v>
      </c>
      <c r="N3669" s="17">
        <f t="shared" si="280"/>
        <v>30000000</v>
      </c>
      <c r="O3669" s="17">
        <v>20000000</v>
      </c>
      <c r="P3669" s="17">
        <f t="shared" si="281"/>
        <v>10000000</v>
      </c>
      <c r="Q3669" s="69"/>
      <c r="R3669" s="755"/>
      <c r="S3669" s="755"/>
      <c r="AZ3669" s="10"/>
      <c r="BA3669" s="10"/>
    </row>
    <row r="3670" spans="1:53" hidden="1">
      <c r="A3670" s="232"/>
      <c r="B3670" s="142"/>
      <c r="C3670" s="60"/>
      <c r="D3670" s="1004"/>
      <c r="E3670" s="124" t="s">
        <v>2487</v>
      </c>
      <c r="F3670" s="14">
        <v>50000000</v>
      </c>
      <c r="G3670" s="15" t="s">
        <v>3</v>
      </c>
      <c r="H3670" s="16">
        <v>1</v>
      </c>
      <c r="I3670" s="15" t="s">
        <v>16</v>
      </c>
      <c r="J3670" s="15" t="s">
        <v>3</v>
      </c>
      <c r="K3670" s="16">
        <v>1</v>
      </c>
      <c r="L3670" s="15" t="s">
        <v>16</v>
      </c>
      <c r="M3670" s="15" t="s">
        <v>5</v>
      </c>
      <c r="N3670" s="17">
        <f t="shared" si="280"/>
        <v>50000000</v>
      </c>
      <c r="O3670" s="17">
        <v>32044800</v>
      </c>
      <c r="P3670" s="17">
        <f t="shared" si="281"/>
        <v>17955200</v>
      </c>
      <c r="Q3670" s="69"/>
      <c r="R3670" s="755"/>
      <c r="S3670" s="755"/>
      <c r="AZ3670" s="10"/>
      <c r="BA3670" s="10"/>
    </row>
    <row r="3671" spans="1:53" hidden="1">
      <c r="A3671" s="232"/>
      <c r="B3671" s="142"/>
      <c r="C3671" s="60"/>
      <c r="D3671" s="1004"/>
      <c r="E3671" s="124" t="s">
        <v>2488</v>
      </c>
      <c r="F3671" s="14">
        <v>140000000</v>
      </c>
      <c r="G3671" s="15" t="s">
        <v>3</v>
      </c>
      <c r="H3671" s="16">
        <v>1</v>
      </c>
      <c r="I3671" s="15" t="s">
        <v>16</v>
      </c>
      <c r="J3671" s="15" t="s">
        <v>3</v>
      </c>
      <c r="K3671" s="16">
        <v>1</v>
      </c>
      <c r="L3671" s="15" t="s">
        <v>16</v>
      </c>
      <c r="M3671" s="15" t="s">
        <v>5</v>
      </c>
      <c r="N3671" s="17">
        <f t="shared" si="280"/>
        <v>140000000</v>
      </c>
      <c r="O3671" s="17">
        <v>227000000</v>
      </c>
      <c r="P3671" s="17">
        <f t="shared" si="281"/>
        <v>-87000000</v>
      </c>
      <c r="Q3671" s="69"/>
      <c r="R3671" s="755"/>
      <c r="S3671" s="755"/>
      <c r="AZ3671" s="10"/>
      <c r="BA3671" s="10"/>
    </row>
    <row r="3672" spans="1:53" hidden="1">
      <c r="A3672" s="232"/>
      <c r="B3672" s="142"/>
      <c r="C3672" s="60"/>
      <c r="D3672" s="1004"/>
      <c r="E3672" s="124" t="s">
        <v>2489</v>
      </c>
      <c r="F3672" s="14">
        <v>405000000</v>
      </c>
      <c r="G3672" s="15" t="s">
        <v>3</v>
      </c>
      <c r="H3672" s="16">
        <v>1</v>
      </c>
      <c r="I3672" s="15" t="s">
        <v>16</v>
      </c>
      <c r="J3672" s="15" t="s">
        <v>3</v>
      </c>
      <c r="K3672" s="16">
        <v>1</v>
      </c>
      <c r="L3672" s="15" t="s">
        <v>16</v>
      </c>
      <c r="M3672" s="15" t="s">
        <v>5</v>
      </c>
      <c r="N3672" s="17">
        <f t="shared" si="280"/>
        <v>405000000</v>
      </c>
      <c r="O3672" s="17">
        <v>470000000</v>
      </c>
      <c r="P3672" s="17">
        <f t="shared" si="281"/>
        <v>-65000000</v>
      </c>
      <c r="Q3672" s="69"/>
      <c r="R3672" s="755"/>
      <c r="S3672" s="755"/>
      <c r="AZ3672" s="10"/>
      <c r="BA3672" s="10"/>
    </row>
    <row r="3673" spans="1:53" hidden="1">
      <c r="A3673" s="232"/>
      <c r="B3673" s="142"/>
      <c r="C3673" s="60"/>
      <c r="D3673" s="1004"/>
      <c r="E3673" s="124" t="s">
        <v>2490</v>
      </c>
      <c r="F3673" s="14">
        <v>525000000</v>
      </c>
      <c r="G3673" s="15" t="s">
        <v>3</v>
      </c>
      <c r="H3673" s="16">
        <v>1</v>
      </c>
      <c r="I3673" s="15" t="s">
        <v>16</v>
      </c>
      <c r="J3673" s="15" t="s">
        <v>3</v>
      </c>
      <c r="K3673" s="16">
        <v>1</v>
      </c>
      <c r="L3673" s="15" t="s">
        <v>16</v>
      </c>
      <c r="M3673" s="15" t="s">
        <v>5</v>
      </c>
      <c r="N3673" s="17">
        <f t="shared" si="280"/>
        <v>525000000</v>
      </c>
      <c r="O3673" s="17">
        <v>400000000</v>
      </c>
      <c r="P3673" s="17">
        <f t="shared" si="281"/>
        <v>125000000</v>
      </c>
      <c r="Q3673" s="69"/>
      <c r="R3673" s="755"/>
      <c r="S3673" s="755"/>
      <c r="AZ3673" s="10"/>
      <c r="BA3673" s="10"/>
    </row>
    <row r="3674" spans="1:53" hidden="1">
      <c r="A3674" s="232"/>
      <c r="B3674" s="142"/>
      <c r="C3674" s="60"/>
      <c r="D3674" s="1004"/>
      <c r="E3674" s="525" t="s">
        <v>2491</v>
      </c>
      <c r="F3674" s="14">
        <v>60000000</v>
      </c>
      <c r="G3674" s="15" t="s">
        <v>3</v>
      </c>
      <c r="H3674" s="16">
        <v>1</v>
      </c>
      <c r="I3674" s="15" t="s">
        <v>16</v>
      </c>
      <c r="J3674" s="15" t="s">
        <v>3</v>
      </c>
      <c r="K3674" s="16">
        <v>1</v>
      </c>
      <c r="L3674" s="15" t="s">
        <v>16</v>
      </c>
      <c r="M3674" s="15" t="s">
        <v>5</v>
      </c>
      <c r="N3674" s="17">
        <f t="shared" si="280"/>
        <v>60000000</v>
      </c>
      <c r="O3674" s="17">
        <v>26470000</v>
      </c>
      <c r="P3674" s="17">
        <f t="shared" si="281"/>
        <v>33530000</v>
      </c>
      <c r="Q3674" s="69"/>
      <c r="R3674" s="755"/>
      <c r="S3674" s="755"/>
      <c r="AZ3674" s="10"/>
      <c r="BA3674" s="10"/>
    </row>
    <row r="3675" spans="1:53" hidden="1">
      <c r="A3675" s="232"/>
      <c r="B3675" s="142"/>
      <c r="C3675" s="60"/>
      <c r="D3675" s="1004"/>
      <c r="E3675" s="525" t="s">
        <v>2492</v>
      </c>
      <c r="F3675" s="14">
        <v>25000000</v>
      </c>
      <c r="G3675" s="15" t="s">
        <v>3</v>
      </c>
      <c r="H3675" s="16">
        <v>1</v>
      </c>
      <c r="I3675" s="15" t="s">
        <v>16</v>
      </c>
      <c r="J3675" s="15" t="s">
        <v>3</v>
      </c>
      <c r="K3675" s="16">
        <v>5</v>
      </c>
      <c r="L3675" s="15" t="s">
        <v>2493</v>
      </c>
      <c r="M3675" s="15" t="s">
        <v>5</v>
      </c>
      <c r="N3675" s="17">
        <f t="shared" si="280"/>
        <v>125000000</v>
      </c>
      <c r="O3675" s="17">
        <v>0</v>
      </c>
      <c r="P3675" s="17">
        <f t="shared" si="281"/>
        <v>125000000</v>
      </c>
      <c r="Q3675" s="69"/>
      <c r="R3675" s="755"/>
      <c r="S3675" s="755"/>
      <c r="AZ3675" s="10"/>
      <c r="BA3675" s="10"/>
    </row>
    <row r="3676" spans="1:53" hidden="1">
      <c r="A3676" s="232"/>
      <c r="B3676" s="142"/>
      <c r="C3676" s="60"/>
      <c r="D3676" s="1004"/>
      <c r="E3676" s="525" t="s">
        <v>2492</v>
      </c>
      <c r="F3676" s="14">
        <v>12500000</v>
      </c>
      <c r="G3676" s="15" t="s">
        <v>3</v>
      </c>
      <c r="H3676" s="16">
        <v>1</v>
      </c>
      <c r="I3676" s="15" t="s">
        <v>16</v>
      </c>
      <c r="J3676" s="15" t="s">
        <v>3</v>
      </c>
      <c r="K3676" s="16">
        <v>2</v>
      </c>
      <c r="L3676" s="15" t="s">
        <v>2493</v>
      </c>
      <c r="M3676" s="15" t="s">
        <v>5</v>
      </c>
      <c r="N3676" s="17">
        <f t="shared" si="280"/>
        <v>25000000</v>
      </c>
      <c r="O3676" s="17">
        <v>0</v>
      </c>
      <c r="P3676" s="17">
        <f t="shared" si="281"/>
        <v>25000000</v>
      </c>
      <c r="Q3676" s="69"/>
      <c r="R3676" s="755"/>
      <c r="S3676" s="755"/>
      <c r="AZ3676" s="10"/>
      <c r="BA3676" s="10"/>
    </row>
    <row r="3677" spans="1:53" hidden="1">
      <c r="A3677" s="232"/>
      <c r="B3677" s="142"/>
      <c r="C3677" s="60"/>
      <c r="D3677" s="1004"/>
      <c r="E3677" s="525" t="s">
        <v>695</v>
      </c>
      <c r="G3677" s="15" t="s">
        <v>3</v>
      </c>
      <c r="I3677" s="15" t="s">
        <v>2477</v>
      </c>
      <c r="J3677" s="15" t="s">
        <v>3</v>
      </c>
      <c r="L3677" s="15" t="s">
        <v>2477</v>
      </c>
      <c r="M3677" s="15" t="s">
        <v>5</v>
      </c>
      <c r="N3677" s="17">
        <f t="shared" si="280"/>
        <v>0</v>
      </c>
      <c r="O3677" s="17">
        <v>1850000</v>
      </c>
      <c r="P3677" s="17">
        <f t="shared" si="281"/>
        <v>-1850000</v>
      </c>
      <c r="Q3677" s="69"/>
      <c r="R3677" s="755"/>
      <c r="S3677" s="755"/>
      <c r="AZ3677" s="10"/>
      <c r="BA3677" s="10"/>
    </row>
    <row r="3678" spans="1:53" hidden="1">
      <c r="A3678" s="232"/>
      <c r="B3678" s="142"/>
      <c r="C3678" s="60"/>
      <c r="D3678" s="1004"/>
      <c r="E3678" s="525" t="s">
        <v>696</v>
      </c>
      <c r="G3678" s="15" t="s">
        <v>3</v>
      </c>
      <c r="I3678" s="15" t="s">
        <v>2494</v>
      </c>
      <c r="J3678" s="15" t="s">
        <v>3</v>
      </c>
      <c r="L3678" s="15" t="s">
        <v>2495</v>
      </c>
      <c r="M3678" s="15" t="s">
        <v>5</v>
      </c>
      <c r="N3678" s="17">
        <f>ROUNDUP(IF(H3678&lt;=0,0,IF(K3678&lt;=0,0,F3678*H3678*K3678)),-3)</f>
        <v>0</v>
      </c>
      <c r="O3678" s="17">
        <v>864000</v>
      </c>
      <c r="P3678" s="17">
        <f t="shared" si="281"/>
        <v>-864000</v>
      </c>
      <c r="Q3678" s="69"/>
      <c r="R3678" s="755"/>
      <c r="S3678" s="755"/>
      <c r="AZ3678" s="10"/>
      <c r="BA3678" s="10"/>
    </row>
    <row r="3679" spans="1:53" hidden="1">
      <c r="A3679" s="232"/>
      <c r="B3679" s="142"/>
      <c r="C3679" s="60"/>
      <c r="D3679" s="1004"/>
      <c r="E3679" s="124" t="s">
        <v>697</v>
      </c>
      <c r="G3679" s="15" t="s">
        <v>3</v>
      </c>
      <c r="I3679" s="15" t="s">
        <v>2477</v>
      </c>
      <c r="J3679" s="15" t="s">
        <v>3</v>
      </c>
      <c r="L3679" s="15" t="s">
        <v>2496</v>
      </c>
      <c r="M3679" s="15" t="s">
        <v>5</v>
      </c>
      <c r="N3679" s="17">
        <f t="shared" si="280"/>
        <v>0</v>
      </c>
      <c r="O3679" s="17">
        <v>16350000</v>
      </c>
      <c r="P3679" s="17">
        <f t="shared" si="281"/>
        <v>-16350000</v>
      </c>
      <c r="Q3679" s="69"/>
      <c r="R3679" s="755"/>
      <c r="S3679" s="755"/>
      <c r="AZ3679" s="10"/>
      <c r="BA3679" s="10"/>
    </row>
    <row r="3680" spans="1:53" hidden="1">
      <c r="A3680" s="232"/>
      <c r="B3680" s="142"/>
      <c r="C3680" s="60"/>
      <c r="D3680" s="1004"/>
      <c r="E3680" s="124" t="s">
        <v>698</v>
      </c>
      <c r="G3680" s="15" t="s">
        <v>3</v>
      </c>
      <c r="I3680" s="15" t="s">
        <v>2477</v>
      </c>
      <c r="J3680" s="15" t="s">
        <v>3</v>
      </c>
      <c r="L3680" s="15" t="s">
        <v>2496</v>
      </c>
      <c r="M3680" s="15" t="s">
        <v>5</v>
      </c>
      <c r="N3680" s="17">
        <f t="shared" si="280"/>
        <v>0</v>
      </c>
      <c r="O3680" s="17">
        <v>14400000</v>
      </c>
      <c r="P3680" s="17">
        <f t="shared" si="281"/>
        <v>-14400000</v>
      </c>
      <c r="Q3680" s="69"/>
      <c r="R3680" s="755"/>
      <c r="S3680" s="755"/>
      <c r="AZ3680" s="10"/>
      <c r="BA3680" s="10"/>
    </row>
    <row r="3681" spans="1:53" hidden="1">
      <c r="A3681" s="232"/>
      <c r="B3681" s="142"/>
      <c r="C3681" s="60"/>
      <c r="D3681" s="1004"/>
      <c r="E3681" s="124" t="s">
        <v>699</v>
      </c>
      <c r="G3681" s="15" t="s">
        <v>3</v>
      </c>
      <c r="I3681" s="15" t="s">
        <v>2494</v>
      </c>
      <c r="J3681" s="15" t="s">
        <v>3</v>
      </c>
      <c r="L3681" s="15" t="s">
        <v>2495</v>
      </c>
      <c r="M3681" s="15" t="s">
        <v>5</v>
      </c>
      <c r="N3681" s="17">
        <f t="shared" si="280"/>
        <v>0</v>
      </c>
      <c r="O3681" s="17">
        <v>50400000</v>
      </c>
      <c r="P3681" s="17">
        <f t="shared" si="281"/>
        <v>-50400000</v>
      </c>
      <c r="Q3681" s="69"/>
      <c r="R3681" s="755"/>
      <c r="S3681" s="755"/>
      <c r="AZ3681" s="10"/>
      <c r="BA3681" s="10"/>
    </row>
    <row r="3682" spans="1:53" hidden="1">
      <c r="A3682" s="232"/>
      <c r="B3682" s="142"/>
      <c r="C3682" s="60"/>
      <c r="D3682" s="1004"/>
      <c r="E3682" s="124" t="s">
        <v>699</v>
      </c>
      <c r="G3682" s="15" t="s">
        <v>3</v>
      </c>
      <c r="I3682" s="15" t="s">
        <v>2494</v>
      </c>
      <c r="J3682" s="15" t="s">
        <v>3</v>
      </c>
      <c r="L3682" s="15" t="s">
        <v>2495</v>
      </c>
      <c r="M3682" s="15" t="s">
        <v>5</v>
      </c>
      <c r="N3682" s="17">
        <f t="shared" si="280"/>
        <v>0</v>
      </c>
      <c r="O3682" s="17">
        <v>7840000</v>
      </c>
      <c r="P3682" s="17">
        <f t="shared" si="281"/>
        <v>-7840000</v>
      </c>
      <c r="Q3682" s="69"/>
      <c r="R3682" s="755"/>
      <c r="S3682" s="755"/>
      <c r="AZ3682" s="10"/>
      <c r="BA3682" s="10"/>
    </row>
    <row r="3683" spans="1:53" hidden="1">
      <c r="A3683" s="232"/>
      <c r="B3683" s="142"/>
      <c r="C3683" s="60"/>
      <c r="D3683" s="1004"/>
      <c r="E3683" s="525" t="s">
        <v>700</v>
      </c>
      <c r="G3683" s="15" t="s">
        <v>3</v>
      </c>
      <c r="I3683" s="15" t="s">
        <v>2477</v>
      </c>
      <c r="J3683" s="15" t="s">
        <v>3</v>
      </c>
      <c r="L3683" s="15" t="s">
        <v>2496</v>
      </c>
      <c r="M3683" s="15" t="s">
        <v>5</v>
      </c>
      <c r="N3683" s="17">
        <f>ROUNDUP(IF(H3683&lt;=0,0,IF(K3683&lt;=0,0,F3683*H3683*K3683)),-3)</f>
        <v>0</v>
      </c>
      <c r="O3683" s="17">
        <v>0</v>
      </c>
      <c r="P3683" s="17">
        <f t="shared" si="281"/>
        <v>0</v>
      </c>
      <c r="Q3683" s="69"/>
      <c r="R3683" s="755"/>
      <c r="S3683" s="755"/>
      <c r="AZ3683" s="10"/>
      <c r="BA3683" s="10"/>
    </row>
    <row r="3684" spans="1:53" hidden="1">
      <c r="A3684" s="232"/>
      <c r="B3684" s="142"/>
      <c r="C3684" s="60"/>
      <c r="D3684" s="1004"/>
      <c r="E3684" s="124" t="s">
        <v>2497</v>
      </c>
      <c r="F3684" s="14">
        <v>2734000000</v>
      </c>
      <c r="G3684" s="15" t="s">
        <v>3</v>
      </c>
      <c r="H3684" s="16">
        <v>1</v>
      </c>
      <c r="I3684" s="15" t="s">
        <v>16</v>
      </c>
      <c r="J3684" s="15" t="s">
        <v>3</v>
      </c>
      <c r="K3684" s="16">
        <v>0.02</v>
      </c>
      <c r="L3684" s="15" t="s">
        <v>2498</v>
      </c>
      <c r="M3684" s="15" t="s">
        <v>5</v>
      </c>
      <c r="N3684" s="17">
        <f t="shared" si="280"/>
        <v>54680000</v>
      </c>
      <c r="O3684" s="17">
        <v>65729000</v>
      </c>
      <c r="P3684" s="17">
        <f t="shared" si="281"/>
        <v>-11049000</v>
      </c>
      <c r="Q3684" s="69"/>
      <c r="R3684" s="755"/>
      <c r="S3684" s="755"/>
      <c r="AZ3684" s="10"/>
      <c r="BA3684" s="10"/>
    </row>
    <row r="3685" spans="1:53" hidden="1">
      <c r="A3685" s="232"/>
      <c r="B3685" s="142"/>
      <c r="C3685" s="60"/>
      <c r="D3685" s="1004"/>
      <c r="E3685" s="124"/>
      <c r="N3685" s="17"/>
      <c r="O3685" s="17"/>
      <c r="P3685" s="17"/>
      <c r="Q3685" s="69"/>
      <c r="R3685" s="755"/>
      <c r="S3685" s="755"/>
      <c r="AZ3685" s="10"/>
      <c r="BA3685" s="10"/>
    </row>
    <row r="3686" spans="1:53" hidden="1">
      <c r="A3686" s="232"/>
      <c r="B3686" s="142"/>
      <c r="C3686" s="60"/>
      <c r="D3686" s="1062" t="s">
        <v>408</v>
      </c>
      <c r="E3686" s="20"/>
      <c r="F3686" s="34"/>
      <c r="G3686" s="35"/>
      <c r="H3686" s="45"/>
      <c r="I3686" s="35"/>
      <c r="J3686" s="35"/>
      <c r="K3686" s="37"/>
      <c r="L3686" s="35"/>
      <c r="M3686" s="35"/>
      <c r="N3686" s="201">
        <f>SUBTOTAL(9,N3687:N3687)</f>
        <v>2460000</v>
      </c>
      <c r="O3686" s="201">
        <f>SUBTOTAL(9,O3687:O3687)</f>
        <v>2460000</v>
      </c>
      <c r="P3686" s="201">
        <f>SUBTOTAL(9,P3687:P3687)</f>
        <v>0</v>
      </c>
      <c r="Q3686" s="163"/>
      <c r="R3686" s="755"/>
      <c r="S3686" s="755"/>
      <c r="AZ3686" s="10"/>
      <c r="BA3686" s="10"/>
    </row>
    <row r="3687" spans="1:53" hidden="1">
      <c r="A3687" s="232"/>
      <c r="B3687" s="142"/>
      <c r="C3687" s="60"/>
      <c r="D3687" s="1070"/>
      <c r="E3687" s="20" t="s">
        <v>607</v>
      </c>
      <c r="F3687" s="34">
        <v>205000</v>
      </c>
      <c r="G3687" s="35" t="s">
        <v>3</v>
      </c>
      <c r="H3687" s="467">
        <v>1</v>
      </c>
      <c r="I3687" s="35" t="s">
        <v>2499</v>
      </c>
      <c r="J3687" s="35" t="s">
        <v>3</v>
      </c>
      <c r="K3687" s="37">
        <v>12</v>
      </c>
      <c r="L3687" s="35" t="s">
        <v>12</v>
      </c>
      <c r="M3687" s="35" t="s">
        <v>5</v>
      </c>
      <c r="N3687" s="32">
        <f>ROUNDUP(IF(H3687&lt;=0,0,IF(K3687&lt;=0,F3687*H3687,F3687*H3687*K3687)),-3)</f>
        <v>2460000</v>
      </c>
      <c r="O3687" s="17">
        <v>2460000</v>
      </c>
      <c r="P3687" s="17">
        <f>N3687-O3687</f>
        <v>0</v>
      </c>
      <c r="Q3687" s="69"/>
      <c r="R3687" s="755"/>
      <c r="S3687" s="755"/>
      <c r="AZ3687" s="10"/>
      <c r="BA3687" s="10"/>
    </row>
    <row r="3688" spans="1:53" hidden="1">
      <c r="A3688" s="232"/>
      <c r="B3688" s="142"/>
      <c r="C3688" s="60"/>
      <c r="D3688" s="1070"/>
      <c r="E3688" s="124"/>
      <c r="N3688" s="17"/>
      <c r="O3688" s="17"/>
      <c r="P3688" s="17"/>
      <c r="Q3688" s="69"/>
      <c r="R3688" s="755"/>
      <c r="S3688" s="755"/>
      <c r="AZ3688" s="10"/>
      <c r="BA3688" s="10"/>
    </row>
    <row r="3689" spans="1:53" hidden="1">
      <c r="A3689" s="232"/>
      <c r="B3689" s="142"/>
      <c r="C3689" s="60"/>
      <c r="D3689" s="1062" t="s">
        <v>407</v>
      </c>
      <c r="E3689" s="20"/>
      <c r="F3689" s="34"/>
      <c r="G3689" s="35"/>
      <c r="H3689" s="45"/>
      <c r="I3689" s="35"/>
      <c r="J3689" s="35"/>
      <c r="K3689" s="37"/>
      <c r="L3689" s="35"/>
      <c r="M3689" s="35"/>
      <c r="N3689" s="201">
        <f>SUBTOTAL(9,N3690:N3691)</f>
        <v>7200000</v>
      </c>
      <c r="O3689" s="201">
        <f>SUBTOTAL(9,O3690:O3691)</f>
        <v>9000000</v>
      </c>
      <c r="P3689" s="201">
        <f>SUBTOTAL(9,P3690:P3691)</f>
        <v>-1800000</v>
      </c>
      <c r="Q3689" s="163"/>
      <c r="R3689" s="755"/>
      <c r="S3689" s="755"/>
      <c r="AZ3689" s="10"/>
      <c r="BA3689" s="10"/>
    </row>
    <row r="3690" spans="1:53" hidden="1">
      <c r="A3690" s="232"/>
      <c r="B3690" s="142"/>
      <c r="C3690" s="60"/>
      <c r="D3690" s="1070"/>
      <c r="E3690" s="20" t="s">
        <v>55</v>
      </c>
      <c r="F3690" s="34">
        <v>600000</v>
      </c>
      <c r="G3690" s="35" t="s">
        <v>3</v>
      </c>
      <c r="H3690" s="45">
        <v>7</v>
      </c>
      <c r="I3690" s="35" t="s">
        <v>2494</v>
      </c>
      <c r="J3690" s="35" t="s">
        <v>3</v>
      </c>
      <c r="K3690" s="37">
        <v>1</v>
      </c>
      <c r="L3690" s="35" t="s">
        <v>16</v>
      </c>
      <c r="M3690" s="35" t="s">
        <v>5</v>
      </c>
      <c r="N3690" s="32">
        <f>ROUNDUP((F3690*H3690*K3690),-3)</f>
        <v>4200000</v>
      </c>
      <c r="O3690" s="17">
        <v>7200000</v>
      </c>
      <c r="P3690" s="17">
        <f>N3690-O3690</f>
        <v>-3000000</v>
      </c>
      <c r="Q3690" s="69"/>
      <c r="R3690" s="755"/>
      <c r="S3690" s="755"/>
      <c r="AZ3690" s="10"/>
      <c r="BA3690" s="10"/>
    </row>
    <row r="3691" spans="1:53" hidden="1">
      <c r="A3691" s="232"/>
      <c r="B3691" s="142"/>
      <c r="C3691" s="60"/>
      <c r="D3691" s="1070"/>
      <c r="E3691" s="20" t="s">
        <v>701</v>
      </c>
      <c r="F3691" s="34">
        <v>600000</v>
      </c>
      <c r="G3691" s="35" t="s">
        <v>3</v>
      </c>
      <c r="H3691" s="45">
        <v>5</v>
      </c>
      <c r="I3691" s="35" t="s">
        <v>2494</v>
      </c>
      <c r="J3691" s="35" t="s">
        <v>3</v>
      </c>
      <c r="K3691" s="37">
        <v>1</v>
      </c>
      <c r="L3691" s="35" t="s">
        <v>16</v>
      </c>
      <c r="M3691" s="35" t="s">
        <v>5</v>
      </c>
      <c r="N3691" s="32">
        <f>ROUNDUP((F3691*H3691*K3691),-3)</f>
        <v>3000000</v>
      </c>
      <c r="O3691" s="17">
        <v>1800000</v>
      </c>
      <c r="P3691" s="17">
        <f>N3691-O3691</f>
        <v>1200000</v>
      </c>
      <c r="Q3691" s="69"/>
      <c r="R3691" s="755"/>
      <c r="S3691" s="755"/>
      <c r="AZ3691" s="10"/>
      <c r="BA3691" s="10"/>
    </row>
    <row r="3692" spans="1:53" hidden="1">
      <c r="A3692" s="232"/>
      <c r="B3692" s="142"/>
      <c r="C3692" s="60"/>
      <c r="D3692" s="1070"/>
      <c r="E3692" s="20"/>
      <c r="F3692" s="34"/>
      <c r="G3692" s="35"/>
      <c r="H3692" s="45"/>
      <c r="I3692" s="35"/>
      <c r="J3692" s="35"/>
      <c r="K3692" s="37"/>
      <c r="L3692" s="35"/>
      <c r="M3692" s="35"/>
      <c r="N3692" s="32"/>
      <c r="O3692" s="17"/>
      <c r="P3692" s="17"/>
      <c r="Q3692" s="69"/>
      <c r="R3692" s="755"/>
      <c r="S3692" s="755"/>
      <c r="AZ3692" s="10"/>
      <c r="BA3692" s="10"/>
    </row>
    <row r="3693" spans="1:53" hidden="1">
      <c r="A3693" s="232"/>
      <c r="B3693" s="142"/>
      <c r="C3693" s="60"/>
      <c r="D3693" s="1004" t="s">
        <v>401</v>
      </c>
      <c r="E3693" s="124"/>
      <c r="N3693" s="18">
        <f>SUBTOTAL(9,N3694:N3695)</f>
        <v>50000000</v>
      </c>
      <c r="O3693" s="18">
        <f>SUBTOTAL(9,O3694:O3695)</f>
        <v>60000000</v>
      </c>
      <c r="P3693" s="18">
        <f>SUBTOTAL(9,P3694:P3695)</f>
        <v>-10000000</v>
      </c>
      <c r="Q3693" s="163"/>
      <c r="R3693" s="755"/>
      <c r="S3693" s="755"/>
      <c r="AZ3693" s="10"/>
      <c r="BA3693" s="10"/>
    </row>
    <row r="3694" spans="1:53" hidden="1">
      <c r="A3694" s="232"/>
      <c r="B3694" s="142"/>
      <c r="C3694" s="60"/>
      <c r="D3694" s="1004"/>
      <c r="E3694" s="490" t="s">
        <v>702</v>
      </c>
      <c r="F3694" s="14">
        <v>10000000</v>
      </c>
      <c r="G3694" s="15" t="s">
        <v>3</v>
      </c>
      <c r="H3694" s="16">
        <v>1</v>
      </c>
      <c r="I3694" s="15" t="s">
        <v>2477</v>
      </c>
      <c r="J3694" s="15" t="s">
        <v>3</v>
      </c>
      <c r="K3694" s="47">
        <v>1</v>
      </c>
      <c r="L3694" s="15" t="s">
        <v>2496</v>
      </c>
      <c r="M3694" s="15" t="s">
        <v>5</v>
      </c>
      <c r="N3694" s="17">
        <f>ROUNDUP(IF(H3694&lt;=0,0,IF(K3694&lt;=0,0,F3694*H3694*K3694)),-3)</f>
        <v>10000000</v>
      </c>
      <c r="O3694" s="17">
        <v>10000000</v>
      </c>
      <c r="P3694" s="17">
        <f>N3694-O3694</f>
        <v>0</v>
      </c>
      <c r="Q3694" s="69"/>
      <c r="R3694" s="755"/>
      <c r="S3694" s="755"/>
      <c r="AZ3694" s="10"/>
      <c r="BA3694" s="10"/>
    </row>
    <row r="3695" spans="1:53" hidden="1">
      <c r="A3695" s="232"/>
      <c r="B3695" s="142"/>
      <c r="C3695" s="60"/>
      <c r="D3695" s="1004"/>
      <c r="E3695" s="490" t="s">
        <v>2500</v>
      </c>
      <c r="F3695" s="14">
        <v>40000000</v>
      </c>
      <c r="G3695" s="15" t="s">
        <v>3</v>
      </c>
      <c r="H3695" s="16">
        <v>1</v>
      </c>
      <c r="I3695" s="15" t="s">
        <v>2477</v>
      </c>
      <c r="J3695" s="15" t="s">
        <v>3</v>
      </c>
      <c r="K3695" s="47">
        <v>1</v>
      </c>
      <c r="L3695" s="15" t="s">
        <v>2496</v>
      </c>
      <c r="M3695" s="15" t="s">
        <v>5</v>
      </c>
      <c r="N3695" s="17">
        <f>ROUNDUP(IF(H3695&lt;=0,0,IF(K3695&lt;=0,0,F3695*H3695*K3695)),-3)</f>
        <v>40000000</v>
      </c>
      <c r="O3695" s="17">
        <v>50000000</v>
      </c>
      <c r="P3695" s="17">
        <f>N3695-O3695</f>
        <v>-10000000</v>
      </c>
      <c r="Q3695" s="69"/>
      <c r="R3695" s="755"/>
      <c r="S3695" s="755"/>
      <c r="AZ3695" s="10"/>
      <c r="BA3695" s="10"/>
    </row>
    <row r="3696" spans="1:53" hidden="1">
      <c r="A3696" s="232"/>
      <c r="B3696" s="142"/>
      <c r="C3696" s="60"/>
      <c r="D3696" s="1004"/>
      <c r="E3696" s="490"/>
      <c r="K3696" s="47"/>
      <c r="N3696" s="17"/>
      <c r="O3696" s="17"/>
      <c r="P3696" s="17"/>
      <c r="Q3696" s="69"/>
      <c r="R3696" s="755"/>
      <c r="S3696" s="755"/>
      <c r="AZ3696" s="10"/>
      <c r="BA3696" s="10"/>
    </row>
    <row r="3697" spans="1:53" hidden="1">
      <c r="A3697" s="232"/>
      <c r="B3697" s="142"/>
      <c r="C3697" s="60"/>
      <c r="D3697" s="1004" t="s">
        <v>402</v>
      </c>
      <c r="E3697" s="490"/>
      <c r="K3697" s="47"/>
      <c r="N3697" s="18">
        <f>SUBTOTAL(9,N3698:N3698)</f>
        <v>29638000</v>
      </c>
      <c r="O3697" s="18">
        <f>SUBTOTAL(9,O3698:O3698)</f>
        <v>0</v>
      </c>
      <c r="P3697" s="18">
        <f>SUBTOTAL(9,P3698:P3698)</f>
        <v>29638000</v>
      </c>
      <c r="Q3697" s="163"/>
      <c r="R3697" s="755"/>
      <c r="S3697" s="755"/>
      <c r="AZ3697" s="10"/>
      <c r="BA3697" s="10"/>
    </row>
    <row r="3698" spans="1:53" hidden="1">
      <c r="A3698" s="232"/>
      <c r="B3698" s="142"/>
      <c r="C3698" s="60"/>
      <c r="D3698" s="1004"/>
      <c r="E3698" s="490" t="s">
        <v>2501</v>
      </c>
      <c r="F3698" s="14">
        <v>29638000</v>
      </c>
      <c r="G3698" s="15" t="s">
        <v>3</v>
      </c>
      <c r="H3698" s="16">
        <v>1</v>
      </c>
      <c r="I3698" s="15" t="s">
        <v>2477</v>
      </c>
      <c r="J3698" s="15" t="s">
        <v>3</v>
      </c>
      <c r="K3698" s="47">
        <v>1</v>
      </c>
      <c r="L3698" s="15" t="s">
        <v>2496</v>
      </c>
      <c r="M3698" s="15" t="s">
        <v>5</v>
      </c>
      <c r="N3698" s="17">
        <f>ROUNDUP(IF(H3698&lt;=0,0,IF(K3698&lt;=0,0,F3698*H3698*K3698)),-3)</f>
        <v>29638000</v>
      </c>
      <c r="O3698" s="17">
        <v>0</v>
      </c>
      <c r="P3698" s="17">
        <f>N3698-O3698</f>
        <v>29638000</v>
      </c>
      <c r="Q3698" s="69"/>
      <c r="R3698" s="755"/>
      <c r="S3698" s="755"/>
      <c r="AZ3698" s="10"/>
      <c r="BA3698" s="10"/>
    </row>
    <row r="3699" spans="1:53" hidden="1">
      <c r="A3699" s="232"/>
      <c r="B3699" s="142"/>
      <c r="C3699" s="60"/>
      <c r="D3699" s="1004"/>
      <c r="E3699" s="490"/>
      <c r="K3699" s="47"/>
      <c r="N3699" s="17"/>
      <c r="O3699" s="17"/>
      <c r="P3699" s="17"/>
      <c r="Q3699" s="69"/>
      <c r="R3699" s="755"/>
      <c r="S3699" s="755"/>
      <c r="AZ3699" s="10"/>
      <c r="BA3699" s="10"/>
    </row>
    <row r="3700" spans="1:53" hidden="1">
      <c r="A3700" s="232"/>
      <c r="B3700" s="142"/>
      <c r="C3700" s="60"/>
      <c r="D3700" s="1004" t="s">
        <v>403</v>
      </c>
      <c r="E3700" s="124"/>
      <c r="N3700" s="18">
        <f>SUBTOTAL(9,N3701:N3706)</f>
        <v>12860000</v>
      </c>
      <c r="O3700" s="18">
        <f>SUBTOTAL(9,O3701:O3706)</f>
        <v>12360000</v>
      </c>
      <c r="P3700" s="18">
        <f>SUBTOTAL(9,P3701:P3706)</f>
        <v>500000</v>
      </c>
      <c r="Q3700" s="163"/>
      <c r="R3700" s="755"/>
      <c r="S3700" s="755"/>
      <c r="AZ3700" s="10"/>
      <c r="BA3700" s="10"/>
    </row>
    <row r="3701" spans="1:53" hidden="1">
      <c r="A3701" s="232"/>
      <c r="B3701" s="142"/>
      <c r="C3701" s="60"/>
      <c r="D3701" s="1004"/>
      <c r="E3701" s="525" t="s">
        <v>703</v>
      </c>
      <c r="F3701" s="14">
        <v>2070000</v>
      </c>
      <c r="G3701" s="15" t="s">
        <v>3</v>
      </c>
      <c r="H3701" s="16">
        <v>1</v>
      </c>
      <c r="I3701" s="15" t="s">
        <v>16</v>
      </c>
      <c r="J3701" s="15" t="s">
        <v>3</v>
      </c>
      <c r="K3701" s="16">
        <v>1</v>
      </c>
      <c r="L3701" s="15" t="s">
        <v>2477</v>
      </c>
      <c r="M3701" s="15" t="s">
        <v>5</v>
      </c>
      <c r="N3701" s="17">
        <f t="shared" ref="N3701:N3706" si="282">ROUNDUP(IF(H3701&lt;=0,0,IF(K3701&lt;=0,0,F3701*H3701*K3701)),-3)</f>
        <v>2070000</v>
      </c>
      <c r="O3701" s="17">
        <v>2070000</v>
      </c>
      <c r="P3701" s="17">
        <f t="shared" ref="P3701:P3706" si="283">N3701-O3701</f>
        <v>0</v>
      </c>
      <c r="Q3701" s="69"/>
      <c r="R3701" s="755"/>
      <c r="S3701" s="755"/>
      <c r="AZ3701" s="10"/>
      <c r="BA3701" s="10"/>
    </row>
    <row r="3702" spans="1:53" hidden="1">
      <c r="A3702" s="232"/>
      <c r="B3702" s="142"/>
      <c r="C3702" s="60"/>
      <c r="D3702" s="1004"/>
      <c r="E3702" s="525" t="s">
        <v>704</v>
      </c>
      <c r="F3702" s="14">
        <v>2640000</v>
      </c>
      <c r="G3702" s="15" t="s">
        <v>3</v>
      </c>
      <c r="H3702" s="16">
        <v>1</v>
      </c>
      <c r="I3702" s="15" t="s">
        <v>16</v>
      </c>
      <c r="J3702" s="15" t="s">
        <v>3</v>
      </c>
      <c r="K3702" s="16">
        <v>1</v>
      </c>
      <c r="L3702" s="15" t="s">
        <v>2477</v>
      </c>
      <c r="M3702" s="15" t="s">
        <v>5</v>
      </c>
      <c r="N3702" s="17">
        <f t="shared" si="282"/>
        <v>2640000</v>
      </c>
      <c r="O3702" s="17">
        <v>2640000</v>
      </c>
      <c r="P3702" s="17">
        <f t="shared" si="283"/>
        <v>0</v>
      </c>
      <c r="Q3702" s="69"/>
      <c r="R3702" s="755"/>
      <c r="S3702" s="755"/>
      <c r="AZ3702" s="10"/>
      <c r="BA3702" s="10"/>
    </row>
    <row r="3703" spans="1:53" hidden="1">
      <c r="A3703" s="232"/>
      <c r="B3703" s="142"/>
      <c r="C3703" s="60"/>
      <c r="D3703" s="1004"/>
      <c r="E3703" s="490" t="s">
        <v>705</v>
      </c>
      <c r="F3703" s="14">
        <v>2050000</v>
      </c>
      <c r="G3703" s="15" t="s">
        <v>3</v>
      </c>
      <c r="H3703" s="16">
        <v>1</v>
      </c>
      <c r="I3703" s="15" t="s">
        <v>16</v>
      </c>
      <c r="J3703" s="15" t="s">
        <v>3</v>
      </c>
      <c r="K3703" s="16">
        <v>1</v>
      </c>
      <c r="L3703" s="15" t="s">
        <v>2477</v>
      </c>
      <c r="M3703" s="15" t="s">
        <v>5</v>
      </c>
      <c r="N3703" s="17">
        <f t="shared" si="282"/>
        <v>2050000</v>
      </c>
      <c r="O3703" s="17">
        <v>2050000</v>
      </c>
      <c r="P3703" s="17">
        <f t="shared" si="283"/>
        <v>0</v>
      </c>
      <c r="Q3703" s="69"/>
      <c r="R3703" s="755"/>
      <c r="S3703" s="755"/>
      <c r="AZ3703" s="10"/>
      <c r="BA3703" s="10"/>
    </row>
    <row r="3704" spans="1:53" hidden="1">
      <c r="A3704" s="232"/>
      <c r="B3704" s="142"/>
      <c r="C3704" s="60"/>
      <c r="D3704" s="1004"/>
      <c r="E3704" s="490" t="s">
        <v>706</v>
      </c>
      <c r="F3704" s="14">
        <v>1600000</v>
      </c>
      <c r="G3704" s="15" t="s">
        <v>3</v>
      </c>
      <c r="H3704" s="16">
        <v>1</v>
      </c>
      <c r="I3704" s="15" t="s">
        <v>16</v>
      </c>
      <c r="J3704" s="15" t="s">
        <v>3</v>
      </c>
      <c r="K3704" s="16">
        <v>1</v>
      </c>
      <c r="L3704" s="15" t="s">
        <v>2477</v>
      </c>
      <c r="M3704" s="15" t="s">
        <v>5</v>
      </c>
      <c r="N3704" s="17">
        <f t="shared" si="282"/>
        <v>1600000</v>
      </c>
      <c r="O3704" s="17">
        <v>1600000</v>
      </c>
      <c r="P3704" s="17">
        <f t="shared" si="283"/>
        <v>0</v>
      </c>
      <c r="Q3704" s="69"/>
      <c r="R3704" s="755"/>
      <c r="S3704" s="755"/>
      <c r="AZ3704" s="10"/>
      <c r="BA3704" s="10"/>
    </row>
    <row r="3705" spans="1:53" hidden="1">
      <c r="A3705" s="232"/>
      <c r="B3705" s="142"/>
      <c r="C3705" s="60"/>
      <c r="D3705" s="1004"/>
      <c r="E3705" s="124" t="s">
        <v>707</v>
      </c>
      <c r="F3705" s="14">
        <v>150000</v>
      </c>
      <c r="G3705" s="15" t="s">
        <v>3</v>
      </c>
      <c r="H3705" s="16">
        <v>1</v>
      </c>
      <c r="I3705" s="15" t="s">
        <v>2498</v>
      </c>
      <c r="J3705" s="15" t="s">
        <v>3</v>
      </c>
      <c r="K3705" s="16">
        <v>20</v>
      </c>
      <c r="L3705" s="15" t="s">
        <v>2495</v>
      </c>
      <c r="M3705" s="15" t="s">
        <v>5</v>
      </c>
      <c r="N3705" s="17">
        <f t="shared" si="282"/>
        <v>3000000</v>
      </c>
      <c r="O3705" s="17">
        <v>4000000</v>
      </c>
      <c r="P3705" s="17">
        <f t="shared" si="283"/>
        <v>-1000000</v>
      </c>
      <c r="Q3705" s="69"/>
      <c r="R3705" s="755"/>
      <c r="S3705" s="755"/>
      <c r="AZ3705" s="10"/>
      <c r="BA3705" s="10"/>
    </row>
    <row r="3706" spans="1:53" hidden="1">
      <c r="A3706" s="232"/>
      <c r="B3706" s="142"/>
      <c r="C3706" s="60"/>
      <c r="D3706" s="1004"/>
      <c r="E3706" s="124" t="s">
        <v>708</v>
      </c>
      <c r="F3706" s="14">
        <v>150000</v>
      </c>
      <c r="G3706" s="15" t="s">
        <v>3</v>
      </c>
      <c r="H3706" s="16">
        <v>1</v>
      </c>
      <c r="I3706" s="15" t="s">
        <v>2498</v>
      </c>
      <c r="J3706" s="15" t="s">
        <v>3</v>
      </c>
      <c r="K3706" s="16">
        <v>10</v>
      </c>
      <c r="L3706" s="15" t="s">
        <v>2493</v>
      </c>
      <c r="M3706" s="15" t="s">
        <v>5</v>
      </c>
      <c r="N3706" s="17">
        <f t="shared" si="282"/>
        <v>1500000</v>
      </c>
      <c r="O3706" s="17">
        <v>0</v>
      </c>
      <c r="P3706" s="17">
        <f t="shared" si="283"/>
        <v>1500000</v>
      </c>
      <c r="Q3706" s="69"/>
      <c r="R3706" s="755"/>
      <c r="S3706" s="755"/>
      <c r="AZ3706" s="10"/>
      <c r="BA3706" s="10"/>
    </row>
    <row r="3707" spans="1:53" hidden="1">
      <c r="A3707" s="232"/>
      <c r="B3707" s="142"/>
      <c r="C3707" s="60"/>
      <c r="D3707" s="1004"/>
      <c r="E3707" s="124"/>
      <c r="N3707" s="17"/>
      <c r="O3707" s="17"/>
      <c r="P3707" s="17"/>
      <c r="Q3707" s="69"/>
      <c r="R3707" s="755"/>
      <c r="S3707" s="755"/>
      <c r="AZ3707" s="10"/>
      <c r="BA3707" s="10"/>
    </row>
    <row r="3708" spans="1:53" hidden="1">
      <c r="A3708" s="232"/>
      <c r="B3708" s="142"/>
      <c r="C3708" s="60"/>
      <c r="D3708" s="1044" t="s">
        <v>414</v>
      </c>
      <c r="E3708" s="20"/>
      <c r="F3708" s="34"/>
      <c r="G3708" s="35"/>
      <c r="H3708" s="36"/>
      <c r="I3708" s="35"/>
      <c r="J3708" s="35"/>
      <c r="K3708" s="37"/>
      <c r="L3708" s="35"/>
      <c r="M3708" s="35"/>
      <c r="N3708" s="18">
        <f>SUBTOTAL(9,N3709:N3710)</f>
        <v>20000000</v>
      </c>
      <c r="O3708" s="18">
        <f>SUBTOTAL(9,O3709:O3710)</f>
        <v>30000000</v>
      </c>
      <c r="P3708" s="18">
        <f>SUBTOTAL(9,P3709:P3710)</f>
        <v>-10000000</v>
      </c>
      <c r="Q3708" s="163"/>
      <c r="R3708" s="755"/>
      <c r="S3708" s="755"/>
      <c r="AZ3708" s="10"/>
      <c r="BA3708" s="10"/>
    </row>
    <row r="3709" spans="1:53" hidden="1">
      <c r="A3709" s="232"/>
      <c r="B3709" s="142"/>
      <c r="C3709" s="60"/>
      <c r="D3709" s="1044"/>
      <c r="E3709" s="124" t="s">
        <v>2476</v>
      </c>
      <c r="F3709" s="14">
        <v>15000000</v>
      </c>
      <c r="G3709" s="15" t="s">
        <v>3</v>
      </c>
      <c r="H3709" s="16">
        <v>1</v>
      </c>
      <c r="I3709" s="15" t="s">
        <v>2477</v>
      </c>
      <c r="J3709" s="15" t="s">
        <v>3</v>
      </c>
      <c r="K3709" s="16">
        <v>1</v>
      </c>
      <c r="L3709" s="15" t="s">
        <v>16</v>
      </c>
      <c r="M3709" s="15" t="s">
        <v>5</v>
      </c>
      <c r="N3709" s="17">
        <f>ROUNDUP(IF(H3709&lt;=0,0,IF(K3709&lt;=0,0,F3709*H3709*K3709)),-3)</f>
        <v>15000000</v>
      </c>
      <c r="O3709" s="17">
        <v>30000000</v>
      </c>
      <c r="P3709" s="17">
        <f>N3709-O3709</f>
        <v>-15000000</v>
      </c>
      <c r="Q3709" s="69"/>
      <c r="R3709" s="755"/>
      <c r="S3709" s="755"/>
      <c r="AZ3709" s="10"/>
      <c r="BA3709" s="10"/>
    </row>
    <row r="3710" spans="1:53" hidden="1">
      <c r="A3710" s="232"/>
      <c r="B3710" s="142"/>
      <c r="C3710" s="60"/>
      <c r="D3710" s="1044"/>
      <c r="E3710" s="124" t="s">
        <v>2478</v>
      </c>
      <c r="F3710" s="14">
        <v>5000000</v>
      </c>
      <c r="G3710" s="15" t="s">
        <v>3</v>
      </c>
      <c r="H3710" s="16">
        <v>1</v>
      </c>
      <c r="I3710" s="15" t="s">
        <v>2477</v>
      </c>
      <c r="J3710" s="15" t="s">
        <v>3</v>
      </c>
      <c r="K3710" s="16">
        <v>1</v>
      </c>
      <c r="L3710" s="15" t="s">
        <v>16</v>
      </c>
      <c r="M3710" s="15" t="s">
        <v>5</v>
      </c>
      <c r="N3710" s="17">
        <f>ROUNDUP(IF(H3710&lt;=0,0,IF(K3710&lt;=0,0,F3710*H3710*K3710)),-3)</f>
        <v>5000000</v>
      </c>
      <c r="O3710" s="17">
        <v>0</v>
      </c>
      <c r="P3710" s="17">
        <f>N3710-O3710</f>
        <v>5000000</v>
      </c>
      <c r="Q3710" s="69"/>
      <c r="R3710" s="755"/>
      <c r="S3710" s="755"/>
      <c r="AZ3710" s="10"/>
      <c r="BA3710" s="10"/>
    </row>
    <row r="3711" spans="1:53" hidden="1">
      <c r="A3711" s="232"/>
      <c r="B3711" s="142"/>
      <c r="C3711" s="60"/>
      <c r="D3711" s="1044"/>
      <c r="E3711" s="20"/>
      <c r="F3711" s="34"/>
      <c r="G3711" s="35"/>
      <c r="H3711" s="36"/>
      <c r="I3711" s="35"/>
      <c r="J3711" s="35"/>
      <c r="K3711" s="37"/>
      <c r="L3711" s="35"/>
      <c r="M3711" s="35"/>
      <c r="N3711" s="32"/>
      <c r="O3711" s="17"/>
      <c r="P3711" s="17"/>
      <c r="Q3711" s="69"/>
      <c r="R3711" s="755"/>
      <c r="S3711" s="755"/>
      <c r="AZ3711" s="10"/>
      <c r="BA3711" s="10"/>
    </row>
    <row r="3712" spans="1:53" hidden="1">
      <c r="A3712" s="232"/>
      <c r="B3712" s="142"/>
      <c r="C3712" s="60"/>
      <c r="D3712" s="1004" t="s">
        <v>126</v>
      </c>
      <c r="E3712" s="124"/>
      <c r="N3712" s="18">
        <f>SUBTOTAL(9,N3713:N3713)</f>
        <v>3000000</v>
      </c>
      <c r="O3712" s="18">
        <f>SUBTOTAL(9,O3713:O3713)</f>
        <v>6000000</v>
      </c>
      <c r="P3712" s="18">
        <f>SUBTOTAL(9,P3713:P3713)</f>
        <v>-3000000</v>
      </c>
      <c r="Q3712" s="163"/>
      <c r="R3712" s="755"/>
      <c r="S3712" s="755"/>
      <c r="AZ3712" s="10"/>
      <c r="BA3712" s="10"/>
    </row>
    <row r="3713" spans="1:73" hidden="1">
      <c r="A3713" s="232"/>
      <c r="B3713" s="142"/>
      <c r="C3713" s="60"/>
      <c r="D3713" s="1004"/>
      <c r="E3713" s="124" t="s">
        <v>709</v>
      </c>
      <c r="F3713" s="14">
        <v>3000000</v>
      </c>
      <c r="G3713" s="15" t="s">
        <v>3</v>
      </c>
      <c r="H3713" s="16">
        <v>1</v>
      </c>
      <c r="I3713" s="15" t="s">
        <v>2503</v>
      </c>
      <c r="J3713" s="15" t="s">
        <v>3</v>
      </c>
      <c r="K3713" s="16">
        <v>1</v>
      </c>
      <c r="L3713" s="15" t="s">
        <v>2496</v>
      </c>
      <c r="M3713" s="15" t="s">
        <v>5</v>
      </c>
      <c r="N3713" s="17">
        <f>ROUNDUP(IF(H3713&lt;=0,0,IF(K3713&lt;=0,0,F3713*H3713*K3713)),-3)</f>
        <v>3000000</v>
      </c>
      <c r="O3713" s="17">
        <v>6000000</v>
      </c>
      <c r="P3713" s="17">
        <f>N3713-O3713</f>
        <v>-3000000</v>
      </c>
      <c r="Q3713" s="69"/>
      <c r="R3713" s="755"/>
      <c r="S3713" s="755"/>
      <c r="AZ3713" s="10"/>
      <c r="BA3713" s="10"/>
    </row>
    <row r="3714" spans="1:73" hidden="1">
      <c r="A3714" s="232"/>
      <c r="B3714" s="142"/>
      <c r="C3714" s="60"/>
      <c r="D3714" s="1004"/>
      <c r="E3714" s="124"/>
      <c r="N3714" s="17"/>
      <c r="O3714" s="17"/>
      <c r="P3714" s="17"/>
      <c r="Q3714" s="69"/>
      <c r="R3714" s="755"/>
      <c r="S3714" s="755"/>
      <c r="AZ3714" s="10"/>
      <c r="BA3714" s="10"/>
    </row>
    <row r="3715" spans="1:73">
      <c r="A3715" s="983"/>
      <c r="B3715" s="984" t="s">
        <v>225</v>
      </c>
      <c r="C3715" s="985"/>
      <c r="D3715" s="1086"/>
      <c r="E3715" s="986"/>
      <c r="F3715" s="987"/>
      <c r="G3715" s="988"/>
      <c r="H3715" s="987"/>
      <c r="I3715" s="987"/>
      <c r="J3715" s="988"/>
      <c r="K3715" s="987"/>
      <c r="L3715" s="987"/>
      <c r="M3715" s="989">
        <f>SUBTOTAL(9,M3716:M3987)</f>
        <v>0</v>
      </c>
      <c r="N3715" s="990">
        <f>SUBTOTAL(9,N3716:N4130)</f>
        <v>1798526000</v>
      </c>
      <c r="O3715" s="990">
        <f>SUBTOTAL(9,O3716:O4130)</f>
        <v>1565572903</v>
      </c>
      <c r="P3715" s="990">
        <f>SUBTOTAL(9,P3716:P4130)</f>
        <v>-105009903</v>
      </c>
      <c r="Q3715" s="991">
        <f>(N3715/O3715)*100-100</f>
        <v>14.879734859590883</v>
      </c>
      <c r="R3715" s="755"/>
      <c r="S3715" s="755"/>
      <c r="AZ3715" s="30"/>
    </row>
    <row r="3716" spans="1:73">
      <c r="A3716" s="67"/>
      <c r="B3716" s="526"/>
      <c r="C3716" s="980" t="s">
        <v>226</v>
      </c>
      <c r="D3716" s="1087"/>
      <c r="E3716" s="128"/>
      <c r="F3716" s="129"/>
      <c r="G3716" s="130"/>
      <c r="H3716" s="131"/>
      <c r="I3716" s="130"/>
      <c r="J3716" s="130"/>
      <c r="K3716" s="131"/>
      <c r="L3716" s="130"/>
      <c r="M3716" s="130"/>
      <c r="N3716" s="992">
        <f>SUBTOTAL(9,N3717:N3986)</f>
        <v>1370700000</v>
      </c>
      <c r="O3716" s="132">
        <f>SUBTOTAL(9,O3717:O3987)</f>
        <v>1245077000</v>
      </c>
      <c r="P3716" s="121">
        <f>SUBTOTAL(9,P3717:P3987)</f>
        <v>-212340000</v>
      </c>
      <c r="Q3716" s="122">
        <f>(N3716/O3716)*100-100</f>
        <v>10.089576789226683</v>
      </c>
      <c r="R3716" s="755"/>
      <c r="S3716" s="755"/>
      <c r="AZ3716" s="30"/>
    </row>
    <row r="3717" spans="1:73">
      <c r="A3717" s="527"/>
      <c r="B3717" s="68"/>
      <c r="C3717" s="28"/>
      <c r="D3717" s="1062" t="s">
        <v>199</v>
      </c>
      <c r="E3717" s="20"/>
      <c r="F3717" s="34"/>
      <c r="G3717" s="35"/>
      <c r="H3717" s="24"/>
      <c r="I3717" s="35"/>
      <c r="J3717" s="35"/>
      <c r="K3717" s="24"/>
      <c r="L3717" s="35"/>
      <c r="M3717" s="35"/>
      <c r="N3717" s="528">
        <f>SUBTOTAL(9,N3718:N3740)</f>
        <v>458632000</v>
      </c>
      <c r="O3717" s="528">
        <f>SUBTOTAL(9,O3718:O3740)</f>
        <v>391249970</v>
      </c>
      <c r="P3717" s="529">
        <f>SUBTOTAL(9,P3718:P3740)</f>
        <v>-182640970</v>
      </c>
      <c r="Q3717" s="472"/>
      <c r="R3717" s="755"/>
      <c r="S3717" s="755"/>
      <c r="AZ3717" s="10"/>
      <c r="BA3717" s="10"/>
      <c r="BD3717" s="30"/>
      <c r="BE3717" s="12"/>
      <c r="BU3717" s="30"/>
    </row>
    <row r="3718" spans="1:73">
      <c r="A3718" s="527"/>
      <c r="B3718" s="28"/>
      <c r="C3718" s="28"/>
      <c r="D3718" s="1070"/>
      <c r="E3718" s="20" t="s">
        <v>891</v>
      </c>
      <c r="F3718" s="34"/>
      <c r="G3718" s="35"/>
      <c r="H3718" s="24">
        <v>9</v>
      </c>
      <c r="I3718" s="35" t="s">
        <v>26</v>
      </c>
      <c r="J3718" s="35"/>
      <c r="K3718" s="24"/>
      <c r="L3718" s="35"/>
      <c r="M3718" s="35"/>
      <c r="N3718" s="530">
        <f>SUBTOTAL(9,N3719:N3729)</f>
        <v>347844000</v>
      </c>
      <c r="O3718" s="530">
        <f>SUBTOTAL(9,O3729:O3733)</f>
        <v>275505000</v>
      </c>
      <c r="P3718" s="530">
        <f>SUBTOTAL(9,P3729:P3733)</f>
        <v>-93392000</v>
      </c>
      <c r="Q3718" s="472"/>
      <c r="R3718" s="755"/>
      <c r="S3718" s="755"/>
      <c r="AZ3718" s="10"/>
      <c r="BA3718" s="10"/>
      <c r="BD3718" s="30"/>
      <c r="BE3718" s="12"/>
      <c r="BU3718" s="30"/>
    </row>
    <row r="3719" spans="1:73">
      <c r="A3719" s="527"/>
      <c r="B3719" s="28"/>
      <c r="C3719" s="28"/>
      <c r="D3719" s="1070"/>
      <c r="E3719" s="993" t="s">
        <v>132</v>
      </c>
      <c r="F3719" s="1093">
        <v>6724710</v>
      </c>
      <c r="G3719" s="994" t="s">
        <v>3</v>
      </c>
      <c r="H3719" s="1001"/>
      <c r="I3719" s="994" t="s">
        <v>26</v>
      </c>
      <c r="J3719" s="994" t="s">
        <v>3</v>
      </c>
      <c r="K3719" s="995">
        <v>12</v>
      </c>
      <c r="L3719" s="994" t="s">
        <v>12</v>
      </c>
      <c r="M3719" s="994" t="s">
        <v>5</v>
      </c>
      <c r="N3719" s="996">
        <f>ROUNDUP((F3719*H3719*K3719),-3)</f>
        <v>0</v>
      </c>
      <c r="O3719" s="530"/>
      <c r="P3719" s="100"/>
      <c r="Q3719" s="472"/>
      <c r="R3719" s="755"/>
      <c r="S3719" s="755"/>
      <c r="AZ3719" s="10"/>
      <c r="BA3719" s="10"/>
      <c r="BD3719" s="30"/>
      <c r="BE3719" s="12"/>
      <c r="BU3719" s="30"/>
    </row>
    <row r="3720" spans="1:73">
      <c r="A3720" s="527"/>
      <c r="B3720" s="28"/>
      <c r="C3720" s="28"/>
      <c r="D3720" s="1070"/>
      <c r="E3720" s="993" t="s">
        <v>2472</v>
      </c>
      <c r="F3720" s="1093">
        <v>5907080</v>
      </c>
      <c r="G3720" s="994" t="s">
        <v>3</v>
      </c>
      <c r="H3720" s="1001"/>
      <c r="I3720" s="994" t="s">
        <v>26</v>
      </c>
      <c r="J3720" s="994" t="s">
        <v>3</v>
      </c>
      <c r="K3720" s="995">
        <v>12</v>
      </c>
      <c r="L3720" s="994" t="s">
        <v>12</v>
      </c>
      <c r="M3720" s="994" t="s">
        <v>5</v>
      </c>
      <c r="N3720" s="996">
        <f t="shared" ref="N3720:N3729" si="284">ROUNDUP((F3720*H3720*K3720),-3)</f>
        <v>0</v>
      </c>
      <c r="O3720" s="530"/>
      <c r="P3720" s="100"/>
      <c r="Q3720" s="472"/>
      <c r="R3720" s="755"/>
      <c r="S3720" s="755"/>
      <c r="AZ3720" s="10"/>
      <c r="BA3720" s="10"/>
      <c r="BD3720" s="30"/>
      <c r="BE3720" s="12"/>
      <c r="BU3720" s="30"/>
    </row>
    <row r="3721" spans="1:73">
      <c r="A3721" s="527"/>
      <c r="B3721" s="28"/>
      <c r="C3721" s="28"/>
      <c r="D3721" s="1070"/>
      <c r="E3721" s="993" t="s">
        <v>164</v>
      </c>
      <c r="F3721" s="1093">
        <v>5038800</v>
      </c>
      <c r="G3721" s="994" t="s">
        <v>3</v>
      </c>
      <c r="H3721" s="1001">
        <v>1</v>
      </c>
      <c r="I3721" s="994" t="s">
        <v>26</v>
      </c>
      <c r="J3721" s="994" t="s">
        <v>3</v>
      </c>
      <c r="K3721" s="995">
        <v>12</v>
      </c>
      <c r="L3721" s="994" t="s">
        <v>12</v>
      </c>
      <c r="M3721" s="994" t="s">
        <v>5</v>
      </c>
      <c r="N3721" s="996">
        <f t="shared" si="284"/>
        <v>60466000</v>
      </c>
      <c r="O3721" s="530"/>
      <c r="P3721" s="100"/>
      <c r="Q3721" s="472"/>
      <c r="R3721" s="755"/>
      <c r="S3721" s="755"/>
      <c r="AZ3721" s="10"/>
      <c r="BA3721" s="10"/>
      <c r="BD3721" s="30"/>
      <c r="BE3721" s="12"/>
      <c r="BU3721" s="30"/>
    </row>
    <row r="3722" spans="1:73">
      <c r="A3722" s="527"/>
      <c r="B3722" s="28"/>
      <c r="C3722" s="28"/>
      <c r="D3722" s="1070"/>
      <c r="E3722" s="993" t="s">
        <v>147</v>
      </c>
      <c r="F3722" s="1093">
        <v>4296470</v>
      </c>
      <c r="G3722" s="994" t="s">
        <v>3</v>
      </c>
      <c r="H3722" s="1001">
        <v>1</v>
      </c>
      <c r="I3722" s="994" t="s">
        <v>26</v>
      </c>
      <c r="J3722" s="994" t="s">
        <v>3</v>
      </c>
      <c r="K3722" s="995">
        <v>11</v>
      </c>
      <c r="L3722" s="994" t="s">
        <v>12</v>
      </c>
      <c r="M3722" s="994" t="s">
        <v>5</v>
      </c>
      <c r="N3722" s="996">
        <f t="shared" si="284"/>
        <v>47262000</v>
      </c>
      <c r="O3722" s="530"/>
      <c r="P3722" s="100"/>
      <c r="Q3722" s="472"/>
      <c r="R3722" s="755"/>
      <c r="S3722" s="755"/>
      <c r="AZ3722" s="10"/>
      <c r="BA3722" s="10"/>
      <c r="BD3722" s="30"/>
      <c r="BE3722" s="12"/>
      <c r="BU3722" s="30"/>
    </row>
    <row r="3723" spans="1:73">
      <c r="A3723" s="527"/>
      <c r="B3723" s="28"/>
      <c r="C3723" s="28"/>
      <c r="D3723" s="1070"/>
      <c r="E3723" s="993" t="s">
        <v>147</v>
      </c>
      <c r="F3723" s="1093">
        <v>4296470</v>
      </c>
      <c r="G3723" s="994" t="s">
        <v>3</v>
      </c>
      <c r="H3723" s="1001">
        <v>1</v>
      </c>
      <c r="I3723" s="994" t="s">
        <v>26</v>
      </c>
      <c r="J3723" s="994" t="s">
        <v>3</v>
      </c>
      <c r="K3723" s="995">
        <v>9</v>
      </c>
      <c r="L3723" s="994" t="s">
        <v>12</v>
      </c>
      <c r="M3723" s="994" t="s">
        <v>5</v>
      </c>
      <c r="N3723" s="996">
        <f t="shared" si="284"/>
        <v>38669000</v>
      </c>
      <c r="O3723" s="530"/>
      <c r="P3723" s="100"/>
      <c r="Q3723" s="472"/>
      <c r="R3723" s="755"/>
      <c r="S3723" s="755"/>
      <c r="AZ3723" s="10"/>
      <c r="BA3723" s="10"/>
      <c r="BD3723" s="30"/>
      <c r="BE3723" s="12"/>
      <c r="BU3723" s="30"/>
    </row>
    <row r="3724" spans="1:73">
      <c r="A3724" s="527"/>
      <c r="B3724" s="28"/>
      <c r="C3724" s="28"/>
      <c r="D3724" s="1070"/>
      <c r="E3724" s="993" t="s">
        <v>486</v>
      </c>
      <c r="F3724" s="1093">
        <v>3480090</v>
      </c>
      <c r="G3724" s="994" t="s">
        <v>3</v>
      </c>
      <c r="H3724" s="1001">
        <v>1</v>
      </c>
      <c r="I3724" s="994" t="s">
        <v>26</v>
      </c>
      <c r="J3724" s="994" t="s">
        <v>3</v>
      </c>
      <c r="K3724" s="995">
        <v>12</v>
      </c>
      <c r="L3724" s="994" t="s">
        <v>12</v>
      </c>
      <c r="M3724" s="994" t="s">
        <v>5</v>
      </c>
      <c r="N3724" s="996">
        <f t="shared" si="284"/>
        <v>41762000</v>
      </c>
      <c r="O3724" s="530"/>
      <c r="P3724" s="100"/>
      <c r="Q3724" s="472"/>
      <c r="R3724" s="755"/>
      <c r="S3724" s="755"/>
      <c r="AZ3724" s="10"/>
      <c r="BA3724" s="10"/>
      <c r="BD3724" s="30"/>
      <c r="BE3724" s="12"/>
      <c r="BU3724" s="30"/>
    </row>
    <row r="3725" spans="1:73">
      <c r="A3725" s="527"/>
      <c r="B3725" s="28"/>
      <c r="C3725" s="28"/>
      <c r="D3725" s="1070"/>
      <c r="E3725" s="993" t="s">
        <v>486</v>
      </c>
      <c r="F3725" s="1093">
        <v>3480090</v>
      </c>
      <c r="G3725" s="994" t="s">
        <v>3</v>
      </c>
      <c r="H3725" s="1001">
        <v>1</v>
      </c>
      <c r="I3725" s="994" t="s">
        <v>26</v>
      </c>
      <c r="J3725" s="994" t="s">
        <v>3</v>
      </c>
      <c r="K3725" s="995">
        <v>3</v>
      </c>
      <c r="L3725" s="994" t="s">
        <v>12</v>
      </c>
      <c r="M3725" s="994" t="s">
        <v>5</v>
      </c>
      <c r="N3725" s="996">
        <f t="shared" si="284"/>
        <v>10441000</v>
      </c>
      <c r="O3725" s="530"/>
      <c r="P3725" s="100"/>
      <c r="Q3725" s="472"/>
      <c r="R3725" s="755"/>
      <c r="S3725" s="755"/>
      <c r="AZ3725" s="10"/>
      <c r="BA3725" s="10"/>
      <c r="BD3725" s="30"/>
      <c r="BE3725" s="12"/>
      <c r="BU3725" s="30"/>
    </row>
    <row r="3726" spans="1:73">
      <c r="A3726" s="527"/>
      <c r="B3726" s="28"/>
      <c r="C3726" s="28"/>
      <c r="D3726" s="1070"/>
      <c r="E3726" s="993" t="s">
        <v>149</v>
      </c>
      <c r="F3726" s="1093">
        <v>2763760</v>
      </c>
      <c r="G3726" s="994" t="s">
        <v>3</v>
      </c>
      <c r="H3726" s="1001">
        <v>4</v>
      </c>
      <c r="I3726" s="994" t="s">
        <v>26</v>
      </c>
      <c r="J3726" s="994" t="s">
        <v>3</v>
      </c>
      <c r="K3726" s="995">
        <v>12</v>
      </c>
      <c r="L3726" s="994" t="s">
        <v>12</v>
      </c>
      <c r="M3726" s="994" t="s">
        <v>5</v>
      </c>
      <c r="N3726" s="996">
        <f t="shared" si="284"/>
        <v>132661000</v>
      </c>
      <c r="O3726" s="530"/>
      <c r="P3726" s="100"/>
      <c r="Q3726" s="472"/>
      <c r="R3726" s="755"/>
      <c r="S3726" s="755"/>
      <c r="AZ3726" s="10"/>
      <c r="BA3726" s="10"/>
      <c r="BD3726" s="30"/>
      <c r="BE3726" s="12"/>
      <c r="BU3726" s="30"/>
    </row>
    <row r="3727" spans="1:73">
      <c r="A3727" s="527"/>
      <c r="B3727" s="28"/>
      <c r="C3727" s="28"/>
      <c r="D3727" s="1070"/>
      <c r="E3727" s="993" t="s">
        <v>149</v>
      </c>
      <c r="F3727" s="1093">
        <v>2763760</v>
      </c>
      <c r="G3727" s="994" t="s">
        <v>3</v>
      </c>
      <c r="H3727" s="1001">
        <v>1</v>
      </c>
      <c r="I3727" s="994" t="s">
        <v>26</v>
      </c>
      <c r="J3727" s="994" t="s">
        <v>3</v>
      </c>
      <c r="K3727" s="995">
        <v>6</v>
      </c>
      <c r="L3727" s="994" t="s">
        <v>12</v>
      </c>
      <c r="M3727" s="994" t="s">
        <v>5</v>
      </c>
      <c r="N3727" s="996">
        <f t="shared" si="284"/>
        <v>16583000</v>
      </c>
      <c r="O3727" s="530"/>
      <c r="P3727" s="100"/>
      <c r="Q3727" s="472"/>
      <c r="R3727" s="755"/>
      <c r="S3727" s="755"/>
      <c r="AZ3727" s="10"/>
      <c r="BA3727" s="10"/>
      <c r="BD3727" s="30"/>
      <c r="BE3727" s="12"/>
      <c r="BU3727" s="30"/>
    </row>
    <row r="3728" spans="1:73">
      <c r="A3728" s="527"/>
      <c r="B3728" s="28"/>
      <c r="C3728" s="28"/>
      <c r="D3728" s="1070"/>
      <c r="E3728" s="993" t="s">
        <v>1619</v>
      </c>
      <c r="F3728" s="1093">
        <v>2368710</v>
      </c>
      <c r="G3728" s="994" t="s">
        <v>3</v>
      </c>
      <c r="H3728" s="1001"/>
      <c r="I3728" s="994" t="s">
        <v>26</v>
      </c>
      <c r="J3728" s="994" t="s">
        <v>3</v>
      </c>
      <c r="K3728" s="995">
        <v>12</v>
      </c>
      <c r="L3728" s="994" t="s">
        <v>12</v>
      </c>
      <c r="M3728" s="994" t="s">
        <v>5</v>
      </c>
      <c r="N3728" s="996">
        <f t="shared" si="284"/>
        <v>0</v>
      </c>
      <c r="O3728" s="530"/>
      <c r="P3728" s="100"/>
      <c r="Q3728" s="472"/>
      <c r="R3728" s="755"/>
      <c r="S3728" s="755"/>
      <c r="AZ3728" s="10"/>
      <c r="BA3728" s="10"/>
      <c r="BD3728" s="30"/>
      <c r="BE3728" s="12"/>
      <c r="BU3728" s="30"/>
    </row>
    <row r="3729" spans="1:73">
      <c r="A3729" s="527"/>
      <c r="B3729" s="28"/>
      <c r="C3729" s="28"/>
      <c r="D3729" s="1070"/>
      <c r="E3729" s="993" t="s">
        <v>1620</v>
      </c>
      <c r="F3729" s="1093">
        <v>1926000</v>
      </c>
      <c r="G3729" s="994" t="s">
        <v>3</v>
      </c>
      <c r="H3729" s="1001"/>
      <c r="I3729" s="994" t="s">
        <v>26</v>
      </c>
      <c r="J3729" s="994" t="s">
        <v>3</v>
      </c>
      <c r="K3729" s="995">
        <v>12</v>
      </c>
      <c r="L3729" s="994" t="s">
        <v>12</v>
      </c>
      <c r="M3729" s="994" t="s">
        <v>5</v>
      </c>
      <c r="N3729" s="996">
        <f t="shared" si="284"/>
        <v>0</v>
      </c>
      <c r="O3729" s="530">
        <v>69924000</v>
      </c>
      <c r="P3729" s="17">
        <f>N3729-O3729</f>
        <v>-69924000</v>
      </c>
      <c r="Q3729" s="472"/>
      <c r="R3729" s="755"/>
      <c r="S3729" s="755"/>
      <c r="AZ3729" s="10"/>
      <c r="BA3729" s="10"/>
      <c r="BD3729" s="30"/>
      <c r="BE3729" s="12"/>
      <c r="BU3729" s="30"/>
    </row>
    <row r="3730" spans="1:73">
      <c r="A3730" s="527"/>
      <c r="B3730" s="28"/>
      <c r="C3730" s="28"/>
      <c r="D3730" s="1070"/>
      <c r="E3730" s="993"/>
      <c r="F3730" s="997"/>
      <c r="G3730" s="994"/>
      <c r="H3730" s="995"/>
      <c r="I3730" s="994"/>
      <c r="J3730" s="994"/>
      <c r="K3730" s="995"/>
      <c r="L3730" s="994"/>
      <c r="M3730" s="994"/>
      <c r="N3730" s="996"/>
      <c r="O3730" s="530"/>
      <c r="P3730" s="17">
        <f t="shared" ref="P3730:P3733" si="285">N3730-O3730</f>
        <v>0</v>
      </c>
      <c r="Q3730" s="472"/>
      <c r="R3730" s="755"/>
      <c r="S3730" s="755"/>
      <c r="AZ3730" s="10"/>
      <c r="BA3730" s="10"/>
      <c r="BD3730" s="30"/>
      <c r="BE3730" s="12"/>
      <c r="BU3730" s="30"/>
    </row>
    <row r="3731" spans="1:73">
      <c r="A3731" s="527"/>
      <c r="B3731" s="28"/>
      <c r="C3731" s="28"/>
      <c r="D3731" s="1070"/>
      <c r="E3731" s="993" t="s">
        <v>49</v>
      </c>
      <c r="F3731" s="997"/>
      <c r="G3731" s="994"/>
      <c r="H3731" s="998"/>
      <c r="I3731" s="994"/>
      <c r="J3731" s="994"/>
      <c r="K3731" s="995"/>
      <c r="L3731" s="994"/>
      <c r="M3731" s="994"/>
      <c r="N3731" s="996">
        <f>SUBTOTAL(9,N3732:N3740)</f>
        <v>110788000</v>
      </c>
      <c r="O3731" s="530">
        <v>80446000</v>
      </c>
      <c r="P3731" s="17">
        <f t="shared" si="285"/>
        <v>30342000</v>
      </c>
      <c r="Q3731" s="472"/>
      <c r="R3731" s="755"/>
      <c r="S3731" s="755"/>
      <c r="AZ3731" s="10"/>
      <c r="BA3731" s="10"/>
      <c r="BD3731" s="30"/>
      <c r="BE3731" s="12"/>
      <c r="BU3731" s="30"/>
    </row>
    <row r="3732" spans="1:73">
      <c r="A3732" s="527"/>
      <c r="B3732" s="28"/>
      <c r="C3732" s="28"/>
      <c r="D3732" s="1070"/>
      <c r="E3732" s="993" t="s">
        <v>480</v>
      </c>
      <c r="F3732" s="997">
        <f>N3721+N3722+N3723+N3724+N3725+N3726</f>
        <v>331261000</v>
      </c>
      <c r="G3732" s="994" t="s">
        <v>3</v>
      </c>
      <c r="H3732" s="998">
        <f>1.5/209</f>
        <v>7.1770334928229667E-3</v>
      </c>
      <c r="I3732" s="994"/>
      <c r="J3732" s="994" t="s">
        <v>3</v>
      </c>
      <c r="K3732" s="995">
        <v>30</v>
      </c>
      <c r="L3732" s="994" t="s">
        <v>50</v>
      </c>
      <c r="M3732" s="994" t="s">
        <v>5</v>
      </c>
      <c r="N3732" s="996">
        <f t="shared" ref="N3732:N3734" si="286">ROUNDUP(IF(H3732&lt;=0,F3732,IF(K3732&lt;=0,F3732*H3732,F3732*H3732*K3732)),-3)</f>
        <v>71325000</v>
      </c>
      <c r="O3732" s="530">
        <v>125135000</v>
      </c>
      <c r="P3732" s="17">
        <f t="shared" si="285"/>
        <v>-53810000</v>
      </c>
      <c r="Q3732" s="472"/>
      <c r="R3732" s="755"/>
      <c r="S3732" s="755"/>
      <c r="AZ3732" s="10"/>
      <c r="BA3732" s="10"/>
      <c r="BD3732" s="30"/>
      <c r="BE3732" s="12"/>
      <c r="BU3732" s="30"/>
    </row>
    <row r="3733" spans="1:73">
      <c r="A3733" s="527"/>
      <c r="B3733" s="28"/>
      <c r="C3733" s="28"/>
      <c r="D3733" s="1070"/>
      <c r="E3733" s="999" t="s">
        <v>481</v>
      </c>
      <c r="F3733" s="1000">
        <v>700000</v>
      </c>
      <c r="G3733" s="994" t="s">
        <v>3</v>
      </c>
      <c r="H3733" s="995">
        <f>H3720</f>
        <v>0</v>
      </c>
      <c r="I3733" s="994" t="s">
        <v>26</v>
      </c>
      <c r="J3733" s="994" t="s">
        <v>3</v>
      </c>
      <c r="K3733" s="995">
        <v>12</v>
      </c>
      <c r="L3733" s="994" t="s">
        <v>12</v>
      </c>
      <c r="M3733" s="994" t="s">
        <v>5</v>
      </c>
      <c r="N3733" s="996">
        <f>ROUNDUP(IF(H3733&lt;=0,0,IF(K3733&lt;=0,0,F3733*H3733*K3733)),-3)</f>
        <v>0</v>
      </c>
      <c r="O3733" s="530"/>
      <c r="P3733" s="17">
        <f t="shared" si="285"/>
        <v>0</v>
      </c>
      <c r="Q3733" s="472"/>
      <c r="R3733" s="755"/>
      <c r="S3733" s="755"/>
      <c r="AZ3733" s="10"/>
      <c r="BA3733" s="10"/>
      <c r="BD3733" s="30"/>
      <c r="BE3733" s="12"/>
      <c r="BU3733" s="30"/>
    </row>
    <row r="3734" spans="1:73">
      <c r="A3734" s="527"/>
      <c r="B3734" s="28"/>
      <c r="C3734" s="28"/>
      <c r="D3734" s="1070"/>
      <c r="E3734" s="993" t="s">
        <v>1931</v>
      </c>
      <c r="F3734" s="997">
        <f>(N3721+N3722+N3723+N3724+N3725+N3726)/12</f>
        <v>27605083.333333332</v>
      </c>
      <c r="G3734" s="994" t="s">
        <v>3</v>
      </c>
      <c r="H3734" s="998">
        <f>1/209*8</f>
        <v>3.8277511961722487E-2</v>
      </c>
      <c r="I3734" s="994"/>
      <c r="J3734" s="994" t="s">
        <v>3</v>
      </c>
      <c r="K3734" s="995">
        <v>10</v>
      </c>
      <c r="L3734" s="994" t="s">
        <v>51</v>
      </c>
      <c r="M3734" s="994" t="s">
        <v>5</v>
      </c>
      <c r="N3734" s="996">
        <f t="shared" si="286"/>
        <v>10567000</v>
      </c>
      <c r="O3734" s="530"/>
      <c r="P3734" s="530"/>
      <c r="Q3734" s="472"/>
      <c r="R3734" s="755"/>
      <c r="S3734" s="755"/>
      <c r="AZ3734" s="10"/>
      <c r="BA3734" s="10"/>
      <c r="BD3734" s="30"/>
      <c r="BE3734" s="12"/>
      <c r="BU3734" s="30"/>
    </row>
    <row r="3735" spans="1:73">
      <c r="A3735" s="527"/>
      <c r="B3735" s="28"/>
      <c r="C3735" s="28"/>
      <c r="D3735" s="1011"/>
      <c r="E3735" s="999" t="s">
        <v>151</v>
      </c>
      <c r="F3735" s="1000">
        <v>50000</v>
      </c>
      <c r="G3735" s="994" t="s">
        <v>3</v>
      </c>
      <c r="H3735" s="995">
        <v>4</v>
      </c>
      <c r="I3735" s="994" t="s">
        <v>9</v>
      </c>
      <c r="J3735" s="994" t="s">
        <v>3</v>
      </c>
      <c r="K3735" s="995">
        <v>12</v>
      </c>
      <c r="L3735" s="994" t="s">
        <v>17</v>
      </c>
      <c r="M3735" s="994" t="s">
        <v>5</v>
      </c>
      <c r="N3735" s="996">
        <f>ROUNDUP(IF(H3735&lt;=0,0,IF(K3735&lt;=0,0,F3735*H3735*K3735)),-3)</f>
        <v>2400000</v>
      </c>
      <c r="O3735" s="32">
        <f>SUBTOTAL(9,O3736:O3740)</f>
        <v>115744970</v>
      </c>
      <c r="P3735" s="32">
        <f>SUBTOTAL(9,P3736:P3740)</f>
        <v>-89248970</v>
      </c>
      <c r="Q3735" s="472"/>
      <c r="R3735" s="755"/>
      <c r="S3735" s="755"/>
      <c r="AZ3735" s="10"/>
      <c r="BA3735" s="10"/>
      <c r="BD3735" s="30"/>
      <c r="BE3735" s="12"/>
      <c r="BU3735" s="30"/>
    </row>
    <row r="3736" spans="1:73">
      <c r="A3736" s="527"/>
      <c r="B3736" s="28"/>
      <c r="C3736" s="28"/>
      <c r="D3736" s="1011"/>
      <c r="E3736" s="999" t="s">
        <v>482</v>
      </c>
      <c r="F3736" s="1000">
        <v>300000</v>
      </c>
      <c r="G3736" s="994" t="s">
        <v>3</v>
      </c>
      <c r="H3736" s="995">
        <v>1</v>
      </c>
      <c r="I3736" s="994" t="s">
        <v>26</v>
      </c>
      <c r="J3736" s="994" t="s">
        <v>3</v>
      </c>
      <c r="K3736" s="995">
        <v>12</v>
      </c>
      <c r="L3736" s="994" t="s">
        <v>12</v>
      </c>
      <c r="M3736" s="994" t="s">
        <v>5</v>
      </c>
      <c r="N3736" s="996">
        <f>ROUNDUP(IF(H3736&lt;=0,0,IF(K3736&lt;=0,0,F3736*H3736*K3736)),-3)</f>
        <v>3600000</v>
      </c>
      <c r="O3736" s="530">
        <v>77058970</v>
      </c>
      <c r="P3736" s="17">
        <f t="shared" ref="P3736:P3740" si="287">N3736-O3736</f>
        <v>-73458970</v>
      </c>
      <c r="Q3736" s="472"/>
      <c r="R3736" s="755"/>
      <c r="S3736" s="755"/>
      <c r="AZ3736" s="10"/>
      <c r="BA3736" s="10"/>
      <c r="BD3736" s="30"/>
      <c r="BE3736" s="12"/>
      <c r="BU3736" s="30"/>
    </row>
    <row r="3737" spans="1:73">
      <c r="A3737" s="527"/>
      <c r="B3737" s="28"/>
      <c r="C3737" s="28"/>
      <c r="D3737" s="1011"/>
      <c r="E3737" s="993" t="s">
        <v>134</v>
      </c>
      <c r="F3737" s="997">
        <v>130000</v>
      </c>
      <c r="G3737" s="994" t="s">
        <v>3</v>
      </c>
      <c r="H3737" s="1003">
        <f>H3718</f>
        <v>9</v>
      </c>
      <c r="I3737" s="994" t="s">
        <v>26</v>
      </c>
      <c r="J3737" s="994" t="s">
        <v>3</v>
      </c>
      <c r="K3737" s="995">
        <v>12</v>
      </c>
      <c r="L3737" s="994" t="s">
        <v>12</v>
      </c>
      <c r="M3737" s="994" t="s">
        <v>5</v>
      </c>
      <c r="N3737" s="996">
        <f>ROUNDUP(IF(H3737&lt;=0,0,IF(K3737&lt;=0,F3737*H3737,F3737*H3737*K3737)),-3)</f>
        <v>14040000</v>
      </c>
      <c r="O3737" s="530">
        <v>13726000</v>
      </c>
      <c r="P3737" s="17">
        <f t="shared" si="287"/>
        <v>314000</v>
      </c>
      <c r="Q3737" s="472"/>
      <c r="R3737" s="755"/>
      <c r="S3737" s="755"/>
      <c r="AZ3737" s="10"/>
      <c r="BA3737" s="10"/>
      <c r="BD3737" s="30"/>
      <c r="BE3737" s="12"/>
      <c r="BU3737" s="30"/>
    </row>
    <row r="3738" spans="1:73">
      <c r="A3738" s="527"/>
      <c r="B3738" s="28"/>
      <c r="C3738" s="28"/>
      <c r="D3738" s="1011"/>
      <c r="E3738" s="993" t="s">
        <v>216</v>
      </c>
      <c r="F3738" s="997">
        <v>80000</v>
      </c>
      <c r="G3738" s="994" t="s">
        <v>3</v>
      </c>
      <c r="H3738" s="1002"/>
      <c r="I3738" s="994" t="s">
        <v>26</v>
      </c>
      <c r="J3738" s="994" t="s">
        <v>3</v>
      </c>
      <c r="K3738" s="995">
        <v>12</v>
      </c>
      <c r="L3738" s="994" t="s">
        <v>12</v>
      </c>
      <c r="M3738" s="994" t="s">
        <v>5</v>
      </c>
      <c r="N3738" s="996">
        <f t="shared" ref="N3738:N3740" si="288">ROUNDUP(IF(H3738&lt;=0,0,IF(K3738&lt;=0,F3738*H3738,F3738*H3738*K3738)),-3)</f>
        <v>0</v>
      </c>
      <c r="O3738" s="530">
        <v>4200000</v>
      </c>
      <c r="P3738" s="17">
        <f t="shared" si="287"/>
        <v>-4200000</v>
      </c>
      <c r="Q3738" s="472"/>
      <c r="R3738" s="755"/>
      <c r="S3738" s="755"/>
      <c r="AZ3738" s="10"/>
      <c r="BA3738" s="10"/>
      <c r="BD3738" s="30"/>
      <c r="BE3738" s="12"/>
      <c r="BU3738" s="30"/>
    </row>
    <row r="3739" spans="1:73">
      <c r="A3739" s="527"/>
      <c r="B3739" s="28"/>
      <c r="C3739" s="28"/>
      <c r="D3739" s="1011"/>
      <c r="E3739" s="993" t="s">
        <v>3506</v>
      </c>
      <c r="F3739" s="997">
        <v>40000</v>
      </c>
      <c r="G3739" s="994" t="s">
        <v>3</v>
      </c>
      <c r="H3739" s="1094">
        <f>H3718*80%</f>
        <v>7.2</v>
      </c>
      <c r="I3739" s="994" t="s">
        <v>26</v>
      </c>
      <c r="J3739" s="994" t="s">
        <v>3</v>
      </c>
      <c r="K3739" s="995">
        <v>12</v>
      </c>
      <c r="L3739" s="994" t="s">
        <v>12</v>
      </c>
      <c r="M3739" s="994" t="s">
        <v>5</v>
      </c>
      <c r="N3739" s="996">
        <f t="shared" si="288"/>
        <v>3456000</v>
      </c>
      <c r="O3739" s="530">
        <v>3600000</v>
      </c>
      <c r="P3739" s="17">
        <f t="shared" si="287"/>
        <v>-144000</v>
      </c>
      <c r="Q3739" s="472"/>
      <c r="R3739" s="755"/>
      <c r="S3739" s="755"/>
      <c r="AZ3739" s="10"/>
      <c r="BA3739" s="10"/>
      <c r="BD3739" s="30"/>
      <c r="BE3739" s="12"/>
      <c r="BU3739" s="30"/>
    </row>
    <row r="3740" spans="1:73">
      <c r="A3740" s="527"/>
      <c r="B3740" s="28"/>
      <c r="C3740" s="28"/>
      <c r="D3740" s="1011"/>
      <c r="E3740" s="993" t="s">
        <v>3507</v>
      </c>
      <c r="F3740" s="997">
        <v>20000</v>
      </c>
      <c r="G3740" s="994" t="s">
        <v>3</v>
      </c>
      <c r="H3740" s="1094">
        <f>H3718*250%</f>
        <v>22.5</v>
      </c>
      <c r="I3740" s="994" t="s">
        <v>26</v>
      </c>
      <c r="J3740" s="994" t="s">
        <v>3</v>
      </c>
      <c r="K3740" s="995">
        <v>12</v>
      </c>
      <c r="L3740" s="994" t="s">
        <v>12</v>
      </c>
      <c r="M3740" s="994" t="s">
        <v>5</v>
      </c>
      <c r="N3740" s="996">
        <f t="shared" si="288"/>
        <v>5400000</v>
      </c>
      <c r="O3740" s="530">
        <v>17160000</v>
      </c>
      <c r="P3740" s="17">
        <f t="shared" si="287"/>
        <v>-11760000</v>
      </c>
      <c r="Q3740" s="472"/>
      <c r="R3740" s="755"/>
      <c r="S3740" s="755"/>
      <c r="AZ3740" s="10"/>
      <c r="BA3740" s="10"/>
      <c r="BD3740" s="30"/>
      <c r="BE3740" s="12"/>
      <c r="BU3740" s="30"/>
    </row>
    <row r="3741" spans="1:73">
      <c r="A3741" s="527"/>
      <c r="B3741" s="28"/>
      <c r="C3741" s="28"/>
      <c r="D3741" s="1011"/>
      <c r="E3741" s="13"/>
      <c r="H3741" s="24"/>
      <c r="K3741" s="24"/>
      <c r="M3741" s="449"/>
      <c r="N3741" s="448"/>
      <c r="O3741" s="530"/>
      <c r="P3741" s="530"/>
      <c r="Q3741" s="472"/>
      <c r="R3741" s="755"/>
      <c r="S3741" s="755"/>
      <c r="AZ3741" s="10"/>
      <c r="BA3741" s="10"/>
      <c r="BD3741" s="30"/>
      <c r="BE3741" s="12"/>
      <c r="BU3741" s="30"/>
    </row>
    <row r="3742" spans="1:73">
      <c r="A3742" s="527"/>
      <c r="B3742" s="28"/>
      <c r="C3742" s="28"/>
      <c r="D3742" s="1011" t="s">
        <v>518</v>
      </c>
      <c r="E3742" s="29"/>
      <c r="G3742" s="31"/>
      <c r="H3742" s="30"/>
      <c r="I3742" s="31"/>
      <c r="J3742" s="31"/>
      <c r="K3742" s="30"/>
      <c r="L3742" s="31"/>
      <c r="M3742" s="531"/>
      <c r="N3742" s="532">
        <f>SUBTOTAL(9,N3743:N3744)</f>
        <v>39596000</v>
      </c>
      <c r="O3742" s="532">
        <f>SUBTOTAL(9,O3744:O3744)</f>
        <v>14562000</v>
      </c>
      <c r="P3742" s="532">
        <f>SUBTOTAL(9,P3744:P3744)</f>
        <v>-8806000</v>
      </c>
      <c r="Q3742" s="472"/>
      <c r="R3742" s="755"/>
      <c r="S3742" s="755"/>
      <c r="AZ3742" s="10"/>
      <c r="BA3742" s="10"/>
      <c r="BD3742" s="30"/>
      <c r="BE3742" s="12"/>
      <c r="BU3742" s="30"/>
    </row>
    <row r="3743" spans="1:73">
      <c r="A3743" s="527"/>
      <c r="B3743" s="28"/>
      <c r="C3743" s="28"/>
      <c r="D3743" s="1011"/>
      <c r="E3743" s="29" t="s">
        <v>3512</v>
      </c>
      <c r="F3743" s="1097">
        <v>2820000</v>
      </c>
      <c r="G3743" s="1096" t="s">
        <v>3</v>
      </c>
      <c r="H3743" s="1099">
        <v>1</v>
      </c>
      <c r="I3743" s="1096" t="s">
        <v>26</v>
      </c>
      <c r="J3743" s="1096" t="s">
        <v>3</v>
      </c>
      <c r="K3743" s="1096">
        <v>12</v>
      </c>
      <c r="L3743" s="1098" t="s">
        <v>12</v>
      </c>
      <c r="M3743" s="1096" t="s">
        <v>5</v>
      </c>
      <c r="N3743" s="533">
        <f t="shared" ref="N3743:N3744" si="289">ROUNDUP((F3743*H3743*K3743),-3)</f>
        <v>33840000</v>
      </c>
      <c r="O3743" s="532"/>
      <c r="P3743" s="1095"/>
      <c r="Q3743" s="472"/>
      <c r="R3743" s="755"/>
      <c r="S3743" s="755"/>
      <c r="AZ3743" s="10"/>
      <c r="BA3743" s="10"/>
      <c r="BD3743" s="30"/>
      <c r="BE3743" s="12"/>
      <c r="BU3743" s="30"/>
    </row>
    <row r="3744" spans="1:73">
      <c r="A3744" s="527"/>
      <c r="B3744" s="28"/>
      <c r="C3744" s="28"/>
      <c r="D3744" s="1011"/>
      <c r="E3744" s="29" t="s">
        <v>3031</v>
      </c>
      <c r="F3744" s="14">
        <v>1918530</v>
      </c>
      <c r="G3744" s="31" t="s">
        <v>3</v>
      </c>
      <c r="H3744" s="30">
        <v>1</v>
      </c>
      <c r="I3744" s="31" t="s">
        <v>26</v>
      </c>
      <c r="J3744" s="31" t="s">
        <v>3</v>
      </c>
      <c r="K3744" s="30">
        <v>3</v>
      </c>
      <c r="L3744" s="31" t="s">
        <v>12</v>
      </c>
      <c r="M3744" s="531" t="s">
        <v>5</v>
      </c>
      <c r="N3744" s="533">
        <f t="shared" si="289"/>
        <v>5756000</v>
      </c>
      <c r="O3744" s="530">
        <v>14562000</v>
      </c>
      <c r="P3744" s="17">
        <f t="shared" ref="P3744" si="290">N3744-O3744</f>
        <v>-8806000</v>
      </c>
      <c r="Q3744" s="472"/>
      <c r="R3744" s="755"/>
      <c r="S3744" s="755"/>
      <c r="AZ3744" s="10"/>
      <c r="BA3744" s="10"/>
      <c r="BD3744" s="30"/>
      <c r="BE3744" s="12"/>
      <c r="BU3744" s="30"/>
    </row>
    <row r="3745" spans="1:73">
      <c r="A3745" s="527"/>
      <c r="B3745" s="28"/>
      <c r="C3745" s="68"/>
      <c r="D3745" s="1011"/>
      <c r="E3745" s="13"/>
      <c r="H3745" s="24"/>
      <c r="K3745" s="24"/>
      <c r="M3745" s="449"/>
      <c r="N3745" s="448"/>
      <c r="O3745" s="530"/>
      <c r="P3745" s="530"/>
      <c r="Q3745" s="472"/>
      <c r="R3745" s="755"/>
      <c r="S3745" s="755"/>
      <c r="AZ3745" s="10"/>
      <c r="BA3745" s="10"/>
      <c r="BD3745" s="30"/>
      <c r="BE3745" s="12"/>
      <c r="BU3745" s="30"/>
    </row>
    <row r="3746" spans="1:73">
      <c r="A3746" s="527"/>
      <c r="B3746" s="28"/>
      <c r="C3746" s="28"/>
      <c r="D3746" s="1011" t="s">
        <v>404</v>
      </c>
      <c r="E3746" s="13"/>
      <c r="H3746" s="24"/>
      <c r="K3746" s="24"/>
      <c r="M3746" s="449"/>
      <c r="N3746" s="532">
        <f>SUBTOTAL(9,N3747:N3747)</f>
        <v>44978000</v>
      </c>
      <c r="O3746" s="532">
        <f>SUBTOTAL(9,O3747:O3747)</f>
        <v>56164000</v>
      </c>
      <c r="P3746" s="532">
        <f>SUBTOTAL(9,P3747:P3747)</f>
        <v>-11186000</v>
      </c>
      <c r="Q3746" s="472"/>
      <c r="R3746" s="755"/>
      <c r="S3746" s="755"/>
      <c r="AZ3746" s="10"/>
      <c r="BA3746" s="10"/>
      <c r="BD3746" s="30"/>
      <c r="BE3746" s="12"/>
      <c r="BU3746" s="30"/>
    </row>
    <row r="3747" spans="1:73">
      <c r="A3747" s="527"/>
      <c r="B3747" s="28"/>
      <c r="C3747" s="28"/>
      <c r="D3747" s="1011"/>
      <c r="E3747" s="20" t="s">
        <v>3032</v>
      </c>
      <c r="F3747" s="997">
        <f>(N3717-N3739-N3740)</f>
        <v>449776000</v>
      </c>
      <c r="G3747" s="994" t="s">
        <v>3</v>
      </c>
      <c r="H3747" s="1092">
        <v>0.1</v>
      </c>
      <c r="I3747" s="994" t="s">
        <v>444</v>
      </c>
      <c r="J3747" s="994" t="s">
        <v>3</v>
      </c>
      <c r="K3747" s="995">
        <v>1</v>
      </c>
      <c r="L3747" s="994" t="s">
        <v>16</v>
      </c>
      <c r="M3747" s="994" t="s">
        <v>5</v>
      </c>
      <c r="N3747" s="996">
        <f t="shared" ref="N3747" si="291">ROUNDUP(IF(H3747&lt;=0,F3747,IF(K3747&lt;=0,F3747*H3747,F3747*H3747*K3747)),-3)</f>
        <v>44978000</v>
      </c>
      <c r="O3747" s="530">
        <v>56164000</v>
      </c>
      <c r="P3747" s="17">
        <f t="shared" ref="P3747" si="292">N3747-O3747</f>
        <v>-11186000</v>
      </c>
      <c r="Q3747" s="472"/>
      <c r="R3747" s="755"/>
      <c r="S3747" s="755"/>
      <c r="AZ3747" s="10"/>
      <c r="BA3747" s="10"/>
      <c r="BD3747" s="30"/>
      <c r="BE3747" s="12"/>
      <c r="BU3747" s="30"/>
    </row>
    <row r="3748" spans="1:73">
      <c r="A3748" s="527"/>
      <c r="B3748" s="28"/>
      <c r="C3748" s="28"/>
      <c r="D3748" s="1004"/>
      <c r="E3748" s="20"/>
      <c r="F3748" s="34"/>
      <c r="G3748" s="35"/>
      <c r="H3748" s="24"/>
      <c r="I3748" s="35"/>
      <c r="J3748" s="35"/>
      <c r="K3748" s="24"/>
      <c r="L3748" s="35"/>
      <c r="M3748" s="487"/>
      <c r="N3748" s="534"/>
      <c r="O3748" s="530"/>
      <c r="P3748" s="530"/>
      <c r="Q3748" s="472"/>
      <c r="R3748" s="755"/>
      <c r="S3748" s="755"/>
      <c r="AZ3748" s="10"/>
      <c r="BA3748" s="10"/>
      <c r="BD3748" s="30"/>
      <c r="BE3748" s="12"/>
      <c r="BU3748" s="30"/>
    </row>
    <row r="3749" spans="1:73">
      <c r="A3749" s="527"/>
      <c r="B3749" s="28"/>
      <c r="C3749" s="28"/>
      <c r="D3749" s="1011" t="s">
        <v>509</v>
      </c>
      <c r="E3749" s="20"/>
      <c r="F3749" s="34"/>
      <c r="G3749" s="35"/>
      <c r="H3749" s="24"/>
      <c r="I3749" s="35"/>
      <c r="J3749" s="35"/>
      <c r="K3749" s="24"/>
      <c r="L3749" s="35"/>
      <c r="M3749" s="487"/>
      <c r="N3749" s="535">
        <f>SUBTOTAL(9,N3750:N3754)</f>
        <v>44644000</v>
      </c>
      <c r="O3749" s="535">
        <f>SUBTOTAL(9,O3750:O3754)</f>
        <v>37501580</v>
      </c>
      <c r="P3749" s="535">
        <f>SUBTOTAL(9,P3750:P3754)</f>
        <v>7142420</v>
      </c>
      <c r="Q3749" s="472"/>
      <c r="R3749" s="755"/>
      <c r="S3749" s="755"/>
      <c r="AZ3749" s="10"/>
      <c r="BA3749" s="10"/>
      <c r="BD3749" s="30"/>
      <c r="BE3749" s="12"/>
      <c r="BU3749" s="30"/>
    </row>
    <row r="3750" spans="1:73">
      <c r="A3750" s="527"/>
      <c r="B3750" s="28"/>
      <c r="C3750" s="28"/>
      <c r="D3750" s="1011"/>
      <c r="E3750" s="20" t="s">
        <v>3033</v>
      </c>
      <c r="F3750" s="34">
        <f>N3717-(1200000*H3718)</f>
        <v>447832000</v>
      </c>
      <c r="G3750" s="35" t="s">
        <v>3</v>
      </c>
      <c r="H3750" s="464">
        <v>1.2999999999999999E-2</v>
      </c>
      <c r="I3750" s="35" t="s">
        <v>3022</v>
      </c>
      <c r="J3750" s="35" t="s">
        <v>3</v>
      </c>
      <c r="K3750" s="24">
        <v>1</v>
      </c>
      <c r="L3750" s="35" t="s">
        <v>16</v>
      </c>
      <c r="M3750" s="487" t="s">
        <v>5</v>
      </c>
      <c r="N3750" s="533">
        <f t="shared" ref="N3750:N3754" si="293">ROUNDUP(IF(H3750&lt;=0,F3750,IF(K3750&lt;=0,F3750*H3750,F3750*H3750*K3750)),-3)</f>
        <v>5822000</v>
      </c>
      <c r="O3750" s="530">
        <v>5449000</v>
      </c>
      <c r="P3750" s="17">
        <f t="shared" ref="P3750:P3754" si="294">N3750-O3750</f>
        <v>373000</v>
      </c>
      <c r="Q3750" s="472"/>
      <c r="R3750" s="755"/>
      <c r="S3750" s="755"/>
      <c r="AZ3750" s="10"/>
      <c r="BA3750" s="10"/>
      <c r="BD3750" s="30"/>
      <c r="BE3750" s="12"/>
      <c r="BU3750" s="30"/>
    </row>
    <row r="3751" spans="1:73">
      <c r="A3751" s="527"/>
      <c r="B3751" s="28"/>
      <c r="C3751" s="28"/>
      <c r="D3751" s="1011"/>
      <c r="E3751" s="20" t="s">
        <v>3034</v>
      </c>
      <c r="F3751" s="34">
        <f>+F3750</f>
        <v>447832000</v>
      </c>
      <c r="G3751" s="35" t="s">
        <v>3</v>
      </c>
      <c r="H3751" s="465">
        <v>4.4999999999999998E-2</v>
      </c>
      <c r="I3751" s="35" t="s">
        <v>3022</v>
      </c>
      <c r="J3751" s="35" t="s">
        <v>3</v>
      </c>
      <c r="K3751" s="24">
        <v>1</v>
      </c>
      <c r="L3751" s="35" t="s">
        <v>16</v>
      </c>
      <c r="M3751" s="487" t="s">
        <v>5</v>
      </c>
      <c r="N3751" s="533">
        <f t="shared" si="293"/>
        <v>20153000</v>
      </c>
      <c r="O3751" s="530">
        <v>16562000</v>
      </c>
      <c r="P3751" s="17">
        <f t="shared" si="294"/>
        <v>3591000</v>
      </c>
      <c r="Q3751" s="472"/>
      <c r="R3751" s="755"/>
      <c r="S3751" s="755"/>
      <c r="AZ3751" s="10"/>
      <c r="BA3751" s="10"/>
      <c r="BD3751" s="30"/>
      <c r="BE3751" s="12"/>
      <c r="BU3751" s="30"/>
    </row>
    <row r="3752" spans="1:73">
      <c r="A3752" s="527"/>
      <c r="B3752" s="28"/>
      <c r="C3752" s="28"/>
      <c r="D3752" s="1011"/>
      <c r="E3752" s="20" t="s">
        <v>3035</v>
      </c>
      <c r="F3752" s="34">
        <f>+F3750</f>
        <v>447832000</v>
      </c>
      <c r="G3752" s="35" t="s">
        <v>3</v>
      </c>
      <c r="H3752" s="465">
        <v>8.4399999999999996E-3</v>
      </c>
      <c r="I3752" s="35" t="s">
        <v>3022</v>
      </c>
      <c r="J3752" s="35" t="s">
        <v>3</v>
      </c>
      <c r="K3752" s="24">
        <v>1</v>
      </c>
      <c r="L3752" s="35" t="s">
        <v>16</v>
      </c>
      <c r="M3752" s="487" t="s">
        <v>5</v>
      </c>
      <c r="N3752" s="533">
        <f t="shared" si="293"/>
        <v>3780000</v>
      </c>
      <c r="O3752" s="530">
        <v>3538000</v>
      </c>
      <c r="P3752" s="17">
        <f t="shared" si="294"/>
        <v>242000</v>
      </c>
      <c r="Q3752" s="472"/>
      <c r="R3752" s="755"/>
      <c r="S3752" s="755"/>
      <c r="AZ3752" s="10"/>
      <c r="BA3752" s="10"/>
      <c r="BD3752" s="30"/>
      <c r="BE3752" s="12"/>
      <c r="BU3752" s="30"/>
    </row>
    <row r="3753" spans="1:73">
      <c r="A3753" s="527"/>
      <c r="B3753" s="28"/>
      <c r="C3753" s="28"/>
      <c r="D3753" s="1011"/>
      <c r="E3753" s="20" t="s">
        <v>3036</v>
      </c>
      <c r="F3753" s="34">
        <f>+F3750</f>
        <v>447832000</v>
      </c>
      <c r="G3753" s="35" t="s">
        <v>3</v>
      </c>
      <c r="H3753" s="466">
        <v>3.1199999999999999E-2</v>
      </c>
      <c r="I3753" s="35" t="s">
        <v>3022</v>
      </c>
      <c r="J3753" s="35" t="s">
        <v>3</v>
      </c>
      <c r="K3753" s="24">
        <v>1</v>
      </c>
      <c r="L3753" s="35" t="s">
        <v>16</v>
      </c>
      <c r="M3753" s="487" t="s">
        <v>5</v>
      </c>
      <c r="N3753" s="533">
        <f t="shared" si="293"/>
        <v>13973000</v>
      </c>
      <c r="O3753" s="530">
        <v>11111580</v>
      </c>
      <c r="P3753" s="17">
        <f t="shared" si="294"/>
        <v>2861420</v>
      </c>
      <c r="Q3753" s="472"/>
      <c r="R3753" s="755"/>
      <c r="S3753" s="755"/>
      <c r="AZ3753" s="10"/>
      <c r="BA3753" s="10"/>
      <c r="BD3753" s="30"/>
      <c r="BE3753" s="12"/>
      <c r="BU3753" s="30"/>
    </row>
    <row r="3754" spans="1:73">
      <c r="A3754" s="527"/>
      <c r="B3754" s="28"/>
      <c r="C3754" s="28"/>
      <c r="D3754" s="1011"/>
      <c r="E3754" s="20" t="s">
        <v>3037</v>
      </c>
      <c r="F3754" s="34">
        <f>+N3753</f>
        <v>13973000</v>
      </c>
      <c r="G3754" s="35" t="s">
        <v>3</v>
      </c>
      <c r="H3754" s="466">
        <v>6.5500000000000003E-2</v>
      </c>
      <c r="I3754" s="35" t="s">
        <v>3022</v>
      </c>
      <c r="J3754" s="35" t="s">
        <v>3</v>
      </c>
      <c r="K3754" s="24">
        <v>1</v>
      </c>
      <c r="L3754" s="35" t="s">
        <v>16</v>
      </c>
      <c r="M3754" s="487" t="s">
        <v>5</v>
      </c>
      <c r="N3754" s="533">
        <f t="shared" si="293"/>
        <v>916000</v>
      </c>
      <c r="O3754" s="530">
        <v>841000</v>
      </c>
      <c r="P3754" s="17">
        <f t="shared" si="294"/>
        <v>75000</v>
      </c>
      <c r="Q3754" s="472"/>
      <c r="R3754" s="755"/>
      <c r="S3754" s="755"/>
      <c r="AZ3754" s="10"/>
      <c r="BA3754" s="10"/>
      <c r="BD3754" s="30"/>
      <c r="BE3754" s="12"/>
      <c r="BU3754" s="30"/>
    </row>
    <row r="3755" spans="1:73">
      <c r="A3755" s="527"/>
      <c r="B3755" s="28"/>
      <c r="C3755" s="28"/>
      <c r="D3755" s="1011"/>
      <c r="E3755" s="20"/>
      <c r="F3755" s="34"/>
      <c r="G3755" s="35"/>
      <c r="H3755" s="24"/>
      <c r="I3755" s="35"/>
      <c r="J3755" s="35"/>
      <c r="K3755" s="24"/>
      <c r="L3755" s="35"/>
      <c r="M3755" s="487"/>
      <c r="N3755" s="534"/>
      <c r="O3755" s="530"/>
      <c r="P3755" s="530"/>
      <c r="Q3755" s="472"/>
      <c r="R3755" s="755"/>
      <c r="S3755" s="755"/>
      <c r="AZ3755" s="10"/>
      <c r="BA3755" s="10"/>
      <c r="BD3755" s="30"/>
      <c r="BE3755" s="12"/>
      <c r="BU3755" s="30"/>
    </row>
    <row r="3756" spans="1:73">
      <c r="A3756" s="527"/>
      <c r="B3756" s="28"/>
      <c r="C3756" s="68"/>
      <c r="D3756" s="1011" t="s">
        <v>405</v>
      </c>
      <c r="E3756" s="43"/>
      <c r="F3756" s="34"/>
      <c r="G3756" s="35"/>
      <c r="H3756" s="24"/>
      <c r="I3756" s="35"/>
      <c r="J3756" s="35"/>
      <c r="K3756" s="24"/>
      <c r="L3756" s="35"/>
      <c r="M3756" s="487"/>
      <c r="N3756" s="532">
        <f>SUBTOTAL(9,N3757:N3757)</f>
        <v>8640000</v>
      </c>
      <c r="O3756" s="532">
        <f>SUBTOTAL(9,O3757:O3757)</f>
        <v>6720000</v>
      </c>
      <c r="P3756" s="532">
        <f>SUBTOTAL(9,P3757:P3757)</f>
        <v>1920000</v>
      </c>
      <c r="Q3756" s="472"/>
      <c r="R3756" s="755"/>
      <c r="S3756" s="755"/>
      <c r="AZ3756" s="10"/>
      <c r="BA3756" s="10"/>
      <c r="BD3756" s="30"/>
      <c r="BE3756" s="12"/>
      <c r="BU3756" s="30"/>
    </row>
    <row r="3757" spans="1:73">
      <c r="A3757" s="527"/>
      <c r="B3757" s="28"/>
      <c r="C3757" s="68"/>
      <c r="D3757" s="1011"/>
      <c r="E3757" s="43" t="s">
        <v>3038</v>
      </c>
      <c r="F3757" s="34">
        <v>80000</v>
      </c>
      <c r="G3757" s="35" t="s">
        <v>3</v>
      </c>
      <c r="H3757" s="24">
        <v>9</v>
      </c>
      <c r="I3757" s="35" t="s">
        <v>3019</v>
      </c>
      <c r="J3757" s="35" t="s">
        <v>3</v>
      </c>
      <c r="K3757" s="24">
        <v>12</v>
      </c>
      <c r="L3757" s="35" t="s">
        <v>12</v>
      </c>
      <c r="M3757" s="487" t="s">
        <v>5</v>
      </c>
      <c r="N3757" s="448">
        <f>ROUNDUP(IF(H3757&lt;=0,0,IF(K3757&lt;=0,0,F3757*H3757*K3757)),-3)</f>
        <v>8640000</v>
      </c>
      <c r="O3757" s="530">
        <v>6720000</v>
      </c>
      <c r="P3757" s="17">
        <f t="shared" ref="P3757" si="295">N3757-O3757</f>
        <v>1920000</v>
      </c>
      <c r="Q3757" s="472"/>
      <c r="R3757" s="755"/>
      <c r="S3757" s="755"/>
      <c r="AZ3757" s="10"/>
      <c r="BA3757" s="10"/>
      <c r="BD3757" s="30"/>
      <c r="BE3757" s="12"/>
      <c r="BU3757" s="30"/>
    </row>
    <row r="3758" spans="1:73">
      <c r="A3758" s="527"/>
      <c r="B3758" s="28"/>
      <c r="C3758" s="28"/>
      <c r="D3758" s="1011"/>
      <c r="E3758" s="43"/>
      <c r="F3758" s="34"/>
      <c r="G3758" s="35"/>
      <c r="H3758" s="24"/>
      <c r="I3758" s="35"/>
      <c r="J3758" s="35"/>
      <c r="K3758" s="24"/>
      <c r="L3758" s="35"/>
      <c r="M3758" s="487"/>
      <c r="N3758" s="100"/>
      <c r="O3758" s="100"/>
      <c r="P3758" s="530"/>
      <c r="Q3758" s="472"/>
      <c r="R3758" s="755"/>
      <c r="S3758" s="755"/>
      <c r="AZ3758" s="10"/>
      <c r="BA3758" s="10"/>
      <c r="BD3758" s="30"/>
      <c r="BE3758" s="12"/>
      <c r="BU3758" s="30"/>
    </row>
    <row r="3759" spans="1:73">
      <c r="A3759" s="527"/>
      <c r="B3759" s="28"/>
      <c r="C3759" s="28"/>
      <c r="D3759" s="1011" t="s">
        <v>406</v>
      </c>
      <c r="E3759" s="20"/>
      <c r="F3759" s="34"/>
      <c r="G3759" s="35"/>
      <c r="H3759" s="24"/>
      <c r="I3759" s="35"/>
      <c r="J3759" s="35"/>
      <c r="K3759" s="24"/>
      <c r="L3759" s="35"/>
      <c r="M3759" s="487"/>
      <c r="N3759" s="536">
        <f>SUBTOTAL(9,N3760)</f>
        <v>11270000</v>
      </c>
      <c r="O3759" s="536">
        <f>SUBTOTAL(9,O3760)</f>
        <v>8390000</v>
      </c>
      <c r="P3759" s="536">
        <f>SUBTOTAL(9,P3760)</f>
        <v>2880000</v>
      </c>
      <c r="Q3759" s="472"/>
      <c r="R3759" s="755"/>
      <c r="S3759" s="755"/>
      <c r="AZ3759" s="10"/>
      <c r="BA3759" s="10"/>
      <c r="BD3759" s="30"/>
      <c r="BE3759" s="12"/>
      <c r="BU3759" s="30"/>
    </row>
    <row r="3760" spans="1:73">
      <c r="A3760" s="527"/>
      <c r="B3760" s="28"/>
      <c r="C3760" s="28"/>
      <c r="D3760" s="1011"/>
      <c r="E3760" s="13" t="s">
        <v>3039</v>
      </c>
      <c r="F3760" s="14">
        <v>1127000</v>
      </c>
      <c r="G3760" s="15" t="s">
        <v>3</v>
      </c>
      <c r="H3760" s="24">
        <v>10</v>
      </c>
      <c r="I3760" s="15" t="s">
        <v>26</v>
      </c>
      <c r="J3760" s="15" t="s">
        <v>3</v>
      </c>
      <c r="K3760" s="24">
        <v>1</v>
      </c>
      <c r="L3760" s="15" t="s">
        <v>16</v>
      </c>
      <c r="M3760" s="449" t="s">
        <v>5</v>
      </c>
      <c r="N3760" s="448">
        <f t="shared" ref="N3760" si="296">ROUNDUP(IF(H3760&lt;=0,0,IF(K3760&lt;=0,0,F3760*H3760*K3760)),-3)</f>
        <v>11270000</v>
      </c>
      <c r="O3760" s="530">
        <v>8390000</v>
      </c>
      <c r="P3760" s="17">
        <f t="shared" ref="P3760" si="297">N3760-O3760</f>
        <v>2880000</v>
      </c>
      <c r="Q3760" s="472"/>
      <c r="R3760" s="755"/>
      <c r="S3760" s="755"/>
      <c r="AZ3760" s="10"/>
      <c r="BA3760" s="10"/>
      <c r="BD3760" s="30"/>
      <c r="BE3760" s="12"/>
      <c r="BU3760" s="30"/>
    </row>
    <row r="3761" spans="1:73">
      <c r="A3761" s="527"/>
      <c r="B3761" s="28"/>
      <c r="C3761" s="28"/>
      <c r="D3761" s="1011"/>
      <c r="E3761" s="13"/>
      <c r="H3761" s="24"/>
      <c r="K3761" s="24"/>
      <c r="M3761" s="449"/>
      <c r="N3761" s="448"/>
      <c r="O3761" s="530"/>
      <c r="P3761" s="530"/>
      <c r="Q3761" s="472"/>
      <c r="R3761" s="755"/>
      <c r="S3761" s="755"/>
      <c r="AZ3761" s="10"/>
      <c r="BA3761" s="10"/>
      <c r="BD3761" s="30"/>
      <c r="BE3761" s="12"/>
      <c r="BU3761" s="30"/>
    </row>
    <row r="3762" spans="1:73">
      <c r="A3762" s="527"/>
      <c r="B3762" s="28"/>
      <c r="C3762" s="68"/>
      <c r="D3762" s="1011" t="s">
        <v>122</v>
      </c>
      <c r="E3762" s="13"/>
      <c r="H3762" s="24"/>
      <c r="K3762" s="24"/>
      <c r="M3762" s="449"/>
      <c r="N3762" s="532">
        <f>SUBTOTAL(9,N3763:N3764)</f>
        <v>4320000</v>
      </c>
      <c r="O3762" s="532">
        <f>SUBTOTAL(9,O3763:O3764)</f>
        <v>5440000</v>
      </c>
      <c r="P3762" s="532">
        <f>SUBTOTAL(9,P3763:P3764)</f>
        <v>-1120000</v>
      </c>
      <c r="Q3762" s="472"/>
      <c r="R3762" s="755"/>
      <c r="S3762" s="755"/>
      <c r="AZ3762" s="10"/>
      <c r="BA3762" s="10"/>
      <c r="BD3762" s="30"/>
      <c r="BE3762" s="12"/>
      <c r="BU3762" s="30"/>
    </row>
    <row r="3763" spans="1:73">
      <c r="A3763" s="527"/>
      <c r="B3763" s="28"/>
      <c r="C3763" s="68"/>
      <c r="D3763" s="1011"/>
      <c r="E3763" s="43" t="s">
        <v>182</v>
      </c>
      <c r="F3763" s="34">
        <v>40000</v>
      </c>
      <c r="G3763" s="35" t="s">
        <v>3</v>
      </c>
      <c r="H3763" s="24">
        <v>9</v>
      </c>
      <c r="I3763" s="35" t="s">
        <v>3019</v>
      </c>
      <c r="J3763" s="35" t="s">
        <v>3</v>
      </c>
      <c r="K3763" s="24">
        <v>12</v>
      </c>
      <c r="L3763" s="35" t="s">
        <v>12</v>
      </c>
      <c r="M3763" s="487" t="s">
        <v>5</v>
      </c>
      <c r="N3763" s="533">
        <f>ROUNDUP(IF(H3763&lt;=0,0,IF(K3763&lt;=0,F3763*H3763,F3763*H3763*K3763)),-3)</f>
        <v>4320000</v>
      </c>
      <c r="O3763" s="533">
        <v>3840000</v>
      </c>
      <c r="P3763" s="17">
        <f t="shared" ref="P3763:P3764" si="298">N3763-O3763</f>
        <v>480000</v>
      </c>
      <c r="Q3763" s="472"/>
      <c r="R3763" s="755"/>
      <c r="S3763" s="755"/>
      <c r="AZ3763" s="10"/>
      <c r="BA3763" s="10"/>
      <c r="BD3763" s="30"/>
      <c r="BE3763" s="12"/>
      <c r="BU3763" s="30"/>
    </row>
    <row r="3764" spans="1:73">
      <c r="A3764" s="527"/>
      <c r="B3764" s="28"/>
      <c r="C3764" s="68"/>
      <c r="D3764" s="1011"/>
      <c r="E3764" s="43" t="s">
        <v>184</v>
      </c>
      <c r="F3764" s="34">
        <v>100000</v>
      </c>
      <c r="G3764" s="35" t="s">
        <v>3</v>
      </c>
      <c r="H3764" s="24">
        <v>0</v>
      </c>
      <c r="I3764" s="35" t="s">
        <v>3019</v>
      </c>
      <c r="J3764" s="35" t="s">
        <v>3</v>
      </c>
      <c r="K3764" s="24">
        <v>2</v>
      </c>
      <c r="L3764" s="35" t="s">
        <v>3024</v>
      </c>
      <c r="M3764" s="487" t="s">
        <v>5</v>
      </c>
      <c r="N3764" s="533">
        <f>ROUNDUP(IF(H3764&lt;=0,0,IF(K3764&lt;=0,F3764*H3764,F3764*H3764*K3764)),-3)</f>
        <v>0</v>
      </c>
      <c r="O3764" s="533">
        <v>1600000</v>
      </c>
      <c r="P3764" s="17">
        <f t="shared" si="298"/>
        <v>-1600000</v>
      </c>
      <c r="Q3764" s="472"/>
      <c r="R3764" s="755"/>
      <c r="S3764" s="755"/>
      <c r="AZ3764" s="10"/>
      <c r="BA3764" s="10"/>
      <c r="BD3764" s="30"/>
      <c r="BE3764" s="12"/>
      <c r="BU3764" s="30"/>
    </row>
    <row r="3765" spans="1:73">
      <c r="A3765" s="527"/>
      <c r="B3765" s="28"/>
      <c r="C3765" s="28"/>
      <c r="D3765" s="1011"/>
      <c r="E3765" s="20"/>
      <c r="F3765" s="34"/>
      <c r="G3765" s="35"/>
      <c r="H3765" s="24"/>
      <c r="I3765" s="35"/>
      <c r="J3765" s="35"/>
      <c r="K3765" s="24"/>
      <c r="L3765" s="35"/>
      <c r="M3765" s="487"/>
      <c r="N3765" s="533"/>
      <c r="O3765" s="100"/>
      <c r="P3765" s="530"/>
      <c r="Q3765" s="472"/>
      <c r="R3765" s="755"/>
      <c r="S3765" s="755"/>
      <c r="AZ3765" s="10"/>
      <c r="BA3765" s="10"/>
      <c r="BD3765" s="30"/>
      <c r="BE3765" s="12"/>
      <c r="BU3765" s="30"/>
    </row>
    <row r="3766" spans="1:73">
      <c r="A3766" s="527"/>
      <c r="B3766" s="28"/>
      <c r="C3766" s="68"/>
      <c r="D3766" s="1004" t="s">
        <v>397</v>
      </c>
      <c r="E3766" s="13" t="s">
        <v>3040</v>
      </c>
      <c r="H3766" s="24"/>
      <c r="K3766" s="24"/>
      <c r="M3766" s="449"/>
      <c r="N3766" s="532">
        <f>SUBTOTAL(9,N3767:N3768)</f>
        <v>7600000</v>
      </c>
      <c r="O3766" s="532">
        <f>SUBTOTAL(9,O3767:O3768)</f>
        <v>8436000</v>
      </c>
      <c r="P3766" s="532">
        <f>SUBTOTAL(9,P3767:P3768)</f>
        <v>-836000</v>
      </c>
      <c r="Q3766" s="472"/>
      <c r="R3766" s="755"/>
      <c r="S3766" s="755"/>
      <c r="AZ3766" s="10"/>
      <c r="BA3766" s="10"/>
      <c r="BD3766" s="30"/>
      <c r="BE3766" s="12"/>
      <c r="BU3766" s="30"/>
    </row>
    <row r="3767" spans="1:73">
      <c r="A3767" s="527"/>
      <c r="B3767" s="28"/>
      <c r="C3767" s="68"/>
      <c r="D3767" s="1004"/>
      <c r="E3767" s="43" t="s">
        <v>3041</v>
      </c>
      <c r="F3767" s="48">
        <v>20000</v>
      </c>
      <c r="G3767" s="39" t="s">
        <v>3</v>
      </c>
      <c r="H3767" s="24">
        <v>2</v>
      </c>
      <c r="I3767" s="15" t="s">
        <v>3042</v>
      </c>
      <c r="J3767" s="39" t="s">
        <v>3</v>
      </c>
      <c r="K3767" s="24">
        <v>10</v>
      </c>
      <c r="L3767" s="49" t="s">
        <v>120</v>
      </c>
      <c r="M3767" s="537" t="s">
        <v>5</v>
      </c>
      <c r="N3767" s="448">
        <f t="shared" ref="N3767:N3768" si="299">ROUNDUP(IF(H3767&lt;=0,0,IF(K3767&lt;=0,0,F3767*H3767*K3767)),-3)</f>
        <v>400000</v>
      </c>
      <c r="O3767" s="530">
        <v>1440000</v>
      </c>
      <c r="P3767" s="17">
        <f t="shared" ref="P3767:P3768" si="300">N3767-O3767</f>
        <v>-1040000</v>
      </c>
      <c r="Q3767" s="472"/>
      <c r="R3767" s="755"/>
      <c r="S3767" s="755"/>
      <c r="AZ3767" s="10"/>
      <c r="BA3767" s="10"/>
      <c r="BD3767" s="30"/>
      <c r="BE3767" s="12"/>
      <c r="BU3767" s="30"/>
    </row>
    <row r="3768" spans="1:73">
      <c r="A3768" s="527"/>
      <c r="B3768" s="28"/>
      <c r="C3768" s="68"/>
      <c r="D3768" s="1004"/>
      <c r="E3768" s="19" t="s">
        <v>892</v>
      </c>
      <c r="F3768" s="48">
        <v>60000</v>
      </c>
      <c r="G3768" s="39" t="s">
        <v>3</v>
      </c>
      <c r="H3768" s="24">
        <v>10</v>
      </c>
      <c r="I3768" s="49" t="s">
        <v>53</v>
      </c>
      <c r="J3768" s="39" t="s">
        <v>3</v>
      </c>
      <c r="K3768" s="24">
        <v>12</v>
      </c>
      <c r="L3768" s="49" t="s">
        <v>12</v>
      </c>
      <c r="M3768" s="537" t="s">
        <v>5</v>
      </c>
      <c r="N3768" s="448">
        <f t="shared" si="299"/>
        <v>7200000</v>
      </c>
      <c r="O3768" s="530">
        <v>6996000</v>
      </c>
      <c r="P3768" s="17">
        <f t="shared" si="300"/>
        <v>204000</v>
      </c>
      <c r="Q3768" s="472"/>
      <c r="R3768" s="755"/>
      <c r="S3768" s="755"/>
      <c r="AZ3768" s="10"/>
      <c r="BA3768" s="10"/>
      <c r="BD3768" s="30"/>
      <c r="BE3768" s="12"/>
      <c r="BU3768" s="30"/>
    </row>
    <row r="3769" spans="1:73">
      <c r="A3769" s="527"/>
      <c r="B3769" s="28"/>
      <c r="C3769" s="68"/>
      <c r="D3769" s="1004"/>
      <c r="E3769" s="19"/>
      <c r="F3769" s="48"/>
      <c r="G3769" s="39"/>
      <c r="H3769" s="24"/>
      <c r="I3769" s="49"/>
      <c r="J3769" s="39"/>
      <c r="K3769" s="24"/>
      <c r="L3769" s="49"/>
      <c r="M3769" s="537"/>
      <c r="N3769" s="448"/>
      <c r="O3769" s="530"/>
      <c r="P3769" s="530"/>
      <c r="Q3769" s="472"/>
      <c r="R3769" s="755"/>
      <c r="S3769" s="755"/>
      <c r="AZ3769" s="10"/>
      <c r="BA3769" s="10"/>
      <c r="BD3769" s="30"/>
      <c r="BE3769" s="12"/>
      <c r="BU3769" s="30"/>
    </row>
    <row r="3770" spans="1:73">
      <c r="A3770" s="527"/>
      <c r="B3770" s="28"/>
      <c r="C3770" s="68"/>
      <c r="D3770" s="1005" t="s">
        <v>416</v>
      </c>
      <c r="E3770" s="13"/>
      <c r="H3770" s="24"/>
      <c r="K3770" s="24"/>
      <c r="M3770" s="449"/>
      <c r="N3770" s="532">
        <f>SUBTOTAL(9,N3771:N3771)</f>
        <v>1200000</v>
      </c>
      <c r="O3770" s="532">
        <f>SUBTOTAL(9,O3771:O3771)</f>
        <v>1500000</v>
      </c>
      <c r="P3770" s="532">
        <f>SUBTOTAL(9,P3771:P3771)</f>
        <v>-300000</v>
      </c>
      <c r="Q3770" s="472"/>
      <c r="R3770" s="755"/>
      <c r="S3770" s="755"/>
      <c r="AZ3770" s="10"/>
      <c r="BA3770" s="10"/>
      <c r="BD3770" s="30"/>
      <c r="BE3770" s="12"/>
      <c r="BU3770" s="30"/>
    </row>
    <row r="3771" spans="1:73" ht="13.5">
      <c r="A3771" s="527"/>
      <c r="B3771" s="28"/>
      <c r="C3771" s="68"/>
      <c r="E3771" s="538" t="s">
        <v>893</v>
      </c>
      <c r="F3771" s="539">
        <v>50000</v>
      </c>
      <c r="G3771" s="39" t="s">
        <v>3</v>
      </c>
      <c r="H3771" s="24">
        <v>2</v>
      </c>
      <c r="I3771" s="15" t="s">
        <v>499</v>
      </c>
      <c r="J3771" s="39" t="s">
        <v>3</v>
      </c>
      <c r="K3771" s="24">
        <v>12</v>
      </c>
      <c r="L3771" s="15" t="s">
        <v>120</v>
      </c>
      <c r="M3771" s="537" t="s">
        <v>5</v>
      </c>
      <c r="N3771" s="448">
        <f t="shared" ref="N3771" si="301">ROUNDUP(IF(H3771&lt;=0,0,IF(K3771&lt;=0,0,F3771*H3771*K3771)),-3)</f>
        <v>1200000</v>
      </c>
      <c r="O3771" s="448">
        <v>1500000</v>
      </c>
      <c r="P3771" s="17">
        <f t="shared" ref="P3771" si="302">N3771-O3771</f>
        <v>-300000</v>
      </c>
      <c r="Q3771" s="472"/>
      <c r="R3771" s="755"/>
      <c r="S3771" s="755"/>
      <c r="AZ3771" s="10"/>
      <c r="BA3771" s="10"/>
      <c r="BD3771" s="30"/>
      <c r="BE3771" s="12"/>
      <c r="BU3771" s="30"/>
    </row>
    <row r="3772" spans="1:73" ht="13.5">
      <c r="A3772" s="527"/>
      <c r="B3772" s="28"/>
      <c r="C3772" s="68"/>
      <c r="E3772" s="538"/>
      <c r="F3772" s="539"/>
      <c r="G3772" s="39"/>
      <c r="H3772" s="24"/>
      <c r="J3772" s="39"/>
      <c r="K3772" s="24"/>
      <c r="M3772" s="537"/>
      <c r="N3772" s="448"/>
      <c r="O3772" s="448"/>
      <c r="P3772" s="530"/>
      <c r="Q3772" s="472"/>
      <c r="R3772" s="755"/>
      <c r="S3772" s="755"/>
      <c r="AZ3772" s="10"/>
      <c r="BA3772" s="10"/>
      <c r="BD3772" s="30"/>
      <c r="BE3772" s="12"/>
      <c r="BU3772" s="30"/>
    </row>
    <row r="3773" spans="1:73">
      <c r="A3773" s="527"/>
      <c r="B3773" s="28"/>
      <c r="C3773" s="68"/>
      <c r="D3773" s="1011" t="s">
        <v>436</v>
      </c>
      <c r="E3773" s="13" t="s">
        <v>178</v>
      </c>
      <c r="H3773" s="24"/>
      <c r="K3773" s="24"/>
      <c r="M3773" s="449"/>
      <c r="N3773" s="532">
        <f>SUBTOTAL(9,N3774:N3792)</f>
        <v>20749000</v>
      </c>
      <c r="O3773" s="532">
        <f>SUBTOTAL(9,O3774:O3792)</f>
        <v>54338000</v>
      </c>
      <c r="P3773" s="532">
        <f>SUBTOTAL(9,P3774:P3792)</f>
        <v>-33589000</v>
      </c>
      <c r="Q3773" s="472"/>
      <c r="R3773" s="755"/>
      <c r="S3773" s="755"/>
      <c r="AZ3773" s="10"/>
      <c r="BA3773" s="10"/>
      <c r="BD3773" s="30"/>
      <c r="BE3773" s="12"/>
      <c r="BU3773" s="30"/>
    </row>
    <row r="3774" spans="1:73">
      <c r="A3774" s="527"/>
      <c r="B3774" s="28"/>
      <c r="C3774" s="68"/>
      <c r="D3774" s="1011"/>
      <c r="E3774" s="43" t="s">
        <v>895</v>
      </c>
      <c r="F3774" s="48">
        <v>429000</v>
      </c>
      <c r="G3774" s="39" t="s">
        <v>3</v>
      </c>
      <c r="H3774" s="24">
        <v>1</v>
      </c>
      <c r="I3774" s="49" t="s">
        <v>284</v>
      </c>
      <c r="J3774" s="39" t="s">
        <v>3</v>
      </c>
      <c r="K3774" s="24">
        <v>12</v>
      </c>
      <c r="L3774" s="49" t="s">
        <v>313</v>
      </c>
      <c r="M3774" s="537" t="s">
        <v>5</v>
      </c>
      <c r="N3774" s="448">
        <f t="shared" ref="N3774:N3792" si="303">ROUNDUP(IF(H3774&lt;=0,0,IF(K3774&lt;=0,0,F3774*H3774*K3774)),-3)</f>
        <v>5148000</v>
      </c>
      <c r="O3774" s="530">
        <v>5148000</v>
      </c>
      <c r="P3774" s="17">
        <f t="shared" ref="P3774:P3792" si="304">N3774-O3774</f>
        <v>0</v>
      </c>
      <c r="Q3774" s="472"/>
      <c r="R3774" s="755"/>
      <c r="S3774" s="755"/>
      <c r="AZ3774" s="10"/>
      <c r="BA3774" s="10"/>
      <c r="BD3774" s="30"/>
      <c r="BE3774" s="12"/>
      <c r="BU3774" s="30"/>
    </row>
    <row r="3775" spans="1:73">
      <c r="A3775" s="527"/>
      <c r="B3775" s="28"/>
      <c r="C3775" s="68"/>
      <c r="D3775" s="1011"/>
      <c r="E3775" s="1006" t="s">
        <v>3414</v>
      </c>
      <c r="F3775" s="1009">
        <v>30480</v>
      </c>
      <c r="G3775" s="39" t="s">
        <v>3</v>
      </c>
      <c r="H3775" s="541">
        <v>25</v>
      </c>
      <c r="I3775" s="544" t="s">
        <v>458</v>
      </c>
      <c r="J3775" s="39" t="s">
        <v>3</v>
      </c>
      <c r="K3775" s="541">
        <v>5</v>
      </c>
      <c r="L3775" s="544" t="s">
        <v>3410</v>
      </c>
      <c r="M3775" s="537" t="s">
        <v>5</v>
      </c>
      <c r="N3775" s="448">
        <f t="shared" si="303"/>
        <v>3810000</v>
      </c>
      <c r="O3775" s="530">
        <v>0</v>
      </c>
      <c r="P3775" s="17">
        <f t="shared" si="304"/>
        <v>3810000</v>
      </c>
      <c r="Q3775" s="472"/>
      <c r="R3775" s="755"/>
      <c r="S3775" s="755"/>
      <c r="AZ3775" s="10"/>
      <c r="BA3775" s="10"/>
      <c r="BD3775" s="30"/>
      <c r="BE3775" s="12"/>
      <c r="BU3775" s="30"/>
    </row>
    <row r="3776" spans="1:73">
      <c r="A3776" s="527"/>
      <c r="B3776" s="28"/>
      <c r="C3776" s="68"/>
      <c r="D3776" s="1011"/>
      <c r="E3776" s="541" t="s">
        <v>3415</v>
      </c>
      <c r="F3776" s="1009">
        <v>2000</v>
      </c>
      <c r="G3776" s="39" t="s">
        <v>3</v>
      </c>
      <c r="H3776" s="541">
        <v>25</v>
      </c>
      <c r="I3776" s="544" t="s">
        <v>458</v>
      </c>
      <c r="J3776" s="39" t="s">
        <v>3</v>
      </c>
      <c r="K3776" s="541">
        <v>90</v>
      </c>
      <c r="L3776" s="544" t="s">
        <v>3411</v>
      </c>
      <c r="M3776" s="537" t="s">
        <v>5</v>
      </c>
      <c r="N3776" s="448">
        <f t="shared" si="303"/>
        <v>4500000</v>
      </c>
      <c r="O3776" s="530">
        <v>0</v>
      </c>
      <c r="P3776" s="17">
        <f t="shared" si="304"/>
        <v>4500000</v>
      </c>
      <c r="Q3776" s="472"/>
      <c r="R3776" s="755"/>
      <c r="S3776" s="755"/>
      <c r="AZ3776" s="10"/>
      <c r="BA3776" s="10"/>
      <c r="BD3776" s="30"/>
      <c r="BE3776" s="12"/>
      <c r="BU3776" s="30"/>
    </row>
    <row r="3777" spans="1:73">
      <c r="A3777" s="527"/>
      <c r="B3777" s="28"/>
      <c r="C3777" s="68"/>
      <c r="D3777" s="1011"/>
      <c r="E3777" s="541" t="s">
        <v>3416</v>
      </c>
      <c r="F3777" s="1009">
        <v>2000</v>
      </c>
      <c r="G3777" s="39" t="s">
        <v>3</v>
      </c>
      <c r="H3777" s="541">
        <v>25</v>
      </c>
      <c r="I3777" s="544" t="s">
        <v>458</v>
      </c>
      <c r="J3777" s="39" t="s">
        <v>3</v>
      </c>
      <c r="K3777" s="541">
        <v>70</v>
      </c>
      <c r="L3777" s="544" t="s">
        <v>3411</v>
      </c>
      <c r="M3777" s="537" t="s">
        <v>5</v>
      </c>
      <c r="N3777" s="448">
        <f t="shared" si="303"/>
        <v>3500000</v>
      </c>
      <c r="O3777" s="530">
        <v>0</v>
      </c>
      <c r="P3777" s="17">
        <f t="shared" si="304"/>
        <v>3500000</v>
      </c>
      <c r="Q3777" s="472"/>
      <c r="R3777" s="755"/>
      <c r="S3777" s="755"/>
      <c r="AZ3777" s="10"/>
      <c r="BA3777" s="10"/>
      <c r="BD3777" s="30"/>
      <c r="BE3777" s="12"/>
      <c r="BU3777" s="30"/>
    </row>
    <row r="3778" spans="1:73">
      <c r="A3778" s="527"/>
      <c r="B3778" s="28"/>
      <c r="C3778" s="68"/>
      <c r="D3778" s="1011"/>
      <c r="E3778" s="541" t="s">
        <v>3417</v>
      </c>
      <c r="F3778" s="1009">
        <v>12000</v>
      </c>
      <c r="G3778" s="39" t="s">
        <v>3</v>
      </c>
      <c r="H3778" s="541">
        <v>30</v>
      </c>
      <c r="I3778" s="544" t="s">
        <v>458</v>
      </c>
      <c r="J3778" s="39" t="s">
        <v>3</v>
      </c>
      <c r="K3778" s="541">
        <v>4</v>
      </c>
      <c r="L3778" s="544" t="s">
        <v>3410</v>
      </c>
      <c r="M3778" s="537" t="s">
        <v>5</v>
      </c>
      <c r="N3778" s="448">
        <f t="shared" si="303"/>
        <v>1440000</v>
      </c>
      <c r="O3778" s="530">
        <v>0</v>
      </c>
      <c r="P3778" s="17">
        <f t="shared" si="304"/>
        <v>1440000</v>
      </c>
      <c r="Q3778" s="472"/>
      <c r="R3778" s="755"/>
      <c r="S3778" s="755"/>
      <c r="AZ3778" s="10"/>
      <c r="BA3778" s="10"/>
      <c r="BD3778" s="30"/>
      <c r="BE3778" s="12"/>
      <c r="BU3778" s="30"/>
    </row>
    <row r="3779" spans="1:73">
      <c r="A3779" s="527"/>
      <c r="B3779" s="28"/>
      <c r="C3779" s="68"/>
      <c r="D3779" s="1011"/>
      <c r="E3779" s="1007" t="s">
        <v>3418</v>
      </c>
      <c r="F3779" s="1008">
        <v>2000</v>
      </c>
      <c r="G3779" s="39" t="s">
        <v>3</v>
      </c>
      <c r="H3779" s="1006">
        <v>30</v>
      </c>
      <c r="I3779" s="1010" t="s">
        <v>458</v>
      </c>
      <c r="J3779" s="39" t="s">
        <v>3</v>
      </c>
      <c r="K3779" s="1006">
        <v>13</v>
      </c>
      <c r="L3779" s="1010" t="s">
        <v>3410</v>
      </c>
      <c r="M3779" s="537" t="s">
        <v>5</v>
      </c>
      <c r="N3779" s="448">
        <f t="shared" si="303"/>
        <v>780000</v>
      </c>
      <c r="O3779" s="530">
        <v>0</v>
      </c>
      <c r="P3779" s="17">
        <f t="shared" si="304"/>
        <v>780000</v>
      </c>
      <c r="Q3779" s="472"/>
      <c r="R3779" s="755"/>
      <c r="S3779" s="755"/>
      <c r="AZ3779" s="10"/>
      <c r="BA3779" s="10"/>
      <c r="BD3779" s="30"/>
      <c r="BE3779" s="12"/>
      <c r="BU3779" s="30"/>
    </row>
    <row r="3780" spans="1:73">
      <c r="A3780" s="527"/>
      <c r="B3780" s="28"/>
      <c r="C3780" s="68"/>
      <c r="D3780" s="1011"/>
      <c r="E3780" s="1007" t="s">
        <v>3052</v>
      </c>
      <c r="F3780" s="1008">
        <v>100000</v>
      </c>
      <c r="G3780" s="39" t="s">
        <v>3</v>
      </c>
      <c r="H3780" s="1006">
        <v>1</v>
      </c>
      <c r="I3780" s="1010" t="s">
        <v>118</v>
      </c>
      <c r="J3780" s="39" t="s">
        <v>3</v>
      </c>
      <c r="K3780" s="1006">
        <v>5</v>
      </c>
      <c r="L3780" s="1010" t="s">
        <v>3412</v>
      </c>
      <c r="M3780" s="537" t="s">
        <v>5</v>
      </c>
      <c r="N3780" s="448">
        <f t="shared" si="303"/>
        <v>500000</v>
      </c>
      <c r="O3780" s="530">
        <v>0</v>
      </c>
      <c r="P3780" s="17">
        <f t="shared" si="304"/>
        <v>500000</v>
      </c>
      <c r="Q3780" s="472"/>
      <c r="R3780" s="755"/>
      <c r="S3780" s="755"/>
      <c r="AZ3780" s="10"/>
      <c r="BA3780" s="10"/>
      <c r="BD3780" s="30"/>
      <c r="BE3780" s="12"/>
      <c r="BU3780" s="30"/>
    </row>
    <row r="3781" spans="1:73">
      <c r="A3781" s="527"/>
      <c r="B3781" s="28"/>
      <c r="C3781" s="68"/>
      <c r="D3781" s="1011"/>
      <c r="E3781" s="1007" t="s">
        <v>3419</v>
      </c>
      <c r="F3781" s="1008">
        <v>1000</v>
      </c>
      <c r="G3781" s="39" t="s">
        <v>3</v>
      </c>
      <c r="H3781" s="1006">
        <v>1</v>
      </c>
      <c r="I3781" s="1010" t="s">
        <v>118</v>
      </c>
      <c r="J3781" s="39" t="s">
        <v>3</v>
      </c>
      <c r="K3781" s="1006">
        <v>71</v>
      </c>
      <c r="L3781" s="1010" t="s">
        <v>3413</v>
      </c>
      <c r="M3781" s="537" t="s">
        <v>5</v>
      </c>
      <c r="N3781" s="448">
        <f t="shared" si="303"/>
        <v>71000</v>
      </c>
      <c r="O3781" s="530">
        <v>0</v>
      </c>
      <c r="P3781" s="17">
        <f t="shared" si="304"/>
        <v>71000</v>
      </c>
      <c r="Q3781" s="472"/>
      <c r="R3781" s="755"/>
      <c r="S3781" s="755"/>
      <c r="AZ3781" s="10"/>
      <c r="BA3781" s="10"/>
      <c r="BD3781" s="30"/>
      <c r="BE3781" s="12"/>
      <c r="BU3781" s="30"/>
    </row>
    <row r="3782" spans="1:73">
      <c r="A3782" s="527"/>
      <c r="B3782" s="28"/>
      <c r="C3782" s="68"/>
      <c r="D3782" s="1011"/>
      <c r="E3782" s="1007" t="s">
        <v>3420</v>
      </c>
      <c r="F3782" s="1008">
        <v>2000</v>
      </c>
      <c r="G3782" s="39" t="s">
        <v>3</v>
      </c>
      <c r="H3782" s="1006">
        <v>50</v>
      </c>
      <c r="I3782" s="1010" t="s">
        <v>458</v>
      </c>
      <c r="J3782" s="39" t="s">
        <v>3</v>
      </c>
      <c r="K3782" s="1006">
        <v>10</v>
      </c>
      <c r="L3782" s="1010" t="s">
        <v>3412</v>
      </c>
      <c r="M3782" s="537" t="s">
        <v>5</v>
      </c>
      <c r="N3782" s="448">
        <f t="shared" si="303"/>
        <v>1000000</v>
      </c>
      <c r="O3782" s="530">
        <v>0</v>
      </c>
      <c r="P3782" s="17">
        <f t="shared" si="304"/>
        <v>1000000</v>
      </c>
      <c r="Q3782" s="472"/>
      <c r="R3782" s="755"/>
      <c r="S3782" s="755"/>
      <c r="AZ3782" s="10"/>
      <c r="BA3782" s="10"/>
      <c r="BD3782" s="30"/>
      <c r="BE3782" s="12"/>
      <c r="BU3782" s="30"/>
    </row>
    <row r="3783" spans="1:73">
      <c r="A3783" s="527"/>
      <c r="B3783" s="28"/>
      <c r="C3783" s="68"/>
      <c r="D3783" s="1011"/>
      <c r="E3783" s="19" t="s">
        <v>896</v>
      </c>
      <c r="F3783" s="48"/>
      <c r="G3783" s="39" t="s">
        <v>3</v>
      </c>
      <c r="H3783" s="24"/>
      <c r="I3783" s="49" t="s">
        <v>16</v>
      </c>
      <c r="J3783" s="39" t="s">
        <v>3</v>
      </c>
      <c r="K3783" s="24"/>
      <c r="L3783" s="49" t="s">
        <v>117</v>
      </c>
      <c r="M3783" s="537" t="s">
        <v>5</v>
      </c>
      <c r="N3783" s="448">
        <f t="shared" si="303"/>
        <v>0</v>
      </c>
      <c r="O3783" s="530">
        <v>5550000</v>
      </c>
      <c r="P3783" s="17">
        <f t="shared" si="304"/>
        <v>-5550000</v>
      </c>
      <c r="Q3783" s="472"/>
      <c r="R3783" s="755"/>
      <c r="S3783" s="755"/>
      <c r="AZ3783" s="10"/>
      <c r="BA3783" s="10"/>
      <c r="BD3783" s="30"/>
      <c r="BE3783" s="12"/>
      <c r="BU3783" s="30"/>
    </row>
    <row r="3784" spans="1:73">
      <c r="A3784" s="527"/>
      <c r="B3784" s="28"/>
      <c r="C3784" s="68"/>
      <c r="D3784" s="1011"/>
      <c r="E3784" s="19" t="s">
        <v>897</v>
      </c>
      <c r="F3784" s="48"/>
      <c r="G3784" s="39" t="s">
        <v>3</v>
      </c>
      <c r="H3784" s="24"/>
      <c r="I3784" s="49" t="s">
        <v>16</v>
      </c>
      <c r="J3784" s="39" t="s">
        <v>3</v>
      </c>
      <c r="K3784" s="24"/>
      <c r="L3784" s="49" t="s">
        <v>117</v>
      </c>
      <c r="M3784" s="537" t="s">
        <v>5</v>
      </c>
      <c r="N3784" s="448">
        <f t="shared" si="303"/>
        <v>0</v>
      </c>
      <c r="O3784" s="530">
        <v>8000000</v>
      </c>
      <c r="P3784" s="17">
        <f t="shared" si="304"/>
        <v>-8000000</v>
      </c>
      <c r="Q3784" s="472"/>
      <c r="R3784" s="755"/>
      <c r="S3784" s="755"/>
      <c r="AZ3784" s="10"/>
      <c r="BA3784" s="10"/>
      <c r="BD3784" s="30"/>
      <c r="BE3784" s="12"/>
      <c r="BU3784" s="30"/>
    </row>
    <row r="3785" spans="1:73">
      <c r="A3785" s="527"/>
      <c r="B3785" s="28"/>
      <c r="C3785" s="68"/>
      <c r="D3785" s="1011"/>
      <c r="E3785" s="19" t="s">
        <v>898</v>
      </c>
      <c r="F3785" s="48"/>
      <c r="G3785" s="39" t="s">
        <v>3</v>
      </c>
      <c r="H3785" s="24"/>
      <c r="I3785" s="49" t="s">
        <v>119</v>
      </c>
      <c r="J3785" s="39" t="s">
        <v>3</v>
      </c>
      <c r="K3785" s="24"/>
      <c r="L3785" s="49" t="s">
        <v>795</v>
      </c>
      <c r="M3785" s="537" t="s">
        <v>5</v>
      </c>
      <c r="N3785" s="448">
        <f t="shared" si="303"/>
        <v>0</v>
      </c>
      <c r="O3785" s="530">
        <v>12000000</v>
      </c>
      <c r="P3785" s="17">
        <f t="shared" si="304"/>
        <v>-12000000</v>
      </c>
      <c r="Q3785" s="472"/>
      <c r="R3785" s="755"/>
      <c r="S3785" s="755"/>
      <c r="AZ3785" s="10"/>
      <c r="BA3785" s="10"/>
      <c r="BD3785" s="30"/>
      <c r="BE3785" s="12"/>
      <c r="BU3785" s="30"/>
    </row>
    <row r="3786" spans="1:73">
      <c r="A3786" s="527"/>
      <c r="B3786" s="28"/>
      <c r="C3786" s="68"/>
      <c r="D3786" s="1011"/>
      <c r="E3786" s="19" t="s">
        <v>899</v>
      </c>
      <c r="F3786" s="48"/>
      <c r="G3786" s="39" t="s">
        <v>3</v>
      </c>
      <c r="H3786" s="24"/>
      <c r="I3786" s="49" t="s">
        <v>499</v>
      </c>
      <c r="J3786" s="39" t="s">
        <v>3</v>
      </c>
      <c r="K3786" s="24"/>
      <c r="L3786" s="49" t="s">
        <v>117</v>
      </c>
      <c r="M3786" s="537" t="s">
        <v>5</v>
      </c>
      <c r="N3786" s="448">
        <f t="shared" si="303"/>
        <v>0</v>
      </c>
      <c r="O3786" s="530">
        <v>2000000</v>
      </c>
      <c r="P3786" s="17">
        <f t="shared" si="304"/>
        <v>-2000000</v>
      </c>
      <c r="Q3786" s="472"/>
      <c r="R3786" s="755"/>
      <c r="S3786" s="755"/>
      <c r="AZ3786" s="10"/>
      <c r="BA3786" s="10"/>
      <c r="BD3786" s="30"/>
      <c r="BE3786" s="12"/>
      <c r="BU3786" s="30"/>
    </row>
    <row r="3787" spans="1:73">
      <c r="A3787" s="527"/>
      <c r="B3787" s="28"/>
      <c r="C3787" s="68"/>
      <c r="D3787" s="1011"/>
      <c r="E3787" s="19" t="s">
        <v>900</v>
      </c>
      <c r="F3787" s="48"/>
      <c r="G3787" s="39" t="s">
        <v>3</v>
      </c>
      <c r="H3787" s="24"/>
      <c r="I3787" s="49" t="s">
        <v>16</v>
      </c>
      <c r="J3787" s="39" t="s">
        <v>3</v>
      </c>
      <c r="K3787" s="24"/>
      <c r="L3787" s="49" t="s">
        <v>25</v>
      </c>
      <c r="M3787" s="537" t="s">
        <v>5</v>
      </c>
      <c r="N3787" s="448">
        <f t="shared" si="303"/>
        <v>0</v>
      </c>
      <c r="O3787" s="530">
        <v>10000000</v>
      </c>
      <c r="P3787" s="17">
        <f t="shared" si="304"/>
        <v>-10000000</v>
      </c>
      <c r="Q3787" s="472"/>
      <c r="R3787" s="755"/>
      <c r="S3787" s="755"/>
      <c r="AZ3787" s="10"/>
      <c r="BA3787" s="10"/>
      <c r="BD3787" s="30"/>
      <c r="BE3787" s="12"/>
      <c r="BU3787" s="30"/>
    </row>
    <row r="3788" spans="1:73">
      <c r="A3788" s="527"/>
      <c r="B3788" s="28"/>
      <c r="C3788" s="68"/>
      <c r="D3788" s="1011"/>
      <c r="E3788" s="19" t="s">
        <v>901</v>
      </c>
      <c r="F3788" s="48"/>
      <c r="G3788" s="39" t="s">
        <v>3</v>
      </c>
      <c r="H3788" s="24"/>
      <c r="I3788" s="49" t="s">
        <v>499</v>
      </c>
      <c r="J3788" s="39" t="s">
        <v>3</v>
      </c>
      <c r="K3788" s="24"/>
      <c r="L3788" s="49" t="s">
        <v>117</v>
      </c>
      <c r="M3788" s="537" t="s">
        <v>5</v>
      </c>
      <c r="N3788" s="448">
        <f t="shared" si="303"/>
        <v>0</v>
      </c>
      <c r="O3788" s="530">
        <v>2000000</v>
      </c>
      <c r="P3788" s="17">
        <f t="shared" si="304"/>
        <v>-2000000</v>
      </c>
      <c r="Q3788" s="472"/>
      <c r="R3788" s="755"/>
      <c r="S3788" s="755"/>
      <c r="AZ3788" s="10"/>
      <c r="BA3788" s="10"/>
      <c r="BD3788" s="30"/>
      <c r="BE3788" s="12"/>
      <c r="BU3788" s="30"/>
    </row>
    <row r="3789" spans="1:73">
      <c r="A3789" s="527"/>
      <c r="B3789" s="28"/>
      <c r="C3789" s="68"/>
      <c r="D3789" s="1011"/>
      <c r="E3789" s="19" t="s">
        <v>3043</v>
      </c>
      <c r="F3789" s="48"/>
      <c r="G3789" s="39" t="s">
        <v>3</v>
      </c>
      <c r="H3789" s="24"/>
      <c r="I3789" s="49" t="s">
        <v>25</v>
      </c>
      <c r="J3789" s="39" t="s">
        <v>3</v>
      </c>
      <c r="K3789" s="24"/>
      <c r="L3789" s="49" t="s">
        <v>26</v>
      </c>
      <c r="M3789" s="537" t="s">
        <v>5</v>
      </c>
      <c r="N3789" s="448">
        <f t="shared" si="303"/>
        <v>0</v>
      </c>
      <c r="O3789" s="530">
        <v>1000000</v>
      </c>
      <c r="P3789" s="17">
        <f t="shared" si="304"/>
        <v>-1000000</v>
      </c>
      <c r="Q3789" s="472"/>
      <c r="R3789" s="755"/>
      <c r="S3789" s="755"/>
      <c r="AZ3789" s="10"/>
      <c r="BA3789" s="10"/>
      <c r="BD3789" s="30"/>
      <c r="BE3789" s="12"/>
      <c r="BU3789" s="30"/>
    </row>
    <row r="3790" spans="1:73">
      <c r="A3790" s="527"/>
      <c r="B3790" s="28"/>
      <c r="C3790" s="68"/>
      <c r="D3790" s="1011"/>
      <c r="E3790" s="55" t="s">
        <v>3044</v>
      </c>
      <c r="F3790" s="56"/>
      <c r="G3790" s="39" t="s">
        <v>3</v>
      </c>
      <c r="H3790" s="24"/>
      <c r="I3790" s="49" t="s">
        <v>196</v>
      </c>
      <c r="J3790" s="39" t="s">
        <v>3</v>
      </c>
      <c r="K3790" s="24"/>
      <c r="L3790" s="49" t="s">
        <v>117</v>
      </c>
      <c r="M3790" s="537" t="s">
        <v>5</v>
      </c>
      <c r="N3790" s="448">
        <f t="shared" si="303"/>
        <v>0</v>
      </c>
      <c r="O3790" s="530">
        <v>3000000</v>
      </c>
      <c r="P3790" s="17">
        <f t="shared" si="304"/>
        <v>-3000000</v>
      </c>
      <c r="Q3790" s="472"/>
      <c r="R3790" s="755"/>
      <c r="S3790" s="755"/>
      <c r="AZ3790" s="10"/>
      <c r="BA3790" s="10"/>
      <c r="BD3790" s="30"/>
      <c r="BE3790" s="12"/>
      <c r="BU3790" s="30"/>
    </row>
    <row r="3791" spans="1:73">
      <c r="A3791" s="527"/>
      <c r="B3791" s="28"/>
      <c r="C3791" s="68"/>
      <c r="D3791" s="1011"/>
      <c r="E3791" s="55" t="s">
        <v>902</v>
      </c>
      <c r="F3791" s="56"/>
      <c r="G3791" s="39" t="s">
        <v>3</v>
      </c>
      <c r="H3791" s="24"/>
      <c r="I3791" s="49" t="s">
        <v>196</v>
      </c>
      <c r="J3791" s="39" t="s">
        <v>3</v>
      </c>
      <c r="K3791" s="24"/>
      <c r="L3791" s="49" t="s">
        <v>117</v>
      </c>
      <c r="M3791" s="537" t="s">
        <v>5</v>
      </c>
      <c r="N3791" s="448">
        <f t="shared" si="303"/>
        <v>0</v>
      </c>
      <c r="O3791" s="530">
        <v>3528000</v>
      </c>
      <c r="P3791" s="17">
        <f t="shared" si="304"/>
        <v>-3528000</v>
      </c>
      <c r="Q3791" s="472"/>
      <c r="R3791" s="755"/>
      <c r="S3791" s="755"/>
      <c r="AZ3791" s="10"/>
      <c r="BA3791" s="10"/>
      <c r="BD3791" s="30"/>
      <c r="BE3791" s="12"/>
      <c r="BU3791" s="30"/>
    </row>
    <row r="3792" spans="1:73">
      <c r="A3792" s="527"/>
      <c r="B3792" s="28"/>
      <c r="C3792" s="68"/>
      <c r="D3792" s="1011"/>
      <c r="E3792" s="55" t="s">
        <v>903</v>
      </c>
      <c r="F3792" s="56"/>
      <c r="G3792" s="39" t="s">
        <v>3</v>
      </c>
      <c r="H3792" s="24"/>
      <c r="I3792" s="49" t="s">
        <v>196</v>
      </c>
      <c r="J3792" s="39" t="s">
        <v>3</v>
      </c>
      <c r="K3792" s="24"/>
      <c r="L3792" s="49" t="s">
        <v>117</v>
      </c>
      <c r="M3792" s="537" t="s">
        <v>5</v>
      </c>
      <c r="N3792" s="448">
        <f t="shared" si="303"/>
        <v>0</v>
      </c>
      <c r="O3792" s="530">
        <v>2112000</v>
      </c>
      <c r="P3792" s="17">
        <f t="shared" si="304"/>
        <v>-2112000</v>
      </c>
      <c r="Q3792" s="472"/>
      <c r="R3792" s="755"/>
      <c r="S3792" s="755"/>
      <c r="AZ3792" s="10"/>
      <c r="BA3792" s="10"/>
      <c r="BD3792" s="30"/>
      <c r="BE3792" s="12"/>
      <c r="BU3792" s="30"/>
    </row>
    <row r="3793" spans="1:73">
      <c r="A3793" s="527"/>
      <c r="B3793" s="28"/>
      <c r="C3793" s="68"/>
      <c r="D3793" s="1011"/>
      <c r="E3793" s="19"/>
      <c r="F3793" s="48"/>
      <c r="G3793" s="39"/>
      <c r="H3793" s="24"/>
      <c r="I3793" s="49"/>
      <c r="J3793" s="39"/>
      <c r="K3793" s="24"/>
      <c r="L3793" s="49"/>
      <c r="M3793" s="537"/>
      <c r="N3793" s="448"/>
      <c r="O3793" s="530"/>
      <c r="P3793" s="530"/>
      <c r="Q3793" s="472"/>
      <c r="R3793" s="755"/>
      <c r="S3793" s="755"/>
      <c r="AZ3793" s="10"/>
      <c r="BA3793" s="10"/>
      <c r="BD3793" s="30"/>
      <c r="BE3793" s="12"/>
      <c r="BU3793" s="30"/>
    </row>
    <row r="3794" spans="1:73">
      <c r="A3794" s="527"/>
      <c r="B3794" s="28"/>
      <c r="C3794" s="68"/>
      <c r="D3794" s="1011" t="s">
        <v>445</v>
      </c>
      <c r="E3794" s="19"/>
      <c r="F3794" s="48"/>
      <c r="G3794" s="39"/>
      <c r="H3794" s="24"/>
      <c r="I3794" s="49"/>
      <c r="J3794" s="39"/>
      <c r="K3794" s="24"/>
      <c r="L3794" s="49"/>
      <c r="M3794" s="537"/>
      <c r="N3794" s="532">
        <f>SUBTOTAL(9,N3795:N3800)</f>
        <v>12550000</v>
      </c>
      <c r="O3794" s="532">
        <f>SUBTOTAL(9,O3795:O3800)</f>
        <v>4440000</v>
      </c>
      <c r="P3794" s="532">
        <f>SUBTOTAL(9,P3795:P3800)</f>
        <v>7510000</v>
      </c>
      <c r="Q3794" s="472"/>
      <c r="R3794" s="755"/>
      <c r="S3794" s="755"/>
      <c r="AZ3794" s="10"/>
      <c r="BA3794" s="10"/>
      <c r="BD3794" s="30"/>
      <c r="BE3794" s="12"/>
      <c r="BU3794" s="30"/>
    </row>
    <row r="3795" spans="1:73">
      <c r="A3795" s="527"/>
      <c r="B3795" s="28"/>
      <c r="C3795" s="68"/>
      <c r="D3795" s="1011"/>
      <c r="E3795" s="19" t="s">
        <v>3049</v>
      </c>
      <c r="F3795" s="48">
        <v>150000</v>
      </c>
      <c r="G3795" s="39" t="s">
        <v>3</v>
      </c>
      <c r="H3795" s="24">
        <v>2</v>
      </c>
      <c r="I3795" s="49" t="s">
        <v>3047</v>
      </c>
      <c r="J3795" s="39" t="s">
        <v>3</v>
      </c>
      <c r="K3795" s="24">
        <v>10</v>
      </c>
      <c r="L3795" s="49" t="s">
        <v>3048</v>
      </c>
      <c r="M3795" s="537" t="s">
        <v>5</v>
      </c>
      <c r="N3795" s="448">
        <f t="shared" ref="N3795:N3800" si="305">ROUNDUP(IF(H3795&lt;=0,0,IF(K3795&lt;=0,0,F3795*H3795*K3795)),-3)</f>
        <v>3000000</v>
      </c>
      <c r="O3795" s="530">
        <v>4440000</v>
      </c>
      <c r="P3795" s="17">
        <f t="shared" ref="P3795:P3800" si="306">N3795-O3795</f>
        <v>-1440000</v>
      </c>
      <c r="Q3795" s="472"/>
      <c r="R3795" s="755"/>
      <c r="S3795" s="755"/>
      <c r="AZ3795" s="10"/>
      <c r="BA3795" s="10"/>
      <c r="BD3795" s="30"/>
      <c r="BE3795" s="12"/>
      <c r="BU3795" s="30"/>
    </row>
    <row r="3796" spans="1:73">
      <c r="A3796" s="527"/>
      <c r="B3796" s="28"/>
      <c r="C3796" s="68"/>
      <c r="D3796" s="1011"/>
      <c r="E3796" s="541" t="s">
        <v>3421</v>
      </c>
      <c r="F3796" s="1009">
        <v>150000</v>
      </c>
      <c r="G3796" s="39" t="s">
        <v>3</v>
      </c>
      <c r="H3796" s="541">
        <v>1</v>
      </c>
      <c r="I3796" s="544" t="s">
        <v>3425</v>
      </c>
      <c r="J3796" s="39" t="s">
        <v>3</v>
      </c>
      <c r="K3796" s="541">
        <v>10</v>
      </c>
      <c r="L3796" s="544" t="s">
        <v>3427</v>
      </c>
      <c r="M3796" s="537" t="s">
        <v>5</v>
      </c>
      <c r="N3796" s="448">
        <f t="shared" si="305"/>
        <v>1500000</v>
      </c>
      <c r="O3796" s="530">
        <v>0</v>
      </c>
      <c r="P3796" s="17">
        <f t="shared" si="306"/>
        <v>1500000</v>
      </c>
      <c r="Q3796" s="472"/>
      <c r="R3796" s="755"/>
      <c r="S3796" s="755"/>
      <c r="AZ3796" s="10"/>
      <c r="BA3796" s="10"/>
      <c r="BD3796" s="30"/>
      <c r="BE3796" s="12"/>
      <c r="BU3796" s="30"/>
    </row>
    <row r="3797" spans="1:73">
      <c r="A3797" s="527"/>
      <c r="B3797" s="28"/>
      <c r="C3797" s="68"/>
      <c r="D3797" s="1011"/>
      <c r="E3797" s="541" t="s">
        <v>3422</v>
      </c>
      <c r="F3797" s="1009">
        <v>150000</v>
      </c>
      <c r="G3797" s="39" t="s">
        <v>3</v>
      </c>
      <c r="H3797" s="541">
        <v>1</v>
      </c>
      <c r="I3797" s="544" t="s">
        <v>3425</v>
      </c>
      <c r="J3797" s="39" t="s">
        <v>3</v>
      </c>
      <c r="K3797" s="541">
        <v>5</v>
      </c>
      <c r="L3797" s="544" t="s">
        <v>3427</v>
      </c>
      <c r="M3797" s="537" t="s">
        <v>5</v>
      </c>
      <c r="N3797" s="448">
        <f t="shared" si="305"/>
        <v>750000</v>
      </c>
      <c r="O3797" s="530">
        <v>0</v>
      </c>
      <c r="P3797" s="17">
        <f t="shared" si="306"/>
        <v>750000</v>
      </c>
      <c r="Q3797" s="472"/>
      <c r="R3797" s="755"/>
      <c r="S3797" s="755"/>
      <c r="AZ3797" s="10"/>
      <c r="BA3797" s="10"/>
      <c r="BD3797" s="30"/>
      <c r="BE3797" s="12"/>
      <c r="BU3797" s="30"/>
    </row>
    <row r="3798" spans="1:73">
      <c r="A3798" s="527"/>
      <c r="B3798" s="28"/>
      <c r="C3798" s="68"/>
      <c r="D3798" s="1011"/>
      <c r="E3798" s="541" t="s">
        <v>3513</v>
      </c>
      <c r="F3798" s="1009">
        <v>150000</v>
      </c>
      <c r="G3798" s="39" t="s">
        <v>3</v>
      </c>
      <c r="H3798" s="541">
        <v>1</v>
      </c>
      <c r="I3798" s="544" t="s">
        <v>3425</v>
      </c>
      <c r="J3798" s="39" t="s">
        <v>3</v>
      </c>
      <c r="K3798" s="541">
        <v>4</v>
      </c>
      <c r="L3798" s="544" t="s">
        <v>2870</v>
      </c>
      <c r="M3798" s="537" t="s">
        <v>5</v>
      </c>
      <c r="N3798" s="448">
        <f t="shared" si="305"/>
        <v>600000</v>
      </c>
      <c r="O3798" s="530"/>
      <c r="P3798" s="17"/>
      <c r="Q3798" s="472"/>
      <c r="R3798" s="755"/>
      <c r="S3798" s="755"/>
      <c r="AZ3798" s="10"/>
      <c r="BA3798" s="10"/>
      <c r="BD3798" s="30"/>
      <c r="BE3798" s="12"/>
      <c r="BU3798" s="30"/>
    </row>
    <row r="3799" spans="1:73">
      <c r="A3799" s="527"/>
      <c r="B3799" s="28"/>
      <c r="C3799" s="68"/>
      <c r="D3799" s="1011"/>
      <c r="E3799" s="1007" t="s">
        <v>3424</v>
      </c>
      <c r="F3799" s="1008">
        <v>100000</v>
      </c>
      <c r="G3799" s="39" t="s">
        <v>3</v>
      </c>
      <c r="H3799" s="1006">
        <v>1</v>
      </c>
      <c r="I3799" s="1010" t="s">
        <v>3426</v>
      </c>
      <c r="J3799" s="39" t="s">
        <v>3</v>
      </c>
      <c r="K3799" s="1006">
        <v>7</v>
      </c>
      <c r="L3799" s="1010" t="s">
        <v>3427</v>
      </c>
      <c r="M3799" s="537" t="s">
        <v>5</v>
      </c>
      <c r="N3799" s="448">
        <f t="shared" si="305"/>
        <v>700000</v>
      </c>
      <c r="O3799" s="530">
        <v>0</v>
      </c>
      <c r="P3799" s="17">
        <f t="shared" si="306"/>
        <v>700000</v>
      </c>
      <c r="Q3799" s="472"/>
      <c r="R3799" s="755"/>
      <c r="S3799" s="755"/>
      <c r="AZ3799" s="10"/>
      <c r="BA3799" s="10"/>
      <c r="BD3799" s="30"/>
      <c r="BE3799" s="12"/>
      <c r="BU3799" s="30"/>
    </row>
    <row r="3800" spans="1:73">
      <c r="A3800" s="527"/>
      <c r="B3800" s="28"/>
      <c r="C3800" s="68"/>
      <c r="D3800" s="1011"/>
      <c r="E3800" s="1007" t="s">
        <v>3423</v>
      </c>
      <c r="F3800" s="1008">
        <v>250000</v>
      </c>
      <c r="G3800" s="39" t="s">
        <v>3</v>
      </c>
      <c r="H3800" s="1006">
        <v>2</v>
      </c>
      <c r="I3800" s="1010" t="s">
        <v>3425</v>
      </c>
      <c r="J3800" s="39" t="s">
        <v>3</v>
      </c>
      <c r="K3800" s="1006">
        <v>12</v>
      </c>
      <c r="L3800" s="1010" t="s">
        <v>3428</v>
      </c>
      <c r="M3800" s="537" t="s">
        <v>5</v>
      </c>
      <c r="N3800" s="448">
        <f t="shared" si="305"/>
        <v>6000000</v>
      </c>
      <c r="O3800" s="530">
        <v>0</v>
      </c>
      <c r="P3800" s="17">
        <f t="shared" si="306"/>
        <v>6000000</v>
      </c>
      <c r="Q3800" s="472"/>
      <c r="R3800" s="755"/>
      <c r="S3800" s="755"/>
      <c r="AZ3800" s="10"/>
      <c r="BA3800" s="10"/>
      <c r="BD3800" s="30"/>
      <c r="BE3800" s="12"/>
      <c r="BU3800" s="30"/>
    </row>
    <row r="3801" spans="1:73">
      <c r="A3801" s="527"/>
      <c r="B3801" s="28"/>
      <c r="C3801" s="68"/>
      <c r="D3801" s="1011"/>
      <c r="E3801" s="19"/>
      <c r="F3801" s="48"/>
      <c r="G3801" s="39"/>
      <c r="H3801" s="24"/>
      <c r="I3801" s="49"/>
      <c r="J3801" s="39"/>
      <c r="K3801" s="44"/>
      <c r="L3801" s="49"/>
      <c r="M3801" s="537"/>
      <c r="N3801" s="448"/>
      <c r="O3801" s="530"/>
      <c r="P3801" s="530"/>
      <c r="Q3801" s="472"/>
      <c r="R3801" s="755"/>
      <c r="S3801" s="755"/>
      <c r="AZ3801" s="10"/>
      <c r="BA3801" s="10"/>
      <c r="BD3801" s="30"/>
      <c r="BE3801" s="12"/>
      <c r="BU3801" s="30"/>
    </row>
    <row r="3802" spans="1:73">
      <c r="A3802" s="527"/>
      <c r="B3802" s="28"/>
      <c r="C3802" s="68"/>
      <c r="D3802" s="1011" t="s">
        <v>398</v>
      </c>
      <c r="E3802" s="19"/>
      <c r="F3802" s="48"/>
      <c r="G3802" s="39"/>
      <c r="H3802" s="24"/>
      <c r="I3802" s="49"/>
      <c r="J3802" s="39"/>
      <c r="K3802" s="44"/>
      <c r="L3802" s="49"/>
      <c r="M3802" s="537"/>
      <c r="N3802" s="532">
        <f>SUBTOTAL(9,N3803:N3809)</f>
        <v>15605000</v>
      </c>
      <c r="O3802" s="532">
        <f>SUBTOTAL(9,O3803:O3809)</f>
        <v>9760000</v>
      </c>
      <c r="P3802" s="532">
        <f>SUBTOTAL(9,P3803:P3809)</f>
        <v>-155000</v>
      </c>
      <c r="Q3802" s="472"/>
      <c r="R3802" s="755"/>
      <c r="S3802" s="755"/>
      <c r="AZ3802" s="10"/>
      <c r="BA3802" s="10"/>
      <c r="BD3802" s="30"/>
      <c r="BE3802" s="12"/>
      <c r="BU3802" s="30"/>
    </row>
    <row r="3803" spans="1:73">
      <c r="A3803" s="527"/>
      <c r="B3803" s="28"/>
      <c r="C3803" s="68"/>
      <c r="D3803" s="1011"/>
      <c r="E3803" s="541" t="s">
        <v>3053</v>
      </c>
      <c r="F3803" s="48">
        <v>22000</v>
      </c>
      <c r="G3803" s="39" t="s">
        <v>3</v>
      </c>
      <c r="H3803" s="24">
        <v>4</v>
      </c>
      <c r="I3803" s="49" t="s">
        <v>3050</v>
      </c>
      <c r="J3803" s="39" t="s">
        <v>3</v>
      </c>
      <c r="K3803" s="44">
        <v>10</v>
      </c>
      <c r="L3803" s="49" t="s">
        <v>3048</v>
      </c>
      <c r="M3803" s="449" t="s">
        <v>5</v>
      </c>
      <c r="N3803" s="448">
        <f t="shared" ref="N3803:N3809" si="307">ROUNDUP((F3803*H3803*K3803),-3)</f>
        <v>880000</v>
      </c>
      <c r="O3803" s="530">
        <v>0</v>
      </c>
      <c r="P3803" s="17">
        <f t="shared" ref="P3803:P3821" si="308">N3803-O3803</f>
        <v>880000</v>
      </c>
      <c r="Q3803" s="472"/>
      <c r="R3803" s="755"/>
      <c r="S3803" s="755"/>
      <c r="AZ3803" s="10"/>
      <c r="BA3803" s="10"/>
      <c r="BD3803" s="30"/>
      <c r="BE3803" s="12"/>
      <c r="BU3803" s="30"/>
    </row>
    <row r="3804" spans="1:73">
      <c r="A3804" s="527"/>
      <c r="B3804" s="28"/>
      <c r="C3804" s="68"/>
      <c r="D3804" s="1011"/>
      <c r="E3804" s="541" t="s">
        <v>3054</v>
      </c>
      <c r="F3804" s="542">
        <v>50000</v>
      </c>
      <c r="G3804" s="39" t="s">
        <v>3</v>
      </c>
      <c r="H3804" s="543">
        <v>1</v>
      </c>
      <c r="I3804" s="544" t="s">
        <v>3051</v>
      </c>
      <c r="J3804" s="39" t="s">
        <v>3</v>
      </c>
      <c r="K3804" s="543">
        <v>2</v>
      </c>
      <c r="L3804" s="544" t="s">
        <v>3047</v>
      </c>
      <c r="M3804" s="449" t="s">
        <v>5</v>
      </c>
      <c r="N3804" s="448">
        <f t="shared" si="307"/>
        <v>100000</v>
      </c>
      <c r="O3804" s="530">
        <v>100000</v>
      </c>
      <c r="P3804" s="17">
        <f t="shared" si="308"/>
        <v>0</v>
      </c>
      <c r="Q3804" s="472"/>
      <c r="R3804" s="755"/>
      <c r="S3804" s="755"/>
      <c r="AZ3804" s="10"/>
      <c r="BA3804" s="10"/>
      <c r="BD3804" s="30"/>
      <c r="BE3804" s="12"/>
      <c r="BU3804" s="30"/>
    </row>
    <row r="3805" spans="1:73">
      <c r="A3805" s="527"/>
      <c r="B3805" s="28"/>
      <c r="C3805" s="68"/>
      <c r="D3805" s="1011"/>
      <c r="E3805" s="541" t="s">
        <v>3055</v>
      </c>
      <c r="F3805" s="542">
        <v>100000</v>
      </c>
      <c r="G3805" s="39" t="s">
        <v>3</v>
      </c>
      <c r="H3805" s="543">
        <v>2</v>
      </c>
      <c r="I3805" s="544" t="s">
        <v>3047</v>
      </c>
      <c r="J3805" s="39" t="s">
        <v>3</v>
      </c>
      <c r="K3805" s="543">
        <v>12</v>
      </c>
      <c r="L3805" s="544" t="s">
        <v>3048</v>
      </c>
      <c r="M3805" s="449" t="s">
        <v>5</v>
      </c>
      <c r="N3805" s="448">
        <f t="shared" si="307"/>
        <v>2400000</v>
      </c>
      <c r="O3805" s="530">
        <v>2340000</v>
      </c>
      <c r="P3805" s="17">
        <f t="shared" si="308"/>
        <v>60000</v>
      </c>
      <c r="Q3805" s="472"/>
      <c r="R3805" s="755"/>
      <c r="S3805" s="755"/>
      <c r="AZ3805" s="10"/>
      <c r="BA3805" s="10"/>
      <c r="BD3805" s="30"/>
      <c r="BE3805" s="12"/>
      <c r="BU3805" s="30"/>
    </row>
    <row r="3806" spans="1:73">
      <c r="A3806" s="527"/>
      <c r="B3806" s="28"/>
      <c r="C3806" s="68"/>
      <c r="D3806" s="1011"/>
      <c r="E3806" s="55" t="s">
        <v>3514</v>
      </c>
      <c r="F3806" s="542">
        <v>20000</v>
      </c>
      <c r="G3806" s="39" t="s">
        <v>3</v>
      </c>
      <c r="H3806" s="543">
        <v>30</v>
      </c>
      <c r="I3806" s="544" t="s">
        <v>3128</v>
      </c>
      <c r="J3806" s="39" t="s">
        <v>3</v>
      </c>
      <c r="K3806" s="543">
        <v>5</v>
      </c>
      <c r="L3806" s="544" t="s">
        <v>917</v>
      </c>
      <c r="M3806" s="449" t="s">
        <v>5</v>
      </c>
      <c r="N3806" s="448">
        <f t="shared" si="307"/>
        <v>3000000</v>
      </c>
      <c r="O3806" s="530"/>
      <c r="P3806" s="17"/>
      <c r="Q3806" s="472"/>
      <c r="R3806" s="755"/>
      <c r="S3806" s="755"/>
      <c r="AZ3806" s="10"/>
      <c r="BA3806" s="10"/>
      <c r="BD3806" s="30"/>
      <c r="BE3806" s="12"/>
      <c r="BU3806" s="30"/>
    </row>
    <row r="3807" spans="1:73">
      <c r="A3807" s="527"/>
      <c r="B3807" s="28"/>
      <c r="C3807" s="68"/>
      <c r="D3807" s="1011"/>
      <c r="E3807" s="55" t="s">
        <v>3515</v>
      </c>
      <c r="F3807" s="542">
        <v>50000</v>
      </c>
      <c r="G3807" s="39" t="s">
        <v>3</v>
      </c>
      <c r="H3807" s="543">
        <v>30</v>
      </c>
      <c r="I3807" s="544" t="s">
        <v>3128</v>
      </c>
      <c r="J3807" s="39" t="s">
        <v>3</v>
      </c>
      <c r="K3807" s="543">
        <v>2</v>
      </c>
      <c r="L3807" s="544" t="s">
        <v>917</v>
      </c>
      <c r="M3807" s="449" t="s">
        <v>5</v>
      </c>
      <c r="N3807" s="448">
        <f t="shared" si="307"/>
        <v>3000000</v>
      </c>
      <c r="O3807" s="530"/>
      <c r="P3807" s="17"/>
      <c r="Q3807" s="472"/>
      <c r="R3807" s="755"/>
      <c r="S3807" s="755"/>
      <c r="AZ3807" s="10"/>
      <c r="BA3807" s="10"/>
      <c r="BD3807" s="30"/>
      <c r="BE3807" s="12"/>
      <c r="BU3807" s="30"/>
    </row>
    <row r="3808" spans="1:73">
      <c r="A3808" s="527"/>
      <c r="B3808" s="28"/>
      <c r="C3808" s="68"/>
      <c r="D3808" s="1011"/>
      <c r="E3808" s="55" t="s">
        <v>3056</v>
      </c>
      <c r="F3808" s="56">
        <v>15000</v>
      </c>
      <c r="G3808" s="39" t="s">
        <v>3</v>
      </c>
      <c r="H3808" s="545">
        <v>35</v>
      </c>
      <c r="I3808" s="52" t="s">
        <v>3057</v>
      </c>
      <c r="J3808" s="39" t="s">
        <v>3</v>
      </c>
      <c r="K3808" s="545">
        <v>5</v>
      </c>
      <c r="L3808" s="52" t="s">
        <v>3046</v>
      </c>
      <c r="M3808" s="449" t="s">
        <v>5</v>
      </c>
      <c r="N3808" s="448">
        <f t="shared" si="307"/>
        <v>2625000</v>
      </c>
      <c r="O3808" s="530">
        <v>7320000</v>
      </c>
      <c r="P3808" s="17">
        <f t="shared" si="308"/>
        <v>-4695000</v>
      </c>
      <c r="Q3808" s="472"/>
      <c r="R3808" s="755"/>
      <c r="S3808" s="755"/>
      <c r="AZ3808" s="10"/>
      <c r="BA3808" s="10"/>
      <c r="BD3808" s="30"/>
      <c r="BE3808" s="12"/>
      <c r="BU3808" s="30"/>
    </row>
    <row r="3809" spans="1:73">
      <c r="A3809" s="527"/>
      <c r="B3809" s="28"/>
      <c r="C3809" s="68"/>
      <c r="D3809" s="1011"/>
      <c r="E3809" s="55" t="s">
        <v>3429</v>
      </c>
      <c r="F3809" s="56">
        <v>15000</v>
      </c>
      <c r="G3809" s="39" t="s">
        <v>3</v>
      </c>
      <c r="H3809" s="545">
        <v>30</v>
      </c>
      <c r="I3809" s="52" t="s">
        <v>3057</v>
      </c>
      <c r="J3809" s="39" t="s">
        <v>3</v>
      </c>
      <c r="K3809" s="545">
        <v>8</v>
      </c>
      <c r="L3809" s="52" t="s">
        <v>3046</v>
      </c>
      <c r="M3809" s="449" t="s">
        <v>5</v>
      </c>
      <c r="N3809" s="448">
        <f t="shared" si="307"/>
        <v>3600000</v>
      </c>
      <c r="O3809" s="530">
        <v>0</v>
      </c>
      <c r="P3809" s="17">
        <f t="shared" si="308"/>
        <v>3600000</v>
      </c>
      <c r="Q3809" s="472"/>
      <c r="R3809" s="755"/>
      <c r="S3809" s="755"/>
      <c r="AZ3809" s="10"/>
      <c r="BA3809" s="10"/>
      <c r="BD3809" s="30"/>
      <c r="BE3809" s="12"/>
      <c r="BU3809" s="30"/>
    </row>
    <row r="3810" spans="1:73">
      <c r="A3810" s="527"/>
      <c r="B3810" s="28"/>
      <c r="C3810" s="68"/>
      <c r="D3810" s="1011"/>
      <c r="E3810" s="13" t="s">
        <v>178</v>
      </c>
      <c r="H3810" s="24"/>
      <c r="K3810" s="24"/>
      <c r="M3810" s="449"/>
      <c r="N3810" s="448"/>
      <c r="O3810" s="530"/>
      <c r="P3810" s="17"/>
      <c r="Q3810" s="472"/>
      <c r="R3810" s="755"/>
      <c r="S3810" s="755"/>
      <c r="AZ3810" s="10"/>
      <c r="BA3810" s="10"/>
      <c r="BD3810" s="30"/>
      <c r="BE3810" s="12"/>
      <c r="BU3810" s="30"/>
    </row>
    <row r="3811" spans="1:73">
      <c r="A3811" s="527"/>
      <c r="B3811" s="28"/>
      <c r="C3811" s="68"/>
      <c r="D3811" s="1011" t="s">
        <v>399</v>
      </c>
      <c r="E3811" s="13" t="s">
        <v>178</v>
      </c>
      <c r="F3811" s="61"/>
      <c r="H3811" s="44"/>
      <c r="K3811" s="44"/>
      <c r="M3811" s="449"/>
      <c r="N3811" s="532">
        <f>SUBTOTAL(9,N3812:N3821)</f>
        <v>88985000</v>
      </c>
      <c r="O3811" s="532">
        <f>SUBTOTAL(9,O3812:O3821)</f>
        <v>66347000</v>
      </c>
      <c r="P3811" s="532">
        <f>SUBTOTAL(9,P3812:P3821)</f>
        <v>21438000</v>
      </c>
      <c r="Q3811" s="472"/>
      <c r="R3811" s="755"/>
      <c r="S3811" s="755"/>
      <c r="AZ3811" s="10"/>
      <c r="BA3811" s="10"/>
      <c r="BD3811" s="11"/>
      <c r="BE3811" s="12"/>
      <c r="BU3811" s="30"/>
    </row>
    <row r="3812" spans="1:73">
      <c r="A3812" s="527"/>
      <c r="B3812" s="28"/>
      <c r="C3812" s="68"/>
      <c r="D3812" s="1011"/>
      <c r="E3812" s="19" t="s">
        <v>3430</v>
      </c>
      <c r="F3812" s="48">
        <v>4474000</v>
      </c>
      <c r="G3812" s="39" t="s">
        <v>3</v>
      </c>
      <c r="H3812" s="546">
        <v>1.1000000000000001</v>
      </c>
      <c r="I3812" s="49" t="s">
        <v>181</v>
      </c>
      <c r="J3812" s="39" t="s">
        <v>3</v>
      </c>
      <c r="K3812" s="547">
        <v>12</v>
      </c>
      <c r="L3812" s="49" t="s">
        <v>3048</v>
      </c>
      <c r="M3812" s="537" t="s">
        <v>5</v>
      </c>
      <c r="N3812" s="448">
        <f t="shared" ref="N3812:N3821" si="309">ROUNDUP(IF(H3812&lt;=0,0,IF(K3812&lt;=0,0,F3812*H3812*K3812)),-3)</f>
        <v>59057000</v>
      </c>
      <c r="O3812" s="530">
        <v>36366000</v>
      </c>
      <c r="P3812" s="17">
        <f t="shared" si="308"/>
        <v>22691000</v>
      </c>
      <c r="Q3812" s="472"/>
      <c r="R3812" s="755"/>
      <c r="S3812" s="755"/>
      <c r="AZ3812" s="10"/>
      <c r="BA3812" s="10"/>
      <c r="BD3812" s="11"/>
      <c r="BE3812" s="12"/>
      <c r="BU3812" s="30"/>
    </row>
    <row r="3813" spans="1:73">
      <c r="A3813" s="527"/>
      <c r="B3813" s="28"/>
      <c r="C3813" s="68"/>
      <c r="D3813" s="1011"/>
      <c r="E3813" s="19" t="s">
        <v>3058</v>
      </c>
      <c r="F3813" s="48">
        <v>145000</v>
      </c>
      <c r="G3813" s="39" t="s">
        <v>3</v>
      </c>
      <c r="H3813" s="546">
        <v>1.1000000000000001</v>
      </c>
      <c r="I3813" s="49" t="s">
        <v>3059</v>
      </c>
      <c r="J3813" s="39" t="s">
        <v>3</v>
      </c>
      <c r="K3813" s="24">
        <v>12</v>
      </c>
      <c r="L3813" s="49" t="s">
        <v>3048</v>
      </c>
      <c r="M3813" s="537" t="s">
        <v>5</v>
      </c>
      <c r="N3813" s="448">
        <f t="shared" si="309"/>
        <v>1914000</v>
      </c>
      <c r="O3813" s="530">
        <v>2904000</v>
      </c>
      <c r="P3813" s="17">
        <f t="shared" si="308"/>
        <v>-990000</v>
      </c>
      <c r="Q3813" s="472"/>
      <c r="R3813" s="755"/>
      <c r="S3813" s="755"/>
      <c r="AZ3813" s="10"/>
      <c r="BA3813" s="10"/>
      <c r="BD3813" s="548" t="s">
        <v>3060</v>
      </c>
      <c r="BE3813" s="12"/>
      <c r="BU3813" s="30"/>
    </row>
    <row r="3814" spans="1:73">
      <c r="A3814" s="527"/>
      <c r="B3814" s="28"/>
      <c r="C3814" s="68"/>
      <c r="D3814" s="1011"/>
      <c r="E3814" s="19" t="s">
        <v>3061</v>
      </c>
      <c r="F3814" s="48">
        <v>220000</v>
      </c>
      <c r="G3814" s="39" t="s">
        <v>3</v>
      </c>
      <c r="H3814" s="546">
        <v>1.1000000000000001</v>
      </c>
      <c r="I3814" s="49" t="s">
        <v>3062</v>
      </c>
      <c r="J3814" s="39" t="s">
        <v>3</v>
      </c>
      <c r="K3814" s="24">
        <v>12</v>
      </c>
      <c r="L3814" s="49" t="s">
        <v>3063</v>
      </c>
      <c r="M3814" s="537" t="s">
        <v>5</v>
      </c>
      <c r="N3814" s="448">
        <f t="shared" si="309"/>
        <v>2904000</v>
      </c>
      <c r="O3814" s="530">
        <v>5148000</v>
      </c>
      <c r="P3814" s="17">
        <f t="shared" si="308"/>
        <v>-2244000</v>
      </c>
      <c r="Q3814" s="472"/>
      <c r="R3814" s="755"/>
      <c r="S3814" s="755"/>
      <c r="AZ3814" s="10"/>
      <c r="BA3814" s="10"/>
      <c r="BD3814" s="11"/>
      <c r="BE3814" s="12"/>
      <c r="BU3814" s="30"/>
    </row>
    <row r="3815" spans="1:73">
      <c r="A3815" s="527"/>
      <c r="B3815" s="28"/>
      <c r="C3815" s="68"/>
      <c r="D3815" s="1011"/>
      <c r="E3815" s="19" t="s">
        <v>3517</v>
      </c>
      <c r="F3815" s="48">
        <v>600000</v>
      </c>
      <c r="G3815" s="39" t="s">
        <v>3</v>
      </c>
      <c r="H3815" s="547">
        <v>1</v>
      </c>
      <c r="I3815" s="49" t="s">
        <v>3518</v>
      </c>
      <c r="J3815" s="39" t="s">
        <v>3</v>
      </c>
      <c r="K3815" s="24">
        <v>2</v>
      </c>
      <c r="L3815" s="49" t="s">
        <v>3519</v>
      </c>
      <c r="M3815" s="537" t="s">
        <v>5</v>
      </c>
      <c r="N3815" s="448">
        <f t="shared" si="309"/>
        <v>1200000</v>
      </c>
      <c r="O3815" s="530"/>
      <c r="P3815" s="17"/>
      <c r="Q3815" s="472"/>
      <c r="R3815" s="755"/>
      <c r="S3815" s="755"/>
      <c r="AZ3815" s="10"/>
      <c r="BA3815" s="10"/>
      <c r="BD3815" s="11"/>
      <c r="BE3815" s="12"/>
      <c r="BU3815" s="30"/>
    </row>
    <row r="3816" spans="1:73">
      <c r="A3816" s="527"/>
      <c r="B3816" s="28"/>
      <c r="C3816" s="68"/>
      <c r="D3816" s="1011"/>
      <c r="E3816" s="1006" t="s">
        <v>3516</v>
      </c>
      <c r="F3816" s="1012">
        <v>2006000</v>
      </c>
      <c r="G3816" s="39" t="s">
        <v>3</v>
      </c>
      <c r="H3816" s="1006">
        <v>1</v>
      </c>
      <c r="I3816" s="1010" t="s">
        <v>499</v>
      </c>
      <c r="J3816" s="39" t="s">
        <v>3</v>
      </c>
      <c r="K3816" s="1006">
        <v>5</v>
      </c>
      <c r="L3816" s="1010" t="s">
        <v>117</v>
      </c>
      <c r="M3816" s="537" t="s">
        <v>5</v>
      </c>
      <c r="N3816" s="448">
        <f t="shared" si="309"/>
        <v>10030000</v>
      </c>
      <c r="O3816" s="530">
        <v>0</v>
      </c>
      <c r="P3816" s="17">
        <f t="shared" si="308"/>
        <v>10030000</v>
      </c>
      <c r="Q3816" s="472"/>
      <c r="R3816" s="755"/>
      <c r="S3816" s="755"/>
      <c r="AZ3816" s="10"/>
      <c r="BA3816" s="10"/>
      <c r="BD3816" s="11"/>
      <c r="BE3816" s="12"/>
      <c r="BU3816" s="30"/>
    </row>
    <row r="3817" spans="1:73">
      <c r="A3817" s="527"/>
      <c r="B3817" s="28"/>
      <c r="C3817" s="68"/>
      <c r="D3817" s="1011"/>
      <c r="E3817" s="1006" t="s">
        <v>3431</v>
      </c>
      <c r="F3817" s="1012">
        <v>240000</v>
      </c>
      <c r="G3817" s="39" t="s">
        <v>3</v>
      </c>
      <c r="H3817" s="1006">
        <v>5</v>
      </c>
      <c r="I3817" s="1010" t="s">
        <v>795</v>
      </c>
      <c r="J3817" s="39" t="s">
        <v>3</v>
      </c>
      <c r="K3817" s="1006">
        <v>2</v>
      </c>
      <c r="L3817" s="1010" t="s">
        <v>117</v>
      </c>
      <c r="M3817" s="537" t="s">
        <v>5</v>
      </c>
      <c r="N3817" s="448">
        <f t="shared" si="309"/>
        <v>2400000</v>
      </c>
      <c r="O3817" s="530">
        <v>0</v>
      </c>
      <c r="P3817" s="17">
        <f t="shared" si="308"/>
        <v>2400000</v>
      </c>
      <c r="Q3817" s="472"/>
      <c r="R3817" s="755"/>
      <c r="S3817" s="755"/>
      <c r="AZ3817" s="10"/>
      <c r="BA3817" s="10"/>
      <c r="BD3817" s="11"/>
      <c r="BE3817" s="12"/>
      <c r="BU3817" s="30"/>
    </row>
    <row r="3818" spans="1:73">
      <c r="A3818" s="527"/>
      <c r="B3818" s="28"/>
      <c r="C3818" s="68"/>
      <c r="D3818" s="1011"/>
      <c r="E3818" s="1007" t="s">
        <v>3432</v>
      </c>
      <c r="F3818" s="1008">
        <v>800000</v>
      </c>
      <c r="G3818" s="39" t="s">
        <v>3</v>
      </c>
      <c r="H3818" s="1006">
        <v>1</v>
      </c>
      <c r="I3818" s="1010" t="s">
        <v>196</v>
      </c>
      <c r="J3818" s="39" t="s">
        <v>3</v>
      </c>
      <c r="K3818" s="1006">
        <v>2</v>
      </c>
      <c r="L3818" s="1010" t="s">
        <v>117</v>
      </c>
      <c r="M3818" s="537" t="s">
        <v>5</v>
      </c>
      <c r="N3818" s="448">
        <f t="shared" si="309"/>
        <v>1600000</v>
      </c>
      <c r="O3818" s="530">
        <v>0</v>
      </c>
      <c r="P3818" s="17">
        <f t="shared" si="308"/>
        <v>1600000</v>
      </c>
      <c r="Q3818" s="472"/>
      <c r="R3818" s="755"/>
      <c r="S3818" s="755"/>
      <c r="AZ3818" s="10"/>
      <c r="BA3818" s="10"/>
      <c r="BD3818" s="11"/>
      <c r="BE3818" s="12"/>
      <c r="BU3818" s="30"/>
    </row>
    <row r="3819" spans="1:73">
      <c r="A3819" s="527"/>
      <c r="B3819" s="28"/>
      <c r="C3819" s="68"/>
      <c r="D3819" s="1011"/>
      <c r="E3819" s="1007" t="s">
        <v>3444</v>
      </c>
      <c r="F3819" s="1008">
        <v>1190000</v>
      </c>
      <c r="G3819" s="39" t="s">
        <v>3</v>
      </c>
      <c r="H3819" s="1006">
        <v>1</v>
      </c>
      <c r="I3819" s="1010" t="s">
        <v>196</v>
      </c>
      <c r="J3819" s="39" t="s">
        <v>3</v>
      </c>
      <c r="K3819" s="1006">
        <v>2</v>
      </c>
      <c r="L3819" s="1010" t="s">
        <v>117</v>
      </c>
      <c r="M3819" s="537" t="s">
        <v>5</v>
      </c>
      <c r="N3819" s="448">
        <f t="shared" si="309"/>
        <v>2380000</v>
      </c>
      <c r="O3819" s="530">
        <v>0</v>
      </c>
      <c r="P3819" s="17">
        <f t="shared" si="308"/>
        <v>2380000</v>
      </c>
      <c r="Q3819" s="472"/>
      <c r="R3819" s="755"/>
      <c r="S3819" s="755"/>
      <c r="AZ3819" s="10"/>
      <c r="BA3819" s="10"/>
      <c r="BD3819" s="11"/>
      <c r="BE3819" s="12"/>
      <c r="BU3819" s="30"/>
    </row>
    <row r="3820" spans="1:73">
      <c r="A3820" s="527"/>
      <c r="B3820" s="28"/>
      <c r="C3820" s="68"/>
      <c r="D3820" s="1011"/>
      <c r="E3820" s="1013" t="s">
        <v>3445</v>
      </c>
      <c r="F3820" s="1014">
        <v>2500000</v>
      </c>
      <c r="G3820" s="39" t="s">
        <v>3</v>
      </c>
      <c r="H3820" s="1015">
        <v>1</v>
      </c>
      <c r="I3820" s="1016" t="s">
        <v>196</v>
      </c>
      <c r="J3820" s="39" t="s">
        <v>3</v>
      </c>
      <c r="K3820" s="1015">
        <v>3</v>
      </c>
      <c r="L3820" s="1016" t="s">
        <v>117</v>
      </c>
      <c r="M3820" s="537" t="s">
        <v>5</v>
      </c>
      <c r="N3820" s="448">
        <f t="shared" si="309"/>
        <v>7500000</v>
      </c>
      <c r="O3820" s="530">
        <v>0</v>
      </c>
      <c r="P3820" s="17">
        <f t="shared" si="308"/>
        <v>7500000</v>
      </c>
      <c r="Q3820" s="472"/>
      <c r="R3820" s="755"/>
      <c r="S3820" s="755"/>
      <c r="AZ3820" s="10"/>
      <c r="BA3820" s="10"/>
      <c r="BD3820" s="11"/>
      <c r="BE3820" s="12"/>
      <c r="BU3820" s="30"/>
    </row>
    <row r="3821" spans="1:73">
      <c r="A3821" s="527"/>
      <c r="B3821" s="28"/>
      <c r="C3821" s="68"/>
      <c r="D3821" s="1011"/>
      <c r="E3821" s="19" t="s">
        <v>894</v>
      </c>
      <c r="F3821" s="48"/>
      <c r="G3821" s="39" t="s">
        <v>3</v>
      </c>
      <c r="H3821" s="24"/>
      <c r="I3821" s="49" t="s">
        <v>12</v>
      </c>
      <c r="J3821" s="39" t="s">
        <v>3</v>
      </c>
      <c r="K3821" s="549"/>
      <c r="L3821" s="49" t="s">
        <v>181</v>
      </c>
      <c r="M3821" s="537" t="s">
        <v>5</v>
      </c>
      <c r="N3821" s="448">
        <f t="shared" si="309"/>
        <v>0</v>
      </c>
      <c r="O3821" s="530">
        <v>21929000</v>
      </c>
      <c r="P3821" s="17">
        <f t="shared" si="308"/>
        <v>-21929000</v>
      </c>
      <c r="Q3821" s="472"/>
      <c r="R3821" s="755"/>
      <c r="S3821" s="755"/>
      <c r="AZ3821" s="10"/>
      <c r="BA3821" s="10"/>
      <c r="BD3821" s="11"/>
      <c r="BE3821" s="12"/>
      <c r="BU3821" s="30"/>
    </row>
    <row r="3822" spans="1:73">
      <c r="A3822" s="527"/>
      <c r="B3822" s="28"/>
      <c r="C3822" s="68"/>
      <c r="D3822" s="1011"/>
      <c r="E3822" s="13"/>
      <c r="H3822" s="24"/>
      <c r="K3822" s="44"/>
      <c r="M3822" s="449"/>
      <c r="N3822" s="448"/>
      <c r="O3822" s="530"/>
      <c r="P3822" s="530"/>
      <c r="Q3822" s="472"/>
      <c r="R3822" s="755"/>
      <c r="S3822" s="755"/>
      <c r="AZ3822" s="10"/>
      <c r="BA3822" s="10"/>
      <c r="BD3822" s="11"/>
      <c r="BE3822" s="12"/>
      <c r="BU3822" s="30"/>
    </row>
    <row r="3823" spans="1:73" ht="13.5">
      <c r="A3823" s="527"/>
      <c r="B3823" s="28"/>
      <c r="C3823" s="68"/>
      <c r="D3823" s="1005" t="s">
        <v>417</v>
      </c>
      <c r="E3823" s="538"/>
      <c r="F3823" s="539"/>
      <c r="G3823" s="39"/>
      <c r="H3823" s="24"/>
      <c r="J3823" s="39"/>
      <c r="K3823" s="24"/>
      <c r="M3823" s="537"/>
      <c r="N3823" s="532">
        <f>SUBTOTAL(9,N3824:N3824)</f>
        <v>1200000</v>
      </c>
      <c r="O3823" s="532">
        <f>SUBTOTAL(9,O3824:O3824)</f>
        <v>400000</v>
      </c>
      <c r="P3823" s="532">
        <f>SUBTOTAL(9,P3824:P3824)</f>
        <v>800000</v>
      </c>
      <c r="Q3823" s="472"/>
      <c r="R3823" s="755"/>
      <c r="S3823" s="755"/>
      <c r="AZ3823" s="10"/>
      <c r="BA3823" s="10"/>
      <c r="BD3823" s="30"/>
      <c r="BE3823" s="12"/>
      <c r="BU3823" s="30"/>
    </row>
    <row r="3824" spans="1:73" ht="13.5">
      <c r="A3824" s="527"/>
      <c r="B3824" s="28"/>
      <c r="C3824" s="68"/>
      <c r="E3824" s="538" t="s">
        <v>3064</v>
      </c>
      <c r="F3824" s="539">
        <v>50000</v>
      </c>
      <c r="G3824" s="39" t="s">
        <v>3</v>
      </c>
      <c r="H3824" s="24">
        <v>2</v>
      </c>
      <c r="I3824" s="15" t="s">
        <v>3065</v>
      </c>
      <c r="J3824" s="39" t="s">
        <v>3</v>
      </c>
      <c r="K3824" s="24">
        <v>12</v>
      </c>
      <c r="L3824" s="15" t="s">
        <v>3063</v>
      </c>
      <c r="M3824" s="537" t="s">
        <v>5</v>
      </c>
      <c r="N3824" s="448">
        <f t="shared" ref="N3824" si="310">ROUNDUP(IF(H3824&lt;=0,0,IF(K3824&lt;=0,0,F3824*H3824*K3824)),-3)</f>
        <v>1200000</v>
      </c>
      <c r="O3824" s="448">
        <v>400000</v>
      </c>
      <c r="P3824" s="17">
        <f t="shared" ref="P3824" si="311">N3824-O3824</f>
        <v>800000</v>
      </c>
      <c r="Q3824" s="472"/>
      <c r="R3824" s="755"/>
      <c r="S3824" s="755"/>
      <c r="AZ3824" s="10"/>
      <c r="BA3824" s="10"/>
      <c r="BD3824" s="30"/>
      <c r="BE3824" s="12"/>
      <c r="BU3824" s="30"/>
    </row>
    <row r="3825" spans="1:73">
      <c r="A3825" s="527"/>
      <c r="B3825" s="28"/>
      <c r="C3825" s="68"/>
      <c r="E3825" s="13"/>
      <c r="H3825" s="24"/>
      <c r="K3825" s="24"/>
      <c r="M3825" s="449"/>
      <c r="N3825" s="448"/>
      <c r="O3825" s="448"/>
      <c r="P3825" s="530"/>
      <c r="Q3825" s="472"/>
      <c r="R3825" s="755"/>
      <c r="S3825" s="755"/>
      <c r="AZ3825" s="10"/>
      <c r="BA3825" s="10"/>
      <c r="BD3825" s="30"/>
      <c r="BE3825" s="12"/>
      <c r="BU3825" s="30"/>
    </row>
    <row r="3826" spans="1:73">
      <c r="A3826" s="527"/>
      <c r="B3826" s="28"/>
      <c r="C3826" s="68"/>
      <c r="D3826" s="1004" t="s">
        <v>409</v>
      </c>
      <c r="E3826" s="19"/>
      <c r="F3826" s="48"/>
      <c r="G3826" s="39"/>
      <c r="H3826" s="24"/>
      <c r="I3826" s="49"/>
      <c r="J3826" s="39"/>
      <c r="K3826" s="24"/>
      <c r="L3826" s="49"/>
      <c r="M3826" s="537"/>
      <c r="N3826" s="532">
        <f>SUBTOTAL(9,N3827:N3828)</f>
        <v>600000</v>
      </c>
      <c r="O3826" s="532">
        <f>SUBTOTAL(9,O3827:O3828)</f>
        <v>563200</v>
      </c>
      <c r="P3826" s="532">
        <f>SUBTOTAL(9,P3827:P3828)</f>
        <v>36800</v>
      </c>
      <c r="Q3826" s="472"/>
      <c r="R3826" s="755"/>
      <c r="S3826" s="755"/>
      <c r="AZ3826" s="10"/>
      <c r="BA3826" s="10"/>
      <c r="BD3826" s="30"/>
      <c r="BE3826" s="12"/>
      <c r="BU3826" s="30"/>
    </row>
    <row r="3827" spans="1:73">
      <c r="A3827" s="527"/>
      <c r="B3827" s="28"/>
      <c r="C3827" s="68"/>
      <c r="D3827" s="1004"/>
      <c r="E3827" s="19" t="s">
        <v>3066</v>
      </c>
      <c r="F3827" s="48">
        <v>400000</v>
      </c>
      <c r="G3827" s="39" t="s">
        <v>3</v>
      </c>
      <c r="H3827" s="24">
        <v>1</v>
      </c>
      <c r="I3827" s="49" t="s">
        <v>3067</v>
      </c>
      <c r="J3827" s="39" t="s">
        <v>3</v>
      </c>
      <c r="K3827" s="24">
        <v>1</v>
      </c>
      <c r="L3827" s="49" t="s">
        <v>3068</v>
      </c>
      <c r="M3827" s="537" t="s">
        <v>5</v>
      </c>
      <c r="N3827" s="448">
        <f t="shared" ref="N3827:N3828" si="312">ROUNDUP(IF(H3827&lt;=0,0,IF(K3827&lt;=0,0,F3827*H3827*K3827)),-3)</f>
        <v>400000</v>
      </c>
      <c r="O3827" s="530">
        <v>363200</v>
      </c>
      <c r="P3827" s="17">
        <f t="shared" ref="P3827:P3828" si="313">N3827-O3827</f>
        <v>36800</v>
      </c>
      <c r="Q3827" s="472"/>
      <c r="R3827" s="755"/>
      <c r="S3827" s="755"/>
      <c r="AZ3827" s="10"/>
      <c r="BA3827" s="10"/>
      <c r="BD3827" s="30"/>
      <c r="BE3827" s="12"/>
      <c r="BU3827" s="30"/>
    </row>
    <row r="3828" spans="1:73">
      <c r="A3828" s="527"/>
      <c r="B3828" s="28"/>
      <c r="C3828" s="68"/>
      <c r="D3828" s="1004"/>
      <c r="E3828" s="19" t="s">
        <v>3069</v>
      </c>
      <c r="F3828" s="48">
        <v>200000</v>
      </c>
      <c r="G3828" s="39" t="s">
        <v>3</v>
      </c>
      <c r="H3828" s="24">
        <v>1</v>
      </c>
      <c r="I3828" s="49" t="s">
        <v>3067</v>
      </c>
      <c r="J3828" s="39" t="s">
        <v>3</v>
      </c>
      <c r="K3828" s="24">
        <v>1</v>
      </c>
      <c r="L3828" s="49" t="s">
        <v>3068</v>
      </c>
      <c r="M3828" s="537" t="s">
        <v>5</v>
      </c>
      <c r="N3828" s="448">
        <f t="shared" si="312"/>
        <v>200000</v>
      </c>
      <c r="O3828" s="530">
        <v>200000</v>
      </c>
      <c r="P3828" s="17">
        <f t="shared" si="313"/>
        <v>0</v>
      </c>
      <c r="Q3828" s="472"/>
      <c r="R3828" s="755"/>
      <c r="S3828" s="755"/>
      <c r="AZ3828" s="10"/>
      <c r="BA3828" s="10"/>
      <c r="BD3828" s="30"/>
      <c r="BE3828" s="12"/>
      <c r="BU3828" s="30"/>
    </row>
    <row r="3829" spans="1:73">
      <c r="A3829" s="527"/>
      <c r="B3829" s="28"/>
      <c r="C3829" s="68"/>
      <c r="D3829" s="1004"/>
      <c r="E3829" s="13" t="s">
        <v>178</v>
      </c>
      <c r="H3829" s="24"/>
      <c r="K3829" s="24"/>
      <c r="M3829" s="449"/>
      <c r="N3829" s="448"/>
      <c r="O3829" s="530"/>
      <c r="P3829" s="530"/>
      <c r="Q3829" s="472"/>
      <c r="R3829" s="755"/>
      <c r="S3829" s="755"/>
      <c r="AZ3829" s="10"/>
      <c r="BA3829" s="10"/>
      <c r="BD3829" s="30"/>
      <c r="BE3829" s="12"/>
      <c r="BU3829" s="30"/>
    </row>
    <row r="3830" spans="1:73">
      <c r="A3830" s="527"/>
      <c r="B3830" s="28"/>
      <c r="C3830" s="68"/>
      <c r="D3830" s="1011" t="s">
        <v>412</v>
      </c>
      <c r="E3830" s="13" t="s">
        <v>178</v>
      </c>
      <c r="H3830" s="24"/>
      <c r="K3830" s="24"/>
      <c r="M3830" s="449"/>
      <c r="N3830" s="532">
        <f>SUBTOTAL(9,N3831:N3872)</f>
        <v>304061000</v>
      </c>
      <c r="O3830" s="532">
        <f>SUBTOTAL(9,O3831:O3872)</f>
        <v>295808790</v>
      </c>
      <c r="P3830" s="532">
        <f>SUBTOTAL(9,P3831:P3872)</f>
        <v>6952210</v>
      </c>
      <c r="Q3830" s="472"/>
      <c r="R3830" s="755"/>
      <c r="S3830" s="755"/>
      <c r="AZ3830" s="10"/>
      <c r="BA3830" s="10"/>
      <c r="BD3830" s="30"/>
      <c r="BE3830" s="12"/>
      <c r="BU3830" s="30"/>
    </row>
    <row r="3831" spans="1:73" ht="13.5">
      <c r="A3831" s="527"/>
      <c r="B3831" s="28"/>
      <c r="C3831" s="28"/>
      <c r="D3831" s="1011"/>
      <c r="E3831" s="1017" t="s">
        <v>3433</v>
      </c>
      <c r="F3831" s="1019">
        <v>230000</v>
      </c>
      <c r="G3831" s="31" t="s">
        <v>3</v>
      </c>
      <c r="H3831" s="1017">
        <v>2</v>
      </c>
      <c r="I3831" s="1021" t="s">
        <v>3441</v>
      </c>
      <c r="J3831" s="31" t="s">
        <v>3</v>
      </c>
      <c r="K3831" s="1017">
        <v>6</v>
      </c>
      <c r="L3831" s="1021" t="s">
        <v>117</v>
      </c>
      <c r="M3831" s="531" t="s">
        <v>5</v>
      </c>
      <c r="N3831" s="533">
        <f t="shared" ref="N3831:N3858" si="314">ROUNDUP((F3831*H3831*K3831),-3)</f>
        <v>2760000</v>
      </c>
      <c r="O3831" s="530">
        <v>0</v>
      </c>
      <c r="P3831" s="17">
        <f t="shared" ref="P3831:P3872" si="315">N3831-O3831</f>
        <v>2760000</v>
      </c>
      <c r="Q3831" s="472"/>
      <c r="R3831" s="755"/>
      <c r="S3831" s="755"/>
      <c r="AZ3831" s="10"/>
      <c r="BA3831" s="10"/>
      <c r="BD3831" s="30"/>
      <c r="BE3831" s="12"/>
      <c r="BU3831" s="30"/>
    </row>
    <row r="3832" spans="1:73" ht="13.5">
      <c r="A3832" s="527"/>
      <c r="B3832" s="28"/>
      <c r="C3832" s="28"/>
      <c r="D3832" s="1011"/>
      <c r="E3832" s="1017" t="s">
        <v>3434</v>
      </c>
      <c r="F3832" s="1019">
        <v>7440000</v>
      </c>
      <c r="G3832" s="31" t="s">
        <v>3</v>
      </c>
      <c r="H3832" s="1017">
        <v>1</v>
      </c>
      <c r="I3832" s="1021" t="s">
        <v>3442</v>
      </c>
      <c r="J3832" s="31" t="s">
        <v>3</v>
      </c>
      <c r="K3832" s="1017">
        <v>10</v>
      </c>
      <c r="L3832" s="1021" t="s">
        <v>117</v>
      </c>
      <c r="M3832" s="531" t="s">
        <v>5</v>
      </c>
      <c r="N3832" s="533">
        <f t="shared" si="314"/>
        <v>74400000</v>
      </c>
      <c r="O3832" s="530">
        <v>0</v>
      </c>
      <c r="P3832" s="17">
        <f t="shared" si="315"/>
        <v>74400000</v>
      </c>
      <c r="Q3832" s="472"/>
      <c r="R3832" s="755"/>
      <c r="S3832" s="755"/>
      <c r="AZ3832" s="10"/>
      <c r="BA3832" s="10"/>
      <c r="BD3832" s="30"/>
      <c r="BE3832" s="12"/>
      <c r="BU3832" s="30"/>
    </row>
    <row r="3833" spans="1:73" ht="13.5">
      <c r="A3833" s="527"/>
      <c r="B3833" s="28"/>
      <c r="C3833" s="28"/>
      <c r="D3833" s="1011"/>
      <c r="E3833" s="1017" t="s">
        <v>3435</v>
      </c>
      <c r="F3833" s="1019">
        <v>320000</v>
      </c>
      <c r="G3833" s="31" t="s">
        <v>3</v>
      </c>
      <c r="H3833" s="1017">
        <v>1</v>
      </c>
      <c r="I3833" s="1021" t="s">
        <v>3441</v>
      </c>
      <c r="J3833" s="31" t="s">
        <v>3</v>
      </c>
      <c r="K3833" s="1017">
        <v>10</v>
      </c>
      <c r="L3833" s="1021" t="s">
        <v>117</v>
      </c>
      <c r="M3833" s="531" t="s">
        <v>5</v>
      </c>
      <c r="N3833" s="533">
        <f t="shared" si="314"/>
        <v>3200000</v>
      </c>
      <c r="O3833" s="530">
        <v>0</v>
      </c>
      <c r="P3833" s="17">
        <f t="shared" si="315"/>
        <v>3200000</v>
      </c>
      <c r="Q3833" s="472"/>
      <c r="R3833" s="755"/>
      <c r="S3833" s="755"/>
      <c r="AZ3833" s="10"/>
      <c r="BA3833" s="10"/>
      <c r="BD3833" s="30"/>
      <c r="BE3833" s="12"/>
      <c r="BU3833" s="30"/>
    </row>
    <row r="3834" spans="1:73" ht="13.5">
      <c r="A3834" s="527"/>
      <c r="B3834" s="28"/>
      <c r="C3834" s="28"/>
      <c r="D3834" s="1011"/>
      <c r="E3834" s="1017" t="s">
        <v>3436</v>
      </c>
      <c r="F3834" s="1019">
        <v>110000</v>
      </c>
      <c r="G3834" s="31" t="s">
        <v>3</v>
      </c>
      <c r="H3834" s="1017">
        <v>1</v>
      </c>
      <c r="I3834" s="1021" t="s">
        <v>3441</v>
      </c>
      <c r="J3834" s="31" t="s">
        <v>3</v>
      </c>
      <c r="K3834" s="1017">
        <v>90</v>
      </c>
      <c r="L3834" s="1021" t="s">
        <v>795</v>
      </c>
      <c r="M3834" s="531" t="s">
        <v>5</v>
      </c>
      <c r="N3834" s="533">
        <f t="shared" si="314"/>
        <v>9900000</v>
      </c>
      <c r="O3834" s="530">
        <v>0</v>
      </c>
      <c r="P3834" s="17">
        <f t="shared" si="315"/>
        <v>9900000</v>
      </c>
      <c r="Q3834" s="472"/>
      <c r="R3834" s="755"/>
      <c r="S3834" s="755"/>
      <c r="AZ3834" s="10"/>
      <c r="BA3834" s="10"/>
      <c r="BD3834" s="30"/>
      <c r="BE3834" s="12"/>
      <c r="BU3834" s="30"/>
    </row>
    <row r="3835" spans="1:73" ht="13.5">
      <c r="A3835" s="527"/>
      <c r="B3835" s="28"/>
      <c r="C3835" s="28"/>
      <c r="D3835" s="1011"/>
      <c r="E3835" s="1017" t="s">
        <v>3437</v>
      </c>
      <c r="F3835" s="1019">
        <v>11400000</v>
      </c>
      <c r="G3835" s="31" t="s">
        <v>3</v>
      </c>
      <c r="H3835" s="1017">
        <v>1</v>
      </c>
      <c r="I3835" s="1021" t="s">
        <v>3442</v>
      </c>
      <c r="J3835" s="31" t="s">
        <v>3</v>
      </c>
      <c r="K3835" s="1017">
        <v>5</v>
      </c>
      <c r="L3835" s="1021" t="s">
        <v>117</v>
      </c>
      <c r="M3835" s="531" t="s">
        <v>5</v>
      </c>
      <c r="N3835" s="533">
        <f t="shared" si="314"/>
        <v>57000000</v>
      </c>
      <c r="O3835" s="530">
        <v>0</v>
      </c>
      <c r="P3835" s="17">
        <f t="shared" si="315"/>
        <v>57000000</v>
      </c>
      <c r="Q3835" s="472"/>
      <c r="R3835" s="755"/>
      <c r="S3835" s="755"/>
      <c r="AZ3835" s="10"/>
      <c r="BA3835" s="10"/>
      <c r="BD3835" s="30"/>
      <c r="BE3835" s="12"/>
      <c r="BU3835" s="30"/>
    </row>
    <row r="3836" spans="1:73" ht="13.5">
      <c r="A3836" s="527"/>
      <c r="B3836" s="28"/>
      <c r="C3836" s="28"/>
      <c r="D3836" s="1011"/>
      <c r="E3836" s="1017" t="s">
        <v>3438</v>
      </c>
      <c r="F3836" s="1019">
        <v>110000</v>
      </c>
      <c r="G3836" s="31" t="s">
        <v>3</v>
      </c>
      <c r="H3836" s="1017">
        <v>1</v>
      </c>
      <c r="I3836" s="1021" t="s">
        <v>3441</v>
      </c>
      <c r="J3836" s="31" t="s">
        <v>3</v>
      </c>
      <c r="K3836" s="1017">
        <v>70</v>
      </c>
      <c r="L3836" s="1021" t="s">
        <v>795</v>
      </c>
      <c r="M3836" s="531" t="s">
        <v>5</v>
      </c>
      <c r="N3836" s="533">
        <f t="shared" si="314"/>
        <v>7700000</v>
      </c>
      <c r="O3836" s="530">
        <v>0</v>
      </c>
      <c r="P3836" s="17">
        <f t="shared" si="315"/>
        <v>7700000</v>
      </c>
      <c r="Q3836" s="472"/>
      <c r="R3836" s="755"/>
      <c r="S3836" s="755"/>
      <c r="AZ3836" s="10"/>
      <c r="BA3836" s="10"/>
      <c r="BD3836" s="30"/>
      <c r="BE3836" s="12"/>
      <c r="BU3836" s="30"/>
    </row>
    <row r="3837" spans="1:73" ht="13.5">
      <c r="A3837" s="527"/>
      <c r="B3837" s="28"/>
      <c r="C3837" s="28"/>
      <c r="D3837" s="1011"/>
      <c r="E3837" s="1017" t="s">
        <v>3439</v>
      </c>
      <c r="F3837" s="1019">
        <v>160000</v>
      </c>
      <c r="G3837" s="31" t="s">
        <v>3</v>
      </c>
      <c r="H3837" s="1017">
        <v>3</v>
      </c>
      <c r="I3837" s="1021" t="s">
        <v>3441</v>
      </c>
      <c r="J3837" s="31" t="s">
        <v>3</v>
      </c>
      <c r="K3837" s="1017">
        <v>4</v>
      </c>
      <c r="L3837" s="1021" t="s">
        <v>117</v>
      </c>
      <c r="M3837" s="531" t="s">
        <v>5</v>
      </c>
      <c r="N3837" s="533">
        <f t="shared" si="314"/>
        <v>1920000</v>
      </c>
      <c r="O3837" s="530">
        <v>0</v>
      </c>
      <c r="P3837" s="17">
        <f t="shared" si="315"/>
        <v>1920000</v>
      </c>
      <c r="Q3837" s="472"/>
      <c r="R3837" s="755"/>
      <c r="S3837" s="755"/>
      <c r="AZ3837" s="10"/>
      <c r="BA3837" s="10"/>
      <c r="BD3837" s="30"/>
      <c r="BE3837" s="12"/>
      <c r="BU3837" s="30"/>
    </row>
    <row r="3838" spans="1:73" ht="13.5">
      <c r="A3838" s="527"/>
      <c r="B3838" s="28"/>
      <c r="C3838" s="28"/>
      <c r="D3838" s="1011"/>
      <c r="E3838" s="1017" t="s">
        <v>3440</v>
      </c>
      <c r="F3838" s="1019">
        <v>750000</v>
      </c>
      <c r="G3838" s="31" t="s">
        <v>3</v>
      </c>
      <c r="H3838" s="1017">
        <v>10</v>
      </c>
      <c r="I3838" s="1021" t="s">
        <v>3443</v>
      </c>
      <c r="J3838" s="31" t="s">
        <v>3</v>
      </c>
      <c r="K3838" s="1017">
        <v>2</v>
      </c>
      <c r="L3838" s="1021" t="s">
        <v>117</v>
      </c>
      <c r="M3838" s="531" t="s">
        <v>5</v>
      </c>
      <c r="N3838" s="533">
        <f t="shared" si="314"/>
        <v>15000000</v>
      </c>
      <c r="O3838" s="530">
        <v>0</v>
      </c>
      <c r="P3838" s="17">
        <f t="shared" si="315"/>
        <v>15000000</v>
      </c>
      <c r="Q3838" s="472"/>
      <c r="R3838" s="755"/>
      <c r="S3838" s="755"/>
      <c r="AZ3838" s="10"/>
      <c r="BA3838" s="10"/>
      <c r="BD3838" s="30"/>
      <c r="BE3838" s="12"/>
      <c r="BU3838" s="30"/>
    </row>
    <row r="3839" spans="1:73">
      <c r="A3839" s="527"/>
      <c r="B3839" s="28"/>
      <c r="C3839" s="28"/>
      <c r="D3839" s="1011"/>
      <c r="E3839" s="1007" t="s">
        <v>3446</v>
      </c>
      <c r="F3839" s="1008">
        <v>525000</v>
      </c>
      <c r="G3839" s="31" t="s">
        <v>3</v>
      </c>
      <c r="H3839" s="1006">
        <v>10</v>
      </c>
      <c r="I3839" s="1010" t="s">
        <v>3441</v>
      </c>
      <c r="J3839" s="31" t="s">
        <v>3</v>
      </c>
      <c r="K3839" s="1006">
        <v>5</v>
      </c>
      <c r="L3839" s="1010" t="s">
        <v>117</v>
      </c>
      <c r="M3839" s="531" t="s">
        <v>5</v>
      </c>
      <c r="N3839" s="533">
        <f t="shared" si="314"/>
        <v>26250000</v>
      </c>
      <c r="O3839" s="530">
        <v>0</v>
      </c>
      <c r="P3839" s="17">
        <f t="shared" si="315"/>
        <v>26250000</v>
      </c>
      <c r="Q3839" s="472"/>
      <c r="R3839" s="755"/>
      <c r="S3839" s="755"/>
      <c r="AZ3839" s="10"/>
      <c r="BA3839" s="10"/>
      <c r="BD3839" s="30"/>
      <c r="BE3839" s="12"/>
      <c r="BU3839" s="30"/>
    </row>
    <row r="3840" spans="1:73">
      <c r="A3840" s="527"/>
      <c r="B3840" s="28"/>
      <c r="C3840" s="28"/>
      <c r="D3840" s="1011"/>
      <c r="E3840" s="1007" t="s">
        <v>3447</v>
      </c>
      <c r="F3840" s="1008">
        <v>132000</v>
      </c>
      <c r="G3840" s="31" t="s">
        <v>3</v>
      </c>
      <c r="H3840" s="1006">
        <v>10</v>
      </c>
      <c r="I3840" s="1010" t="s">
        <v>3441</v>
      </c>
      <c r="J3840" s="31" t="s">
        <v>3</v>
      </c>
      <c r="K3840" s="1006">
        <v>5</v>
      </c>
      <c r="L3840" s="1010" t="s">
        <v>117</v>
      </c>
      <c r="M3840" s="531" t="s">
        <v>5</v>
      </c>
      <c r="N3840" s="533">
        <f t="shared" si="314"/>
        <v>6600000</v>
      </c>
      <c r="O3840" s="530">
        <v>0</v>
      </c>
      <c r="P3840" s="17">
        <f t="shared" si="315"/>
        <v>6600000</v>
      </c>
      <c r="Q3840" s="472"/>
      <c r="R3840" s="755"/>
      <c r="S3840" s="755"/>
      <c r="AZ3840" s="10"/>
      <c r="BA3840" s="10"/>
      <c r="BD3840" s="30"/>
      <c r="BE3840" s="12"/>
      <c r="BU3840" s="30"/>
    </row>
    <row r="3841" spans="1:73">
      <c r="A3841" s="527"/>
      <c r="B3841" s="28"/>
      <c r="C3841" s="28"/>
      <c r="D3841" s="1011"/>
      <c r="E3841" s="1007" t="s">
        <v>3448</v>
      </c>
      <c r="F3841" s="1008">
        <v>525000</v>
      </c>
      <c r="G3841" s="31" t="s">
        <v>3</v>
      </c>
      <c r="H3841" s="1006">
        <v>4</v>
      </c>
      <c r="I3841" s="1010" t="s">
        <v>3441</v>
      </c>
      <c r="J3841" s="31" t="s">
        <v>3</v>
      </c>
      <c r="K3841" s="1006">
        <v>4</v>
      </c>
      <c r="L3841" s="1010" t="s">
        <v>117</v>
      </c>
      <c r="M3841" s="531" t="s">
        <v>5</v>
      </c>
      <c r="N3841" s="533">
        <f t="shared" si="314"/>
        <v>8400000</v>
      </c>
      <c r="O3841" s="530">
        <v>0</v>
      </c>
      <c r="P3841" s="17">
        <f t="shared" si="315"/>
        <v>8400000</v>
      </c>
      <c r="Q3841" s="472"/>
      <c r="R3841" s="755"/>
      <c r="S3841" s="755"/>
      <c r="AZ3841" s="10"/>
      <c r="BA3841" s="10"/>
      <c r="BD3841" s="30"/>
      <c r="BE3841" s="12"/>
      <c r="BU3841" s="30"/>
    </row>
    <row r="3842" spans="1:73">
      <c r="A3842" s="527"/>
      <c r="B3842" s="28"/>
      <c r="C3842" s="28"/>
      <c r="D3842" s="1011"/>
      <c r="E3842" s="1007" t="s">
        <v>3449</v>
      </c>
      <c r="F3842" s="1008">
        <v>132000</v>
      </c>
      <c r="G3842" s="31" t="s">
        <v>3</v>
      </c>
      <c r="H3842" s="1006">
        <v>4</v>
      </c>
      <c r="I3842" s="1010" t="s">
        <v>458</v>
      </c>
      <c r="J3842" s="31" t="s">
        <v>3</v>
      </c>
      <c r="K3842" s="1006">
        <v>4</v>
      </c>
      <c r="L3842" s="1010" t="s">
        <v>117</v>
      </c>
      <c r="M3842" s="531" t="s">
        <v>5</v>
      </c>
      <c r="N3842" s="533">
        <f t="shared" si="314"/>
        <v>2112000</v>
      </c>
      <c r="O3842" s="530">
        <v>0</v>
      </c>
      <c r="P3842" s="17">
        <f t="shared" si="315"/>
        <v>2112000</v>
      </c>
      <c r="Q3842" s="472"/>
      <c r="R3842" s="755"/>
      <c r="S3842" s="755"/>
      <c r="AZ3842" s="10"/>
      <c r="BA3842" s="10"/>
      <c r="BD3842" s="30"/>
      <c r="BE3842" s="12"/>
      <c r="BU3842" s="30"/>
    </row>
    <row r="3843" spans="1:73">
      <c r="A3843" s="527"/>
      <c r="B3843" s="28"/>
      <c r="C3843" s="28"/>
      <c r="D3843" s="1011"/>
      <c r="E3843" s="1007" t="s">
        <v>3450</v>
      </c>
      <c r="F3843" s="1008">
        <v>525000</v>
      </c>
      <c r="G3843" s="31" t="s">
        <v>3</v>
      </c>
      <c r="H3843" s="1006">
        <v>1</v>
      </c>
      <c r="I3843" s="1010" t="s">
        <v>458</v>
      </c>
      <c r="J3843" s="31" t="s">
        <v>3</v>
      </c>
      <c r="K3843" s="1006">
        <v>4</v>
      </c>
      <c r="L3843" s="1010" t="s">
        <v>117</v>
      </c>
      <c r="M3843" s="531" t="s">
        <v>5</v>
      </c>
      <c r="N3843" s="533">
        <f t="shared" si="314"/>
        <v>2100000</v>
      </c>
      <c r="O3843" s="530">
        <v>0</v>
      </c>
      <c r="P3843" s="17">
        <f t="shared" si="315"/>
        <v>2100000</v>
      </c>
      <c r="Q3843" s="472"/>
      <c r="R3843" s="755"/>
      <c r="S3843" s="755"/>
      <c r="AZ3843" s="10"/>
      <c r="BA3843" s="10"/>
      <c r="BD3843" s="30"/>
      <c r="BE3843" s="12"/>
      <c r="BU3843" s="30"/>
    </row>
    <row r="3844" spans="1:73">
      <c r="A3844" s="527"/>
      <c r="B3844" s="28"/>
      <c r="C3844" s="28"/>
      <c r="D3844" s="1011"/>
      <c r="E3844" s="1007" t="s">
        <v>3451</v>
      </c>
      <c r="F3844" s="1008">
        <v>132000</v>
      </c>
      <c r="G3844" s="31" t="s">
        <v>3</v>
      </c>
      <c r="H3844" s="1006">
        <v>1</v>
      </c>
      <c r="I3844" s="1010" t="s">
        <v>458</v>
      </c>
      <c r="J3844" s="31" t="s">
        <v>3</v>
      </c>
      <c r="K3844" s="1006">
        <v>4</v>
      </c>
      <c r="L3844" s="1010" t="s">
        <v>117</v>
      </c>
      <c r="M3844" s="531" t="s">
        <v>5</v>
      </c>
      <c r="N3844" s="533">
        <f t="shared" si="314"/>
        <v>528000</v>
      </c>
      <c r="O3844" s="530">
        <v>0</v>
      </c>
      <c r="P3844" s="17">
        <f t="shared" si="315"/>
        <v>528000</v>
      </c>
      <c r="Q3844" s="472"/>
      <c r="R3844" s="755"/>
      <c r="S3844" s="755"/>
      <c r="AZ3844" s="10"/>
      <c r="BA3844" s="10"/>
      <c r="BD3844" s="30"/>
      <c r="BE3844" s="12"/>
      <c r="BU3844" s="30"/>
    </row>
    <row r="3845" spans="1:73">
      <c r="A3845" s="527"/>
      <c r="B3845" s="28"/>
      <c r="C3845" s="28"/>
      <c r="D3845" s="1011"/>
      <c r="E3845" s="1007" t="s">
        <v>3454</v>
      </c>
      <c r="F3845" s="1008">
        <v>110000</v>
      </c>
      <c r="G3845" s="31" t="s">
        <v>3</v>
      </c>
      <c r="H3845" s="1006">
        <v>3</v>
      </c>
      <c r="I3845" s="1010" t="s">
        <v>458</v>
      </c>
      <c r="J3845" s="31" t="s">
        <v>3</v>
      </c>
      <c r="K3845" s="1006">
        <v>50</v>
      </c>
      <c r="L3845" s="1010" t="s">
        <v>3070</v>
      </c>
      <c r="M3845" s="531" t="s">
        <v>5</v>
      </c>
      <c r="N3845" s="533">
        <f t="shared" si="314"/>
        <v>16500000</v>
      </c>
      <c r="O3845" s="530">
        <v>0</v>
      </c>
      <c r="P3845" s="17">
        <f t="shared" si="315"/>
        <v>16500000</v>
      </c>
      <c r="Q3845" s="472"/>
      <c r="R3845" s="755"/>
      <c r="S3845" s="755"/>
      <c r="AZ3845" s="10"/>
      <c r="BA3845" s="10"/>
      <c r="BD3845" s="30"/>
      <c r="BE3845" s="12"/>
      <c r="BU3845" s="30"/>
    </row>
    <row r="3846" spans="1:73">
      <c r="A3846" s="527"/>
      <c r="B3846" s="28"/>
      <c r="C3846" s="28"/>
      <c r="D3846" s="1011"/>
      <c r="E3846" s="1007" t="s">
        <v>3453</v>
      </c>
      <c r="F3846" s="1008">
        <v>110000</v>
      </c>
      <c r="G3846" s="31" t="s">
        <v>3</v>
      </c>
      <c r="H3846" s="1006">
        <v>4</v>
      </c>
      <c r="I3846" s="1010" t="s">
        <v>458</v>
      </c>
      <c r="J3846" s="31" t="s">
        <v>3</v>
      </c>
      <c r="K3846" s="1006">
        <v>25</v>
      </c>
      <c r="L3846" s="1010" t="s">
        <v>3070</v>
      </c>
      <c r="M3846" s="531" t="s">
        <v>5</v>
      </c>
      <c r="N3846" s="533">
        <f t="shared" si="314"/>
        <v>11000000</v>
      </c>
      <c r="O3846" s="530">
        <v>0</v>
      </c>
      <c r="P3846" s="17">
        <f t="shared" si="315"/>
        <v>11000000</v>
      </c>
      <c r="Q3846" s="472"/>
      <c r="R3846" s="755"/>
      <c r="S3846" s="755"/>
      <c r="AZ3846" s="10"/>
      <c r="BA3846" s="10"/>
      <c r="BD3846" s="30"/>
      <c r="BE3846" s="12"/>
      <c r="BU3846" s="30"/>
    </row>
    <row r="3847" spans="1:73">
      <c r="A3847" s="527"/>
      <c r="B3847" s="28"/>
      <c r="C3847" s="28"/>
      <c r="D3847" s="1011"/>
      <c r="E3847" s="1007" t="s">
        <v>3452</v>
      </c>
      <c r="F3847" s="1008">
        <v>110000</v>
      </c>
      <c r="G3847" s="31" t="s">
        <v>3</v>
      </c>
      <c r="H3847" s="1006">
        <v>2</v>
      </c>
      <c r="I3847" s="1010" t="s">
        <v>458</v>
      </c>
      <c r="J3847" s="31" t="s">
        <v>3</v>
      </c>
      <c r="K3847" s="1006">
        <v>12</v>
      </c>
      <c r="L3847" s="1010" t="s">
        <v>3070</v>
      </c>
      <c r="M3847" s="531" t="s">
        <v>5</v>
      </c>
      <c r="N3847" s="533">
        <f t="shared" si="314"/>
        <v>2640000</v>
      </c>
      <c r="O3847" s="530">
        <v>0</v>
      </c>
      <c r="P3847" s="17">
        <f t="shared" si="315"/>
        <v>2640000</v>
      </c>
      <c r="Q3847" s="472"/>
      <c r="R3847" s="755"/>
      <c r="S3847" s="755"/>
      <c r="AZ3847" s="10"/>
      <c r="BA3847" s="10"/>
      <c r="BD3847" s="30"/>
      <c r="BE3847" s="12"/>
      <c r="BU3847" s="30"/>
    </row>
    <row r="3848" spans="1:73">
      <c r="A3848" s="527"/>
      <c r="B3848" s="28"/>
      <c r="C3848" s="28"/>
      <c r="D3848" s="1011"/>
      <c r="E3848" s="1007" t="s">
        <v>3071</v>
      </c>
      <c r="F3848" s="1008">
        <v>110000</v>
      </c>
      <c r="G3848" s="31" t="s">
        <v>3</v>
      </c>
      <c r="H3848" s="1006">
        <v>2</v>
      </c>
      <c r="I3848" s="1010" t="s">
        <v>117</v>
      </c>
      <c r="J3848" s="31" t="s">
        <v>3</v>
      </c>
      <c r="K3848" s="1006">
        <v>12</v>
      </c>
      <c r="L3848" s="1010" t="s">
        <v>120</v>
      </c>
      <c r="M3848" s="531" t="s">
        <v>5</v>
      </c>
      <c r="N3848" s="533">
        <f t="shared" si="314"/>
        <v>2640000</v>
      </c>
      <c r="O3848" s="530">
        <v>0</v>
      </c>
      <c r="P3848" s="17">
        <f t="shared" si="315"/>
        <v>2640000</v>
      </c>
      <c r="Q3848" s="472"/>
      <c r="R3848" s="755"/>
      <c r="S3848" s="755"/>
      <c r="AZ3848" s="10"/>
      <c r="BA3848" s="10"/>
      <c r="BD3848" s="30"/>
      <c r="BE3848" s="12"/>
      <c r="BU3848" s="30"/>
    </row>
    <row r="3849" spans="1:73">
      <c r="A3849" s="527"/>
      <c r="B3849" s="28"/>
      <c r="C3849" s="28"/>
      <c r="D3849" s="1011"/>
      <c r="E3849" s="1007" t="s">
        <v>3509</v>
      </c>
      <c r="F3849" s="1008">
        <v>130000</v>
      </c>
      <c r="G3849" s="31" t="s">
        <v>3</v>
      </c>
      <c r="H3849" s="1006">
        <v>2</v>
      </c>
      <c r="I3849" s="1010" t="s">
        <v>3511</v>
      </c>
      <c r="J3849" s="31" t="s">
        <v>3</v>
      </c>
      <c r="K3849" s="1006">
        <v>2</v>
      </c>
      <c r="L3849" s="1010" t="s">
        <v>117</v>
      </c>
      <c r="M3849" s="531" t="s">
        <v>5</v>
      </c>
      <c r="N3849" s="533">
        <f t="shared" si="314"/>
        <v>520000</v>
      </c>
      <c r="O3849" s="530"/>
      <c r="P3849" s="17"/>
      <c r="Q3849" s="472"/>
      <c r="R3849" s="755"/>
      <c r="S3849" s="755"/>
      <c r="AZ3849" s="10"/>
      <c r="BA3849" s="10"/>
      <c r="BD3849" s="30"/>
      <c r="BE3849" s="12"/>
      <c r="BU3849" s="30"/>
    </row>
    <row r="3850" spans="1:73">
      <c r="A3850" s="527"/>
      <c r="B3850" s="28"/>
      <c r="C3850" s="28"/>
      <c r="D3850" s="1011"/>
      <c r="E3850" s="1007" t="s">
        <v>3510</v>
      </c>
      <c r="F3850" s="1008">
        <v>195000</v>
      </c>
      <c r="G3850" s="31" t="s">
        <v>3</v>
      </c>
      <c r="H3850" s="1006">
        <v>2</v>
      </c>
      <c r="I3850" s="1010" t="s">
        <v>3511</v>
      </c>
      <c r="J3850" s="31" t="s">
        <v>3</v>
      </c>
      <c r="K3850" s="1006">
        <v>2</v>
      </c>
      <c r="L3850" s="1010" t="s">
        <v>117</v>
      </c>
      <c r="M3850" s="531" t="s">
        <v>5</v>
      </c>
      <c r="N3850" s="533">
        <f t="shared" si="314"/>
        <v>780000</v>
      </c>
      <c r="O3850" s="530"/>
      <c r="P3850" s="17"/>
      <c r="Q3850" s="472"/>
      <c r="R3850" s="755"/>
      <c r="S3850" s="755"/>
      <c r="AZ3850" s="10"/>
      <c r="BA3850" s="10"/>
      <c r="BD3850" s="30"/>
      <c r="BE3850" s="12"/>
      <c r="BU3850" s="30"/>
    </row>
    <row r="3851" spans="1:73">
      <c r="A3851" s="527"/>
      <c r="B3851" s="28"/>
      <c r="C3851" s="28"/>
      <c r="D3851" s="1011"/>
      <c r="E3851" s="1007" t="s">
        <v>3455</v>
      </c>
      <c r="F3851" s="1008">
        <v>150000</v>
      </c>
      <c r="G3851" s="31" t="s">
        <v>3</v>
      </c>
      <c r="H3851" s="1006">
        <v>1</v>
      </c>
      <c r="I3851" s="1010" t="s">
        <v>458</v>
      </c>
      <c r="J3851" s="31" t="s">
        <v>3</v>
      </c>
      <c r="K3851" s="1006">
        <v>2</v>
      </c>
      <c r="L3851" s="1010" t="s">
        <v>117</v>
      </c>
      <c r="M3851" s="531" t="s">
        <v>5</v>
      </c>
      <c r="N3851" s="533">
        <f t="shared" si="314"/>
        <v>300000</v>
      </c>
      <c r="O3851" s="530">
        <v>0</v>
      </c>
      <c r="P3851" s="17">
        <f t="shared" si="315"/>
        <v>300000</v>
      </c>
      <c r="Q3851" s="472"/>
      <c r="R3851" s="755"/>
      <c r="S3851" s="755"/>
      <c r="AZ3851" s="10"/>
      <c r="BA3851" s="10"/>
      <c r="BD3851" s="30"/>
      <c r="BE3851" s="12"/>
      <c r="BU3851" s="30"/>
    </row>
    <row r="3852" spans="1:73">
      <c r="A3852" s="527"/>
      <c r="B3852" s="28"/>
      <c r="C3852" s="28"/>
      <c r="D3852" s="1011"/>
      <c r="E3852" s="1007" t="s">
        <v>3456</v>
      </c>
      <c r="F3852" s="1008">
        <v>110000</v>
      </c>
      <c r="G3852" s="31" t="s">
        <v>3</v>
      </c>
      <c r="H3852" s="1006">
        <v>16</v>
      </c>
      <c r="I3852" s="1010" t="s">
        <v>130</v>
      </c>
      <c r="J3852" s="31" t="s">
        <v>3</v>
      </c>
      <c r="K3852" s="1006">
        <v>2</v>
      </c>
      <c r="L3852" s="1010" t="s">
        <v>117</v>
      </c>
      <c r="M3852" s="531" t="s">
        <v>5</v>
      </c>
      <c r="N3852" s="533">
        <f t="shared" si="314"/>
        <v>3520000</v>
      </c>
      <c r="O3852" s="530">
        <v>0</v>
      </c>
      <c r="P3852" s="17">
        <f t="shared" si="315"/>
        <v>3520000</v>
      </c>
      <c r="Q3852" s="472"/>
      <c r="R3852" s="755"/>
      <c r="S3852" s="755"/>
      <c r="AZ3852" s="10"/>
      <c r="BA3852" s="10"/>
      <c r="BD3852" s="30"/>
      <c r="BE3852" s="12"/>
      <c r="BU3852" s="30"/>
    </row>
    <row r="3853" spans="1:73">
      <c r="A3853" s="527"/>
      <c r="B3853" s="28"/>
      <c r="C3853" s="28"/>
      <c r="D3853" s="1011"/>
      <c r="E3853" s="1007" t="s">
        <v>3457</v>
      </c>
      <c r="F3853" s="1008">
        <v>150000</v>
      </c>
      <c r="G3853" s="31" t="s">
        <v>3</v>
      </c>
      <c r="H3853" s="1006">
        <v>4</v>
      </c>
      <c r="I3853" s="1010" t="s">
        <v>117</v>
      </c>
      <c r="J3853" s="31" t="s">
        <v>3</v>
      </c>
      <c r="K3853" s="1006">
        <v>4</v>
      </c>
      <c r="L3853" s="1010" t="s">
        <v>120</v>
      </c>
      <c r="M3853" s="531" t="s">
        <v>5</v>
      </c>
      <c r="N3853" s="533">
        <f t="shared" si="314"/>
        <v>2400000</v>
      </c>
      <c r="O3853" s="530">
        <v>0</v>
      </c>
      <c r="P3853" s="17">
        <f t="shared" si="315"/>
        <v>2400000</v>
      </c>
      <c r="Q3853" s="472"/>
      <c r="R3853" s="755"/>
      <c r="S3853" s="755"/>
      <c r="AZ3853" s="10"/>
      <c r="BA3853" s="10"/>
      <c r="BD3853" s="30"/>
      <c r="BE3853" s="12"/>
      <c r="BU3853" s="30"/>
    </row>
    <row r="3854" spans="1:73">
      <c r="A3854" s="527"/>
      <c r="B3854" s="28"/>
      <c r="C3854" s="28"/>
      <c r="D3854" s="1011"/>
      <c r="E3854" s="1018" t="s">
        <v>3458</v>
      </c>
      <c r="F3854" s="1020">
        <v>220000</v>
      </c>
      <c r="G3854" s="31" t="s">
        <v>3</v>
      </c>
      <c r="H3854" s="1022">
        <v>1</v>
      </c>
      <c r="I3854" s="187" t="s">
        <v>458</v>
      </c>
      <c r="J3854" s="31" t="s">
        <v>3</v>
      </c>
      <c r="K3854" s="236">
        <v>2</v>
      </c>
      <c r="L3854" s="187" t="s">
        <v>117</v>
      </c>
      <c r="M3854" s="531" t="s">
        <v>5</v>
      </c>
      <c r="N3854" s="533">
        <f t="shared" si="314"/>
        <v>440000</v>
      </c>
      <c r="O3854" s="530">
        <v>0</v>
      </c>
      <c r="P3854" s="17">
        <f t="shared" si="315"/>
        <v>440000</v>
      </c>
      <c r="Q3854" s="472"/>
      <c r="R3854" s="755"/>
      <c r="S3854" s="755"/>
      <c r="AZ3854" s="10"/>
      <c r="BA3854" s="10"/>
      <c r="BD3854" s="30"/>
      <c r="BE3854" s="12"/>
      <c r="BU3854" s="30"/>
    </row>
    <row r="3855" spans="1:73">
      <c r="A3855" s="527"/>
      <c r="B3855" s="28"/>
      <c r="C3855" s="28"/>
      <c r="D3855" s="1011"/>
      <c r="E3855" s="1018" t="s">
        <v>3459</v>
      </c>
      <c r="F3855" s="542">
        <v>750000</v>
      </c>
      <c r="G3855" s="31" t="s">
        <v>3</v>
      </c>
      <c r="H3855" s="543">
        <v>10</v>
      </c>
      <c r="I3855" s="544" t="s">
        <v>130</v>
      </c>
      <c r="J3855" s="31" t="s">
        <v>3</v>
      </c>
      <c r="K3855" s="543">
        <v>2</v>
      </c>
      <c r="L3855" s="544" t="s">
        <v>117</v>
      </c>
      <c r="M3855" s="531" t="s">
        <v>5</v>
      </c>
      <c r="N3855" s="533">
        <f t="shared" si="314"/>
        <v>15000000</v>
      </c>
      <c r="O3855" s="530">
        <v>0</v>
      </c>
      <c r="P3855" s="17">
        <f t="shared" si="315"/>
        <v>15000000</v>
      </c>
      <c r="Q3855" s="472"/>
      <c r="R3855" s="755"/>
      <c r="S3855" s="755"/>
      <c r="AZ3855" s="10"/>
      <c r="BA3855" s="10"/>
      <c r="BD3855" s="30"/>
      <c r="BE3855" s="12"/>
      <c r="BU3855" s="30"/>
    </row>
    <row r="3856" spans="1:73">
      <c r="A3856" s="527"/>
      <c r="B3856" s="28"/>
      <c r="C3856" s="28"/>
      <c r="D3856" s="1011"/>
      <c r="E3856" s="1018" t="s">
        <v>3460</v>
      </c>
      <c r="F3856" s="542">
        <v>525000</v>
      </c>
      <c r="G3856" s="31" t="s">
        <v>3</v>
      </c>
      <c r="H3856" s="541">
        <v>1</v>
      </c>
      <c r="I3856" s="544" t="s">
        <v>458</v>
      </c>
      <c r="J3856" s="31" t="s">
        <v>3</v>
      </c>
      <c r="K3856" s="541">
        <v>1</v>
      </c>
      <c r="L3856" s="544" t="s">
        <v>117</v>
      </c>
      <c r="M3856" s="531" t="s">
        <v>5</v>
      </c>
      <c r="N3856" s="533">
        <f t="shared" si="314"/>
        <v>525000</v>
      </c>
      <c r="O3856" s="530">
        <v>0</v>
      </c>
      <c r="P3856" s="17">
        <f t="shared" si="315"/>
        <v>525000</v>
      </c>
      <c r="Q3856" s="472"/>
      <c r="R3856" s="755"/>
      <c r="S3856" s="755"/>
      <c r="AZ3856" s="10"/>
      <c r="BA3856" s="10"/>
      <c r="BD3856" s="30"/>
      <c r="BE3856" s="12"/>
      <c r="BU3856" s="30"/>
    </row>
    <row r="3857" spans="1:73">
      <c r="A3857" s="527"/>
      <c r="B3857" s="28"/>
      <c r="C3857" s="28"/>
      <c r="D3857" s="1011"/>
      <c r="E3857" s="1007" t="s">
        <v>3461</v>
      </c>
      <c r="F3857" s="1008">
        <v>2000000</v>
      </c>
      <c r="G3857" s="31" t="s">
        <v>3</v>
      </c>
      <c r="H3857" s="1006">
        <v>1</v>
      </c>
      <c r="I3857" s="1010" t="s">
        <v>458</v>
      </c>
      <c r="J3857" s="31" t="s">
        <v>3</v>
      </c>
      <c r="K3857" s="1006">
        <v>1</v>
      </c>
      <c r="L3857" s="1010" t="s">
        <v>117</v>
      </c>
      <c r="M3857" s="531" t="s">
        <v>5</v>
      </c>
      <c r="N3857" s="533">
        <f t="shared" si="314"/>
        <v>2000000</v>
      </c>
      <c r="O3857" s="530">
        <v>0</v>
      </c>
      <c r="P3857" s="17">
        <f t="shared" si="315"/>
        <v>2000000</v>
      </c>
      <c r="Q3857" s="472"/>
      <c r="R3857" s="755"/>
      <c r="S3857" s="755"/>
      <c r="AZ3857" s="10"/>
      <c r="BA3857" s="10"/>
      <c r="BD3857" s="30"/>
      <c r="BE3857" s="12"/>
      <c r="BU3857" s="30"/>
    </row>
    <row r="3858" spans="1:73">
      <c r="A3858" s="527"/>
      <c r="B3858" s="28"/>
      <c r="C3858" s="28"/>
      <c r="D3858" s="1011"/>
      <c r="E3858" s="1018" t="s">
        <v>3462</v>
      </c>
      <c r="F3858" s="542">
        <v>525000</v>
      </c>
      <c r="G3858" s="31" t="s">
        <v>3</v>
      </c>
      <c r="H3858" s="541">
        <v>2</v>
      </c>
      <c r="I3858" s="544" t="s">
        <v>458</v>
      </c>
      <c r="J3858" s="31" t="s">
        <v>3</v>
      </c>
      <c r="K3858" s="541">
        <v>1</v>
      </c>
      <c r="L3858" s="544" t="s">
        <v>117</v>
      </c>
      <c r="M3858" s="531" t="s">
        <v>5</v>
      </c>
      <c r="N3858" s="533">
        <f t="shared" si="314"/>
        <v>1050000</v>
      </c>
      <c r="O3858" s="530">
        <v>0</v>
      </c>
      <c r="P3858" s="17">
        <f t="shared" si="315"/>
        <v>1050000</v>
      </c>
      <c r="Q3858" s="472"/>
      <c r="R3858" s="755"/>
      <c r="S3858" s="755"/>
      <c r="AZ3858" s="10"/>
      <c r="BA3858" s="10"/>
      <c r="BD3858" s="30"/>
      <c r="BE3858" s="12"/>
      <c r="BU3858" s="30"/>
    </row>
    <row r="3859" spans="1:73">
      <c r="A3859" s="527"/>
      <c r="B3859" s="28"/>
      <c r="C3859" s="68"/>
      <c r="D3859" s="1011"/>
      <c r="E3859" s="19" t="s">
        <v>3072</v>
      </c>
      <c r="F3859" s="48">
        <v>26876000</v>
      </c>
      <c r="G3859" s="39" t="s">
        <v>3</v>
      </c>
      <c r="H3859" s="24">
        <v>1</v>
      </c>
      <c r="I3859" s="49" t="s">
        <v>16</v>
      </c>
      <c r="J3859" s="39" t="s">
        <v>3</v>
      </c>
      <c r="K3859" s="24">
        <v>1</v>
      </c>
      <c r="L3859" s="49" t="s">
        <v>25</v>
      </c>
      <c r="M3859" s="449" t="s">
        <v>5</v>
      </c>
      <c r="N3859" s="448">
        <f>ROUNDUP(IF(H3859&lt;=0,0,IF(K3859&lt;=0,0,F3859*H3859*K3859)),-3)</f>
        <v>26876000</v>
      </c>
      <c r="O3859" s="530">
        <v>32043000</v>
      </c>
      <c r="P3859" s="17">
        <f t="shared" si="315"/>
        <v>-5167000</v>
      </c>
      <c r="Q3859" s="472"/>
      <c r="R3859" s="755"/>
      <c r="S3859" s="755"/>
      <c r="AZ3859" s="10"/>
      <c r="BA3859" s="10"/>
      <c r="BD3859" s="11"/>
      <c r="BE3859" s="12"/>
      <c r="BU3859" s="30"/>
    </row>
    <row r="3860" spans="1:73">
      <c r="A3860" s="527"/>
      <c r="B3860" s="28"/>
      <c r="C3860" s="68"/>
      <c r="D3860" s="1011"/>
      <c r="E3860" s="19" t="s">
        <v>3073</v>
      </c>
      <c r="F3860" s="48"/>
      <c r="G3860" s="39" t="s">
        <v>3</v>
      </c>
      <c r="H3860" s="24"/>
      <c r="I3860" s="49" t="s">
        <v>16</v>
      </c>
      <c r="J3860" s="39" t="s">
        <v>3</v>
      </c>
      <c r="K3860" s="24"/>
      <c r="L3860" s="49" t="s">
        <v>25</v>
      </c>
      <c r="M3860" s="449" t="s">
        <v>5</v>
      </c>
      <c r="N3860" s="448">
        <f t="shared" ref="N3860:N3872" si="316">ROUNDUP(IF(H3860&lt;=0,0,IF(K3860&lt;=0,0,F3860*H3860*K3860)),-3)</f>
        <v>0</v>
      </c>
      <c r="O3860" s="530">
        <v>19400000</v>
      </c>
      <c r="P3860" s="17">
        <f t="shared" si="315"/>
        <v>-19400000</v>
      </c>
      <c r="Q3860" s="472"/>
      <c r="R3860" s="755"/>
      <c r="S3860" s="755"/>
      <c r="AZ3860" s="10"/>
      <c r="BA3860" s="10"/>
      <c r="BD3860" s="30"/>
      <c r="BE3860" s="12"/>
      <c r="BU3860" s="30"/>
    </row>
    <row r="3861" spans="1:73">
      <c r="A3861" s="527"/>
      <c r="B3861" s="28"/>
      <c r="C3861" s="68"/>
      <c r="D3861" s="1011"/>
      <c r="E3861" s="19" t="s">
        <v>3074</v>
      </c>
      <c r="F3861" s="48"/>
      <c r="G3861" s="39" t="s">
        <v>3</v>
      </c>
      <c r="H3861" s="24"/>
      <c r="I3861" s="49" t="s">
        <v>16</v>
      </c>
      <c r="J3861" s="39" t="s">
        <v>3</v>
      </c>
      <c r="K3861" s="24"/>
      <c r="L3861" s="49" t="s">
        <v>25</v>
      </c>
      <c r="M3861" s="449" t="s">
        <v>5</v>
      </c>
      <c r="N3861" s="448">
        <f t="shared" si="316"/>
        <v>0</v>
      </c>
      <c r="O3861" s="530">
        <v>60000000</v>
      </c>
      <c r="P3861" s="17">
        <f t="shared" si="315"/>
        <v>-60000000</v>
      </c>
      <c r="Q3861" s="472"/>
      <c r="R3861" s="755"/>
      <c r="S3861" s="755"/>
      <c r="AZ3861" s="10"/>
      <c r="BA3861" s="10"/>
      <c r="BD3861" s="30"/>
      <c r="BE3861" s="12"/>
      <c r="BU3861" s="30"/>
    </row>
    <row r="3862" spans="1:73">
      <c r="A3862" s="527"/>
      <c r="B3862" s="28"/>
      <c r="C3862" s="68"/>
      <c r="D3862" s="1011"/>
      <c r="E3862" s="43" t="s">
        <v>3075</v>
      </c>
      <c r="F3862" s="48"/>
      <c r="G3862" s="39" t="s">
        <v>3</v>
      </c>
      <c r="H3862" s="24"/>
      <c r="I3862" s="49" t="s">
        <v>26</v>
      </c>
      <c r="J3862" s="39" t="s">
        <v>3</v>
      </c>
      <c r="K3862" s="24"/>
      <c r="L3862" s="49" t="s">
        <v>179</v>
      </c>
      <c r="M3862" s="449" t="s">
        <v>5</v>
      </c>
      <c r="N3862" s="448">
        <f t="shared" si="316"/>
        <v>0</v>
      </c>
      <c r="O3862" s="530">
        <v>27500000</v>
      </c>
      <c r="P3862" s="17">
        <f t="shared" si="315"/>
        <v>-27500000</v>
      </c>
      <c r="Q3862" s="472"/>
      <c r="R3862" s="755"/>
      <c r="S3862" s="755"/>
      <c r="AZ3862" s="10"/>
      <c r="BA3862" s="10"/>
      <c r="BD3862" s="30"/>
      <c r="BE3862" s="12"/>
      <c r="BU3862" s="30"/>
    </row>
    <row r="3863" spans="1:73">
      <c r="A3863" s="527"/>
      <c r="B3863" s="28"/>
      <c r="C3863" s="68"/>
      <c r="D3863" s="1011"/>
      <c r="E3863" s="43" t="s">
        <v>3076</v>
      </c>
      <c r="F3863" s="48"/>
      <c r="G3863" s="39" t="s">
        <v>3</v>
      </c>
      <c r="H3863" s="24"/>
      <c r="I3863" s="49" t="s">
        <v>3046</v>
      </c>
      <c r="J3863" s="39" t="s">
        <v>3</v>
      </c>
      <c r="K3863" s="24"/>
      <c r="L3863" s="49" t="s">
        <v>3048</v>
      </c>
      <c r="M3863" s="449" t="s">
        <v>5</v>
      </c>
      <c r="N3863" s="448">
        <f t="shared" si="316"/>
        <v>0</v>
      </c>
      <c r="O3863" s="530">
        <v>17160000</v>
      </c>
      <c r="P3863" s="17">
        <f t="shared" si="315"/>
        <v>-17160000</v>
      </c>
      <c r="Q3863" s="472"/>
      <c r="R3863" s="755"/>
      <c r="S3863" s="755"/>
      <c r="AZ3863" s="10"/>
      <c r="BA3863" s="10"/>
      <c r="BD3863" s="30"/>
      <c r="BE3863" s="12"/>
      <c r="BU3863" s="30"/>
    </row>
    <row r="3864" spans="1:73">
      <c r="A3864" s="527"/>
      <c r="B3864" s="28"/>
      <c r="C3864" s="68"/>
      <c r="D3864" s="1011"/>
      <c r="E3864" s="43" t="s">
        <v>3077</v>
      </c>
      <c r="F3864" s="48"/>
      <c r="G3864" s="39" t="s">
        <v>3</v>
      </c>
      <c r="H3864" s="24"/>
      <c r="I3864" s="49" t="s">
        <v>3051</v>
      </c>
      <c r="J3864" s="39" t="s">
        <v>3</v>
      </c>
      <c r="K3864" s="24"/>
      <c r="L3864" s="49" t="s">
        <v>3046</v>
      </c>
      <c r="M3864" s="449" t="s">
        <v>5</v>
      </c>
      <c r="N3864" s="448">
        <f t="shared" si="316"/>
        <v>0</v>
      </c>
      <c r="O3864" s="530">
        <v>1500000</v>
      </c>
      <c r="P3864" s="17">
        <f t="shared" si="315"/>
        <v>-1500000</v>
      </c>
      <c r="Q3864" s="472"/>
      <c r="R3864" s="755"/>
      <c r="S3864" s="755"/>
      <c r="AZ3864" s="10"/>
      <c r="BA3864" s="10"/>
      <c r="BD3864" s="30"/>
      <c r="BE3864" s="12"/>
      <c r="BU3864" s="30"/>
    </row>
    <row r="3865" spans="1:73">
      <c r="A3865" s="527"/>
      <c r="B3865" s="28"/>
      <c r="C3865" s="68"/>
      <c r="D3865" s="1011"/>
      <c r="E3865" s="19" t="s">
        <v>3078</v>
      </c>
      <c r="F3865" s="48"/>
      <c r="G3865" s="39" t="s">
        <v>3</v>
      </c>
      <c r="H3865" s="24"/>
      <c r="I3865" s="49" t="s">
        <v>3045</v>
      </c>
      <c r="J3865" s="39" t="s">
        <v>3</v>
      </c>
      <c r="K3865" s="24"/>
      <c r="L3865" s="49" t="s">
        <v>3046</v>
      </c>
      <c r="M3865" s="449" t="s">
        <v>5</v>
      </c>
      <c r="N3865" s="448">
        <f t="shared" si="316"/>
        <v>0</v>
      </c>
      <c r="O3865" s="530">
        <v>31500000</v>
      </c>
      <c r="P3865" s="17">
        <f t="shared" si="315"/>
        <v>-31500000</v>
      </c>
      <c r="Q3865" s="472"/>
      <c r="R3865" s="755"/>
      <c r="S3865" s="755"/>
      <c r="AZ3865" s="10"/>
      <c r="BA3865" s="10"/>
      <c r="BD3865" s="30"/>
      <c r="BE3865" s="12"/>
      <c r="BU3865" s="30"/>
    </row>
    <row r="3866" spans="1:73">
      <c r="A3866" s="527"/>
      <c r="B3866" s="28"/>
      <c r="C3866" s="68"/>
      <c r="D3866" s="1011"/>
      <c r="E3866" s="19" t="s">
        <v>3079</v>
      </c>
      <c r="F3866" s="48"/>
      <c r="G3866" s="39" t="s">
        <v>3</v>
      </c>
      <c r="H3866" s="24"/>
      <c r="I3866" s="49" t="s">
        <v>3045</v>
      </c>
      <c r="J3866" s="39" t="s">
        <v>3</v>
      </c>
      <c r="K3866" s="24"/>
      <c r="L3866" s="49" t="s">
        <v>3046</v>
      </c>
      <c r="M3866" s="449" t="s">
        <v>5</v>
      </c>
      <c r="N3866" s="448">
        <f t="shared" si="316"/>
        <v>0</v>
      </c>
      <c r="O3866" s="530">
        <v>8400000</v>
      </c>
      <c r="P3866" s="17">
        <f t="shared" si="315"/>
        <v>-8400000</v>
      </c>
      <c r="Q3866" s="472"/>
      <c r="R3866" s="755"/>
      <c r="S3866" s="755"/>
      <c r="AZ3866" s="10"/>
      <c r="BA3866" s="10"/>
      <c r="BD3866" s="30"/>
      <c r="BE3866" s="12"/>
      <c r="BU3866" s="30"/>
    </row>
    <row r="3867" spans="1:73">
      <c r="A3867" s="527"/>
      <c r="B3867" s="28"/>
      <c r="C3867" s="68"/>
      <c r="D3867" s="1011"/>
      <c r="E3867" s="19" t="s">
        <v>3080</v>
      </c>
      <c r="F3867" s="48"/>
      <c r="G3867" s="39" t="s">
        <v>3</v>
      </c>
      <c r="H3867" s="24"/>
      <c r="I3867" s="49" t="s">
        <v>3045</v>
      </c>
      <c r="J3867" s="39" t="s">
        <v>3</v>
      </c>
      <c r="K3867" s="24"/>
      <c r="L3867" s="49" t="s">
        <v>3046</v>
      </c>
      <c r="M3867" s="449" t="s">
        <v>5</v>
      </c>
      <c r="N3867" s="448">
        <f t="shared" si="316"/>
        <v>0</v>
      </c>
      <c r="O3867" s="530">
        <v>7920000</v>
      </c>
      <c r="P3867" s="17">
        <f t="shared" si="315"/>
        <v>-7920000</v>
      </c>
      <c r="Q3867" s="472"/>
      <c r="R3867" s="755"/>
      <c r="S3867" s="755"/>
      <c r="AZ3867" s="10"/>
      <c r="BA3867" s="10"/>
      <c r="BD3867" s="30"/>
      <c r="BE3867" s="12"/>
      <c r="BU3867" s="30"/>
    </row>
    <row r="3868" spans="1:73">
      <c r="A3868" s="527"/>
      <c r="B3868" s="28"/>
      <c r="C3868" s="68"/>
      <c r="D3868" s="1011"/>
      <c r="E3868" s="19" t="s">
        <v>3081</v>
      </c>
      <c r="F3868" s="48"/>
      <c r="G3868" s="39" t="s">
        <v>3</v>
      </c>
      <c r="H3868" s="24"/>
      <c r="I3868" s="49" t="s">
        <v>180</v>
      </c>
      <c r="J3868" s="39" t="s">
        <v>3</v>
      </c>
      <c r="K3868" s="24"/>
      <c r="L3868" s="49" t="s">
        <v>26</v>
      </c>
      <c r="M3868" s="449" t="s">
        <v>5</v>
      </c>
      <c r="N3868" s="448">
        <f t="shared" si="316"/>
        <v>0</v>
      </c>
      <c r="O3868" s="530">
        <v>2112000</v>
      </c>
      <c r="P3868" s="17">
        <f t="shared" si="315"/>
        <v>-2112000</v>
      </c>
      <c r="Q3868" s="472"/>
      <c r="R3868" s="755"/>
      <c r="S3868" s="755"/>
      <c r="AZ3868" s="10"/>
      <c r="BA3868" s="10"/>
      <c r="BD3868" s="30"/>
      <c r="BE3868" s="12"/>
      <c r="BU3868" s="30"/>
    </row>
    <row r="3869" spans="1:73">
      <c r="A3869" s="527"/>
      <c r="B3869" s="28"/>
      <c r="C3869" s="68"/>
      <c r="D3869" s="1011"/>
      <c r="E3869" s="19" t="s">
        <v>3082</v>
      </c>
      <c r="F3869" s="48"/>
      <c r="G3869" s="39" t="s">
        <v>3</v>
      </c>
      <c r="H3869" s="24"/>
      <c r="I3869" s="49" t="s">
        <v>3045</v>
      </c>
      <c r="J3869" s="39" t="s">
        <v>3</v>
      </c>
      <c r="K3869" s="24"/>
      <c r="L3869" s="49" t="s">
        <v>3046</v>
      </c>
      <c r="M3869" s="449" t="s">
        <v>5</v>
      </c>
      <c r="N3869" s="448">
        <f t="shared" si="316"/>
        <v>0</v>
      </c>
      <c r="O3869" s="530">
        <v>3150000</v>
      </c>
      <c r="P3869" s="17">
        <f t="shared" si="315"/>
        <v>-3150000</v>
      </c>
      <c r="Q3869" s="472"/>
      <c r="R3869" s="755"/>
      <c r="S3869" s="755"/>
      <c r="AZ3869" s="10"/>
      <c r="BA3869" s="10"/>
      <c r="BD3869" s="30"/>
      <c r="BE3869" s="12"/>
      <c r="BU3869" s="30"/>
    </row>
    <row r="3870" spans="1:73">
      <c r="A3870" s="527"/>
      <c r="B3870" s="28"/>
      <c r="C3870" s="68"/>
      <c r="D3870" s="1011"/>
      <c r="E3870" s="19" t="s">
        <v>3083</v>
      </c>
      <c r="F3870" s="48"/>
      <c r="G3870" s="39" t="s">
        <v>3</v>
      </c>
      <c r="H3870" s="24"/>
      <c r="I3870" s="49" t="s">
        <v>180</v>
      </c>
      <c r="J3870" s="39" t="s">
        <v>3</v>
      </c>
      <c r="K3870" s="24"/>
      <c r="L3870" s="49" t="s">
        <v>3046</v>
      </c>
      <c r="M3870" s="449" t="s">
        <v>5</v>
      </c>
      <c r="N3870" s="448">
        <f t="shared" si="316"/>
        <v>0</v>
      </c>
      <c r="O3870" s="530">
        <v>792000</v>
      </c>
      <c r="P3870" s="17">
        <f t="shared" si="315"/>
        <v>-792000</v>
      </c>
      <c r="Q3870" s="472"/>
      <c r="R3870" s="755"/>
      <c r="S3870" s="755"/>
      <c r="AZ3870" s="10"/>
      <c r="BA3870" s="10"/>
      <c r="BD3870" s="30"/>
      <c r="BE3870" s="12"/>
      <c r="BU3870" s="30"/>
    </row>
    <row r="3871" spans="1:73">
      <c r="A3871" s="527"/>
      <c r="B3871" s="28"/>
      <c r="C3871" s="68"/>
      <c r="D3871" s="1011"/>
      <c r="E3871" s="19" t="s">
        <v>3084</v>
      </c>
      <c r="F3871" s="48"/>
      <c r="G3871" s="39" t="s">
        <v>3</v>
      </c>
      <c r="H3871" s="24"/>
      <c r="I3871" s="49" t="s">
        <v>25</v>
      </c>
      <c r="J3871" s="39" t="s">
        <v>3</v>
      </c>
      <c r="K3871" s="24"/>
      <c r="L3871" s="49" t="s">
        <v>26</v>
      </c>
      <c r="M3871" s="449" t="s">
        <v>5</v>
      </c>
      <c r="N3871" s="448">
        <f t="shared" si="316"/>
        <v>0</v>
      </c>
      <c r="O3871" s="530">
        <v>4600000</v>
      </c>
      <c r="P3871" s="17">
        <f t="shared" si="315"/>
        <v>-4600000</v>
      </c>
      <c r="Q3871" s="472"/>
      <c r="R3871" s="755"/>
      <c r="S3871" s="755"/>
      <c r="AZ3871" s="10"/>
      <c r="BA3871" s="10"/>
      <c r="BD3871" s="30"/>
      <c r="BE3871" s="12"/>
      <c r="BU3871" s="30"/>
    </row>
    <row r="3872" spans="1:73">
      <c r="A3872" s="527"/>
      <c r="B3872" s="28"/>
      <c r="C3872" s="68"/>
      <c r="D3872" s="1011"/>
      <c r="E3872" s="19" t="s">
        <v>3085</v>
      </c>
      <c r="F3872" s="48"/>
      <c r="G3872" s="39" t="s">
        <v>3</v>
      </c>
      <c r="H3872" s="24"/>
      <c r="I3872" s="49" t="s">
        <v>3086</v>
      </c>
      <c r="J3872" s="39" t="s">
        <v>3</v>
      </c>
      <c r="K3872" s="24"/>
      <c r="L3872" s="49" t="s">
        <v>3046</v>
      </c>
      <c r="M3872" s="449" t="s">
        <v>5</v>
      </c>
      <c r="N3872" s="448">
        <f t="shared" si="316"/>
        <v>0</v>
      </c>
      <c r="O3872" s="530">
        <v>79731790</v>
      </c>
      <c r="P3872" s="17">
        <f t="shared" si="315"/>
        <v>-79731790</v>
      </c>
      <c r="Q3872" s="472"/>
      <c r="R3872" s="755"/>
      <c r="S3872" s="755"/>
      <c r="AZ3872" s="10"/>
      <c r="BA3872" s="10"/>
      <c r="BD3872" s="30"/>
      <c r="BE3872" s="12"/>
      <c r="BU3872" s="30"/>
    </row>
    <row r="3873" spans="1:73">
      <c r="A3873" s="527"/>
      <c r="B3873" s="28"/>
      <c r="C3873" s="68"/>
      <c r="D3873" s="1011"/>
      <c r="E3873" s="13" t="s">
        <v>178</v>
      </c>
      <c r="H3873" s="24"/>
      <c r="K3873" s="24"/>
      <c r="M3873" s="449"/>
      <c r="N3873" s="448"/>
      <c r="O3873" s="530"/>
      <c r="P3873" s="530"/>
      <c r="Q3873" s="472"/>
      <c r="R3873" s="755"/>
      <c r="S3873" s="755"/>
      <c r="AZ3873" s="10"/>
      <c r="BA3873" s="10"/>
      <c r="BD3873" s="11"/>
      <c r="BE3873" s="12"/>
      <c r="BU3873" s="30"/>
    </row>
    <row r="3874" spans="1:73">
      <c r="A3874" s="527"/>
      <c r="B3874" s="28"/>
      <c r="C3874" s="68"/>
      <c r="D3874" s="1011" t="s">
        <v>408</v>
      </c>
      <c r="E3874" s="43"/>
      <c r="F3874" s="48"/>
      <c r="G3874" s="39"/>
      <c r="H3874" s="44"/>
      <c r="I3874" s="39"/>
      <c r="J3874" s="39"/>
      <c r="K3874" s="44"/>
      <c r="L3874" s="39"/>
      <c r="M3874" s="537"/>
      <c r="N3874" s="532">
        <f>SUBTOTAL(9,N3875:N3875)</f>
        <v>2460000</v>
      </c>
      <c r="O3874" s="532">
        <f>SUBTOTAL(9,O3875:O3875)</f>
        <v>2100000</v>
      </c>
      <c r="P3874" s="532">
        <f>SUBTOTAL(9,P3875:P3875)</f>
        <v>360000</v>
      </c>
      <c r="Q3874" s="472"/>
      <c r="R3874" s="755"/>
      <c r="S3874" s="755"/>
      <c r="AZ3874" s="10"/>
      <c r="BA3874" s="10"/>
      <c r="BD3874" s="30"/>
      <c r="BE3874" s="12"/>
      <c r="BU3874" s="30"/>
    </row>
    <row r="3875" spans="1:73">
      <c r="A3875" s="527"/>
      <c r="B3875" s="28"/>
      <c r="C3875" s="68"/>
      <c r="D3875" s="1011"/>
      <c r="E3875" s="43" t="s">
        <v>71</v>
      </c>
      <c r="F3875" s="34">
        <v>205000</v>
      </c>
      <c r="G3875" s="35" t="s">
        <v>3</v>
      </c>
      <c r="H3875" s="24">
        <v>1</v>
      </c>
      <c r="I3875" s="35" t="s">
        <v>3023</v>
      </c>
      <c r="J3875" s="35" t="s">
        <v>3</v>
      </c>
      <c r="K3875" s="24">
        <v>12</v>
      </c>
      <c r="L3875" s="35" t="s">
        <v>12</v>
      </c>
      <c r="M3875" s="487" t="s">
        <v>5</v>
      </c>
      <c r="N3875" s="533">
        <f>ROUNDUP(IF(H3875&lt;=0,0,IF(K3875&lt;=0,F3875*H3875,F3875*H3875*K3875)),-3)</f>
        <v>2460000</v>
      </c>
      <c r="O3875" s="530">
        <v>2100000</v>
      </c>
      <c r="P3875" s="17">
        <f t="shared" ref="P3875" si="317">N3875-O3875</f>
        <v>360000</v>
      </c>
      <c r="Q3875" s="472"/>
      <c r="R3875" s="755"/>
      <c r="S3875" s="755"/>
      <c r="AZ3875" s="10"/>
      <c r="BA3875" s="10"/>
      <c r="BD3875" s="30"/>
      <c r="BE3875" s="12"/>
      <c r="BU3875" s="30"/>
    </row>
    <row r="3876" spans="1:73">
      <c r="A3876" s="527"/>
      <c r="B3876" s="28"/>
      <c r="C3876" s="28"/>
      <c r="D3876" s="1011"/>
      <c r="E3876" s="43"/>
      <c r="F3876" s="34"/>
      <c r="G3876" s="35"/>
      <c r="H3876" s="24"/>
      <c r="I3876" s="35"/>
      <c r="J3876" s="35"/>
      <c r="K3876" s="24"/>
      <c r="L3876" s="35"/>
      <c r="M3876" s="487"/>
      <c r="N3876" s="534"/>
      <c r="O3876" s="530"/>
      <c r="P3876" s="530"/>
      <c r="Q3876" s="472"/>
      <c r="R3876" s="755"/>
      <c r="S3876" s="755"/>
      <c r="AZ3876" s="10"/>
      <c r="BA3876" s="10"/>
      <c r="BD3876" s="30"/>
      <c r="BE3876" s="12"/>
      <c r="BU3876" s="30"/>
    </row>
    <row r="3877" spans="1:73">
      <c r="A3877" s="527"/>
      <c r="B3877" s="28"/>
      <c r="C3877" s="28"/>
      <c r="D3877" s="1011" t="s">
        <v>407</v>
      </c>
      <c r="E3877" s="13"/>
      <c r="H3877" s="24"/>
      <c r="K3877" s="24"/>
      <c r="M3877" s="449"/>
      <c r="N3877" s="532">
        <f>SUBTOTAL(9,N3878:N3878)</f>
        <v>5400000</v>
      </c>
      <c r="O3877" s="532">
        <f>SUBTOTAL(9,O3878:O3878)</f>
        <v>4800000</v>
      </c>
      <c r="P3877" s="532">
        <f>SUBTOTAL(9,P3878:P3878)</f>
        <v>600000</v>
      </c>
      <c r="Q3877" s="472"/>
      <c r="R3877" s="755"/>
      <c r="S3877" s="755"/>
      <c r="AZ3877" s="10"/>
      <c r="BA3877" s="10"/>
      <c r="BD3877" s="30"/>
      <c r="BE3877" s="12"/>
      <c r="BU3877" s="30"/>
    </row>
    <row r="3878" spans="1:73">
      <c r="A3878" s="527"/>
      <c r="B3878" s="28"/>
      <c r="C3878" s="28"/>
      <c r="D3878" s="1011"/>
      <c r="E3878" s="13" t="s">
        <v>3091</v>
      </c>
      <c r="F3878" s="14">
        <v>600000</v>
      </c>
      <c r="G3878" s="15" t="s">
        <v>3</v>
      </c>
      <c r="H3878" s="24">
        <v>9</v>
      </c>
      <c r="I3878" s="15" t="s">
        <v>26</v>
      </c>
      <c r="J3878" s="15" t="s">
        <v>3</v>
      </c>
      <c r="K3878" s="24">
        <v>1</v>
      </c>
      <c r="L3878" s="15" t="s">
        <v>16</v>
      </c>
      <c r="M3878" s="449" t="s">
        <v>5</v>
      </c>
      <c r="N3878" s="448">
        <f>ROUNDUP(IF(H3878&lt;=0,0,IF(K3878&lt;=0,0,F3878*H3878*K3878)),-3)</f>
        <v>5400000</v>
      </c>
      <c r="O3878" s="530">
        <v>4800000</v>
      </c>
      <c r="P3878" s="17">
        <f t="shared" ref="P3878" si="318">N3878-O3878</f>
        <v>600000</v>
      </c>
      <c r="Q3878" s="472"/>
      <c r="R3878" s="755"/>
      <c r="S3878" s="755"/>
      <c r="AZ3878" s="10"/>
      <c r="BA3878" s="10"/>
      <c r="BD3878" s="30"/>
      <c r="BE3878" s="12"/>
      <c r="BU3878" s="30"/>
    </row>
    <row r="3879" spans="1:73">
      <c r="A3879" s="527"/>
      <c r="B3879" s="28"/>
      <c r="C3879" s="28"/>
      <c r="D3879" s="1011"/>
      <c r="E3879" s="13"/>
      <c r="H3879" s="24"/>
      <c r="K3879" s="24"/>
      <c r="M3879" s="449"/>
      <c r="N3879" s="448"/>
      <c r="O3879" s="530"/>
      <c r="P3879" s="530"/>
      <c r="Q3879" s="472"/>
      <c r="R3879" s="755"/>
      <c r="S3879" s="755"/>
      <c r="AZ3879" s="10"/>
      <c r="BA3879" s="10"/>
      <c r="BD3879" s="30"/>
      <c r="BE3879" s="12"/>
      <c r="BU3879" s="30"/>
    </row>
    <row r="3880" spans="1:73">
      <c r="A3880" s="527"/>
      <c r="B3880" s="28"/>
      <c r="C3880" s="68"/>
      <c r="D3880" s="1011" t="s">
        <v>434</v>
      </c>
      <c r="E3880" s="19"/>
      <c r="F3880" s="48"/>
      <c r="G3880" s="39"/>
      <c r="H3880" s="24"/>
      <c r="I3880" s="49"/>
      <c r="J3880" s="39"/>
      <c r="K3880" s="44"/>
      <c r="L3880" s="49"/>
      <c r="M3880" s="537"/>
      <c r="N3880" s="532">
        <f>SUBTOTAL(9,N3881:N3940)</f>
        <v>168458000</v>
      </c>
      <c r="O3880" s="532">
        <f>SUBTOTAL(9,O3881:O3940)</f>
        <v>175005460</v>
      </c>
      <c r="P3880" s="532">
        <f>SUBTOTAL(9,P3881:P3940)</f>
        <v>-51547460</v>
      </c>
      <c r="Q3880" s="472"/>
      <c r="R3880" s="755"/>
      <c r="S3880" s="755"/>
      <c r="AZ3880" s="10"/>
      <c r="BA3880" s="10"/>
      <c r="BD3880" s="30"/>
      <c r="BE3880" s="12"/>
      <c r="BU3880" s="30"/>
    </row>
    <row r="3881" spans="1:73">
      <c r="A3881" s="527"/>
      <c r="B3881" s="28"/>
      <c r="C3881" s="68"/>
      <c r="D3881" s="1011"/>
      <c r="E3881" s="1018" t="s">
        <v>3490</v>
      </c>
      <c r="F3881" s="542">
        <v>350000</v>
      </c>
      <c r="G3881" s="39" t="s">
        <v>3</v>
      </c>
      <c r="H3881" s="541">
        <v>3</v>
      </c>
      <c r="I3881" s="544" t="s">
        <v>196</v>
      </c>
      <c r="J3881" s="39" t="s">
        <v>3</v>
      </c>
      <c r="K3881" s="541">
        <v>2</v>
      </c>
      <c r="L3881" s="544" t="s">
        <v>117</v>
      </c>
      <c r="M3881" s="449" t="s">
        <v>5</v>
      </c>
      <c r="N3881" s="448">
        <f t="shared" ref="N3881:N3940" si="319">ROUNDUP((F3881*H3881*K3881),-3)</f>
        <v>2100000</v>
      </c>
      <c r="O3881" s="530">
        <v>2100000</v>
      </c>
      <c r="P3881" s="17">
        <f t="shared" ref="P3881:P3940" si="320">N3881-O3881</f>
        <v>0</v>
      </c>
      <c r="Q3881" s="472"/>
      <c r="R3881" s="755"/>
      <c r="S3881" s="755"/>
      <c r="AZ3881" s="10"/>
      <c r="BA3881" s="10"/>
      <c r="BD3881" s="30"/>
      <c r="BE3881" s="12"/>
      <c r="BU3881" s="30"/>
    </row>
    <row r="3882" spans="1:73">
      <c r="A3882" s="527"/>
      <c r="B3882" s="28"/>
      <c r="C3882" s="68"/>
      <c r="D3882" s="1011"/>
      <c r="E3882" s="1018" t="s">
        <v>3491</v>
      </c>
      <c r="F3882" s="542">
        <v>2000</v>
      </c>
      <c r="G3882" s="39" t="s">
        <v>3</v>
      </c>
      <c r="H3882" s="541">
        <v>70</v>
      </c>
      <c r="I3882" s="544" t="s">
        <v>458</v>
      </c>
      <c r="J3882" s="39" t="s">
        <v>3</v>
      </c>
      <c r="K3882" s="541">
        <v>2</v>
      </c>
      <c r="L3882" s="544" t="s">
        <v>117</v>
      </c>
      <c r="M3882" s="449" t="s">
        <v>5</v>
      </c>
      <c r="N3882" s="448">
        <f t="shared" si="319"/>
        <v>280000</v>
      </c>
      <c r="O3882" s="530">
        <v>280000</v>
      </c>
      <c r="P3882" s="17">
        <f t="shared" si="320"/>
        <v>0</v>
      </c>
      <c r="Q3882" s="472"/>
      <c r="R3882" s="755"/>
      <c r="S3882" s="755"/>
      <c r="AZ3882" s="10"/>
      <c r="BA3882" s="10"/>
      <c r="BD3882" s="30"/>
      <c r="BE3882" s="12"/>
      <c r="BU3882" s="30"/>
    </row>
    <row r="3883" spans="1:73">
      <c r="A3883" s="527"/>
      <c r="B3883" s="28"/>
      <c r="C3883" s="68"/>
      <c r="D3883" s="1011"/>
      <c r="E3883" s="1018" t="s">
        <v>3492</v>
      </c>
      <c r="F3883" s="542">
        <v>300000</v>
      </c>
      <c r="G3883" s="39" t="s">
        <v>3</v>
      </c>
      <c r="H3883" s="541">
        <v>1</v>
      </c>
      <c r="I3883" s="544" t="s">
        <v>118</v>
      </c>
      <c r="J3883" s="39" t="s">
        <v>3</v>
      </c>
      <c r="K3883" s="541">
        <v>2</v>
      </c>
      <c r="L3883" s="544" t="s">
        <v>117</v>
      </c>
      <c r="M3883" s="449" t="s">
        <v>5</v>
      </c>
      <c r="N3883" s="448">
        <f t="shared" si="319"/>
        <v>600000</v>
      </c>
      <c r="O3883" s="530">
        <v>400000</v>
      </c>
      <c r="P3883" s="17">
        <f t="shared" si="320"/>
        <v>200000</v>
      </c>
      <c r="Q3883" s="472"/>
      <c r="R3883" s="755"/>
      <c r="S3883" s="755"/>
      <c r="AZ3883" s="10"/>
      <c r="BA3883" s="10"/>
      <c r="BD3883" s="30"/>
      <c r="BE3883" s="12"/>
      <c r="BU3883" s="30"/>
    </row>
    <row r="3884" spans="1:73">
      <c r="A3884" s="527"/>
      <c r="B3884" s="28"/>
      <c r="C3884" s="68"/>
      <c r="D3884" s="1011"/>
      <c r="E3884" s="1018" t="s">
        <v>3493</v>
      </c>
      <c r="F3884" s="56">
        <v>250000</v>
      </c>
      <c r="G3884" s="39" t="s">
        <v>3</v>
      </c>
      <c r="H3884" s="55">
        <v>10</v>
      </c>
      <c r="I3884" s="52" t="s">
        <v>458</v>
      </c>
      <c r="J3884" s="39" t="s">
        <v>3</v>
      </c>
      <c r="K3884" s="55">
        <v>3</v>
      </c>
      <c r="L3884" s="52" t="s">
        <v>117</v>
      </c>
      <c r="M3884" s="449" t="s">
        <v>5</v>
      </c>
      <c r="N3884" s="448">
        <f t="shared" si="319"/>
        <v>7500000</v>
      </c>
      <c r="O3884" s="530">
        <v>2334000</v>
      </c>
      <c r="P3884" s="17">
        <f t="shared" si="320"/>
        <v>5166000</v>
      </c>
      <c r="Q3884" s="472"/>
      <c r="R3884" s="755"/>
      <c r="S3884" s="755"/>
      <c r="AZ3884" s="10"/>
      <c r="BA3884" s="10"/>
      <c r="BD3884" s="30"/>
      <c r="BE3884" s="12"/>
      <c r="BU3884" s="30"/>
    </row>
    <row r="3885" spans="1:73">
      <c r="A3885" s="527"/>
      <c r="B3885" s="28"/>
      <c r="C3885" s="68"/>
      <c r="D3885" s="1011"/>
      <c r="E3885" s="1018" t="s">
        <v>3494</v>
      </c>
      <c r="F3885" s="542">
        <v>7100000</v>
      </c>
      <c r="G3885" s="39" t="s">
        <v>3</v>
      </c>
      <c r="H3885" s="541">
        <v>1</v>
      </c>
      <c r="I3885" s="544" t="s">
        <v>118</v>
      </c>
      <c r="J3885" s="39" t="s">
        <v>3</v>
      </c>
      <c r="K3885" s="541">
        <v>1</v>
      </c>
      <c r="L3885" s="544" t="s">
        <v>117</v>
      </c>
      <c r="M3885" s="449" t="s">
        <v>5</v>
      </c>
      <c r="N3885" s="448">
        <f t="shared" si="319"/>
        <v>7100000</v>
      </c>
      <c r="O3885" s="530">
        <v>7101460</v>
      </c>
      <c r="P3885" s="17">
        <f t="shared" si="320"/>
        <v>-1460</v>
      </c>
      <c r="Q3885" s="472"/>
      <c r="R3885" s="755"/>
      <c r="S3885" s="755"/>
      <c r="AZ3885" s="10"/>
      <c r="BA3885" s="10"/>
      <c r="BD3885" s="30"/>
      <c r="BE3885" s="12"/>
      <c r="BU3885" s="30"/>
    </row>
    <row r="3886" spans="1:73">
      <c r="A3886" s="527"/>
      <c r="B3886" s="28"/>
      <c r="C3886" s="68"/>
      <c r="D3886" s="1011"/>
      <c r="E3886" s="1018" t="s">
        <v>3495</v>
      </c>
      <c r="F3886" s="542">
        <v>2800000</v>
      </c>
      <c r="G3886" s="39" t="s">
        <v>3</v>
      </c>
      <c r="H3886" s="541">
        <v>1</v>
      </c>
      <c r="I3886" s="544" t="s">
        <v>118</v>
      </c>
      <c r="J3886" s="39" t="s">
        <v>3</v>
      </c>
      <c r="K3886" s="541">
        <v>1</v>
      </c>
      <c r="L3886" s="544" t="s">
        <v>117</v>
      </c>
      <c r="M3886" s="449" t="s">
        <v>5</v>
      </c>
      <c r="N3886" s="448">
        <f t="shared" si="319"/>
        <v>2800000</v>
      </c>
      <c r="O3886" s="448">
        <v>2450000</v>
      </c>
      <c r="P3886" s="17">
        <f t="shared" si="320"/>
        <v>350000</v>
      </c>
      <c r="Q3886" s="472"/>
      <c r="R3886" s="755"/>
      <c r="S3886" s="755"/>
      <c r="AZ3886" s="10"/>
      <c r="BA3886" s="10"/>
      <c r="BD3886" s="30"/>
      <c r="BE3886" s="12"/>
      <c r="BU3886" s="30"/>
    </row>
    <row r="3887" spans="1:73">
      <c r="A3887" s="527"/>
      <c r="B3887" s="28"/>
      <c r="C3887" s="68"/>
      <c r="D3887" s="1011"/>
      <c r="E3887" s="1018" t="s">
        <v>3496</v>
      </c>
      <c r="F3887" s="542">
        <v>5000000</v>
      </c>
      <c r="G3887" s="39" t="s">
        <v>3</v>
      </c>
      <c r="H3887" s="541">
        <v>1</v>
      </c>
      <c r="I3887" s="544" t="s">
        <v>118</v>
      </c>
      <c r="J3887" s="39" t="s">
        <v>3</v>
      </c>
      <c r="K3887" s="541">
        <v>1</v>
      </c>
      <c r="L3887" s="544" t="s">
        <v>117</v>
      </c>
      <c r="M3887" s="449" t="s">
        <v>5</v>
      </c>
      <c r="N3887" s="448">
        <f t="shared" si="319"/>
        <v>5000000</v>
      </c>
      <c r="O3887" s="448">
        <v>0</v>
      </c>
      <c r="P3887" s="17">
        <f t="shared" si="320"/>
        <v>5000000</v>
      </c>
      <c r="Q3887" s="472"/>
      <c r="R3887" s="755"/>
      <c r="S3887" s="755"/>
      <c r="AZ3887" s="10"/>
      <c r="BA3887" s="10"/>
      <c r="BD3887" s="30"/>
      <c r="BE3887" s="12"/>
      <c r="BU3887" s="30"/>
    </row>
    <row r="3888" spans="1:73">
      <c r="A3888" s="527"/>
      <c r="B3888" s="28"/>
      <c r="C3888" s="68"/>
      <c r="D3888" s="1011"/>
      <c r="E3888" s="1018" t="s">
        <v>3497</v>
      </c>
      <c r="F3888" s="542">
        <v>33000</v>
      </c>
      <c r="G3888" s="39" t="s">
        <v>3</v>
      </c>
      <c r="H3888" s="541">
        <v>300</v>
      </c>
      <c r="I3888" s="544" t="s">
        <v>458</v>
      </c>
      <c r="J3888" s="39" t="s">
        <v>3</v>
      </c>
      <c r="K3888" s="541">
        <v>1</v>
      </c>
      <c r="L3888" s="544" t="s">
        <v>117</v>
      </c>
      <c r="M3888" s="449" t="s">
        <v>5</v>
      </c>
      <c r="N3888" s="448">
        <f t="shared" si="319"/>
        <v>9900000</v>
      </c>
      <c r="O3888" s="448">
        <v>0</v>
      </c>
      <c r="P3888" s="17">
        <f t="shared" si="320"/>
        <v>9900000</v>
      </c>
      <c r="Q3888" s="472"/>
      <c r="R3888" s="755"/>
      <c r="S3888" s="755"/>
      <c r="AZ3888" s="10"/>
      <c r="BA3888" s="10"/>
      <c r="BD3888" s="30"/>
      <c r="BE3888" s="12"/>
      <c r="BU3888" s="30"/>
    </row>
    <row r="3889" spans="1:73">
      <c r="A3889" s="527"/>
      <c r="B3889" s="28"/>
      <c r="C3889" s="68"/>
      <c r="D3889" s="1011"/>
      <c r="E3889" s="1018" t="s">
        <v>3498</v>
      </c>
      <c r="F3889" s="542">
        <v>350000</v>
      </c>
      <c r="G3889" s="39" t="s">
        <v>3</v>
      </c>
      <c r="H3889" s="541">
        <v>1</v>
      </c>
      <c r="I3889" s="544" t="s">
        <v>118</v>
      </c>
      <c r="J3889" s="39" t="s">
        <v>3</v>
      </c>
      <c r="K3889" s="541">
        <v>3</v>
      </c>
      <c r="L3889" s="544" t="s">
        <v>117</v>
      </c>
      <c r="M3889" s="449" t="s">
        <v>5</v>
      </c>
      <c r="N3889" s="448">
        <f t="shared" si="319"/>
        <v>1050000</v>
      </c>
      <c r="O3889" s="448">
        <v>0</v>
      </c>
      <c r="P3889" s="17">
        <f t="shared" si="320"/>
        <v>1050000</v>
      </c>
      <c r="Q3889" s="472"/>
      <c r="R3889" s="755"/>
      <c r="S3889" s="755"/>
      <c r="AZ3889" s="10"/>
      <c r="BA3889" s="10"/>
      <c r="BD3889" s="30"/>
      <c r="BE3889" s="12"/>
      <c r="BU3889" s="30"/>
    </row>
    <row r="3890" spans="1:73">
      <c r="A3890" s="527"/>
      <c r="B3890" s="28"/>
      <c r="C3890" s="68"/>
      <c r="D3890" s="1011"/>
      <c r="E3890" s="1018" t="s">
        <v>3499</v>
      </c>
      <c r="F3890" s="542">
        <v>600000</v>
      </c>
      <c r="G3890" s="39" t="s">
        <v>3</v>
      </c>
      <c r="H3890" s="541">
        <v>1</v>
      </c>
      <c r="I3890" s="544" t="s">
        <v>118</v>
      </c>
      <c r="J3890" s="39" t="s">
        <v>3</v>
      </c>
      <c r="K3890" s="541">
        <v>2</v>
      </c>
      <c r="L3890" s="544" t="s">
        <v>117</v>
      </c>
      <c r="M3890" s="449" t="s">
        <v>5</v>
      </c>
      <c r="N3890" s="448">
        <f t="shared" si="319"/>
        <v>1200000</v>
      </c>
      <c r="O3890" s="530">
        <v>0</v>
      </c>
      <c r="P3890" s="17">
        <f t="shared" si="320"/>
        <v>1200000</v>
      </c>
      <c r="Q3890" s="472"/>
      <c r="R3890" s="755"/>
      <c r="S3890" s="755"/>
      <c r="AZ3890" s="10"/>
      <c r="BA3890" s="10"/>
      <c r="BD3890" s="30"/>
      <c r="BE3890" s="12"/>
      <c r="BU3890" s="30"/>
    </row>
    <row r="3891" spans="1:73">
      <c r="A3891" s="527"/>
      <c r="B3891" s="28"/>
      <c r="C3891" s="68"/>
      <c r="D3891" s="1011"/>
      <c r="E3891" s="1018" t="s">
        <v>3500</v>
      </c>
      <c r="F3891" s="542">
        <v>66000</v>
      </c>
      <c r="G3891" s="39" t="s">
        <v>3</v>
      </c>
      <c r="H3891" s="541">
        <v>4</v>
      </c>
      <c r="I3891" s="544" t="s">
        <v>196</v>
      </c>
      <c r="J3891" s="39" t="s">
        <v>3</v>
      </c>
      <c r="K3891" s="541">
        <v>2</v>
      </c>
      <c r="L3891" s="544" t="s">
        <v>117</v>
      </c>
      <c r="M3891" s="449" t="s">
        <v>5</v>
      </c>
      <c r="N3891" s="448">
        <f t="shared" si="319"/>
        <v>528000</v>
      </c>
      <c r="O3891" s="530">
        <v>0</v>
      </c>
      <c r="P3891" s="17">
        <f t="shared" si="320"/>
        <v>528000</v>
      </c>
      <c r="Q3891" s="472"/>
      <c r="R3891" s="755"/>
      <c r="S3891" s="755"/>
      <c r="AZ3891" s="10"/>
      <c r="BA3891" s="10"/>
      <c r="BD3891" s="30"/>
      <c r="BE3891" s="12"/>
      <c r="BU3891" s="30"/>
    </row>
    <row r="3892" spans="1:73">
      <c r="A3892" s="527"/>
      <c r="B3892" s="28"/>
      <c r="C3892" s="68"/>
      <c r="D3892" s="1011"/>
      <c r="E3892" s="1018" t="s">
        <v>3501</v>
      </c>
      <c r="F3892" s="542">
        <v>11000</v>
      </c>
      <c r="G3892" s="39" t="s">
        <v>3</v>
      </c>
      <c r="H3892" s="541">
        <v>150</v>
      </c>
      <c r="I3892" s="544" t="s">
        <v>458</v>
      </c>
      <c r="J3892" s="39" t="s">
        <v>3</v>
      </c>
      <c r="K3892" s="541">
        <v>2</v>
      </c>
      <c r="L3892" s="544" t="s">
        <v>117</v>
      </c>
      <c r="M3892" s="449" t="s">
        <v>5</v>
      </c>
      <c r="N3892" s="448">
        <f t="shared" si="319"/>
        <v>3300000</v>
      </c>
      <c r="O3892" s="530">
        <v>0</v>
      </c>
      <c r="P3892" s="17">
        <f t="shared" si="320"/>
        <v>3300000</v>
      </c>
      <c r="Q3892" s="472"/>
      <c r="R3892" s="755"/>
      <c r="S3892" s="755"/>
      <c r="AZ3892" s="10"/>
      <c r="BA3892" s="10"/>
      <c r="BD3892" s="30"/>
      <c r="BE3892" s="12"/>
      <c r="BU3892" s="30"/>
    </row>
    <row r="3893" spans="1:73">
      <c r="A3893" s="527"/>
      <c r="B3893" s="28"/>
      <c r="C3893" s="68"/>
      <c r="D3893" s="1011"/>
      <c r="E3893" s="1018" t="s">
        <v>3502</v>
      </c>
      <c r="F3893" s="542">
        <v>250000</v>
      </c>
      <c r="G3893" s="39" t="s">
        <v>3</v>
      </c>
      <c r="H3893" s="541">
        <v>1</v>
      </c>
      <c r="I3893" s="544" t="s">
        <v>118</v>
      </c>
      <c r="J3893" s="39" t="s">
        <v>3</v>
      </c>
      <c r="K3893" s="541">
        <v>4</v>
      </c>
      <c r="L3893" s="544" t="s">
        <v>117</v>
      </c>
      <c r="M3893" s="449" t="s">
        <v>5</v>
      </c>
      <c r="N3893" s="448">
        <f t="shared" si="319"/>
        <v>1000000</v>
      </c>
      <c r="O3893" s="530">
        <v>0</v>
      </c>
      <c r="P3893" s="17">
        <f t="shared" si="320"/>
        <v>1000000</v>
      </c>
      <c r="Q3893" s="472"/>
      <c r="R3893" s="755"/>
      <c r="S3893" s="755"/>
      <c r="AZ3893" s="10"/>
      <c r="BA3893" s="10"/>
      <c r="BD3893" s="30"/>
      <c r="BE3893" s="12"/>
      <c r="BU3893" s="30"/>
    </row>
    <row r="3894" spans="1:73">
      <c r="A3894" s="527"/>
      <c r="B3894" s="28"/>
      <c r="C3894" s="68"/>
      <c r="D3894" s="1011"/>
      <c r="E3894" s="1018" t="s">
        <v>3503</v>
      </c>
      <c r="F3894" s="542">
        <v>20000000</v>
      </c>
      <c r="G3894" s="39" t="s">
        <v>3</v>
      </c>
      <c r="H3894" s="541">
        <v>1</v>
      </c>
      <c r="I3894" s="544" t="s">
        <v>118</v>
      </c>
      <c r="J3894" s="39" t="s">
        <v>3</v>
      </c>
      <c r="K3894" s="541">
        <v>1</v>
      </c>
      <c r="L3894" s="544" t="s">
        <v>117</v>
      </c>
      <c r="M3894" s="449" t="s">
        <v>5</v>
      </c>
      <c r="N3894" s="448">
        <f t="shared" si="319"/>
        <v>20000000</v>
      </c>
      <c r="O3894" s="530">
        <v>0</v>
      </c>
      <c r="P3894" s="17">
        <f t="shared" si="320"/>
        <v>20000000</v>
      </c>
      <c r="Q3894" s="472"/>
      <c r="R3894" s="755"/>
      <c r="S3894" s="755"/>
      <c r="AZ3894" s="10"/>
      <c r="BA3894" s="10"/>
      <c r="BD3894" s="30"/>
      <c r="BE3894" s="12"/>
      <c r="BU3894" s="30"/>
    </row>
    <row r="3895" spans="1:73">
      <c r="A3895" s="527"/>
      <c r="B3895" s="28"/>
      <c r="C3895" s="68"/>
      <c r="D3895" s="1011"/>
      <c r="E3895" s="1018" t="s">
        <v>3504</v>
      </c>
      <c r="F3895" s="542">
        <v>58100000</v>
      </c>
      <c r="G3895" s="39" t="s">
        <v>3</v>
      </c>
      <c r="H3895" s="541">
        <v>1</v>
      </c>
      <c r="I3895" s="544" t="s">
        <v>118</v>
      </c>
      <c r="J3895" s="39" t="s">
        <v>3</v>
      </c>
      <c r="K3895" s="541">
        <v>1</v>
      </c>
      <c r="L3895" s="544" t="s">
        <v>117</v>
      </c>
      <c r="M3895" s="449" t="s">
        <v>5</v>
      </c>
      <c r="N3895" s="448">
        <f t="shared" si="319"/>
        <v>58100000</v>
      </c>
      <c r="O3895" s="530">
        <v>0</v>
      </c>
      <c r="P3895" s="17">
        <f t="shared" si="320"/>
        <v>58100000</v>
      </c>
      <c r="Q3895" s="472"/>
      <c r="R3895" s="755"/>
      <c r="S3895" s="755"/>
      <c r="AZ3895" s="10"/>
      <c r="BA3895" s="10"/>
      <c r="BD3895" s="30"/>
      <c r="BE3895" s="12"/>
      <c r="BU3895" s="30"/>
    </row>
    <row r="3896" spans="1:73">
      <c r="A3896" s="527"/>
      <c r="B3896" s="28"/>
      <c r="C3896" s="68"/>
      <c r="D3896" s="1011"/>
      <c r="E3896" s="1018" t="s">
        <v>3508</v>
      </c>
      <c r="F3896" s="542">
        <v>45000000</v>
      </c>
      <c r="G3896" s="39" t="s">
        <v>3</v>
      </c>
      <c r="H3896" s="541">
        <v>1</v>
      </c>
      <c r="I3896" s="544" t="s">
        <v>118</v>
      </c>
      <c r="J3896" s="39" t="s">
        <v>3</v>
      </c>
      <c r="K3896" s="541">
        <v>1</v>
      </c>
      <c r="L3896" s="544" t="s">
        <v>117</v>
      </c>
      <c r="M3896" s="449" t="s">
        <v>5</v>
      </c>
      <c r="N3896" s="448">
        <f t="shared" si="319"/>
        <v>45000000</v>
      </c>
      <c r="O3896" s="530"/>
      <c r="P3896" s="17"/>
      <c r="Q3896" s="472"/>
      <c r="R3896" s="755"/>
      <c r="S3896" s="755"/>
      <c r="AZ3896" s="10"/>
      <c r="BA3896" s="10"/>
      <c r="BD3896" s="30"/>
      <c r="BE3896" s="12"/>
      <c r="BU3896" s="30"/>
    </row>
    <row r="3897" spans="1:73">
      <c r="A3897" s="527"/>
      <c r="B3897" s="28"/>
      <c r="C3897" s="68"/>
      <c r="D3897" s="1011"/>
      <c r="E3897" s="1018" t="s">
        <v>3505</v>
      </c>
      <c r="F3897" s="542">
        <v>3000000</v>
      </c>
      <c r="G3897" s="39" t="s">
        <v>3</v>
      </c>
      <c r="H3897" s="541">
        <v>1</v>
      </c>
      <c r="I3897" s="544" t="s">
        <v>118</v>
      </c>
      <c r="J3897" s="39" t="s">
        <v>3</v>
      </c>
      <c r="K3897" s="541">
        <v>1</v>
      </c>
      <c r="L3897" s="544" t="s">
        <v>117</v>
      </c>
      <c r="M3897" s="449" t="s">
        <v>5</v>
      </c>
      <c r="N3897" s="448">
        <f t="shared" si="319"/>
        <v>3000000</v>
      </c>
      <c r="O3897" s="530">
        <v>0</v>
      </c>
      <c r="P3897" s="17">
        <f t="shared" si="320"/>
        <v>3000000</v>
      </c>
      <c r="Q3897" s="472"/>
      <c r="R3897" s="755"/>
      <c r="S3897" s="755"/>
      <c r="AZ3897" s="10"/>
      <c r="BA3897" s="10"/>
      <c r="BD3897" s="30"/>
      <c r="BE3897" s="12"/>
      <c r="BU3897" s="30"/>
    </row>
    <row r="3898" spans="1:73">
      <c r="A3898" s="527"/>
      <c r="B3898" s="28"/>
      <c r="C3898" s="68"/>
      <c r="D3898" s="1011"/>
      <c r="E3898" s="541" t="s">
        <v>3092</v>
      </c>
      <c r="F3898" s="542"/>
      <c r="G3898" s="39" t="s">
        <v>3</v>
      </c>
      <c r="H3898" s="543"/>
      <c r="I3898" s="544" t="s">
        <v>3026</v>
      </c>
      <c r="J3898" s="39" t="s">
        <v>3</v>
      </c>
      <c r="K3898" s="543"/>
      <c r="L3898" s="544" t="s">
        <v>3027</v>
      </c>
      <c r="M3898" s="531" t="s">
        <v>5</v>
      </c>
      <c r="N3898" s="448">
        <f t="shared" si="319"/>
        <v>0</v>
      </c>
      <c r="O3898" s="530">
        <v>6500000</v>
      </c>
      <c r="P3898" s="17">
        <f t="shared" si="320"/>
        <v>-6500000</v>
      </c>
      <c r="Q3898" s="472"/>
      <c r="R3898" s="755"/>
      <c r="S3898" s="755"/>
      <c r="AZ3898" s="10"/>
      <c r="BA3898" s="10"/>
      <c r="BD3898" s="30"/>
      <c r="BE3898" s="12"/>
      <c r="BU3898" s="30"/>
    </row>
    <row r="3899" spans="1:73">
      <c r="A3899" s="527"/>
      <c r="B3899" s="28"/>
      <c r="C3899" s="68"/>
      <c r="D3899" s="1011"/>
      <c r="E3899" s="541" t="s">
        <v>3093</v>
      </c>
      <c r="F3899" s="542"/>
      <c r="G3899" s="39" t="s">
        <v>3</v>
      </c>
      <c r="H3899" s="543"/>
      <c r="I3899" s="544" t="s">
        <v>3090</v>
      </c>
      <c r="J3899" s="39" t="s">
        <v>3</v>
      </c>
      <c r="K3899" s="543"/>
      <c r="L3899" s="544" t="s">
        <v>3027</v>
      </c>
      <c r="M3899" s="449" t="s">
        <v>5</v>
      </c>
      <c r="N3899" s="448">
        <f t="shared" si="319"/>
        <v>0</v>
      </c>
      <c r="O3899" s="530">
        <v>264000</v>
      </c>
      <c r="P3899" s="17">
        <f t="shared" si="320"/>
        <v>-264000</v>
      </c>
      <c r="Q3899" s="472"/>
      <c r="R3899" s="755"/>
      <c r="S3899" s="755"/>
      <c r="AZ3899" s="10"/>
      <c r="BA3899" s="10"/>
      <c r="BD3899" s="30"/>
      <c r="BE3899" s="12"/>
      <c r="BU3899" s="30"/>
    </row>
    <row r="3900" spans="1:73">
      <c r="A3900" s="527"/>
      <c r="B3900" s="28"/>
      <c r="C3900" s="68"/>
      <c r="D3900" s="1011"/>
      <c r="E3900" s="541" t="s">
        <v>3094</v>
      </c>
      <c r="F3900" s="542"/>
      <c r="G3900" s="39" t="s">
        <v>3</v>
      </c>
      <c r="H3900" s="543"/>
      <c r="I3900" s="544" t="s">
        <v>3028</v>
      </c>
      <c r="J3900" s="39" t="s">
        <v>3</v>
      </c>
      <c r="K3900" s="543"/>
      <c r="L3900" s="544" t="s">
        <v>3027</v>
      </c>
      <c r="M3900" s="449" t="s">
        <v>5</v>
      </c>
      <c r="N3900" s="448">
        <f t="shared" si="319"/>
        <v>0</v>
      </c>
      <c r="O3900" s="530">
        <v>420000</v>
      </c>
      <c r="P3900" s="17">
        <f t="shared" si="320"/>
        <v>-420000</v>
      </c>
      <c r="Q3900" s="472"/>
      <c r="R3900" s="755"/>
      <c r="S3900" s="755"/>
      <c r="AZ3900" s="10"/>
      <c r="BA3900" s="10"/>
      <c r="BD3900" s="30"/>
      <c r="BE3900" s="12"/>
      <c r="BU3900" s="30"/>
    </row>
    <row r="3901" spans="1:73">
      <c r="A3901" s="527"/>
      <c r="B3901" s="28"/>
      <c r="C3901" s="68"/>
      <c r="D3901" s="1011"/>
      <c r="E3901" s="541" t="s">
        <v>3095</v>
      </c>
      <c r="F3901" s="542"/>
      <c r="G3901" s="39" t="s">
        <v>3</v>
      </c>
      <c r="H3901" s="543"/>
      <c r="I3901" s="544" t="s">
        <v>3028</v>
      </c>
      <c r="J3901" s="39" t="s">
        <v>3</v>
      </c>
      <c r="K3901" s="543"/>
      <c r="L3901" s="544" t="s">
        <v>3025</v>
      </c>
      <c r="M3901" s="449" t="s">
        <v>5</v>
      </c>
      <c r="N3901" s="448">
        <f t="shared" si="319"/>
        <v>0</v>
      </c>
      <c r="O3901" s="530">
        <v>2520000</v>
      </c>
      <c r="P3901" s="17">
        <f t="shared" si="320"/>
        <v>-2520000</v>
      </c>
      <c r="Q3901" s="472"/>
      <c r="R3901" s="755"/>
      <c r="S3901" s="755"/>
      <c r="AZ3901" s="10"/>
      <c r="BA3901" s="10"/>
      <c r="BD3901" s="30"/>
      <c r="BE3901" s="12"/>
      <c r="BU3901" s="30"/>
    </row>
    <row r="3902" spans="1:73">
      <c r="A3902" s="527"/>
      <c r="B3902" s="28"/>
      <c r="C3902" s="68"/>
      <c r="D3902" s="1011"/>
      <c r="E3902" s="541" t="s">
        <v>3096</v>
      </c>
      <c r="F3902" s="542"/>
      <c r="G3902" s="39" t="s">
        <v>3</v>
      </c>
      <c r="H3902" s="543"/>
      <c r="I3902" s="544" t="s">
        <v>3028</v>
      </c>
      <c r="J3902" s="39" t="s">
        <v>3</v>
      </c>
      <c r="K3902" s="543"/>
      <c r="L3902" s="544" t="s">
        <v>3027</v>
      </c>
      <c r="M3902" s="449" t="s">
        <v>5</v>
      </c>
      <c r="N3902" s="448">
        <f t="shared" si="319"/>
        <v>0</v>
      </c>
      <c r="O3902" s="530">
        <v>1400000</v>
      </c>
      <c r="P3902" s="17">
        <f t="shared" si="320"/>
        <v>-1400000</v>
      </c>
      <c r="Q3902" s="472"/>
      <c r="R3902" s="755"/>
      <c r="S3902" s="755"/>
      <c r="AZ3902" s="10"/>
      <c r="BA3902" s="10"/>
      <c r="BD3902" s="30"/>
      <c r="BE3902" s="12"/>
      <c r="BU3902" s="30"/>
    </row>
    <row r="3903" spans="1:73">
      <c r="A3903" s="527"/>
      <c r="B3903" s="28"/>
      <c r="C3903" s="68"/>
      <c r="D3903" s="1011"/>
      <c r="E3903" s="541" t="s">
        <v>3097</v>
      </c>
      <c r="F3903" s="542"/>
      <c r="G3903" s="39" t="s">
        <v>3</v>
      </c>
      <c r="H3903" s="543"/>
      <c r="I3903" s="544" t="s">
        <v>3090</v>
      </c>
      <c r="J3903" s="39" t="s">
        <v>3</v>
      </c>
      <c r="K3903" s="543"/>
      <c r="L3903" s="544" t="s">
        <v>3027</v>
      </c>
      <c r="M3903" s="449" t="s">
        <v>5</v>
      </c>
      <c r="N3903" s="448">
        <f t="shared" si="319"/>
        <v>0</v>
      </c>
      <c r="O3903" s="530">
        <v>220000</v>
      </c>
      <c r="P3903" s="17">
        <f t="shared" si="320"/>
        <v>-220000</v>
      </c>
      <c r="Q3903" s="472"/>
      <c r="R3903" s="755"/>
      <c r="S3903" s="755"/>
      <c r="AZ3903" s="10"/>
      <c r="BA3903" s="10"/>
      <c r="BD3903" s="30"/>
      <c r="BE3903" s="12"/>
      <c r="BU3903" s="30"/>
    </row>
    <row r="3904" spans="1:73">
      <c r="A3904" s="527"/>
      <c r="B3904" s="28"/>
      <c r="C3904" s="68"/>
      <c r="D3904" s="1011"/>
      <c r="E3904" s="541" t="s">
        <v>3098</v>
      </c>
      <c r="F3904" s="542"/>
      <c r="G3904" s="39" t="s">
        <v>3</v>
      </c>
      <c r="H3904" s="543"/>
      <c r="I3904" s="544" t="s">
        <v>3025</v>
      </c>
      <c r="J3904" s="39" t="s">
        <v>3</v>
      </c>
      <c r="K3904" s="543"/>
      <c r="L3904" s="544" t="s">
        <v>3027</v>
      </c>
      <c r="M3904" s="449" t="s">
        <v>5</v>
      </c>
      <c r="N3904" s="448">
        <f t="shared" si="319"/>
        <v>0</v>
      </c>
      <c r="O3904" s="530">
        <v>2000000</v>
      </c>
      <c r="P3904" s="17">
        <f t="shared" si="320"/>
        <v>-2000000</v>
      </c>
      <c r="Q3904" s="472"/>
      <c r="R3904" s="755"/>
      <c r="S3904" s="755"/>
      <c r="AZ3904" s="10"/>
      <c r="BA3904" s="10"/>
      <c r="BD3904" s="30"/>
      <c r="BE3904" s="12"/>
      <c r="BU3904" s="30"/>
    </row>
    <row r="3905" spans="1:73">
      <c r="A3905" s="527"/>
      <c r="B3905" s="28"/>
      <c r="C3905" s="68"/>
      <c r="D3905" s="1011"/>
      <c r="E3905" s="541" t="s">
        <v>3099</v>
      </c>
      <c r="F3905" s="542"/>
      <c r="G3905" s="39" t="s">
        <v>3</v>
      </c>
      <c r="H3905" s="543"/>
      <c r="I3905" s="544" t="s">
        <v>3090</v>
      </c>
      <c r="J3905" s="39" t="s">
        <v>3</v>
      </c>
      <c r="K3905" s="543"/>
      <c r="L3905" s="544" t="s">
        <v>3027</v>
      </c>
      <c r="M3905" s="449" t="s">
        <v>5</v>
      </c>
      <c r="N3905" s="448">
        <f t="shared" si="319"/>
        <v>0</v>
      </c>
      <c r="O3905" s="530">
        <v>1050000</v>
      </c>
      <c r="P3905" s="17">
        <f t="shared" si="320"/>
        <v>-1050000</v>
      </c>
      <c r="Q3905" s="472"/>
      <c r="R3905" s="755"/>
      <c r="S3905" s="755"/>
      <c r="AZ3905" s="10"/>
      <c r="BA3905" s="10"/>
      <c r="BD3905" s="30"/>
      <c r="BE3905" s="12"/>
      <c r="BU3905" s="30"/>
    </row>
    <row r="3906" spans="1:73">
      <c r="A3906" s="527"/>
      <c r="B3906" s="28"/>
      <c r="C3906" s="68"/>
      <c r="D3906" s="1011"/>
      <c r="E3906" s="541" t="s">
        <v>3100</v>
      </c>
      <c r="F3906" s="542"/>
      <c r="G3906" s="39" t="s">
        <v>3</v>
      </c>
      <c r="H3906" s="543"/>
      <c r="I3906" s="544" t="s">
        <v>3025</v>
      </c>
      <c r="J3906" s="39" t="s">
        <v>3</v>
      </c>
      <c r="K3906" s="543"/>
      <c r="L3906" s="544" t="s">
        <v>3027</v>
      </c>
      <c r="M3906" s="449" t="s">
        <v>5</v>
      </c>
      <c r="N3906" s="448">
        <f t="shared" si="319"/>
        <v>0</v>
      </c>
      <c r="O3906" s="530">
        <v>50000</v>
      </c>
      <c r="P3906" s="17">
        <f t="shared" si="320"/>
        <v>-50000</v>
      </c>
      <c r="Q3906" s="472"/>
      <c r="R3906" s="755"/>
      <c r="S3906" s="755"/>
      <c r="AZ3906" s="10"/>
      <c r="BA3906" s="10"/>
      <c r="BD3906" s="30"/>
      <c r="BE3906" s="12"/>
      <c r="BU3906" s="30"/>
    </row>
    <row r="3907" spans="1:73">
      <c r="A3907" s="527"/>
      <c r="B3907" s="28"/>
      <c r="C3907" s="68"/>
      <c r="D3907" s="1011"/>
      <c r="E3907" s="541" t="s">
        <v>3101</v>
      </c>
      <c r="F3907" s="542"/>
      <c r="G3907" s="39" t="s">
        <v>3</v>
      </c>
      <c r="H3907" s="543"/>
      <c r="I3907" s="544" t="s">
        <v>3025</v>
      </c>
      <c r="J3907" s="39" t="s">
        <v>3</v>
      </c>
      <c r="K3907" s="543"/>
      <c r="L3907" s="544" t="s">
        <v>3027</v>
      </c>
      <c r="M3907" s="449" t="s">
        <v>5</v>
      </c>
      <c r="N3907" s="448">
        <f t="shared" si="319"/>
        <v>0</v>
      </c>
      <c r="O3907" s="530">
        <v>3000000</v>
      </c>
      <c r="P3907" s="17">
        <f t="shared" si="320"/>
        <v>-3000000</v>
      </c>
      <c r="Q3907" s="472"/>
      <c r="R3907" s="755"/>
      <c r="S3907" s="755"/>
      <c r="AZ3907" s="10"/>
      <c r="BA3907" s="10"/>
      <c r="BD3907" s="30"/>
      <c r="BE3907" s="12"/>
      <c r="BU3907" s="30"/>
    </row>
    <row r="3908" spans="1:73">
      <c r="A3908" s="527"/>
      <c r="B3908" s="28"/>
      <c r="C3908" s="68"/>
      <c r="D3908" s="1011"/>
      <c r="E3908" s="541" t="s">
        <v>3102</v>
      </c>
      <c r="F3908" s="542"/>
      <c r="G3908" s="39" t="s">
        <v>3</v>
      </c>
      <c r="H3908" s="543"/>
      <c r="I3908" s="544" t="s">
        <v>3090</v>
      </c>
      <c r="J3908" s="39" t="s">
        <v>3</v>
      </c>
      <c r="K3908" s="543"/>
      <c r="L3908" s="544" t="s">
        <v>3027</v>
      </c>
      <c r="M3908" s="449" t="s">
        <v>5</v>
      </c>
      <c r="N3908" s="448">
        <f t="shared" si="319"/>
        <v>0</v>
      </c>
      <c r="O3908" s="530">
        <v>132000</v>
      </c>
      <c r="P3908" s="17">
        <f t="shared" si="320"/>
        <v>-132000</v>
      </c>
      <c r="Q3908" s="472"/>
      <c r="R3908" s="755"/>
      <c r="S3908" s="755"/>
      <c r="AZ3908" s="10"/>
      <c r="BA3908" s="10"/>
      <c r="BD3908" s="30"/>
      <c r="BE3908" s="12"/>
      <c r="BU3908" s="30"/>
    </row>
    <row r="3909" spans="1:73">
      <c r="A3909" s="527"/>
      <c r="B3909" s="28"/>
      <c r="C3909" s="68"/>
      <c r="D3909" s="1011"/>
      <c r="E3909" s="541" t="s">
        <v>3103</v>
      </c>
      <c r="F3909" s="542"/>
      <c r="G3909" s="39" t="s">
        <v>3</v>
      </c>
      <c r="H3909" s="543"/>
      <c r="I3909" s="544" t="s">
        <v>3028</v>
      </c>
      <c r="J3909" s="39" t="s">
        <v>3</v>
      </c>
      <c r="K3909" s="543"/>
      <c r="L3909" s="544" t="s">
        <v>3027</v>
      </c>
      <c r="M3909" s="449" t="s">
        <v>5</v>
      </c>
      <c r="N3909" s="448">
        <f t="shared" si="319"/>
        <v>0</v>
      </c>
      <c r="O3909" s="530">
        <v>210000</v>
      </c>
      <c r="P3909" s="17">
        <f t="shared" si="320"/>
        <v>-210000</v>
      </c>
      <c r="Q3909" s="472"/>
      <c r="R3909" s="755"/>
      <c r="S3909" s="755"/>
      <c r="AZ3909" s="10"/>
      <c r="BA3909" s="10"/>
      <c r="BD3909" s="30"/>
      <c r="BE3909" s="12"/>
      <c r="BU3909" s="30"/>
    </row>
    <row r="3910" spans="1:73">
      <c r="A3910" s="527"/>
      <c r="B3910" s="28"/>
      <c r="C3910" s="68"/>
      <c r="D3910" s="1011"/>
      <c r="E3910" s="541" t="s">
        <v>3104</v>
      </c>
      <c r="F3910" s="542"/>
      <c r="G3910" s="39" t="s">
        <v>3</v>
      </c>
      <c r="H3910" s="543"/>
      <c r="I3910" s="544" t="s">
        <v>3028</v>
      </c>
      <c r="J3910" s="39" t="s">
        <v>3</v>
      </c>
      <c r="K3910" s="543"/>
      <c r="L3910" s="544" t="s">
        <v>3027</v>
      </c>
      <c r="M3910" s="449" t="s">
        <v>5</v>
      </c>
      <c r="N3910" s="448">
        <f t="shared" si="319"/>
        <v>0</v>
      </c>
      <c r="O3910" s="530">
        <v>660000</v>
      </c>
      <c r="P3910" s="17">
        <f t="shared" si="320"/>
        <v>-660000</v>
      </c>
      <c r="Q3910" s="472"/>
      <c r="R3910" s="755"/>
      <c r="S3910" s="755"/>
      <c r="AZ3910" s="10"/>
      <c r="BA3910" s="10"/>
      <c r="BD3910" s="30"/>
      <c r="BE3910" s="12"/>
      <c r="BU3910" s="30"/>
    </row>
    <row r="3911" spans="1:73">
      <c r="A3911" s="527"/>
      <c r="B3911" s="28"/>
      <c r="C3911" s="68"/>
      <c r="D3911" s="1011"/>
      <c r="E3911" s="541" t="s">
        <v>3105</v>
      </c>
      <c r="F3911" s="542"/>
      <c r="G3911" s="39" t="s">
        <v>3</v>
      </c>
      <c r="H3911" s="543"/>
      <c r="I3911" s="544" t="s">
        <v>3025</v>
      </c>
      <c r="J3911" s="39" t="s">
        <v>3</v>
      </c>
      <c r="K3911" s="543"/>
      <c r="L3911" s="544" t="s">
        <v>3027</v>
      </c>
      <c r="M3911" s="449" t="s">
        <v>5</v>
      </c>
      <c r="N3911" s="448">
        <f t="shared" si="319"/>
        <v>0</v>
      </c>
      <c r="O3911" s="530">
        <v>330000</v>
      </c>
      <c r="P3911" s="17">
        <f t="shared" si="320"/>
        <v>-330000</v>
      </c>
      <c r="Q3911" s="472"/>
      <c r="R3911" s="755"/>
      <c r="S3911" s="755"/>
      <c r="AZ3911" s="10"/>
      <c r="BA3911" s="10"/>
      <c r="BD3911" s="30"/>
      <c r="BE3911" s="12"/>
      <c r="BU3911" s="30"/>
    </row>
    <row r="3912" spans="1:73">
      <c r="A3912" s="527"/>
      <c r="B3912" s="28"/>
      <c r="C3912" s="68"/>
      <c r="D3912" s="1011"/>
      <c r="E3912" s="541" t="s">
        <v>3106</v>
      </c>
      <c r="F3912" s="542"/>
      <c r="G3912" s="39" t="s">
        <v>3</v>
      </c>
      <c r="H3912" s="543"/>
      <c r="I3912" s="544" t="s">
        <v>3025</v>
      </c>
      <c r="J3912" s="39" t="s">
        <v>3</v>
      </c>
      <c r="K3912" s="543"/>
      <c r="L3912" s="544" t="s">
        <v>3027</v>
      </c>
      <c r="M3912" s="449" t="s">
        <v>5</v>
      </c>
      <c r="N3912" s="448">
        <f t="shared" si="319"/>
        <v>0</v>
      </c>
      <c r="O3912" s="530">
        <v>1167000</v>
      </c>
      <c r="P3912" s="17">
        <f t="shared" si="320"/>
        <v>-1167000</v>
      </c>
      <c r="Q3912" s="472"/>
      <c r="R3912" s="755"/>
      <c r="S3912" s="755"/>
      <c r="AZ3912" s="10"/>
      <c r="BA3912" s="10"/>
      <c r="BD3912" s="30"/>
      <c r="BE3912" s="12"/>
      <c r="BU3912" s="30"/>
    </row>
    <row r="3913" spans="1:73">
      <c r="A3913" s="527"/>
      <c r="B3913" s="28"/>
      <c r="C3913" s="68"/>
      <c r="D3913" s="1011"/>
      <c r="E3913" s="541" t="s">
        <v>3107</v>
      </c>
      <c r="F3913" s="542"/>
      <c r="G3913" s="39" t="s">
        <v>3</v>
      </c>
      <c r="H3913" s="543"/>
      <c r="I3913" s="544" t="s">
        <v>3025</v>
      </c>
      <c r="J3913" s="39" t="s">
        <v>3</v>
      </c>
      <c r="K3913" s="543"/>
      <c r="L3913" s="544" t="s">
        <v>3027</v>
      </c>
      <c r="M3913" s="449" t="s">
        <v>5</v>
      </c>
      <c r="N3913" s="448">
        <f t="shared" si="319"/>
        <v>0</v>
      </c>
      <c r="O3913" s="530">
        <v>22800000</v>
      </c>
      <c r="P3913" s="17">
        <f t="shared" si="320"/>
        <v>-22800000</v>
      </c>
      <c r="Q3913" s="472"/>
      <c r="R3913" s="755"/>
      <c r="S3913" s="755"/>
      <c r="AZ3913" s="10"/>
      <c r="BA3913" s="10"/>
      <c r="BD3913" s="30"/>
      <c r="BE3913" s="12"/>
      <c r="BU3913" s="30"/>
    </row>
    <row r="3914" spans="1:73">
      <c r="A3914" s="527"/>
      <c r="B3914" s="28"/>
      <c r="C3914" s="68"/>
      <c r="D3914" s="1011"/>
      <c r="E3914" s="541" t="s">
        <v>3108</v>
      </c>
      <c r="F3914" s="542"/>
      <c r="G3914" s="39" t="s">
        <v>3</v>
      </c>
      <c r="H3914" s="543"/>
      <c r="I3914" s="544" t="s">
        <v>3028</v>
      </c>
      <c r="J3914" s="39" t="s">
        <v>3</v>
      </c>
      <c r="K3914" s="543"/>
      <c r="L3914" s="544" t="s">
        <v>3027</v>
      </c>
      <c r="M3914" s="449" t="s">
        <v>5</v>
      </c>
      <c r="N3914" s="448">
        <f t="shared" si="319"/>
        <v>0</v>
      </c>
      <c r="O3914" s="530">
        <v>9900000</v>
      </c>
      <c r="P3914" s="17">
        <f t="shared" si="320"/>
        <v>-9900000</v>
      </c>
      <c r="Q3914" s="472"/>
      <c r="R3914" s="755"/>
      <c r="S3914" s="755"/>
      <c r="AZ3914" s="10"/>
      <c r="BA3914" s="10"/>
      <c r="BD3914" s="30"/>
      <c r="BE3914" s="12"/>
      <c r="BU3914" s="30"/>
    </row>
    <row r="3915" spans="1:73">
      <c r="A3915" s="527"/>
      <c r="B3915" s="28"/>
      <c r="C3915" s="68"/>
      <c r="D3915" s="1011"/>
      <c r="E3915" s="541" t="s">
        <v>3109</v>
      </c>
      <c r="F3915" s="542"/>
      <c r="G3915" s="39" t="s">
        <v>3</v>
      </c>
      <c r="H3915" s="543"/>
      <c r="I3915" s="544" t="s">
        <v>3090</v>
      </c>
      <c r="J3915" s="39" t="s">
        <v>3</v>
      </c>
      <c r="K3915" s="543"/>
      <c r="L3915" s="544" t="s">
        <v>3027</v>
      </c>
      <c r="M3915" s="449" t="s">
        <v>5</v>
      </c>
      <c r="N3915" s="448">
        <f t="shared" si="319"/>
        <v>0</v>
      </c>
      <c r="O3915" s="530">
        <v>7500000</v>
      </c>
      <c r="P3915" s="17">
        <f t="shared" si="320"/>
        <v>-7500000</v>
      </c>
      <c r="Q3915" s="472"/>
      <c r="R3915" s="755"/>
      <c r="S3915" s="755"/>
      <c r="AZ3915" s="10"/>
      <c r="BA3915" s="10"/>
      <c r="BD3915" s="30"/>
      <c r="BE3915" s="12"/>
      <c r="BU3915" s="30"/>
    </row>
    <row r="3916" spans="1:73">
      <c r="A3916" s="527"/>
      <c r="B3916" s="28"/>
      <c r="C3916" s="68"/>
      <c r="D3916" s="1011"/>
      <c r="E3916" s="541" t="s">
        <v>3110</v>
      </c>
      <c r="F3916" s="542"/>
      <c r="G3916" s="39" t="s">
        <v>3</v>
      </c>
      <c r="H3916" s="543"/>
      <c r="I3916" s="544" t="s">
        <v>3090</v>
      </c>
      <c r="J3916" s="39" t="s">
        <v>3</v>
      </c>
      <c r="K3916" s="543"/>
      <c r="L3916" s="544" t="s">
        <v>3027</v>
      </c>
      <c r="M3916" s="449" t="s">
        <v>5</v>
      </c>
      <c r="N3916" s="448">
        <f t="shared" si="319"/>
        <v>0</v>
      </c>
      <c r="O3916" s="530">
        <v>528000</v>
      </c>
      <c r="P3916" s="17">
        <f t="shared" si="320"/>
        <v>-528000</v>
      </c>
      <c r="Q3916" s="472"/>
      <c r="R3916" s="755"/>
      <c r="S3916" s="755"/>
      <c r="AZ3916" s="10"/>
      <c r="BA3916" s="10"/>
      <c r="BD3916" s="30"/>
      <c r="BE3916" s="12"/>
      <c r="BU3916" s="30"/>
    </row>
    <row r="3917" spans="1:73">
      <c r="A3917" s="527"/>
      <c r="B3917" s="28"/>
      <c r="C3917" s="68"/>
      <c r="D3917" s="1011"/>
      <c r="E3917" s="541" t="s">
        <v>3111</v>
      </c>
      <c r="F3917" s="542"/>
      <c r="G3917" s="39" t="s">
        <v>3</v>
      </c>
      <c r="H3917" s="543"/>
      <c r="I3917" s="544" t="s">
        <v>3025</v>
      </c>
      <c r="J3917" s="39" t="s">
        <v>3</v>
      </c>
      <c r="K3917" s="543"/>
      <c r="L3917" s="544" t="s">
        <v>3027</v>
      </c>
      <c r="M3917" s="449" t="s">
        <v>5</v>
      </c>
      <c r="N3917" s="448">
        <f t="shared" si="319"/>
        <v>0</v>
      </c>
      <c r="O3917" s="530">
        <v>1000000</v>
      </c>
      <c r="P3917" s="17">
        <f t="shared" si="320"/>
        <v>-1000000</v>
      </c>
      <c r="Q3917" s="472"/>
      <c r="R3917" s="755"/>
      <c r="S3917" s="755"/>
      <c r="AZ3917" s="10"/>
      <c r="BA3917" s="10"/>
      <c r="BD3917" s="30"/>
      <c r="BE3917" s="12"/>
      <c r="BU3917" s="30"/>
    </row>
    <row r="3918" spans="1:73">
      <c r="A3918" s="527"/>
      <c r="B3918" s="28"/>
      <c r="C3918" s="68"/>
      <c r="D3918" s="1011"/>
      <c r="E3918" s="541" t="s">
        <v>3112</v>
      </c>
      <c r="F3918" s="542"/>
      <c r="G3918" s="39" t="s">
        <v>3</v>
      </c>
      <c r="H3918" s="543"/>
      <c r="I3918" s="544" t="s">
        <v>3028</v>
      </c>
      <c r="J3918" s="39" t="s">
        <v>3</v>
      </c>
      <c r="K3918" s="543"/>
      <c r="L3918" s="544" t="s">
        <v>3027</v>
      </c>
      <c r="M3918" s="449" t="s">
        <v>5</v>
      </c>
      <c r="N3918" s="448">
        <f t="shared" si="319"/>
        <v>0</v>
      </c>
      <c r="O3918" s="530">
        <v>2700000</v>
      </c>
      <c r="P3918" s="17">
        <f t="shared" si="320"/>
        <v>-2700000</v>
      </c>
      <c r="Q3918" s="472"/>
      <c r="R3918" s="755"/>
      <c r="S3918" s="755"/>
      <c r="AZ3918" s="10"/>
      <c r="BA3918" s="10"/>
      <c r="BD3918" s="30"/>
      <c r="BE3918" s="12"/>
      <c r="BU3918" s="30"/>
    </row>
    <row r="3919" spans="1:73">
      <c r="A3919" s="527"/>
      <c r="B3919" s="28"/>
      <c r="C3919" s="68"/>
      <c r="D3919" s="1011"/>
      <c r="E3919" s="541" t="s">
        <v>3113</v>
      </c>
      <c r="F3919" s="542"/>
      <c r="G3919" s="39" t="s">
        <v>3</v>
      </c>
      <c r="H3919" s="543"/>
      <c r="I3919" s="544" t="s">
        <v>3025</v>
      </c>
      <c r="J3919" s="39" t="s">
        <v>3</v>
      </c>
      <c r="K3919" s="543"/>
      <c r="L3919" s="544" t="s">
        <v>3027</v>
      </c>
      <c r="M3919" s="449" t="s">
        <v>5</v>
      </c>
      <c r="N3919" s="448">
        <f t="shared" si="319"/>
        <v>0</v>
      </c>
      <c r="O3919" s="530">
        <v>1000000</v>
      </c>
      <c r="P3919" s="17">
        <f t="shared" si="320"/>
        <v>-1000000</v>
      </c>
      <c r="Q3919" s="472"/>
      <c r="R3919" s="755"/>
      <c r="S3919" s="755"/>
      <c r="AZ3919" s="10"/>
      <c r="BA3919" s="10"/>
      <c r="BD3919" s="30"/>
      <c r="BE3919" s="12"/>
      <c r="BU3919" s="30"/>
    </row>
    <row r="3920" spans="1:73">
      <c r="A3920" s="527"/>
      <c r="B3920" s="28"/>
      <c r="C3920" s="68"/>
      <c r="D3920" s="1011"/>
      <c r="E3920" s="541" t="s">
        <v>3114</v>
      </c>
      <c r="F3920" s="542"/>
      <c r="G3920" s="39" t="s">
        <v>3</v>
      </c>
      <c r="H3920" s="543"/>
      <c r="I3920" s="544" t="s">
        <v>3028</v>
      </c>
      <c r="J3920" s="39" t="s">
        <v>3</v>
      </c>
      <c r="K3920" s="543"/>
      <c r="L3920" s="544" t="s">
        <v>3027</v>
      </c>
      <c r="M3920" s="449" t="s">
        <v>5</v>
      </c>
      <c r="N3920" s="448">
        <f t="shared" si="319"/>
        <v>0</v>
      </c>
      <c r="O3920" s="530">
        <v>900000</v>
      </c>
      <c r="P3920" s="17">
        <f t="shared" si="320"/>
        <v>-900000</v>
      </c>
      <c r="Q3920" s="472"/>
      <c r="R3920" s="755"/>
      <c r="S3920" s="755"/>
      <c r="AZ3920" s="10"/>
      <c r="BA3920" s="10"/>
      <c r="BD3920" s="30"/>
      <c r="BE3920" s="12"/>
      <c r="BU3920" s="30"/>
    </row>
    <row r="3921" spans="1:73">
      <c r="A3921" s="527"/>
      <c r="B3921" s="28"/>
      <c r="C3921" s="68"/>
      <c r="D3921" s="1011"/>
      <c r="E3921" s="541" t="s">
        <v>3115</v>
      </c>
      <c r="F3921" s="542"/>
      <c r="G3921" s="39" t="s">
        <v>3</v>
      </c>
      <c r="H3921" s="543"/>
      <c r="I3921" s="544" t="s">
        <v>3025</v>
      </c>
      <c r="J3921" s="39" t="s">
        <v>3</v>
      </c>
      <c r="K3921" s="543"/>
      <c r="L3921" s="544" t="s">
        <v>3027</v>
      </c>
      <c r="M3921" s="449" t="s">
        <v>5</v>
      </c>
      <c r="N3921" s="448">
        <f t="shared" si="319"/>
        <v>0</v>
      </c>
      <c r="O3921" s="530">
        <v>5000000</v>
      </c>
      <c r="P3921" s="17">
        <f t="shared" si="320"/>
        <v>-5000000</v>
      </c>
      <c r="Q3921" s="472"/>
      <c r="R3921" s="755"/>
      <c r="S3921" s="755"/>
      <c r="AZ3921" s="10"/>
      <c r="BA3921" s="10"/>
      <c r="BD3921" s="30"/>
      <c r="BE3921" s="12"/>
      <c r="BU3921" s="30"/>
    </row>
    <row r="3922" spans="1:73">
      <c r="A3922" s="527"/>
      <c r="B3922" s="28"/>
      <c r="C3922" s="68"/>
      <c r="D3922" s="1011"/>
      <c r="E3922" s="541" t="s">
        <v>3116</v>
      </c>
      <c r="F3922" s="542"/>
      <c r="G3922" s="39" t="s">
        <v>3</v>
      </c>
      <c r="H3922" s="543"/>
      <c r="I3922" s="544" t="s">
        <v>3025</v>
      </c>
      <c r="J3922" s="39" t="s">
        <v>3</v>
      </c>
      <c r="K3922" s="543"/>
      <c r="L3922" s="544" t="s">
        <v>3027</v>
      </c>
      <c r="M3922" s="449" t="s">
        <v>5</v>
      </c>
      <c r="N3922" s="448">
        <f t="shared" si="319"/>
        <v>0</v>
      </c>
      <c r="O3922" s="530">
        <v>2800000</v>
      </c>
      <c r="P3922" s="17">
        <f t="shared" si="320"/>
        <v>-2800000</v>
      </c>
      <c r="Q3922" s="472"/>
      <c r="R3922" s="755"/>
      <c r="S3922" s="755"/>
      <c r="AZ3922" s="10"/>
      <c r="BA3922" s="10"/>
      <c r="BD3922" s="30"/>
      <c r="BE3922" s="12"/>
      <c r="BU3922" s="30"/>
    </row>
    <row r="3923" spans="1:73">
      <c r="A3923" s="527"/>
      <c r="B3923" s="28"/>
      <c r="C3923" s="68"/>
      <c r="D3923" s="1011"/>
      <c r="E3923" s="541" t="s">
        <v>3117</v>
      </c>
      <c r="F3923" s="542"/>
      <c r="G3923" s="39" t="s">
        <v>3</v>
      </c>
      <c r="H3923" s="543"/>
      <c r="I3923" s="544" t="s">
        <v>3028</v>
      </c>
      <c r="J3923" s="39" t="s">
        <v>3</v>
      </c>
      <c r="K3923" s="543"/>
      <c r="L3923" s="544" t="s">
        <v>3027</v>
      </c>
      <c r="M3923" s="449" t="s">
        <v>5</v>
      </c>
      <c r="N3923" s="448">
        <f t="shared" si="319"/>
        <v>0</v>
      </c>
      <c r="O3923" s="530">
        <v>900000</v>
      </c>
      <c r="P3923" s="17">
        <f t="shared" si="320"/>
        <v>-900000</v>
      </c>
      <c r="Q3923" s="472"/>
      <c r="R3923" s="755"/>
      <c r="S3923" s="755"/>
      <c r="AZ3923" s="10"/>
      <c r="BA3923" s="10"/>
      <c r="BD3923" s="30"/>
      <c r="BE3923" s="12"/>
      <c r="BU3923" s="30"/>
    </row>
    <row r="3924" spans="1:73">
      <c r="A3924" s="527"/>
      <c r="B3924" s="28"/>
      <c r="C3924" s="68"/>
      <c r="D3924" s="1011"/>
      <c r="E3924" s="55" t="s">
        <v>3118</v>
      </c>
      <c r="F3924" s="56"/>
      <c r="G3924" s="39" t="s">
        <v>3</v>
      </c>
      <c r="H3924" s="545"/>
      <c r="I3924" s="544" t="s">
        <v>3025</v>
      </c>
      <c r="J3924" s="39" t="s">
        <v>3</v>
      </c>
      <c r="K3924" s="545"/>
      <c r="L3924" s="544" t="s">
        <v>3027</v>
      </c>
      <c r="M3924" s="449" t="s">
        <v>5</v>
      </c>
      <c r="N3924" s="448">
        <f t="shared" si="319"/>
        <v>0</v>
      </c>
      <c r="O3924" s="530">
        <v>550000</v>
      </c>
      <c r="P3924" s="17">
        <f t="shared" si="320"/>
        <v>-550000</v>
      </c>
      <c r="Q3924" s="472"/>
      <c r="R3924" s="755"/>
      <c r="S3924" s="755"/>
      <c r="AZ3924" s="10"/>
      <c r="BA3924" s="10"/>
      <c r="BD3924" s="30"/>
      <c r="BE3924" s="12"/>
      <c r="BU3924" s="30"/>
    </row>
    <row r="3925" spans="1:73">
      <c r="A3925" s="527"/>
      <c r="B3925" s="28"/>
      <c r="C3925" s="68"/>
      <c r="D3925" s="1011"/>
      <c r="E3925" s="551" t="s">
        <v>3119</v>
      </c>
      <c r="F3925" s="542"/>
      <c r="G3925" s="39" t="s">
        <v>3</v>
      </c>
      <c r="H3925" s="543"/>
      <c r="I3925" s="544" t="s">
        <v>3025</v>
      </c>
      <c r="J3925" s="39" t="s">
        <v>3</v>
      </c>
      <c r="K3925" s="543"/>
      <c r="L3925" s="544" t="s">
        <v>3027</v>
      </c>
      <c r="M3925" s="449" t="s">
        <v>5</v>
      </c>
      <c r="N3925" s="448">
        <f t="shared" si="319"/>
        <v>0</v>
      </c>
      <c r="O3925" s="530">
        <v>37000000</v>
      </c>
      <c r="P3925" s="17">
        <f t="shared" si="320"/>
        <v>-37000000</v>
      </c>
      <c r="Q3925" s="472"/>
      <c r="R3925" s="755"/>
      <c r="S3925" s="755"/>
      <c r="AZ3925" s="10"/>
      <c r="BA3925" s="10"/>
      <c r="BD3925" s="30"/>
      <c r="BE3925" s="12"/>
      <c r="BU3925" s="30"/>
    </row>
    <row r="3926" spans="1:73">
      <c r="A3926" s="527"/>
      <c r="B3926" s="28"/>
      <c r="C3926" s="68"/>
      <c r="D3926" s="1011"/>
      <c r="E3926" s="551" t="s">
        <v>3120</v>
      </c>
      <c r="F3926" s="542"/>
      <c r="G3926" s="39" t="s">
        <v>3</v>
      </c>
      <c r="H3926" s="543"/>
      <c r="I3926" s="544" t="s">
        <v>3025</v>
      </c>
      <c r="J3926" s="39" t="s">
        <v>3</v>
      </c>
      <c r="K3926" s="543"/>
      <c r="L3926" s="544" t="s">
        <v>3027</v>
      </c>
      <c r="M3926" s="449" t="s">
        <v>5</v>
      </c>
      <c r="N3926" s="448">
        <f t="shared" si="319"/>
        <v>0</v>
      </c>
      <c r="O3926" s="530">
        <v>3800000</v>
      </c>
      <c r="P3926" s="17">
        <f t="shared" si="320"/>
        <v>-3800000</v>
      </c>
      <c r="Q3926" s="472"/>
      <c r="R3926" s="755"/>
      <c r="S3926" s="755"/>
      <c r="AZ3926" s="10"/>
      <c r="BA3926" s="10"/>
      <c r="BD3926" s="30"/>
      <c r="BE3926" s="12"/>
      <c r="BU3926" s="30"/>
    </row>
    <row r="3927" spans="1:73">
      <c r="A3927" s="527"/>
      <c r="B3927" s="28"/>
      <c r="C3927" s="68"/>
      <c r="D3927" s="1011"/>
      <c r="E3927" s="551" t="s">
        <v>3121</v>
      </c>
      <c r="F3927" s="542"/>
      <c r="G3927" s="39" t="s">
        <v>3</v>
      </c>
      <c r="H3927" s="543"/>
      <c r="I3927" s="544" t="s">
        <v>3025</v>
      </c>
      <c r="J3927" s="39" t="s">
        <v>3</v>
      </c>
      <c r="K3927" s="543"/>
      <c r="L3927" s="544" t="s">
        <v>3027</v>
      </c>
      <c r="M3927" s="449" t="s">
        <v>5</v>
      </c>
      <c r="N3927" s="448">
        <f t="shared" si="319"/>
        <v>0</v>
      </c>
      <c r="O3927" s="530">
        <v>6000000</v>
      </c>
      <c r="P3927" s="17">
        <f t="shared" si="320"/>
        <v>-6000000</v>
      </c>
      <c r="Q3927" s="472"/>
      <c r="R3927" s="755"/>
      <c r="S3927" s="755"/>
      <c r="AZ3927" s="10"/>
      <c r="BA3927" s="10"/>
      <c r="BD3927" s="30"/>
      <c r="BE3927" s="12"/>
      <c r="BU3927" s="30"/>
    </row>
    <row r="3928" spans="1:73">
      <c r="A3928" s="527"/>
      <c r="B3928" s="28"/>
      <c r="C3928" s="68"/>
      <c r="D3928" s="1011"/>
      <c r="E3928" s="551" t="s">
        <v>3122</v>
      </c>
      <c r="F3928" s="542"/>
      <c r="G3928" s="39" t="s">
        <v>3</v>
      </c>
      <c r="H3928" s="543"/>
      <c r="I3928" s="544" t="s">
        <v>3025</v>
      </c>
      <c r="J3928" s="39" t="s">
        <v>3</v>
      </c>
      <c r="K3928" s="543"/>
      <c r="L3928" s="544" t="s">
        <v>3027</v>
      </c>
      <c r="M3928" s="449" t="s">
        <v>5</v>
      </c>
      <c r="N3928" s="448">
        <f t="shared" si="319"/>
        <v>0</v>
      </c>
      <c r="O3928" s="530">
        <v>1200000</v>
      </c>
      <c r="P3928" s="17">
        <f t="shared" si="320"/>
        <v>-1200000</v>
      </c>
      <c r="Q3928" s="472"/>
      <c r="R3928" s="755"/>
      <c r="S3928" s="755"/>
      <c r="AZ3928" s="10"/>
      <c r="BA3928" s="10"/>
      <c r="BD3928" s="30"/>
      <c r="BE3928" s="12"/>
      <c r="BU3928" s="30"/>
    </row>
    <row r="3929" spans="1:73">
      <c r="A3929" s="527"/>
      <c r="B3929" s="28"/>
      <c r="C3929" s="68"/>
      <c r="D3929" s="1011"/>
      <c r="E3929" s="541" t="s">
        <v>3123</v>
      </c>
      <c r="F3929" s="542"/>
      <c r="G3929" s="39" t="s">
        <v>3</v>
      </c>
      <c r="H3929" s="543"/>
      <c r="I3929" s="544" t="s">
        <v>3028</v>
      </c>
      <c r="J3929" s="39" t="s">
        <v>3</v>
      </c>
      <c r="K3929" s="543"/>
      <c r="L3929" s="544" t="s">
        <v>3027</v>
      </c>
      <c r="M3929" s="449" t="s">
        <v>5</v>
      </c>
      <c r="N3929" s="448">
        <f t="shared" si="319"/>
        <v>0</v>
      </c>
      <c r="O3929" s="530">
        <v>500000</v>
      </c>
      <c r="P3929" s="17">
        <f t="shared" si="320"/>
        <v>-500000</v>
      </c>
      <c r="Q3929" s="472"/>
      <c r="R3929" s="755"/>
      <c r="S3929" s="755"/>
      <c r="AZ3929" s="10"/>
      <c r="BA3929" s="10"/>
      <c r="BD3929" s="30"/>
      <c r="BE3929" s="12"/>
      <c r="BU3929" s="30"/>
    </row>
    <row r="3930" spans="1:73">
      <c r="A3930" s="527"/>
      <c r="B3930" s="28"/>
      <c r="C3930" s="68"/>
      <c r="D3930" s="1011"/>
      <c r="E3930" s="541" t="s">
        <v>3124</v>
      </c>
      <c r="F3930" s="542"/>
      <c r="G3930" s="39" t="s">
        <v>3</v>
      </c>
      <c r="H3930" s="543"/>
      <c r="I3930" s="544" t="s">
        <v>3025</v>
      </c>
      <c r="J3930" s="39" t="s">
        <v>3</v>
      </c>
      <c r="K3930" s="543"/>
      <c r="L3930" s="544" t="s">
        <v>3027</v>
      </c>
      <c r="M3930" s="449" t="s">
        <v>5</v>
      </c>
      <c r="N3930" s="448">
        <f t="shared" si="319"/>
        <v>0</v>
      </c>
      <c r="O3930" s="530">
        <v>15000000</v>
      </c>
      <c r="P3930" s="17">
        <f t="shared" si="320"/>
        <v>-15000000</v>
      </c>
      <c r="Q3930" s="472"/>
      <c r="R3930" s="755"/>
      <c r="S3930" s="755"/>
      <c r="AZ3930" s="10"/>
      <c r="BA3930" s="10"/>
      <c r="BD3930" s="30"/>
      <c r="BE3930" s="12"/>
      <c r="BU3930" s="30"/>
    </row>
    <row r="3931" spans="1:73">
      <c r="A3931" s="527"/>
      <c r="B3931" s="28"/>
      <c r="C3931" s="68"/>
      <c r="D3931" s="1011"/>
      <c r="E3931" s="541" t="s">
        <v>3125</v>
      </c>
      <c r="F3931" s="542"/>
      <c r="G3931" s="39" t="s">
        <v>3</v>
      </c>
      <c r="H3931" s="543"/>
      <c r="I3931" s="544" t="s">
        <v>3090</v>
      </c>
      <c r="J3931" s="39" t="s">
        <v>3</v>
      </c>
      <c r="K3931" s="543"/>
      <c r="L3931" s="544" t="s">
        <v>3087</v>
      </c>
      <c r="M3931" s="449" t="s">
        <v>5</v>
      </c>
      <c r="N3931" s="448">
        <f t="shared" si="319"/>
        <v>0</v>
      </c>
      <c r="O3931" s="530">
        <v>1440000</v>
      </c>
      <c r="P3931" s="17">
        <f t="shared" si="320"/>
        <v>-1440000</v>
      </c>
      <c r="Q3931" s="472"/>
      <c r="R3931" s="755"/>
      <c r="S3931" s="755"/>
      <c r="AZ3931" s="10"/>
      <c r="BA3931" s="10"/>
      <c r="BD3931" s="30"/>
      <c r="BE3931" s="12"/>
      <c r="BU3931" s="30"/>
    </row>
    <row r="3932" spans="1:73">
      <c r="A3932" s="527"/>
      <c r="B3932" s="28"/>
      <c r="C3932" s="68"/>
      <c r="D3932" s="1011"/>
      <c r="E3932" s="541" t="s">
        <v>3126</v>
      </c>
      <c r="F3932" s="542"/>
      <c r="G3932" s="39" t="s">
        <v>3</v>
      </c>
      <c r="H3932" s="543"/>
      <c r="I3932" s="544" t="s">
        <v>3025</v>
      </c>
      <c r="J3932" s="39" t="s">
        <v>3</v>
      </c>
      <c r="K3932" s="543"/>
      <c r="L3932" s="544" t="s">
        <v>3027</v>
      </c>
      <c r="M3932" s="449" t="s">
        <v>5</v>
      </c>
      <c r="N3932" s="448">
        <f t="shared" si="319"/>
        <v>0</v>
      </c>
      <c r="O3932" s="530">
        <v>4000000</v>
      </c>
      <c r="P3932" s="17">
        <f t="shared" si="320"/>
        <v>-4000000</v>
      </c>
      <c r="Q3932" s="472"/>
      <c r="R3932" s="755"/>
      <c r="S3932" s="755"/>
      <c r="AZ3932" s="10"/>
      <c r="BA3932" s="10"/>
      <c r="BD3932" s="30"/>
      <c r="BE3932" s="12"/>
      <c r="BU3932" s="30"/>
    </row>
    <row r="3933" spans="1:73">
      <c r="A3933" s="527"/>
      <c r="B3933" s="28"/>
      <c r="C3933" s="68"/>
      <c r="D3933" s="1011"/>
      <c r="E3933" s="541" t="s">
        <v>3127</v>
      </c>
      <c r="F3933" s="542"/>
      <c r="G3933" s="39" t="s">
        <v>3</v>
      </c>
      <c r="H3933" s="543"/>
      <c r="I3933" s="544" t="s">
        <v>3128</v>
      </c>
      <c r="J3933" s="39" t="s">
        <v>3</v>
      </c>
      <c r="K3933" s="543"/>
      <c r="L3933" s="544" t="s">
        <v>3027</v>
      </c>
      <c r="M3933" s="449" t="s">
        <v>5</v>
      </c>
      <c r="N3933" s="448">
        <f t="shared" si="319"/>
        <v>0</v>
      </c>
      <c r="O3933" s="530">
        <v>6000000</v>
      </c>
      <c r="P3933" s="17">
        <f t="shared" si="320"/>
        <v>-6000000</v>
      </c>
      <c r="Q3933" s="472"/>
      <c r="R3933" s="755"/>
      <c r="S3933" s="755"/>
      <c r="AZ3933" s="10"/>
      <c r="BA3933" s="10"/>
      <c r="BD3933" s="30"/>
      <c r="BE3933" s="12"/>
      <c r="BU3933" s="30"/>
    </row>
    <row r="3934" spans="1:73">
      <c r="A3934" s="527"/>
      <c r="B3934" s="28"/>
      <c r="C3934" s="68"/>
      <c r="D3934" s="1011"/>
      <c r="E3934" s="541" t="s">
        <v>3129</v>
      </c>
      <c r="F3934" s="542"/>
      <c r="G3934" s="39" t="s">
        <v>3</v>
      </c>
      <c r="H3934" s="543"/>
      <c r="I3934" s="544" t="s">
        <v>3028</v>
      </c>
      <c r="J3934" s="39" t="s">
        <v>3</v>
      </c>
      <c r="K3934" s="543"/>
      <c r="L3934" s="544" t="s">
        <v>3027</v>
      </c>
      <c r="M3934" s="449" t="s">
        <v>5</v>
      </c>
      <c r="N3934" s="448">
        <f t="shared" si="319"/>
        <v>0</v>
      </c>
      <c r="O3934" s="530">
        <v>1440000</v>
      </c>
      <c r="P3934" s="17">
        <f t="shared" si="320"/>
        <v>-1440000</v>
      </c>
      <c r="Q3934" s="472"/>
      <c r="R3934" s="755"/>
      <c r="S3934" s="755"/>
      <c r="AZ3934" s="10"/>
      <c r="BA3934" s="10"/>
      <c r="BD3934" s="30"/>
      <c r="BE3934" s="12"/>
      <c r="BU3934" s="30"/>
    </row>
    <row r="3935" spans="1:73">
      <c r="A3935" s="527"/>
      <c r="B3935" s="28"/>
      <c r="C3935" s="68"/>
      <c r="D3935" s="1011"/>
      <c r="E3935" s="541" t="s">
        <v>3130</v>
      </c>
      <c r="F3935" s="542"/>
      <c r="G3935" s="39" t="s">
        <v>3</v>
      </c>
      <c r="H3935" s="543"/>
      <c r="I3935" s="544" t="s">
        <v>3025</v>
      </c>
      <c r="J3935" s="39" t="s">
        <v>3</v>
      </c>
      <c r="K3935" s="543"/>
      <c r="L3935" s="544" t="s">
        <v>3027</v>
      </c>
      <c r="M3935" s="449" t="s">
        <v>5</v>
      </c>
      <c r="N3935" s="448">
        <f t="shared" si="319"/>
        <v>0</v>
      </c>
      <c r="O3935" s="530">
        <v>1200000</v>
      </c>
      <c r="P3935" s="17">
        <f t="shared" si="320"/>
        <v>-1200000</v>
      </c>
      <c r="Q3935" s="472"/>
      <c r="R3935" s="755"/>
      <c r="S3935" s="755"/>
      <c r="AZ3935" s="10"/>
      <c r="BA3935" s="10"/>
      <c r="BD3935" s="30"/>
      <c r="BE3935" s="12"/>
      <c r="BU3935" s="30"/>
    </row>
    <row r="3936" spans="1:73">
      <c r="A3936" s="527"/>
      <c r="B3936" s="28"/>
      <c r="C3936" s="68"/>
      <c r="D3936" s="1011"/>
      <c r="E3936" s="541" t="s">
        <v>3131</v>
      </c>
      <c r="F3936" s="542"/>
      <c r="G3936" s="39" t="s">
        <v>3</v>
      </c>
      <c r="H3936" s="543"/>
      <c r="I3936" s="544" t="s">
        <v>3025</v>
      </c>
      <c r="J3936" s="39" t="s">
        <v>3</v>
      </c>
      <c r="K3936" s="543"/>
      <c r="L3936" s="544" t="s">
        <v>3027</v>
      </c>
      <c r="M3936" s="449" t="s">
        <v>5</v>
      </c>
      <c r="N3936" s="448">
        <f t="shared" si="319"/>
        <v>0</v>
      </c>
      <c r="O3936" s="530">
        <v>593000</v>
      </c>
      <c r="P3936" s="17">
        <f t="shared" si="320"/>
        <v>-593000</v>
      </c>
      <c r="Q3936" s="472"/>
      <c r="R3936" s="755"/>
      <c r="S3936" s="755"/>
      <c r="AZ3936" s="10"/>
      <c r="BA3936" s="10"/>
      <c r="BD3936" s="30"/>
      <c r="BE3936" s="12"/>
      <c r="BU3936" s="30"/>
    </row>
    <row r="3937" spans="1:73">
      <c r="A3937" s="527"/>
      <c r="B3937" s="28"/>
      <c r="C3937" s="68"/>
      <c r="D3937" s="1011"/>
      <c r="E3937" s="541" t="s">
        <v>3132</v>
      </c>
      <c r="F3937" s="542"/>
      <c r="G3937" s="39" t="s">
        <v>3</v>
      </c>
      <c r="H3937" s="543"/>
      <c r="I3937" s="544" t="s">
        <v>3090</v>
      </c>
      <c r="J3937" s="39" t="s">
        <v>3</v>
      </c>
      <c r="K3937" s="543"/>
      <c r="L3937" s="544" t="s">
        <v>3027</v>
      </c>
      <c r="M3937" s="449" t="s">
        <v>5</v>
      </c>
      <c r="N3937" s="448">
        <f t="shared" si="319"/>
        <v>0</v>
      </c>
      <c r="O3937" s="530">
        <v>1650000</v>
      </c>
      <c r="P3937" s="17">
        <f t="shared" si="320"/>
        <v>-1650000</v>
      </c>
      <c r="Q3937" s="472"/>
      <c r="R3937" s="755"/>
      <c r="S3937" s="755"/>
      <c r="AZ3937" s="10"/>
      <c r="BA3937" s="10"/>
      <c r="BD3937" s="30"/>
      <c r="BE3937" s="12"/>
      <c r="BU3937" s="30"/>
    </row>
    <row r="3938" spans="1:73">
      <c r="A3938" s="527"/>
      <c r="B3938" s="28"/>
      <c r="C3938" s="68"/>
      <c r="D3938" s="1011"/>
      <c r="E3938" s="541" t="s">
        <v>3133</v>
      </c>
      <c r="F3938" s="542"/>
      <c r="G3938" s="39" t="s">
        <v>3</v>
      </c>
      <c r="H3938" s="543"/>
      <c r="I3938" s="544" t="s">
        <v>3025</v>
      </c>
      <c r="J3938" s="39" t="s">
        <v>3</v>
      </c>
      <c r="K3938" s="543"/>
      <c r="L3938" s="544" t="s">
        <v>3027</v>
      </c>
      <c r="M3938" s="449" t="s">
        <v>5</v>
      </c>
      <c r="N3938" s="448">
        <f t="shared" si="319"/>
        <v>0</v>
      </c>
      <c r="O3938" s="530">
        <v>1716000</v>
      </c>
      <c r="P3938" s="17">
        <f t="shared" si="320"/>
        <v>-1716000</v>
      </c>
      <c r="Q3938" s="472"/>
      <c r="R3938" s="755"/>
      <c r="S3938" s="755"/>
      <c r="AZ3938" s="10"/>
      <c r="BA3938" s="10"/>
      <c r="BD3938" s="30"/>
      <c r="BE3938" s="12"/>
      <c r="BU3938" s="30"/>
    </row>
    <row r="3939" spans="1:73">
      <c r="A3939" s="527"/>
      <c r="B3939" s="28"/>
      <c r="C3939" s="68"/>
      <c r="D3939" s="1011"/>
      <c r="E3939" s="541" t="s">
        <v>3134</v>
      </c>
      <c r="F3939" s="542"/>
      <c r="G3939" s="39" t="s">
        <v>3</v>
      </c>
      <c r="H3939" s="543"/>
      <c r="I3939" s="544" t="s">
        <v>3025</v>
      </c>
      <c r="J3939" s="39" t="s">
        <v>3</v>
      </c>
      <c r="K3939" s="543"/>
      <c r="L3939" s="544" t="s">
        <v>3027</v>
      </c>
      <c r="M3939" s="449" t="s">
        <v>5</v>
      </c>
      <c r="N3939" s="448">
        <f t="shared" si="319"/>
        <v>0</v>
      </c>
      <c r="O3939" s="530">
        <v>3000000</v>
      </c>
      <c r="P3939" s="17">
        <f t="shared" si="320"/>
        <v>-3000000</v>
      </c>
      <c r="Q3939" s="472"/>
      <c r="R3939" s="755"/>
      <c r="S3939" s="755"/>
      <c r="AZ3939" s="10"/>
      <c r="BA3939" s="10"/>
      <c r="BD3939" s="30"/>
      <c r="BE3939" s="12"/>
      <c r="BU3939" s="30"/>
    </row>
    <row r="3940" spans="1:73">
      <c r="A3940" s="527"/>
      <c r="B3940" s="28"/>
      <c r="C3940" s="68"/>
      <c r="D3940" s="1011"/>
      <c r="E3940" s="541" t="s">
        <v>3135</v>
      </c>
      <c r="F3940" s="542"/>
      <c r="G3940" s="39" t="s">
        <v>3</v>
      </c>
      <c r="H3940" s="543"/>
      <c r="I3940" s="544" t="s">
        <v>3025</v>
      </c>
      <c r="J3940" s="39" t="s">
        <v>3</v>
      </c>
      <c r="K3940" s="543"/>
      <c r="L3940" s="544" t="s">
        <v>3027</v>
      </c>
      <c r="M3940" s="449" t="s">
        <v>5</v>
      </c>
      <c r="N3940" s="448">
        <f t="shared" si="319"/>
        <v>0</v>
      </c>
      <c r="O3940" s="530">
        <v>300000</v>
      </c>
      <c r="P3940" s="17">
        <f t="shared" si="320"/>
        <v>-300000</v>
      </c>
      <c r="Q3940" s="472"/>
      <c r="R3940" s="755"/>
      <c r="S3940" s="755"/>
      <c r="AZ3940" s="10"/>
      <c r="BA3940" s="10"/>
      <c r="BD3940" s="30"/>
      <c r="BE3940" s="12"/>
      <c r="BU3940" s="30"/>
    </row>
    <row r="3941" spans="1:73">
      <c r="A3941" s="527"/>
      <c r="B3941" s="28"/>
      <c r="C3941" s="68"/>
      <c r="D3941" s="1011"/>
      <c r="E3941" s="19"/>
      <c r="F3941" s="48"/>
      <c r="G3941" s="39"/>
      <c r="H3941" s="24"/>
      <c r="I3941" s="49"/>
      <c r="J3941" s="39"/>
      <c r="K3941" s="44"/>
      <c r="L3941" s="49"/>
      <c r="M3941" s="537"/>
      <c r="N3941" s="448"/>
      <c r="O3941" s="530"/>
      <c r="P3941" s="530"/>
      <c r="Q3941" s="472"/>
      <c r="R3941" s="755"/>
      <c r="S3941" s="755"/>
      <c r="AZ3941" s="10"/>
      <c r="BA3941" s="10"/>
      <c r="BD3941" s="30"/>
      <c r="BE3941" s="12"/>
      <c r="BU3941" s="30"/>
    </row>
    <row r="3942" spans="1:73">
      <c r="A3942" s="527"/>
      <c r="B3942" s="28"/>
      <c r="C3942" s="68"/>
      <c r="D3942" s="1011" t="s">
        <v>401</v>
      </c>
      <c r="E3942" s="13"/>
      <c r="H3942" s="24"/>
      <c r="K3942" s="24"/>
      <c r="M3942" s="449"/>
      <c r="N3942" s="532">
        <f>SUBTOTAL(9,N3943:N3958)</f>
        <v>111964000</v>
      </c>
      <c r="O3942" s="532">
        <f>SUBTOTAL(9,O3943:O3958)</f>
        <v>73000000</v>
      </c>
      <c r="P3942" s="532">
        <f>SUBTOTAL(9,P3943:P3958)</f>
        <v>38964000</v>
      </c>
      <c r="Q3942" s="472"/>
      <c r="R3942" s="755"/>
      <c r="S3942" s="755"/>
      <c r="AZ3942" s="10"/>
      <c r="BA3942" s="10"/>
      <c r="BD3942" s="11"/>
      <c r="BE3942" s="12"/>
      <c r="BU3942" s="30"/>
    </row>
    <row r="3943" spans="1:73">
      <c r="A3943" s="527"/>
      <c r="B3943" s="28"/>
      <c r="C3943" s="68"/>
      <c r="E3943" s="541" t="s">
        <v>3463</v>
      </c>
      <c r="F3943" s="1009">
        <v>2500000</v>
      </c>
      <c r="G3943" s="39" t="s">
        <v>3</v>
      </c>
      <c r="H3943" s="541">
        <v>1</v>
      </c>
      <c r="I3943" s="544" t="s">
        <v>3466</v>
      </c>
      <c r="J3943" s="39" t="s">
        <v>3</v>
      </c>
      <c r="K3943" s="541">
        <v>12</v>
      </c>
      <c r="L3943" s="544" t="s">
        <v>3468</v>
      </c>
      <c r="M3943" s="449" t="s">
        <v>5</v>
      </c>
      <c r="N3943" s="448">
        <f t="shared" ref="N3943:N3953" si="321">ROUNDUP(IF(H3943&lt;=0,0,IF(K3943&lt;=0,0,F3943*H3943*K3943)),-3)</f>
        <v>30000000</v>
      </c>
      <c r="O3943" s="448">
        <v>0</v>
      </c>
      <c r="P3943" s="17">
        <f t="shared" ref="P3943:P3958" si="322">N3943-O3943</f>
        <v>30000000</v>
      </c>
      <c r="Q3943" s="472"/>
      <c r="R3943" s="755"/>
      <c r="S3943" s="755"/>
      <c r="AZ3943" s="10"/>
      <c r="BA3943" s="10"/>
      <c r="BD3943" s="11"/>
      <c r="BE3943" s="12"/>
      <c r="BU3943" s="30"/>
    </row>
    <row r="3944" spans="1:73">
      <c r="A3944" s="527"/>
      <c r="B3944" s="28"/>
      <c r="C3944" s="68"/>
      <c r="E3944" s="541" t="s">
        <v>3464</v>
      </c>
      <c r="F3944" s="1009">
        <v>10000000</v>
      </c>
      <c r="G3944" s="39" t="s">
        <v>3</v>
      </c>
      <c r="H3944" s="541">
        <v>1</v>
      </c>
      <c r="I3944" s="544" t="s">
        <v>3466</v>
      </c>
      <c r="J3944" s="39" t="s">
        <v>3</v>
      </c>
      <c r="K3944" s="541">
        <v>1</v>
      </c>
      <c r="L3944" s="544" t="s">
        <v>3468</v>
      </c>
      <c r="M3944" s="449" t="s">
        <v>5</v>
      </c>
      <c r="N3944" s="448">
        <f t="shared" si="321"/>
        <v>10000000</v>
      </c>
      <c r="O3944" s="448">
        <v>0</v>
      </c>
      <c r="P3944" s="17">
        <f t="shared" si="322"/>
        <v>10000000</v>
      </c>
      <c r="Q3944" s="472"/>
      <c r="R3944" s="755"/>
      <c r="S3944" s="755"/>
      <c r="AZ3944" s="10"/>
      <c r="BA3944" s="10"/>
      <c r="BD3944" s="11"/>
      <c r="BE3944" s="12"/>
      <c r="BU3944" s="30"/>
    </row>
    <row r="3945" spans="1:73">
      <c r="A3945" s="527"/>
      <c r="B3945" s="28"/>
      <c r="C3945" s="68"/>
      <c r="E3945" s="541" t="s">
        <v>3465</v>
      </c>
      <c r="F3945" s="1009">
        <v>600000</v>
      </c>
      <c r="G3945" s="39" t="s">
        <v>3</v>
      </c>
      <c r="H3945" s="541">
        <v>1</v>
      </c>
      <c r="I3945" s="544" t="s">
        <v>3466</v>
      </c>
      <c r="J3945" s="39" t="s">
        <v>3</v>
      </c>
      <c r="K3945" s="541">
        <v>12</v>
      </c>
      <c r="L3945" s="544" t="s">
        <v>3468</v>
      </c>
      <c r="M3945" s="449" t="s">
        <v>5</v>
      </c>
      <c r="N3945" s="448">
        <f t="shared" si="321"/>
        <v>7200000</v>
      </c>
      <c r="O3945" s="448">
        <v>0</v>
      </c>
      <c r="P3945" s="17">
        <f t="shared" si="322"/>
        <v>7200000</v>
      </c>
      <c r="Q3945" s="472"/>
      <c r="R3945" s="755"/>
      <c r="S3945" s="755"/>
      <c r="AZ3945" s="10"/>
      <c r="BA3945" s="10"/>
      <c r="BD3945" s="11"/>
      <c r="BE3945" s="12"/>
      <c r="BU3945" s="30"/>
    </row>
    <row r="3946" spans="1:73">
      <c r="A3946" s="527"/>
      <c r="B3946" s="28"/>
      <c r="C3946" s="68"/>
      <c r="E3946" s="1018" t="s">
        <v>3470</v>
      </c>
      <c r="F3946" s="542">
        <v>2500000</v>
      </c>
      <c r="G3946" s="39" t="s">
        <v>3</v>
      </c>
      <c r="H3946" s="541">
        <v>1</v>
      </c>
      <c r="I3946" s="544" t="s">
        <v>3466</v>
      </c>
      <c r="J3946" s="39" t="s">
        <v>3</v>
      </c>
      <c r="K3946" s="541">
        <v>2</v>
      </c>
      <c r="L3946" s="544" t="s">
        <v>3468</v>
      </c>
      <c r="M3946" s="449" t="s">
        <v>5</v>
      </c>
      <c r="N3946" s="448">
        <f t="shared" si="321"/>
        <v>5000000</v>
      </c>
      <c r="O3946" s="448">
        <v>0</v>
      </c>
      <c r="P3946" s="17">
        <f t="shared" si="322"/>
        <v>5000000</v>
      </c>
      <c r="Q3946" s="472"/>
      <c r="R3946" s="755"/>
      <c r="S3946" s="755"/>
      <c r="AZ3946" s="10"/>
      <c r="BA3946" s="10"/>
      <c r="BD3946" s="11"/>
      <c r="BE3946" s="12"/>
      <c r="BU3946" s="30"/>
    </row>
    <row r="3947" spans="1:73">
      <c r="A3947" s="527"/>
      <c r="B3947" s="28"/>
      <c r="C3947" s="68"/>
      <c r="E3947" s="1018" t="s">
        <v>3471</v>
      </c>
      <c r="F3947" s="542">
        <v>330000</v>
      </c>
      <c r="G3947" s="39" t="s">
        <v>3</v>
      </c>
      <c r="H3947" s="541">
        <v>1</v>
      </c>
      <c r="I3947" s="544" t="s">
        <v>3467</v>
      </c>
      <c r="J3947" s="39" t="s">
        <v>3</v>
      </c>
      <c r="K3947" s="541">
        <v>2</v>
      </c>
      <c r="L3947" s="544" t="s">
        <v>3468</v>
      </c>
      <c r="M3947" s="449" t="s">
        <v>5</v>
      </c>
      <c r="N3947" s="448">
        <f t="shared" si="321"/>
        <v>660000</v>
      </c>
      <c r="O3947" s="448">
        <v>0</v>
      </c>
      <c r="P3947" s="17">
        <f t="shared" si="322"/>
        <v>660000</v>
      </c>
      <c r="Q3947" s="472"/>
      <c r="R3947" s="755"/>
      <c r="S3947" s="755"/>
      <c r="AZ3947" s="10"/>
      <c r="BA3947" s="10"/>
      <c r="BD3947" s="11"/>
      <c r="BE3947" s="12"/>
      <c r="BU3947" s="30"/>
    </row>
    <row r="3948" spans="1:73">
      <c r="A3948" s="527"/>
      <c r="B3948" s="28"/>
      <c r="C3948" s="68"/>
      <c r="E3948" s="1018" t="s">
        <v>3472</v>
      </c>
      <c r="F3948" s="542">
        <v>66000</v>
      </c>
      <c r="G3948" s="39" t="s">
        <v>3</v>
      </c>
      <c r="H3948" s="541">
        <v>2</v>
      </c>
      <c r="I3948" s="544" t="s">
        <v>3467</v>
      </c>
      <c r="J3948" s="39" t="s">
        <v>3</v>
      </c>
      <c r="K3948" s="541">
        <v>2</v>
      </c>
      <c r="L3948" s="544" t="s">
        <v>3468</v>
      </c>
      <c r="M3948" s="449" t="s">
        <v>5</v>
      </c>
      <c r="N3948" s="448">
        <f t="shared" si="321"/>
        <v>264000</v>
      </c>
      <c r="O3948" s="448">
        <v>0</v>
      </c>
      <c r="P3948" s="17">
        <f t="shared" si="322"/>
        <v>264000</v>
      </c>
      <c r="Q3948" s="472"/>
      <c r="R3948" s="755"/>
      <c r="S3948" s="755"/>
      <c r="AZ3948" s="10"/>
      <c r="BA3948" s="10"/>
      <c r="BD3948" s="11"/>
      <c r="BE3948" s="12"/>
      <c r="BU3948" s="30"/>
    </row>
    <row r="3949" spans="1:73">
      <c r="A3949" s="527"/>
      <c r="B3949" s="28"/>
      <c r="C3949" s="68"/>
      <c r="E3949" s="1018" t="s">
        <v>3473</v>
      </c>
      <c r="F3949" s="542">
        <v>3000000</v>
      </c>
      <c r="G3949" s="39" t="s">
        <v>3</v>
      </c>
      <c r="H3949" s="541">
        <v>1</v>
      </c>
      <c r="I3949" s="544" t="s">
        <v>3466</v>
      </c>
      <c r="J3949" s="39" t="s">
        <v>3</v>
      </c>
      <c r="K3949" s="541">
        <v>2</v>
      </c>
      <c r="L3949" s="544" t="s">
        <v>3468</v>
      </c>
      <c r="M3949" s="449" t="s">
        <v>5</v>
      </c>
      <c r="N3949" s="448">
        <f t="shared" si="321"/>
        <v>6000000</v>
      </c>
      <c r="O3949" s="448">
        <v>0</v>
      </c>
      <c r="P3949" s="17">
        <f t="shared" si="322"/>
        <v>6000000</v>
      </c>
      <c r="Q3949" s="472"/>
      <c r="R3949" s="755"/>
      <c r="S3949" s="755"/>
      <c r="AZ3949" s="10"/>
      <c r="BA3949" s="10"/>
      <c r="BD3949" s="11"/>
      <c r="BE3949" s="12"/>
      <c r="BU3949" s="30"/>
    </row>
    <row r="3950" spans="1:73">
      <c r="A3950" s="527"/>
      <c r="B3950" s="28"/>
      <c r="C3950" s="68"/>
      <c r="E3950" s="1018" t="s">
        <v>3140</v>
      </c>
      <c r="F3950" s="542">
        <v>1000000</v>
      </c>
      <c r="G3950" s="39" t="s">
        <v>3</v>
      </c>
      <c r="H3950" s="541">
        <v>1</v>
      </c>
      <c r="I3950" s="544" t="s">
        <v>3466</v>
      </c>
      <c r="J3950" s="39" t="s">
        <v>3</v>
      </c>
      <c r="K3950" s="541">
        <v>2</v>
      </c>
      <c r="L3950" s="544" t="s">
        <v>3468</v>
      </c>
      <c r="M3950" s="449" t="s">
        <v>5</v>
      </c>
      <c r="N3950" s="448">
        <f t="shared" si="321"/>
        <v>2000000</v>
      </c>
      <c r="O3950" s="448">
        <v>0</v>
      </c>
      <c r="P3950" s="17">
        <f t="shared" si="322"/>
        <v>2000000</v>
      </c>
      <c r="Q3950" s="472"/>
      <c r="R3950" s="755"/>
      <c r="S3950" s="755"/>
      <c r="AZ3950" s="10"/>
      <c r="BA3950" s="10"/>
      <c r="BD3950" s="11"/>
      <c r="BE3950" s="12"/>
      <c r="BU3950" s="30"/>
    </row>
    <row r="3951" spans="1:73" ht="13.5">
      <c r="A3951" s="527"/>
      <c r="B3951" s="28"/>
      <c r="C3951" s="68"/>
      <c r="E3951" s="1023" t="s">
        <v>3474</v>
      </c>
      <c r="F3951" s="1024">
        <v>43000</v>
      </c>
      <c r="G3951" s="39" t="s">
        <v>3</v>
      </c>
      <c r="H3951" s="1017">
        <v>100</v>
      </c>
      <c r="I3951" s="1021" t="s">
        <v>196</v>
      </c>
      <c r="J3951" s="39" t="s">
        <v>3</v>
      </c>
      <c r="K3951" s="1017">
        <v>2</v>
      </c>
      <c r="L3951" s="1021" t="s">
        <v>3469</v>
      </c>
      <c r="M3951" s="449" t="s">
        <v>5</v>
      </c>
      <c r="N3951" s="448">
        <f t="shared" si="321"/>
        <v>8600000</v>
      </c>
      <c r="O3951" s="448">
        <v>18410000</v>
      </c>
      <c r="P3951" s="17">
        <f t="shared" si="322"/>
        <v>-9810000</v>
      </c>
      <c r="Q3951" s="472"/>
      <c r="R3951" s="755"/>
      <c r="S3951" s="755"/>
      <c r="AZ3951" s="10"/>
      <c r="BA3951" s="10"/>
      <c r="BD3951" s="11"/>
      <c r="BE3951" s="12"/>
      <c r="BU3951" s="30"/>
    </row>
    <row r="3952" spans="1:73" ht="13.5">
      <c r="A3952" s="527"/>
      <c r="B3952" s="28"/>
      <c r="C3952" s="68"/>
      <c r="E3952" s="1023" t="s">
        <v>3475</v>
      </c>
      <c r="F3952" s="1024">
        <v>2420000</v>
      </c>
      <c r="G3952" s="39" t="s">
        <v>3</v>
      </c>
      <c r="H3952" s="1017">
        <v>1</v>
      </c>
      <c r="I3952" s="1021" t="s">
        <v>196</v>
      </c>
      <c r="J3952" s="39" t="s">
        <v>3</v>
      </c>
      <c r="K3952" s="1017">
        <v>12</v>
      </c>
      <c r="L3952" s="1021" t="s">
        <v>120</v>
      </c>
      <c r="M3952" s="449" t="s">
        <v>5</v>
      </c>
      <c r="N3952" s="448">
        <f t="shared" si="321"/>
        <v>29040000</v>
      </c>
      <c r="O3952" s="448">
        <v>6000000</v>
      </c>
      <c r="P3952" s="17">
        <f t="shared" si="322"/>
        <v>23040000</v>
      </c>
      <c r="Q3952" s="472"/>
      <c r="R3952" s="755"/>
      <c r="S3952" s="755"/>
      <c r="AZ3952" s="10"/>
      <c r="BA3952" s="10"/>
      <c r="BD3952" s="11"/>
      <c r="BE3952" s="12"/>
      <c r="BU3952" s="30"/>
    </row>
    <row r="3953" spans="1:73" ht="13.5">
      <c r="A3953" s="527"/>
      <c r="B3953" s="28"/>
      <c r="C3953" s="68"/>
      <c r="E3953" s="1023" t="s">
        <v>3476</v>
      </c>
      <c r="F3953" s="1024">
        <v>1100000</v>
      </c>
      <c r="G3953" s="39" t="s">
        <v>3</v>
      </c>
      <c r="H3953" s="1017">
        <v>1</v>
      </c>
      <c r="I3953" s="1021" t="s">
        <v>196</v>
      </c>
      <c r="J3953" s="39" t="s">
        <v>3</v>
      </c>
      <c r="K3953" s="1017">
        <v>12</v>
      </c>
      <c r="L3953" s="1021" t="s">
        <v>120</v>
      </c>
      <c r="M3953" s="449" t="s">
        <v>5</v>
      </c>
      <c r="N3953" s="448">
        <f t="shared" si="321"/>
        <v>13200000</v>
      </c>
      <c r="O3953" s="448">
        <v>13200000</v>
      </c>
      <c r="P3953" s="17">
        <f t="shared" si="322"/>
        <v>0</v>
      </c>
      <c r="Q3953" s="472"/>
      <c r="R3953" s="755"/>
      <c r="S3953" s="755"/>
      <c r="AZ3953" s="10"/>
      <c r="BA3953" s="10"/>
      <c r="BD3953" s="11"/>
      <c r="BE3953" s="12"/>
      <c r="BU3953" s="30"/>
    </row>
    <row r="3954" spans="1:73">
      <c r="A3954" s="527"/>
      <c r="B3954" s="28"/>
      <c r="C3954" s="68"/>
      <c r="E3954" s="43" t="s">
        <v>3136</v>
      </c>
      <c r="F3954" s="48"/>
      <c r="G3954" s="39" t="s">
        <v>3</v>
      </c>
      <c r="H3954" s="44"/>
      <c r="I3954" s="39" t="s">
        <v>3025</v>
      </c>
      <c r="J3954" s="39" t="s">
        <v>3</v>
      </c>
      <c r="K3954" s="44"/>
      <c r="L3954" s="39" t="s">
        <v>3027</v>
      </c>
      <c r="M3954" s="537" t="s">
        <v>5</v>
      </c>
      <c r="N3954" s="448">
        <f t="shared" ref="N3954:N3958" si="323">ROUNDUP(IF(H3954&lt;=0,0,IF(K3954&lt;=0,0,F3954*H3954*K3954)),-3)</f>
        <v>0</v>
      </c>
      <c r="O3954" s="530">
        <v>3990000</v>
      </c>
      <c r="P3954" s="17">
        <f t="shared" si="322"/>
        <v>-3990000</v>
      </c>
      <c r="Q3954" s="472"/>
      <c r="R3954" s="755"/>
      <c r="S3954" s="755"/>
      <c r="AZ3954" s="10"/>
      <c r="BA3954" s="10"/>
      <c r="BD3954" s="11"/>
      <c r="BE3954" s="12"/>
      <c r="BU3954" s="30"/>
    </row>
    <row r="3955" spans="1:73">
      <c r="A3955" s="527"/>
      <c r="B3955" s="28"/>
      <c r="C3955" s="68"/>
      <c r="E3955" s="43" t="s">
        <v>3137</v>
      </c>
      <c r="F3955" s="48"/>
      <c r="G3955" s="39" t="s">
        <v>3</v>
      </c>
      <c r="H3955" s="44"/>
      <c r="I3955" s="39" t="s">
        <v>3025</v>
      </c>
      <c r="J3955" s="39" t="s">
        <v>3</v>
      </c>
      <c r="K3955" s="44"/>
      <c r="L3955" s="39" t="s">
        <v>3089</v>
      </c>
      <c r="M3955" s="537" t="s">
        <v>5</v>
      </c>
      <c r="N3955" s="448">
        <f t="shared" si="323"/>
        <v>0</v>
      </c>
      <c r="O3955" s="530">
        <v>14400000</v>
      </c>
      <c r="P3955" s="17">
        <f t="shared" si="322"/>
        <v>-14400000</v>
      </c>
      <c r="Q3955" s="472"/>
      <c r="R3955" s="755"/>
      <c r="S3955" s="755"/>
      <c r="AZ3955" s="10"/>
      <c r="BA3955" s="10"/>
      <c r="BD3955" s="11"/>
      <c r="BE3955" s="12"/>
      <c r="BU3955" s="30"/>
    </row>
    <row r="3956" spans="1:73">
      <c r="A3956" s="527"/>
      <c r="B3956" s="28"/>
      <c r="C3956" s="68"/>
      <c r="E3956" s="43" t="s">
        <v>3138</v>
      </c>
      <c r="F3956" s="48"/>
      <c r="G3956" s="39" t="s">
        <v>3</v>
      </c>
      <c r="H3956" s="44"/>
      <c r="I3956" s="39" t="s">
        <v>3025</v>
      </c>
      <c r="J3956" s="39" t="s">
        <v>3</v>
      </c>
      <c r="K3956" s="44"/>
      <c r="L3956" s="39" t="s">
        <v>3027</v>
      </c>
      <c r="M3956" s="537" t="s">
        <v>5</v>
      </c>
      <c r="N3956" s="448">
        <f t="shared" si="323"/>
        <v>0</v>
      </c>
      <c r="O3956" s="530">
        <v>5000000</v>
      </c>
      <c r="P3956" s="17">
        <f t="shared" si="322"/>
        <v>-5000000</v>
      </c>
      <c r="Q3956" s="472"/>
      <c r="R3956" s="755"/>
      <c r="S3956" s="755"/>
      <c r="AZ3956" s="10"/>
      <c r="BA3956" s="10"/>
      <c r="BD3956" s="11"/>
      <c r="BE3956" s="12"/>
      <c r="BU3956" s="30"/>
    </row>
    <row r="3957" spans="1:73">
      <c r="A3957" s="527"/>
      <c r="B3957" s="28"/>
      <c r="C3957" s="68"/>
      <c r="E3957" s="43" t="s">
        <v>3139</v>
      </c>
      <c r="F3957" s="48"/>
      <c r="G3957" s="39" t="s">
        <v>3</v>
      </c>
      <c r="H3957" s="44"/>
      <c r="I3957" s="39" t="s">
        <v>3025</v>
      </c>
      <c r="J3957" s="39" t="s">
        <v>3</v>
      </c>
      <c r="K3957" s="44"/>
      <c r="L3957" s="39" t="s">
        <v>3027</v>
      </c>
      <c r="M3957" s="537" t="s">
        <v>5</v>
      </c>
      <c r="N3957" s="448">
        <f t="shared" si="323"/>
        <v>0</v>
      </c>
      <c r="O3957" s="530">
        <v>10000000</v>
      </c>
      <c r="P3957" s="17">
        <f t="shared" si="322"/>
        <v>-10000000</v>
      </c>
      <c r="Q3957" s="472"/>
      <c r="R3957" s="755"/>
      <c r="S3957" s="755"/>
      <c r="AZ3957" s="10"/>
      <c r="BA3957" s="10"/>
      <c r="BD3957" s="11"/>
      <c r="BE3957" s="12"/>
      <c r="BU3957" s="30"/>
    </row>
    <row r="3958" spans="1:73">
      <c r="A3958" s="527"/>
      <c r="B3958" s="28"/>
      <c r="C3958" s="68"/>
      <c r="E3958" s="43" t="s">
        <v>3140</v>
      </c>
      <c r="F3958" s="48"/>
      <c r="G3958" s="39" t="s">
        <v>3</v>
      </c>
      <c r="H3958" s="44"/>
      <c r="I3958" s="39" t="s">
        <v>3025</v>
      </c>
      <c r="J3958" s="39" t="s">
        <v>3</v>
      </c>
      <c r="K3958" s="44"/>
      <c r="L3958" s="39" t="s">
        <v>3027</v>
      </c>
      <c r="M3958" s="537" t="s">
        <v>5</v>
      </c>
      <c r="N3958" s="448">
        <f t="shared" si="323"/>
        <v>0</v>
      </c>
      <c r="O3958" s="530">
        <v>2000000</v>
      </c>
      <c r="P3958" s="17">
        <f t="shared" si="322"/>
        <v>-2000000</v>
      </c>
      <c r="Q3958" s="472"/>
      <c r="R3958" s="755"/>
      <c r="S3958" s="755"/>
      <c r="AZ3958" s="10"/>
      <c r="BA3958" s="10"/>
      <c r="BD3958" s="11"/>
      <c r="BE3958" s="12"/>
      <c r="BU3958" s="30"/>
    </row>
    <row r="3959" spans="1:73">
      <c r="A3959" s="527"/>
      <c r="B3959" s="28"/>
      <c r="C3959" s="68"/>
      <c r="E3959" s="43"/>
      <c r="F3959" s="48"/>
      <c r="G3959" s="39"/>
      <c r="H3959" s="44"/>
      <c r="I3959" s="39"/>
      <c r="J3959" s="39"/>
      <c r="K3959" s="44"/>
      <c r="L3959" s="39"/>
      <c r="M3959" s="537"/>
      <c r="N3959" s="448"/>
      <c r="O3959" s="448"/>
      <c r="P3959" s="530"/>
      <c r="Q3959" s="472"/>
      <c r="R3959" s="755"/>
      <c r="S3959" s="755"/>
      <c r="AZ3959" s="10"/>
      <c r="BA3959" s="10"/>
      <c r="BD3959" s="11"/>
      <c r="BE3959" s="12"/>
      <c r="BU3959" s="30"/>
    </row>
    <row r="3960" spans="1:73">
      <c r="A3960" s="527"/>
      <c r="B3960" s="28"/>
      <c r="C3960" s="68"/>
      <c r="D3960" s="1011" t="s">
        <v>402</v>
      </c>
      <c r="E3960" s="13"/>
      <c r="H3960" s="24"/>
      <c r="K3960" s="24"/>
      <c r="M3960" s="449"/>
      <c r="N3960" s="532">
        <f>SUBTOTAL(9,N3961:N3975)</f>
        <v>14860000</v>
      </c>
      <c r="O3960" s="532">
        <f>SUBTOTAL(9,O3961:O3975)</f>
        <v>24020000</v>
      </c>
      <c r="P3960" s="532">
        <f>SUBTOTAL(9,P3961:P3975)</f>
        <v>-9160000</v>
      </c>
      <c r="Q3960" s="472"/>
      <c r="R3960" s="755"/>
      <c r="S3960" s="755"/>
      <c r="AZ3960" s="10"/>
      <c r="BA3960" s="10"/>
      <c r="BD3960" s="11"/>
      <c r="BE3960" s="12"/>
      <c r="BU3960" s="30"/>
    </row>
    <row r="3961" spans="1:73">
      <c r="A3961" s="527"/>
      <c r="B3961" s="28"/>
      <c r="C3961" s="68"/>
      <c r="D3961" s="1011"/>
      <c r="E3961" s="550" t="s">
        <v>3477</v>
      </c>
      <c r="F3961" s="56">
        <v>160000</v>
      </c>
      <c r="G3961" s="39" t="s">
        <v>3</v>
      </c>
      <c r="H3961" s="545">
        <v>5</v>
      </c>
      <c r="I3961" s="52" t="s">
        <v>3028</v>
      </c>
      <c r="J3961" s="39" t="s">
        <v>3</v>
      </c>
      <c r="K3961" s="545">
        <v>4</v>
      </c>
      <c r="L3961" s="52" t="s">
        <v>3027</v>
      </c>
      <c r="M3961" s="449" t="s">
        <v>5</v>
      </c>
      <c r="N3961" s="448">
        <f t="shared" ref="N3961:N3975" si="324">ROUNDUP(IF(H3961&lt;=0,0,IF(K3961&lt;=0,0,F3961*H3961*K3961)),-3)</f>
        <v>3200000</v>
      </c>
      <c r="O3961" s="448">
        <v>1920000</v>
      </c>
      <c r="P3961" s="17">
        <f t="shared" ref="P3961:P3975" si="325">N3961-O3961</f>
        <v>1280000</v>
      </c>
      <c r="Q3961" s="472"/>
      <c r="R3961" s="755"/>
      <c r="S3961" s="755"/>
      <c r="AZ3961" s="10"/>
      <c r="BA3961" s="10"/>
      <c r="BD3961" s="11"/>
      <c r="BE3961" s="12"/>
      <c r="BU3961" s="30"/>
    </row>
    <row r="3962" spans="1:73">
      <c r="A3962" s="527"/>
      <c r="B3962" s="28"/>
      <c r="C3962" s="68"/>
      <c r="D3962" s="1011"/>
      <c r="E3962" s="540" t="s">
        <v>3478</v>
      </c>
      <c r="F3962" s="542">
        <v>150000</v>
      </c>
      <c r="G3962" s="39" t="s">
        <v>3</v>
      </c>
      <c r="H3962" s="543">
        <v>12</v>
      </c>
      <c r="I3962" s="544" t="s">
        <v>3028</v>
      </c>
      <c r="J3962" s="39" t="s">
        <v>3</v>
      </c>
      <c r="K3962" s="543">
        <v>2</v>
      </c>
      <c r="L3962" s="544" t="s">
        <v>3027</v>
      </c>
      <c r="M3962" s="449" t="s">
        <v>5</v>
      </c>
      <c r="N3962" s="448">
        <f t="shared" si="324"/>
        <v>3600000</v>
      </c>
      <c r="O3962" s="448">
        <v>3600000</v>
      </c>
      <c r="P3962" s="17">
        <f t="shared" si="325"/>
        <v>0</v>
      </c>
      <c r="Q3962" s="472"/>
      <c r="R3962" s="755"/>
      <c r="S3962" s="755"/>
      <c r="AZ3962" s="10"/>
      <c r="BA3962" s="10"/>
      <c r="BD3962" s="11"/>
      <c r="BE3962" s="12"/>
      <c r="BU3962" s="30"/>
    </row>
    <row r="3963" spans="1:73">
      <c r="A3963" s="527"/>
      <c r="B3963" s="28"/>
      <c r="C3963" s="68"/>
      <c r="D3963" s="1011"/>
      <c r="E3963" s="540" t="s">
        <v>3479</v>
      </c>
      <c r="F3963" s="542">
        <v>160000</v>
      </c>
      <c r="G3963" s="39" t="s">
        <v>3</v>
      </c>
      <c r="H3963" s="543">
        <v>8</v>
      </c>
      <c r="I3963" s="544" t="s">
        <v>3028</v>
      </c>
      <c r="J3963" s="39" t="s">
        <v>3</v>
      </c>
      <c r="K3963" s="543">
        <v>2</v>
      </c>
      <c r="L3963" s="544" t="s">
        <v>3027</v>
      </c>
      <c r="M3963" s="449" t="s">
        <v>5</v>
      </c>
      <c r="N3963" s="448">
        <f t="shared" si="324"/>
        <v>2560000</v>
      </c>
      <c r="O3963" s="448">
        <v>2560000</v>
      </c>
      <c r="P3963" s="17">
        <f t="shared" si="325"/>
        <v>0</v>
      </c>
      <c r="Q3963" s="472"/>
      <c r="R3963" s="755"/>
      <c r="S3963" s="755"/>
      <c r="AZ3963" s="10"/>
      <c r="BA3963" s="10"/>
      <c r="BD3963" s="11"/>
      <c r="BE3963" s="12"/>
      <c r="BU3963" s="30"/>
    </row>
    <row r="3964" spans="1:73">
      <c r="A3964" s="527"/>
      <c r="B3964" s="28"/>
      <c r="C3964" s="68"/>
      <c r="D3964" s="1011"/>
      <c r="E3964" s="540" t="s">
        <v>3480</v>
      </c>
      <c r="F3964" s="542">
        <v>160000</v>
      </c>
      <c r="G3964" s="39" t="s">
        <v>3</v>
      </c>
      <c r="H3964" s="543">
        <v>5</v>
      </c>
      <c r="I3964" s="544" t="s">
        <v>3028</v>
      </c>
      <c r="J3964" s="39" t="s">
        <v>3</v>
      </c>
      <c r="K3964" s="543">
        <v>2</v>
      </c>
      <c r="L3964" s="544" t="s">
        <v>3027</v>
      </c>
      <c r="M3964" s="449" t="s">
        <v>5</v>
      </c>
      <c r="N3964" s="448">
        <f t="shared" si="324"/>
        <v>1600000</v>
      </c>
      <c r="O3964" s="448">
        <v>1600000</v>
      </c>
      <c r="P3964" s="17">
        <f t="shared" si="325"/>
        <v>0</v>
      </c>
      <c r="Q3964" s="472"/>
      <c r="R3964" s="755"/>
      <c r="S3964" s="755"/>
      <c r="AZ3964" s="10"/>
      <c r="BA3964" s="10"/>
      <c r="BD3964" s="11"/>
      <c r="BE3964" s="12"/>
      <c r="BU3964" s="30"/>
    </row>
    <row r="3965" spans="1:73">
      <c r="A3965" s="527"/>
      <c r="B3965" s="28"/>
      <c r="C3965" s="68"/>
      <c r="D3965" s="1011"/>
      <c r="E3965" s="540" t="s">
        <v>3481</v>
      </c>
      <c r="F3965" s="542">
        <v>160000</v>
      </c>
      <c r="G3965" s="39" t="s">
        <v>3</v>
      </c>
      <c r="H3965" s="543">
        <v>5</v>
      </c>
      <c r="I3965" s="544" t="s">
        <v>3028</v>
      </c>
      <c r="J3965" s="39" t="s">
        <v>3</v>
      </c>
      <c r="K3965" s="543">
        <v>2</v>
      </c>
      <c r="L3965" s="544" t="s">
        <v>3027</v>
      </c>
      <c r="M3965" s="449" t="s">
        <v>5</v>
      </c>
      <c r="N3965" s="448">
        <f t="shared" si="324"/>
        <v>1600000</v>
      </c>
      <c r="O3965" s="448">
        <v>1600000</v>
      </c>
      <c r="P3965" s="17">
        <f t="shared" si="325"/>
        <v>0</v>
      </c>
      <c r="Q3965" s="472"/>
      <c r="R3965" s="755"/>
      <c r="S3965" s="755"/>
      <c r="AZ3965" s="10"/>
      <c r="BA3965" s="10"/>
      <c r="BD3965" s="11"/>
      <c r="BE3965" s="12"/>
      <c r="BU3965" s="30"/>
    </row>
    <row r="3966" spans="1:73">
      <c r="A3966" s="527"/>
      <c r="B3966" s="28"/>
      <c r="C3966" s="68"/>
      <c r="D3966" s="1011"/>
      <c r="E3966" s="540" t="s">
        <v>3482</v>
      </c>
      <c r="F3966" s="542">
        <v>150000</v>
      </c>
      <c r="G3966" s="39" t="s">
        <v>3</v>
      </c>
      <c r="H3966" s="543">
        <v>10</v>
      </c>
      <c r="I3966" s="544" t="s">
        <v>3028</v>
      </c>
      <c r="J3966" s="39" t="s">
        <v>3</v>
      </c>
      <c r="K3966" s="543">
        <v>1</v>
      </c>
      <c r="L3966" s="544" t="s">
        <v>3027</v>
      </c>
      <c r="M3966" s="449" t="s">
        <v>5</v>
      </c>
      <c r="N3966" s="448">
        <f t="shared" si="324"/>
        <v>1500000</v>
      </c>
      <c r="O3966" s="448">
        <v>1500000</v>
      </c>
      <c r="P3966" s="17">
        <f t="shared" si="325"/>
        <v>0</v>
      </c>
      <c r="Q3966" s="472"/>
      <c r="R3966" s="755"/>
      <c r="S3966" s="755"/>
      <c r="AZ3966" s="10"/>
      <c r="BA3966" s="10"/>
      <c r="BD3966" s="11"/>
      <c r="BE3966" s="12"/>
      <c r="BU3966" s="30"/>
    </row>
    <row r="3967" spans="1:73">
      <c r="A3967" s="527"/>
      <c r="B3967" s="28"/>
      <c r="C3967" s="68"/>
      <c r="D3967" s="1011"/>
      <c r="E3967" s="540" t="s">
        <v>3483</v>
      </c>
      <c r="F3967" s="542">
        <v>160000</v>
      </c>
      <c r="G3967" s="39" t="s">
        <v>3</v>
      </c>
      <c r="H3967" s="543">
        <v>5</v>
      </c>
      <c r="I3967" s="544" t="s">
        <v>3028</v>
      </c>
      <c r="J3967" s="39" t="s">
        <v>3</v>
      </c>
      <c r="K3967" s="543">
        <v>1</v>
      </c>
      <c r="L3967" s="544" t="s">
        <v>3027</v>
      </c>
      <c r="M3967" s="449" t="s">
        <v>5</v>
      </c>
      <c r="N3967" s="448">
        <f t="shared" si="324"/>
        <v>800000</v>
      </c>
      <c r="O3967" s="448">
        <v>800000</v>
      </c>
      <c r="P3967" s="17">
        <f t="shared" si="325"/>
        <v>0</v>
      </c>
      <c r="Q3967" s="472"/>
      <c r="R3967" s="755"/>
      <c r="S3967" s="755"/>
      <c r="AZ3967" s="10"/>
      <c r="BA3967" s="10"/>
      <c r="BD3967" s="11"/>
      <c r="BE3967" s="12"/>
      <c r="BU3967" s="30"/>
    </row>
    <row r="3968" spans="1:73">
      <c r="A3968" s="527"/>
      <c r="B3968" s="28"/>
      <c r="C3968" s="68"/>
      <c r="D3968" s="1011"/>
      <c r="E3968" s="540" t="s">
        <v>3484</v>
      </c>
      <c r="F3968" s="542"/>
      <c r="G3968" s="39" t="s">
        <v>3</v>
      </c>
      <c r="H3968" s="543"/>
      <c r="I3968" s="544" t="s">
        <v>458</v>
      </c>
      <c r="J3968" s="39" t="s">
        <v>3</v>
      </c>
      <c r="K3968" s="543"/>
      <c r="L3968" s="544" t="s">
        <v>117</v>
      </c>
      <c r="M3968" s="449" t="s">
        <v>5</v>
      </c>
      <c r="N3968" s="448">
        <f t="shared" ref="N3968" si="326">ROUNDUP(IF(H3968&lt;=0,0,IF(K3968&lt;=0,0,F3968*H3968*K3968)),-3)</f>
        <v>0</v>
      </c>
      <c r="O3968" s="448">
        <v>950000</v>
      </c>
      <c r="P3968" s="17">
        <f t="shared" ref="P3968" si="327">N3968-O3968</f>
        <v>-950000</v>
      </c>
      <c r="Q3968" s="472"/>
      <c r="R3968" s="755"/>
      <c r="S3968" s="755"/>
      <c r="AZ3968" s="10"/>
      <c r="BA3968" s="10"/>
      <c r="BD3968" s="11"/>
      <c r="BE3968" s="12"/>
      <c r="BU3968" s="30"/>
    </row>
    <row r="3969" spans="1:73">
      <c r="A3969" s="527"/>
      <c r="B3969" s="28"/>
      <c r="C3969" s="68"/>
      <c r="D3969" s="1011"/>
      <c r="E3969" s="55" t="s">
        <v>3141</v>
      </c>
      <c r="F3969" s="56"/>
      <c r="G3969" s="39" t="s">
        <v>3</v>
      </c>
      <c r="H3969" s="545"/>
      <c r="I3969" s="52" t="s">
        <v>3027</v>
      </c>
      <c r="J3969" s="39" t="s">
        <v>3</v>
      </c>
      <c r="K3969" s="545"/>
      <c r="L3969" s="52" t="s">
        <v>3028</v>
      </c>
      <c r="M3969" s="449" t="s">
        <v>5</v>
      </c>
      <c r="N3969" s="448">
        <f t="shared" si="324"/>
        <v>0</v>
      </c>
      <c r="O3969" s="448">
        <v>1920000</v>
      </c>
      <c r="P3969" s="17">
        <f t="shared" si="325"/>
        <v>-1920000</v>
      </c>
      <c r="Q3969" s="472"/>
      <c r="R3969" s="755"/>
      <c r="S3969" s="755"/>
      <c r="AZ3969" s="10"/>
      <c r="BA3969" s="10"/>
      <c r="BD3969" s="11"/>
      <c r="BE3969" s="12"/>
      <c r="BU3969" s="30"/>
    </row>
    <row r="3970" spans="1:73">
      <c r="A3970" s="527"/>
      <c r="B3970" s="28"/>
      <c r="C3970" s="68"/>
      <c r="D3970" s="1011"/>
      <c r="E3970" s="541" t="s">
        <v>3142</v>
      </c>
      <c r="F3970" s="542"/>
      <c r="G3970" s="39" t="s">
        <v>3</v>
      </c>
      <c r="H3970" s="543"/>
      <c r="I3970" s="544" t="s">
        <v>3028</v>
      </c>
      <c r="J3970" s="39" t="s">
        <v>3</v>
      </c>
      <c r="K3970" s="543"/>
      <c r="L3970" s="544" t="s">
        <v>3027</v>
      </c>
      <c r="M3970" s="449" t="s">
        <v>5</v>
      </c>
      <c r="N3970" s="448">
        <f t="shared" si="324"/>
        <v>0</v>
      </c>
      <c r="O3970" s="448">
        <v>1000000</v>
      </c>
      <c r="P3970" s="17">
        <f t="shared" si="325"/>
        <v>-1000000</v>
      </c>
      <c r="Q3970" s="472"/>
      <c r="R3970" s="755"/>
      <c r="S3970" s="755"/>
      <c r="AZ3970" s="10"/>
      <c r="BA3970" s="10"/>
      <c r="BD3970" s="11"/>
      <c r="BE3970" s="12"/>
      <c r="BU3970" s="30"/>
    </row>
    <row r="3971" spans="1:73">
      <c r="A3971" s="527"/>
      <c r="B3971" s="28"/>
      <c r="C3971" s="68"/>
      <c r="D3971" s="1011"/>
      <c r="E3971" s="541" t="s">
        <v>3143</v>
      </c>
      <c r="F3971" s="542"/>
      <c r="G3971" s="39" t="s">
        <v>3</v>
      </c>
      <c r="H3971" s="543"/>
      <c r="I3971" s="544" t="s">
        <v>3028</v>
      </c>
      <c r="J3971" s="39" t="s">
        <v>3</v>
      </c>
      <c r="K3971" s="543"/>
      <c r="L3971" s="544" t="s">
        <v>3027</v>
      </c>
      <c r="M3971" s="449" t="s">
        <v>5</v>
      </c>
      <c r="N3971" s="448">
        <f t="shared" si="324"/>
        <v>0</v>
      </c>
      <c r="O3971" s="448">
        <v>1560000</v>
      </c>
      <c r="P3971" s="17">
        <f t="shared" si="325"/>
        <v>-1560000</v>
      </c>
      <c r="Q3971" s="472"/>
      <c r="R3971" s="755"/>
      <c r="S3971" s="755"/>
      <c r="AZ3971" s="10"/>
      <c r="BA3971" s="10"/>
      <c r="BD3971" s="11"/>
      <c r="BE3971" s="12"/>
      <c r="BU3971" s="30"/>
    </row>
    <row r="3972" spans="1:73">
      <c r="A3972" s="527"/>
      <c r="B3972" s="28"/>
      <c r="C3972" s="68"/>
      <c r="D3972" s="1011"/>
      <c r="E3972" s="541" t="s">
        <v>3144</v>
      </c>
      <c r="F3972" s="542"/>
      <c r="G3972" s="39" t="s">
        <v>3</v>
      </c>
      <c r="H3972" s="543"/>
      <c r="I3972" s="544" t="s">
        <v>3028</v>
      </c>
      <c r="J3972" s="39" t="s">
        <v>3</v>
      </c>
      <c r="K3972" s="543"/>
      <c r="L3972" s="544" t="s">
        <v>3027</v>
      </c>
      <c r="M3972" s="449" t="s">
        <v>5</v>
      </c>
      <c r="N3972" s="448">
        <f t="shared" si="324"/>
        <v>0</v>
      </c>
      <c r="O3972" s="448">
        <v>1120000</v>
      </c>
      <c r="P3972" s="17">
        <f t="shared" si="325"/>
        <v>-1120000</v>
      </c>
      <c r="Q3972" s="472"/>
      <c r="R3972" s="755"/>
      <c r="S3972" s="755"/>
      <c r="AZ3972" s="10"/>
      <c r="BA3972" s="10"/>
      <c r="BD3972" s="11"/>
      <c r="BE3972" s="12"/>
      <c r="BU3972" s="30"/>
    </row>
    <row r="3973" spans="1:73">
      <c r="A3973" s="527"/>
      <c r="B3973" s="28"/>
      <c r="C3973" s="68"/>
      <c r="D3973" s="1011"/>
      <c r="E3973" s="541" t="s">
        <v>3145</v>
      </c>
      <c r="F3973" s="542"/>
      <c r="G3973" s="39" t="s">
        <v>3</v>
      </c>
      <c r="H3973" s="543"/>
      <c r="I3973" s="544" t="s">
        <v>3028</v>
      </c>
      <c r="J3973" s="39" t="s">
        <v>3</v>
      </c>
      <c r="K3973" s="543"/>
      <c r="L3973" s="544" t="s">
        <v>3027</v>
      </c>
      <c r="M3973" s="449" t="s">
        <v>5</v>
      </c>
      <c r="N3973" s="448">
        <f t="shared" si="324"/>
        <v>0</v>
      </c>
      <c r="O3973" s="448">
        <v>1120000</v>
      </c>
      <c r="P3973" s="17">
        <f t="shared" si="325"/>
        <v>-1120000</v>
      </c>
      <c r="Q3973" s="472"/>
      <c r="R3973" s="755"/>
      <c r="S3973" s="755"/>
      <c r="AZ3973" s="10"/>
      <c r="BA3973" s="10"/>
      <c r="BD3973" s="11"/>
      <c r="BE3973" s="12"/>
      <c r="BU3973" s="30"/>
    </row>
    <row r="3974" spans="1:73">
      <c r="A3974" s="527"/>
      <c r="B3974" s="28"/>
      <c r="C3974" s="68"/>
      <c r="D3974" s="1011"/>
      <c r="E3974" s="541" t="s">
        <v>3146</v>
      </c>
      <c r="F3974" s="542"/>
      <c r="G3974" s="39" t="s">
        <v>3</v>
      </c>
      <c r="H3974" s="543"/>
      <c r="I3974" s="544" t="s">
        <v>3028</v>
      </c>
      <c r="J3974" s="39" t="s">
        <v>3</v>
      </c>
      <c r="K3974" s="543"/>
      <c r="L3974" s="544" t="s">
        <v>3027</v>
      </c>
      <c r="M3974" s="449" t="s">
        <v>5</v>
      </c>
      <c r="N3974" s="448">
        <f t="shared" si="324"/>
        <v>0</v>
      </c>
      <c r="O3974" s="448">
        <v>1120000</v>
      </c>
      <c r="P3974" s="17">
        <f t="shared" si="325"/>
        <v>-1120000</v>
      </c>
      <c r="Q3974" s="472"/>
      <c r="R3974" s="755"/>
      <c r="S3974" s="755"/>
      <c r="AZ3974" s="10"/>
      <c r="BA3974" s="10"/>
      <c r="BD3974" s="11"/>
      <c r="BE3974" s="12"/>
      <c r="BU3974" s="30"/>
    </row>
    <row r="3975" spans="1:73">
      <c r="A3975" s="527"/>
      <c r="B3975" s="28"/>
      <c r="C3975" s="68"/>
      <c r="D3975" s="1011"/>
      <c r="E3975" s="541" t="s">
        <v>3147</v>
      </c>
      <c r="F3975" s="542"/>
      <c r="G3975" s="39" t="s">
        <v>3</v>
      </c>
      <c r="H3975" s="543"/>
      <c r="I3975" s="544" t="s">
        <v>3028</v>
      </c>
      <c r="J3975" s="39" t="s">
        <v>3</v>
      </c>
      <c r="K3975" s="543"/>
      <c r="L3975" s="544" t="s">
        <v>3027</v>
      </c>
      <c r="M3975" s="449" t="s">
        <v>5</v>
      </c>
      <c r="N3975" s="448">
        <f t="shared" si="324"/>
        <v>0</v>
      </c>
      <c r="O3975" s="448">
        <v>1650000</v>
      </c>
      <c r="P3975" s="17">
        <f t="shared" si="325"/>
        <v>-1650000</v>
      </c>
      <c r="Q3975" s="472"/>
      <c r="R3975" s="755"/>
      <c r="S3975" s="755"/>
      <c r="AZ3975" s="10"/>
      <c r="BA3975" s="10"/>
      <c r="BD3975" s="11"/>
      <c r="BE3975" s="12"/>
      <c r="BU3975" s="30"/>
    </row>
    <row r="3976" spans="1:73">
      <c r="A3976" s="527"/>
      <c r="B3976" s="28"/>
      <c r="C3976" s="68"/>
      <c r="D3976" s="1011"/>
      <c r="E3976" s="13"/>
      <c r="H3976" s="24"/>
      <c r="K3976" s="24"/>
      <c r="M3976" s="449"/>
      <c r="N3976" s="448"/>
      <c r="O3976" s="448"/>
      <c r="P3976" s="530"/>
      <c r="Q3976" s="472"/>
      <c r="R3976" s="755"/>
      <c r="S3976" s="755"/>
      <c r="AZ3976" s="10"/>
      <c r="BA3976" s="10"/>
      <c r="BD3976" s="11"/>
      <c r="BE3976" s="12"/>
      <c r="BU3976" s="30"/>
    </row>
    <row r="3977" spans="1:73">
      <c r="A3977" s="527"/>
      <c r="B3977" s="28"/>
      <c r="C3977" s="68"/>
      <c r="D3977" s="1011" t="s">
        <v>403</v>
      </c>
      <c r="E3977" s="13" t="s">
        <v>178</v>
      </c>
      <c r="H3977" s="24"/>
      <c r="K3977" s="24"/>
      <c r="M3977" s="449"/>
      <c r="N3977" s="532">
        <f>SUBTOTAL(9,N3978:N3986)</f>
        <v>2928000</v>
      </c>
      <c r="O3977" s="532">
        <f>SUBTOTAL(9,O3978:O3986)</f>
        <v>4531000</v>
      </c>
      <c r="P3977" s="532">
        <f>SUBTOTAL(9,P3978:P3986)</f>
        <v>-1603000</v>
      </c>
      <c r="Q3977" s="472"/>
      <c r="R3977" s="755"/>
      <c r="S3977" s="755"/>
      <c r="AZ3977" s="10"/>
      <c r="BA3977" s="10"/>
      <c r="BD3977" s="11"/>
      <c r="BE3977" s="12"/>
      <c r="BU3977" s="30"/>
    </row>
    <row r="3978" spans="1:73">
      <c r="A3978" s="527"/>
      <c r="B3978" s="28"/>
      <c r="C3978" s="68"/>
      <c r="D3978" s="1011"/>
      <c r="E3978" s="541" t="s">
        <v>3485</v>
      </c>
      <c r="F3978" s="1009">
        <v>12000</v>
      </c>
      <c r="G3978" s="39" t="s">
        <v>3</v>
      </c>
      <c r="H3978" s="541">
        <v>10</v>
      </c>
      <c r="I3978" s="544" t="s">
        <v>458</v>
      </c>
      <c r="J3978" s="39" t="s">
        <v>3</v>
      </c>
      <c r="K3978" s="541">
        <v>6</v>
      </c>
      <c r="L3978" s="544" t="s">
        <v>3489</v>
      </c>
      <c r="M3978" s="537" t="s">
        <v>5</v>
      </c>
      <c r="N3978" s="448">
        <f t="shared" ref="N3978:N3986" si="328">ROUNDUP(IF(H3978&lt;=0,0,IF(K3978&lt;=0,0,F3978*H3978*K3978)),-3)</f>
        <v>720000</v>
      </c>
      <c r="O3978" s="448">
        <v>0</v>
      </c>
      <c r="P3978" s="17">
        <f t="shared" ref="P3978:P3986" si="329">N3978-O3978</f>
        <v>720000</v>
      </c>
      <c r="Q3978" s="472"/>
      <c r="R3978" s="755"/>
      <c r="S3978" s="755"/>
      <c r="AZ3978" s="10"/>
      <c r="BA3978" s="10"/>
      <c r="BD3978" s="11"/>
      <c r="BE3978" s="12"/>
      <c r="BU3978" s="30"/>
    </row>
    <row r="3979" spans="1:73">
      <c r="A3979" s="527"/>
      <c r="B3979" s="28"/>
      <c r="C3979" s="68"/>
      <c r="D3979" s="1011"/>
      <c r="E3979" s="1007" t="s">
        <v>3486</v>
      </c>
      <c r="F3979" s="1008">
        <v>11000</v>
      </c>
      <c r="G3979" s="39" t="s">
        <v>3</v>
      </c>
      <c r="H3979" s="1006">
        <v>12</v>
      </c>
      <c r="I3979" s="1010" t="s">
        <v>458</v>
      </c>
      <c r="J3979" s="39" t="s">
        <v>3</v>
      </c>
      <c r="K3979" s="1006">
        <v>4</v>
      </c>
      <c r="L3979" s="1010" t="s">
        <v>3489</v>
      </c>
      <c r="M3979" s="537" t="s">
        <v>5</v>
      </c>
      <c r="N3979" s="448">
        <f t="shared" si="328"/>
        <v>528000</v>
      </c>
      <c r="O3979" s="448">
        <v>0</v>
      </c>
      <c r="P3979" s="17">
        <f t="shared" si="329"/>
        <v>528000</v>
      </c>
      <c r="Q3979" s="472"/>
      <c r="R3979" s="755"/>
      <c r="S3979" s="755"/>
      <c r="AZ3979" s="10"/>
      <c r="BA3979" s="10"/>
      <c r="BD3979" s="11"/>
      <c r="BE3979" s="12"/>
      <c r="BU3979" s="30"/>
    </row>
    <row r="3980" spans="1:73">
      <c r="A3980" s="527"/>
      <c r="B3980" s="28"/>
      <c r="C3980" s="68"/>
      <c r="D3980" s="1011"/>
      <c r="E3980" s="1007" t="s">
        <v>3487</v>
      </c>
      <c r="F3980" s="1008">
        <v>11000</v>
      </c>
      <c r="G3980" s="39" t="s">
        <v>3</v>
      </c>
      <c r="H3980" s="1006">
        <v>20</v>
      </c>
      <c r="I3980" s="1010" t="s">
        <v>458</v>
      </c>
      <c r="J3980" s="39" t="s">
        <v>3</v>
      </c>
      <c r="K3980" s="1006">
        <v>6</v>
      </c>
      <c r="L3980" s="1010" t="s">
        <v>3489</v>
      </c>
      <c r="M3980" s="537" t="s">
        <v>5</v>
      </c>
      <c r="N3980" s="448">
        <f t="shared" si="328"/>
        <v>1320000</v>
      </c>
      <c r="O3980" s="448">
        <v>0</v>
      </c>
      <c r="P3980" s="17">
        <f t="shared" si="329"/>
        <v>1320000</v>
      </c>
      <c r="Q3980" s="472"/>
      <c r="R3980" s="755"/>
      <c r="S3980" s="755"/>
      <c r="AZ3980" s="10"/>
      <c r="BA3980" s="10"/>
      <c r="BD3980" s="11"/>
      <c r="BE3980" s="12"/>
      <c r="BU3980" s="30"/>
    </row>
    <row r="3981" spans="1:73">
      <c r="A3981" s="527"/>
      <c r="B3981" s="28"/>
      <c r="C3981" s="68"/>
      <c r="D3981" s="1011"/>
      <c r="E3981" s="1018" t="s">
        <v>3488</v>
      </c>
      <c r="F3981" s="542">
        <v>12000</v>
      </c>
      <c r="G3981" s="39" t="s">
        <v>3</v>
      </c>
      <c r="H3981" s="541">
        <v>15</v>
      </c>
      <c r="I3981" s="544" t="s">
        <v>458</v>
      </c>
      <c r="J3981" s="39" t="s">
        <v>3</v>
      </c>
      <c r="K3981" s="541">
        <v>2</v>
      </c>
      <c r="L3981" s="544" t="s">
        <v>3489</v>
      </c>
      <c r="M3981" s="537" t="s">
        <v>5</v>
      </c>
      <c r="N3981" s="448">
        <f t="shared" si="328"/>
        <v>360000</v>
      </c>
      <c r="O3981" s="448">
        <v>0</v>
      </c>
      <c r="P3981" s="17">
        <f t="shared" si="329"/>
        <v>360000</v>
      </c>
      <c r="Q3981" s="472"/>
      <c r="R3981" s="755"/>
      <c r="S3981" s="755"/>
      <c r="AZ3981" s="10"/>
      <c r="BA3981" s="10"/>
      <c r="BD3981" s="11"/>
      <c r="BE3981" s="12"/>
      <c r="BU3981" s="30"/>
    </row>
    <row r="3982" spans="1:73">
      <c r="A3982" s="527"/>
      <c r="B3982" s="28"/>
      <c r="C3982" s="68"/>
      <c r="D3982" s="1011"/>
      <c r="E3982" s="19" t="s">
        <v>3148</v>
      </c>
      <c r="F3982" s="48"/>
      <c r="G3982" s="39" t="s">
        <v>3</v>
      </c>
      <c r="H3982" s="24"/>
      <c r="I3982" s="49" t="s">
        <v>26</v>
      </c>
      <c r="J3982" s="39" t="s">
        <v>3</v>
      </c>
      <c r="K3982" s="24"/>
      <c r="L3982" s="49" t="s">
        <v>25</v>
      </c>
      <c r="M3982" s="537" t="s">
        <v>5</v>
      </c>
      <c r="N3982" s="448">
        <f t="shared" si="328"/>
        <v>0</v>
      </c>
      <c r="O3982" s="530">
        <v>960000</v>
      </c>
      <c r="P3982" s="17">
        <f t="shared" si="329"/>
        <v>-960000</v>
      </c>
      <c r="Q3982" s="472"/>
      <c r="R3982" s="755"/>
      <c r="S3982" s="755"/>
      <c r="AZ3982" s="10"/>
      <c r="BA3982" s="10"/>
      <c r="BD3982" s="11"/>
      <c r="BE3982" s="12"/>
      <c r="BU3982" s="30"/>
    </row>
    <row r="3983" spans="1:73">
      <c r="A3983" s="527"/>
      <c r="B3983" s="28"/>
      <c r="C3983" s="68"/>
      <c r="D3983" s="1011"/>
      <c r="E3983" s="19" t="s">
        <v>3149</v>
      </c>
      <c r="F3983" s="48"/>
      <c r="G3983" s="39" t="s">
        <v>3</v>
      </c>
      <c r="H3983" s="24"/>
      <c r="I3983" s="49" t="s">
        <v>26</v>
      </c>
      <c r="J3983" s="39" t="s">
        <v>3</v>
      </c>
      <c r="K3983" s="24"/>
      <c r="L3983" s="49" t="s">
        <v>25</v>
      </c>
      <c r="M3983" s="537" t="s">
        <v>5</v>
      </c>
      <c r="N3983" s="448">
        <f t="shared" si="328"/>
        <v>0</v>
      </c>
      <c r="O3983" s="530">
        <v>960000</v>
      </c>
      <c r="P3983" s="17">
        <f t="shared" si="329"/>
        <v>-960000</v>
      </c>
      <c r="Q3983" s="472"/>
      <c r="R3983" s="755"/>
      <c r="S3983" s="755"/>
      <c r="AZ3983" s="10"/>
      <c r="BA3983" s="10"/>
      <c r="BD3983" s="11"/>
      <c r="BE3983" s="12"/>
      <c r="BU3983" s="30"/>
    </row>
    <row r="3984" spans="1:73">
      <c r="A3984" s="527"/>
      <c r="B3984" s="28"/>
      <c r="C3984" s="68"/>
      <c r="D3984" s="1011"/>
      <c r="E3984" s="19" t="s">
        <v>3150</v>
      </c>
      <c r="F3984" s="48"/>
      <c r="G3984" s="39" t="s">
        <v>3</v>
      </c>
      <c r="H3984" s="24"/>
      <c r="I3984" s="49" t="s">
        <v>26</v>
      </c>
      <c r="J3984" s="39" t="s">
        <v>3</v>
      </c>
      <c r="K3984" s="24"/>
      <c r="L3984" s="49" t="s">
        <v>25</v>
      </c>
      <c r="M3984" s="537" t="s">
        <v>5</v>
      </c>
      <c r="N3984" s="448">
        <f t="shared" si="328"/>
        <v>0</v>
      </c>
      <c r="O3984" s="530">
        <v>1080000</v>
      </c>
      <c r="P3984" s="17">
        <f t="shared" si="329"/>
        <v>-1080000</v>
      </c>
      <c r="Q3984" s="472"/>
      <c r="R3984" s="755"/>
      <c r="S3984" s="755"/>
      <c r="AZ3984" s="10"/>
      <c r="BA3984" s="10"/>
      <c r="BD3984" s="11"/>
      <c r="BE3984" s="12"/>
      <c r="BU3984" s="30"/>
    </row>
    <row r="3985" spans="1:73">
      <c r="A3985" s="527"/>
      <c r="B3985" s="28"/>
      <c r="C3985" s="68"/>
      <c r="D3985" s="1011"/>
      <c r="E3985" s="19" t="s">
        <v>3151</v>
      </c>
      <c r="F3985" s="48"/>
      <c r="G3985" s="39" t="s">
        <v>3</v>
      </c>
      <c r="H3985" s="24"/>
      <c r="I3985" s="49" t="s">
        <v>26</v>
      </c>
      <c r="J3985" s="39" t="s">
        <v>3</v>
      </c>
      <c r="K3985" s="24"/>
      <c r="L3985" s="49" t="s">
        <v>25</v>
      </c>
      <c r="M3985" s="537" t="s">
        <v>5</v>
      </c>
      <c r="N3985" s="448">
        <f t="shared" si="328"/>
        <v>0</v>
      </c>
      <c r="O3985" s="530">
        <v>1351000</v>
      </c>
      <c r="P3985" s="17">
        <f t="shared" si="329"/>
        <v>-1351000</v>
      </c>
      <c r="Q3985" s="472"/>
      <c r="R3985" s="755"/>
      <c r="S3985" s="755"/>
      <c r="AZ3985" s="10"/>
      <c r="BA3985" s="10"/>
      <c r="BD3985" s="11"/>
      <c r="BE3985" s="12"/>
      <c r="BU3985" s="30"/>
    </row>
    <row r="3986" spans="1:73">
      <c r="A3986" s="527"/>
      <c r="B3986" s="28"/>
      <c r="C3986" s="68"/>
      <c r="D3986" s="1011"/>
      <c r="E3986" s="19" t="s">
        <v>3152</v>
      </c>
      <c r="F3986" s="48"/>
      <c r="G3986" s="39" t="s">
        <v>3</v>
      </c>
      <c r="H3986" s="24"/>
      <c r="I3986" s="49" t="s">
        <v>26</v>
      </c>
      <c r="J3986" s="39" t="s">
        <v>3</v>
      </c>
      <c r="K3986" s="24"/>
      <c r="L3986" s="49" t="s">
        <v>25</v>
      </c>
      <c r="M3986" s="537" t="s">
        <v>5</v>
      </c>
      <c r="N3986" s="448">
        <f t="shared" si="328"/>
        <v>0</v>
      </c>
      <c r="O3986" s="530">
        <v>180000</v>
      </c>
      <c r="P3986" s="17">
        <f t="shared" si="329"/>
        <v>-180000</v>
      </c>
      <c r="Q3986" s="472"/>
      <c r="R3986" s="755"/>
      <c r="S3986" s="755"/>
      <c r="AZ3986" s="10"/>
      <c r="BA3986" s="10"/>
      <c r="BD3986" s="11"/>
      <c r="BE3986" s="12"/>
      <c r="BU3986" s="30"/>
    </row>
    <row r="3987" spans="1:73">
      <c r="A3987" s="67"/>
      <c r="B3987" s="28"/>
      <c r="C3987" s="68"/>
      <c r="E3987" s="43"/>
      <c r="F3987" s="48"/>
      <c r="G3987" s="19"/>
      <c r="H3987" s="19"/>
      <c r="I3987" s="39"/>
      <c r="J3987" s="19"/>
      <c r="K3987" s="19"/>
      <c r="L3987" s="39"/>
      <c r="M3987" s="552"/>
      <c r="N3987" s="17"/>
      <c r="O3987" s="17"/>
      <c r="P3987" s="17"/>
      <c r="Q3987" s="69"/>
      <c r="R3987" s="755"/>
      <c r="S3987" s="755"/>
    </row>
    <row r="3988" spans="1:73">
      <c r="A3988" s="67"/>
      <c r="B3988" s="68"/>
      <c r="C3988" s="981" t="s">
        <v>185</v>
      </c>
      <c r="D3988" s="1088"/>
      <c r="E3988" s="128"/>
      <c r="F3988" s="129"/>
      <c r="G3988" s="130"/>
      <c r="H3988" s="131"/>
      <c r="I3988" s="130"/>
      <c r="J3988" s="130"/>
      <c r="K3988" s="131"/>
      <c r="L3988" s="130"/>
      <c r="M3988" s="130"/>
      <c r="N3988" s="982">
        <f>SUBTOTAL(9,N3989:N4130)</f>
        <v>427826000</v>
      </c>
      <c r="O3988" s="132">
        <f>SUBTOTAL(9,O3989:O4130)</f>
        <v>320495903</v>
      </c>
      <c r="P3988" s="132">
        <f>SUBTOTAL(9,P3989:P4130)</f>
        <v>107330097</v>
      </c>
      <c r="Q3988" s="122">
        <f>(N3988/O3988)*100-100</f>
        <v>33.488757889051698</v>
      </c>
      <c r="R3988" s="755"/>
      <c r="S3988" s="755"/>
      <c r="T3988" s="11"/>
    </row>
    <row r="3989" spans="1:73">
      <c r="A3989" s="67"/>
      <c r="B3989" s="28"/>
      <c r="C3989" s="28"/>
      <c r="D3989" s="1062" t="s">
        <v>199</v>
      </c>
      <c r="E3989" s="13"/>
      <c r="N3989" s="18">
        <f>SUBTOTAL(9,N3990:N3999)</f>
        <v>120608000</v>
      </c>
      <c r="O3989" s="18">
        <f>SUBTOTAL(9,O3990:O3999)</f>
        <v>35494000</v>
      </c>
      <c r="P3989" s="18">
        <f>SUBTOTAL(9,P3990:P3999)</f>
        <v>85114000</v>
      </c>
      <c r="Q3989" s="69"/>
      <c r="R3989" s="755"/>
      <c r="S3989" s="755"/>
      <c r="T3989" s="11"/>
      <c r="AZ3989" s="10"/>
      <c r="BA3989" s="10"/>
      <c r="BC3989" s="11"/>
      <c r="BD3989" s="12"/>
    </row>
    <row r="3990" spans="1:73">
      <c r="A3990" s="67"/>
      <c r="B3990" s="28"/>
      <c r="C3990" s="28"/>
      <c r="D3990" s="1062"/>
      <c r="E3990" s="13" t="s">
        <v>3156</v>
      </c>
      <c r="H3990" s="16">
        <v>3</v>
      </c>
      <c r="I3990" s="15" t="s">
        <v>3028</v>
      </c>
      <c r="N3990" s="18">
        <f>SUBTOTAL(9,N3991:N3992)</f>
        <v>90871000</v>
      </c>
      <c r="O3990" s="18">
        <f>SUBTOTAL(9,O3991:O3992)</f>
        <v>26343000</v>
      </c>
      <c r="P3990" s="18">
        <f>SUBTOTAL(9,P3991:P3992)</f>
        <v>64528000</v>
      </c>
      <c r="Q3990" s="69"/>
      <c r="R3990" s="755"/>
      <c r="S3990" s="755"/>
      <c r="T3990" s="11"/>
      <c r="AZ3990" s="10"/>
      <c r="BA3990" s="10"/>
      <c r="BC3990" s="11"/>
      <c r="BD3990" s="12"/>
    </row>
    <row r="3991" spans="1:73">
      <c r="A3991" s="67"/>
      <c r="B3991" s="28"/>
      <c r="C3991" s="28"/>
      <c r="D3991" s="1062"/>
      <c r="E3991" s="13" t="s">
        <v>3157</v>
      </c>
      <c r="F3991" s="14">
        <v>2799910</v>
      </c>
      <c r="G3991" s="19" t="s">
        <v>3</v>
      </c>
      <c r="H3991" s="16">
        <v>1</v>
      </c>
      <c r="I3991" s="15" t="s">
        <v>3028</v>
      </c>
      <c r="J3991" s="19" t="s">
        <v>3</v>
      </c>
      <c r="K3991" s="16">
        <v>12</v>
      </c>
      <c r="L3991" s="15" t="s">
        <v>3089</v>
      </c>
      <c r="M3991" s="19" t="s">
        <v>5</v>
      </c>
      <c r="N3991" s="17">
        <f>ROUNDUP(IF(H3991&lt;=0,0,IF(K3991&lt;=0,0,F3991*H3991*K3991)),-3)</f>
        <v>33599000</v>
      </c>
      <c r="O3991" s="17">
        <v>26343000</v>
      </c>
      <c r="P3991" s="17">
        <f t="shared" ref="P3991:P3992" si="330">N3991-O3991</f>
        <v>7256000</v>
      </c>
      <c r="Q3991" s="69"/>
      <c r="R3991" s="755"/>
      <c r="S3991" s="755"/>
      <c r="T3991" s="11"/>
      <c r="AZ3991" s="10"/>
      <c r="BA3991" s="10"/>
      <c r="BC3991" s="11"/>
      <c r="BD3991" s="12"/>
    </row>
    <row r="3992" spans="1:73">
      <c r="A3992" s="67"/>
      <c r="B3992" s="28"/>
      <c r="C3992" s="28"/>
      <c r="D3992" s="1062"/>
      <c r="E3992" s="13" t="s">
        <v>3158</v>
      </c>
      <c r="F3992" s="14">
        <v>2386310</v>
      </c>
      <c r="G3992" s="19" t="s">
        <v>3</v>
      </c>
      <c r="H3992" s="16">
        <v>2</v>
      </c>
      <c r="I3992" s="15" t="s">
        <v>3028</v>
      </c>
      <c r="J3992" s="19" t="s">
        <v>3</v>
      </c>
      <c r="K3992" s="16">
        <v>12</v>
      </c>
      <c r="L3992" s="15" t="s">
        <v>3089</v>
      </c>
      <c r="M3992" s="19" t="s">
        <v>3159</v>
      </c>
      <c r="N3992" s="17">
        <f>ROUNDUP(IF(H3992&lt;=0,0,IF(K3992&lt;=0,0,F3992*H3992*K3992)),-3)</f>
        <v>57272000</v>
      </c>
      <c r="O3992" s="17">
        <v>0</v>
      </c>
      <c r="P3992" s="17">
        <f t="shared" si="330"/>
        <v>57272000</v>
      </c>
      <c r="Q3992" s="69"/>
      <c r="R3992" s="755"/>
      <c r="S3992" s="755"/>
      <c r="T3992" s="11"/>
      <c r="AZ3992" s="10"/>
      <c r="BA3992" s="10"/>
      <c r="BC3992" s="11"/>
      <c r="BD3992" s="12"/>
    </row>
    <row r="3993" spans="1:73">
      <c r="A3993" s="67"/>
      <c r="B3993" s="28"/>
      <c r="C3993" s="28"/>
      <c r="D3993" s="1062"/>
      <c r="E3993" s="13"/>
      <c r="N3993" s="17"/>
      <c r="O3993" s="17"/>
      <c r="P3993" s="17"/>
      <c r="Q3993" s="69"/>
      <c r="R3993" s="755"/>
      <c r="S3993" s="755"/>
      <c r="T3993" s="11"/>
      <c r="AZ3993" s="10"/>
      <c r="BA3993" s="10"/>
      <c r="BC3993" s="11"/>
      <c r="BD3993" s="12"/>
    </row>
    <row r="3994" spans="1:73">
      <c r="A3994" s="67"/>
      <c r="B3994" s="28"/>
      <c r="C3994" s="28"/>
      <c r="D3994" s="1062"/>
      <c r="E3994" s="13" t="s">
        <v>3160</v>
      </c>
      <c r="N3994" s="18">
        <f>SUBTOTAL(9,N3995:N3999)</f>
        <v>29737000</v>
      </c>
      <c r="O3994" s="18">
        <f>SUBTOTAL(9,O3995:O3999)</f>
        <v>9151000</v>
      </c>
      <c r="P3994" s="18">
        <f>SUBTOTAL(9,P3995:P3999)</f>
        <v>20586000</v>
      </c>
      <c r="Q3994" s="69"/>
      <c r="R3994" s="755"/>
      <c r="S3994" s="755"/>
      <c r="T3994" s="11"/>
      <c r="AZ3994" s="10"/>
      <c r="BA3994" s="10"/>
      <c r="BC3994" s="11"/>
      <c r="BD3994" s="12"/>
    </row>
    <row r="3995" spans="1:73">
      <c r="A3995" s="67"/>
      <c r="B3995" s="28"/>
      <c r="C3995" s="28"/>
      <c r="D3995" s="1062"/>
      <c r="E3995" s="20" t="s">
        <v>3021</v>
      </c>
      <c r="F3995" s="14">
        <f>N3990</f>
        <v>90871000</v>
      </c>
      <c r="G3995" s="19" t="s">
        <v>3</v>
      </c>
      <c r="H3995" s="21">
        <f>1.5/209</f>
        <v>7.1770334928229667E-3</v>
      </c>
      <c r="J3995" s="19" t="s">
        <v>3</v>
      </c>
      <c r="K3995" s="16">
        <v>30</v>
      </c>
      <c r="L3995" s="15" t="s">
        <v>3161</v>
      </c>
      <c r="M3995" s="19" t="s">
        <v>5</v>
      </c>
      <c r="N3995" s="17">
        <f>ROUNDUP(IF(H3995&lt;=0,0,IF(K3995&lt;=0,0,F3995*H3995*K3995)),-3)</f>
        <v>19566000</v>
      </c>
      <c r="O3995" s="17">
        <v>5859000</v>
      </c>
      <c r="P3995" s="17">
        <f t="shared" ref="P3995:P3999" si="331">N3995-O3995</f>
        <v>13707000</v>
      </c>
      <c r="Q3995" s="69"/>
      <c r="R3995" s="755"/>
      <c r="S3995" s="755"/>
      <c r="T3995" s="11"/>
      <c r="AZ3995" s="10"/>
      <c r="BA3995" s="10"/>
      <c r="BC3995" s="11"/>
      <c r="BD3995" s="12"/>
    </row>
    <row r="3996" spans="1:73">
      <c r="A3996" s="67"/>
      <c r="B3996" s="28"/>
      <c r="C3996" s="28"/>
      <c r="D3996" s="1062"/>
      <c r="E3996" s="20" t="s">
        <v>3030</v>
      </c>
      <c r="F3996" s="14">
        <f>N3990/12</f>
        <v>7572583.333333333</v>
      </c>
      <c r="G3996" s="19" t="s">
        <v>3</v>
      </c>
      <c r="H3996" s="21">
        <f>1/209*8</f>
        <v>3.8277511961722487E-2</v>
      </c>
      <c r="J3996" s="19" t="s">
        <v>3</v>
      </c>
      <c r="K3996" s="16">
        <v>10</v>
      </c>
      <c r="L3996" s="15" t="s">
        <v>3087</v>
      </c>
      <c r="M3996" s="19" t="s">
        <v>5</v>
      </c>
      <c r="N3996" s="17">
        <f>ROUNDUP(IF(H3996&lt;=0,0,IF(K3996&lt;=0,0,F3996*H3996*K3996)),-3)</f>
        <v>2899000</v>
      </c>
      <c r="O3996" s="17">
        <v>868000</v>
      </c>
      <c r="P3996" s="17">
        <f t="shared" si="331"/>
        <v>2031000</v>
      </c>
      <c r="Q3996" s="69"/>
      <c r="R3996" s="755"/>
      <c r="S3996" s="755"/>
      <c r="T3996" s="11"/>
      <c r="AZ3996" s="10"/>
      <c r="BA3996" s="10"/>
      <c r="BC3996" s="11"/>
      <c r="BD3996" s="12"/>
    </row>
    <row r="3997" spans="1:73">
      <c r="A3997" s="67"/>
      <c r="B3997" s="28"/>
      <c r="C3997" s="28"/>
      <c r="D3997" s="1062"/>
      <c r="E3997" s="20" t="s">
        <v>3020</v>
      </c>
      <c r="F3997" s="14">
        <v>130000</v>
      </c>
      <c r="G3997" s="19" t="s">
        <v>3</v>
      </c>
      <c r="H3997" s="16">
        <f>H3990</f>
        <v>3</v>
      </c>
      <c r="I3997" s="15" t="s">
        <v>119</v>
      </c>
      <c r="J3997" s="19" t="s">
        <v>3</v>
      </c>
      <c r="K3997" s="16">
        <v>12</v>
      </c>
      <c r="L3997" s="15" t="s">
        <v>120</v>
      </c>
      <c r="M3997" s="19" t="s">
        <v>5</v>
      </c>
      <c r="N3997" s="17">
        <f>ROUNDUP(IF(H3997&lt;=0,0,IF(K3997&lt;=0,0,F3997*H3997*K3997)),-3)</f>
        <v>4680000</v>
      </c>
      <c r="O3997" s="17">
        <v>1560000</v>
      </c>
      <c r="P3997" s="17">
        <f t="shared" si="331"/>
        <v>3120000</v>
      </c>
      <c r="Q3997" s="69"/>
      <c r="R3997" s="755"/>
      <c r="S3997" s="755"/>
      <c r="T3997" s="11"/>
      <c r="AZ3997" s="10"/>
      <c r="BA3997" s="10"/>
      <c r="BC3997" s="11"/>
      <c r="BD3997" s="12"/>
    </row>
    <row r="3998" spans="1:73">
      <c r="A3998" s="67"/>
      <c r="B3998" s="28"/>
      <c r="C3998" s="28"/>
      <c r="D3998" s="1062"/>
      <c r="E3998" s="20" t="s">
        <v>152</v>
      </c>
      <c r="F3998" s="14">
        <v>40000</v>
      </c>
      <c r="G3998" s="19" t="s">
        <v>3</v>
      </c>
      <c r="H3998" s="16">
        <f>H3990*0.8</f>
        <v>2.4000000000000004</v>
      </c>
      <c r="I3998" s="15" t="s">
        <v>119</v>
      </c>
      <c r="J3998" s="19" t="s">
        <v>3</v>
      </c>
      <c r="K3998" s="16">
        <v>12</v>
      </c>
      <c r="L3998" s="15" t="s">
        <v>120</v>
      </c>
      <c r="M3998" s="19" t="s">
        <v>5</v>
      </c>
      <c r="N3998" s="17">
        <f>ROUNDUP(IF(H3998&lt;=0,0,IF(K3998&lt;=0,0,F3998*H3998*K3998)),-3)</f>
        <v>1152000</v>
      </c>
      <c r="O3998" s="17">
        <v>384000</v>
      </c>
      <c r="P3998" s="17">
        <f t="shared" si="331"/>
        <v>768000</v>
      </c>
      <c r="Q3998" s="69"/>
      <c r="R3998" s="755"/>
      <c r="S3998" s="755"/>
      <c r="T3998" s="11"/>
      <c r="AZ3998" s="10"/>
      <c r="BA3998" s="10"/>
      <c r="BC3998" s="11"/>
      <c r="BD3998" s="12"/>
    </row>
    <row r="3999" spans="1:73">
      <c r="A3999" s="67"/>
      <c r="B3999" s="28"/>
      <c r="C3999" s="28"/>
      <c r="D3999" s="1062"/>
      <c r="E3999" s="20" t="s">
        <v>153</v>
      </c>
      <c r="F3999" s="14">
        <v>20000</v>
      </c>
      <c r="G3999" s="19" t="s">
        <v>3</v>
      </c>
      <c r="H3999" s="16">
        <f>H3990*2</f>
        <v>6</v>
      </c>
      <c r="I3999" s="15" t="s">
        <v>3028</v>
      </c>
      <c r="J3999" s="19" t="s">
        <v>3</v>
      </c>
      <c r="K3999" s="16">
        <v>12</v>
      </c>
      <c r="L3999" s="15" t="s">
        <v>3089</v>
      </c>
      <c r="M3999" s="19" t="s">
        <v>5</v>
      </c>
      <c r="N3999" s="17">
        <f>ROUNDUP(IF(H3999&lt;=0,0,IF(K3999&lt;=0,0,F3999*H3999*K3999)),-3)</f>
        <v>1440000</v>
      </c>
      <c r="O3999" s="17">
        <v>480000</v>
      </c>
      <c r="P3999" s="17">
        <f t="shared" si="331"/>
        <v>960000</v>
      </c>
      <c r="Q3999" s="69"/>
      <c r="R3999" s="755"/>
      <c r="S3999" s="755"/>
      <c r="T3999" s="11"/>
      <c r="AZ3999" s="10"/>
      <c r="BA3999" s="10"/>
      <c r="BC3999" s="11"/>
      <c r="BD3999" s="12"/>
    </row>
    <row r="4000" spans="1:73">
      <c r="A4000" s="67"/>
      <c r="B4000" s="28"/>
      <c r="C4000" s="28"/>
      <c r="D4000" s="1062"/>
      <c r="E4000" s="13"/>
      <c r="N4000" s="17"/>
      <c r="O4000" s="17"/>
      <c r="P4000" s="17"/>
      <c r="Q4000" s="69"/>
      <c r="R4000" s="755"/>
      <c r="S4000" s="755"/>
      <c r="T4000" s="11"/>
      <c r="AZ4000" s="10"/>
      <c r="BA4000" s="10"/>
      <c r="BC4000" s="11"/>
      <c r="BD4000" s="12"/>
    </row>
    <row r="4001" spans="1:74">
      <c r="A4001" s="67"/>
      <c r="B4001" s="28"/>
      <c r="C4001" s="28"/>
      <c r="D4001" s="1062" t="s">
        <v>507</v>
      </c>
      <c r="E4001" s="13"/>
      <c r="N4001" s="18">
        <f>SUBTOTAL(9,N4002:N4010)</f>
        <v>0</v>
      </c>
      <c r="O4001" s="18">
        <f>SUBTOTAL(9,O4002:O4010)</f>
        <v>25213670</v>
      </c>
      <c r="P4001" s="18">
        <f>SUBTOTAL(9,P4002:P4010)</f>
        <v>-25213670</v>
      </c>
      <c r="Q4001" s="69"/>
      <c r="R4001" s="755"/>
      <c r="S4001" s="755"/>
      <c r="T4001" s="11"/>
      <c r="AZ4001" s="10"/>
      <c r="BA4001" s="10"/>
      <c r="BC4001" s="11"/>
      <c r="BD4001" s="12"/>
    </row>
    <row r="4002" spans="1:74">
      <c r="A4002" s="67"/>
      <c r="B4002" s="28"/>
      <c r="C4002" s="28"/>
      <c r="D4002" s="1062"/>
      <c r="E4002" s="22" t="s">
        <v>52</v>
      </c>
      <c r="F4002" s="23"/>
      <c r="H4002" s="24"/>
      <c r="I4002" s="15" t="s">
        <v>26</v>
      </c>
      <c r="N4002" s="17">
        <f>SUBTOTAL(9,N4003)</f>
        <v>0</v>
      </c>
      <c r="O4002" s="17">
        <f>SUBTOTAL(9,O4003)</f>
        <v>18248670</v>
      </c>
      <c r="P4002" s="17">
        <f>SUBTOTAL(9,P4003)</f>
        <v>-18248670</v>
      </c>
      <c r="Q4002" s="69"/>
      <c r="R4002" s="755"/>
      <c r="S4002" s="755"/>
      <c r="T4002" s="11"/>
      <c r="AZ4002" s="10"/>
      <c r="BA4002" s="10"/>
      <c r="BC4002" s="11"/>
      <c r="BD4002" s="12"/>
    </row>
    <row r="4003" spans="1:74">
      <c r="A4003" s="67"/>
      <c r="B4003" s="28"/>
      <c r="C4003" s="28"/>
      <c r="D4003" s="1062"/>
      <c r="E4003" s="25" t="s">
        <v>65</v>
      </c>
      <c r="F4003" s="26"/>
      <c r="G4003" s="25" t="s">
        <v>3</v>
      </c>
      <c r="H4003" s="25"/>
      <c r="I4003" s="27" t="s">
        <v>26</v>
      </c>
      <c r="J4003" s="25" t="s">
        <v>3</v>
      </c>
      <c r="K4003" s="25"/>
      <c r="L4003" s="27" t="s">
        <v>12</v>
      </c>
      <c r="M4003" s="25" t="s">
        <v>5</v>
      </c>
      <c r="N4003" s="17">
        <f>ROUNDUP(IF(H4003&lt;=0,0,IF(K4003&lt;=0,0,F4003*H4003*K4003)),-3)</f>
        <v>0</v>
      </c>
      <c r="O4003" s="17">
        <v>18248670</v>
      </c>
      <c r="P4003" s="17">
        <f t="shared" ref="P4003" si="332">N4003-O4003</f>
        <v>-18248670</v>
      </c>
      <c r="Q4003" s="69"/>
      <c r="R4003" s="755"/>
      <c r="S4003" s="755"/>
      <c r="T4003" s="11"/>
      <c r="AZ4003" s="10"/>
      <c r="BA4003" s="10"/>
      <c r="BC4003" s="11"/>
      <c r="BD4003" s="12"/>
    </row>
    <row r="4004" spans="1:74">
      <c r="A4004" s="67"/>
      <c r="B4004" s="28"/>
      <c r="C4004" s="28"/>
      <c r="D4004" s="1062"/>
      <c r="E4004" s="13"/>
      <c r="N4004" s="17"/>
      <c r="O4004" s="17"/>
      <c r="P4004" s="17"/>
      <c r="Q4004" s="69"/>
      <c r="R4004" s="755"/>
      <c r="S4004" s="755"/>
      <c r="T4004" s="11"/>
      <c r="AZ4004" s="10"/>
      <c r="BA4004" s="10"/>
      <c r="BC4004" s="11"/>
      <c r="BD4004" s="12"/>
    </row>
    <row r="4005" spans="1:74">
      <c r="A4005" s="67"/>
      <c r="B4005" s="28"/>
      <c r="C4005" s="28"/>
      <c r="D4005" s="1062"/>
      <c r="E4005" s="13" t="s">
        <v>49</v>
      </c>
      <c r="N4005" s="17">
        <f>SUBTOTAL(9,N4006:N4010)</f>
        <v>0</v>
      </c>
      <c r="O4005" s="17">
        <f>SUBTOTAL(9,O4006:O4010)</f>
        <v>6965000</v>
      </c>
      <c r="P4005" s="17">
        <f>SUBTOTAL(9,P4006:P4010)</f>
        <v>-6965000</v>
      </c>
      <c r="Q4005" s="69"/>
      <c r="R4005" s="755"/>
      <c r="S4005" s="755"/>
      <c r="T4005" s="11"/>
      <c r="AZ4005" s="10"/>
      <c r="BA4005" s="10"/>
      <c r="BC4005" s="11"/>
      <c r="BD4005" s="12"/>
    </row>
    <row r="4006" spans="1:74">
      <c r="A4006" s="67"/>
      <c r="B4006" s="28"/>
      <c r="C4006" s="28"/>
      <c r="D4006" s="1062"/>
      <c r="E4006" s="25" t="s">
        <v>66</v>
      </c>
      <c r="G4006" s="19" t="s">
        <v>3</v>
      </c>
      <c r="H4006" s="21"/>
      <c r="I4006" s="27" t="s">
        <v>16</v>
      </c>
      <c r="J4006" s="25" t="s">
        <v>3</v>
      </c>
      <c r="K4006" s="25"/>
      <c r="L4006" s="27" t="s">
        <v>50</v>
      </c>
      <c r="M4006" s="15" t="s">
        <v>5</v>
      </c>
      <c r="N4006" s="17">
        <f>ROUNDUP(IF(H4006&lt;=0,0,IF(K4006&lt;=0,0,F4006*H4006*K4006)),-3)</f>
        <v>0</v>
      </c>
      <c r="O4006" s="17">
        <v>3955000</v>
      </c>
      <c r="P4006" s="17">
        <f t="shared" ref="P4006:P4010" si="333">N4006-O4006</f>
        <v>-3955000</v>
      </c>
      <c r="Q4006" s="69"/>
      <c r="R4006" s="755"/>
      <c r="S4006" s="755"/>
      <c r="T4006" s="11"/>
      <c r="AZ4006" s="10"/>
      <c r="BA4006" s="10"/>
      <c r="BC4006" s="11"/>
      <c r="BD4006" s="12"/>
    </row>
    <row r="4007" spans="1:74">
      <c r="A4007" s="67"/>
      <c r="B4007" s="28"/>
      <c r="C4007" s="28"/>
      <c r="D4007" s="1062"/>
      <c r="E4007" s="25" t="s">
        <v>67</v>
      </c>
      <c r="G4007" s="19" t="s">
        <v>3</v>
      </c>
      <c r="H4007" s="21"/>
      <c r="I4007" s="27" t="s">
        <v>16</v>
      </c>
      <c r="J4007" s="25" t="s">
        <v>3</v>
      </c>
      <c r="K4007" s="25"/>
      <c r="L4007" s="27" t="s">
        <v>51</v>
      </c>
      <c r="M4007" s="15" t="s">
        <v>5</v>
      </c>
      <c r="N4007" s="17">
        <f>ROUNDUP(IF(H4007&lt;=0,0,IF(K4007&lt;=0,0,F4007*H4007*K4007)),-3)</f>
        <v>0</v>
      </c>
      <c r="O4007" s="17">
        <v>586000</v>
      </c>
      <c r="P4007" s="17">
        <f t="shared" si="333"/>
        <v>-586000</v>
      </c>
      <c r="Q4007" s="69"/>
      <c r="R4007" s="755"/>
      <c r="S4007" s="755"/>
      <c r="T4007" s="11"/>
      <c r="AZ4007" s="10"/>
      <c r="BA4007" s="10"/>
      <c r="BC4007" s="11"/>
      <c r="BD4007" s="12"/>
      <c r="BV4007" s="11"/>
    </row>
    <row r="4008" spans="1:74">
      <c r="A4008" s="67"/>
      <c r="B4008" s="28"/>
      <c r="C4008" s="28"/>
      <c r="D4008" s="1062"/>
      <c r="E4008" s="25" t="s">
        <v>3020</v>
      </c>
      <c r="G4008" s="25" t="s">
        <v>3</v>
      </c>
      <c r="H4008" s="25"/>
      <c r="I4008" s="27" t="s">
        <v>26</v>
      </c>
      <c r="J4008" s="25" t="s">
        <v>3</v>
      </c>
      <c r="K4008" s="25"/>
      <c r="L4008" s="27" t="s">
        <v>12</v>
      </c>
      <c r="M4008" s="15" t="s">
        <v>5</v>
      </c>
      <c r="N4008" s="17">
        <f>ROUNDUP(IF(H4008&lt;=0,0,IF(K4008&lt;=0,0,F4008*H4008*K4008)),-3)</f>
        <v>0</v>
      </c>
      <c r="O4008" s="17">
        <v>1560000</v>
      </c>
      <c r="P4008" s="17">
        <f t="shared" si="333"/>
        <v>-1560000</v>
      </c>
      <c r="Q4008" s="69"/>
      <c r="R4008" s="755"/>
      <c r="S4008" s="755"/>
      <c r="T4008" s="11"/>
      <c r="AZ4008" s="10"/>
      <c r="BA4008" s="10"/>
      <c r="BC4008" s="11"/>
      <c r="BD4008" s="12"/>
    </row>
    <row r="4009" spans="1:74">
      <c r="A4009" s="67"/>
      <c r="B4009" s="28"/>
      <c r="C4009" s="28"/>
      <c r="D4009" s="1062"/>
      <c r="E4009" s="25" t="s">
        <v>57</v>
      </c>
      <c r="G4009" s="25" t="s">
        <v>3</v>
      </c>
      <c r="I4009" s="27" t="s">
        <v>26</v>
      </c>
      <c r="J4009" s="25" t="s">
        <v>3</v>
      </c>
      <c r="K4009" s="25"/>
      <c r="L4009" s="27" t="s">
        <v>12</v>
      </c>
      <c r="M4009" s="15" t="s">
        <v>5</v>
      </c>
      <c r="N4009" s="17">
        <f>ROUNDUP(IF(H4009&lt;=0,0,IF(K4009&lt;=0,0,F4009*H4009*K4009)),-3)</f>
        <v>0</v>
      </c>
      <c r="O4009" s="17">
        <v>384000</v>
      </c>
      <c r="P4009" s="17">
        <f t="shared" si="333"/>
        <v>-384000</v>
      </c>
      <c r="Q4009" s="69"/>
      <c r="R4009" s="755"/>
      <c r="S4009" s="755"/>
      <c r="T4009" s="11"/>
      <c r="AZ4009" s="10"/>
      <c r="BA4009" s="10"/>
      <c r="BC4009" s="11"/>
      <c r="BD4009" s="12"/>
    </row>
    <row r="4010" spans="1:74">
      <c r="A4010" s="67"/>
      <c r="B4010" s="28"/>
      <c r="C4010" s="28"/>
      <c r="D4010" s="1062"/>
      <c r="E4010" s="25" t="s">
        <v>58</v>
      </c>
      <c r="G4010" s="25" t="s">
        <v>3</v>
      </c>
      <c r="I4010" s="27" t="s">
        <v>26</v>
      </c>
      <c r="J4010" s="25" t="s">
        <v>3</v>
      </c>
      <c r="K4010" s="25"/>
      <c r="L4010" s="27" t="s">
        <v>12</v>
      </c>
      <c r="M4010" s="15" t="s">
        <v>5</v>
      </c>
      <c r="N4010" s="17">
        <f>ROUNDUP(IF(H4010&lt;=0,0,IF(K4010&lt;=0,0,F4010*H4010*K4010)),-3)</f>
        <v>0</v>
      </c>
      <c r="O4010" s="17">
        <v>480000</v>
      </c>
      <c r="P4010" s="17">
        <f t="shared" si="333"/>
        <v>-480000</v>
      </c>
      <c r="Q4010" s="69"/>
      <c r="R4010" s="755"/>
      <c r="S4010" s="755"/>
      <c r="T4010" s="11"/>
      <c r="AZ4010" s="10"/>
      <c r="BA4010" s="10"/>
      <c r="BC4010" s="11"/>
      <c r="BD4010" s="12"/>
    </row>
    <row r="4011" spans="1:74">
      <c r="A4011" s="67"/>
      <c r="B4011" s="28"/>
      <c r="C4011" s="28"/>
      <c r="D4011" s="1062"/>
      <c r="E4011" s="13"/>
      <c r="N4011" s="17"/>
      <c r="O4011" s="17"/>
      <c r="P4011" s="17"/>
      <c r="Q4011" s="69"/>
      <c r="R4011" s="755"/>
      <c r="S4011" s="755"/>
      <c r="T4011" s="11"/>
      <c r="AZ4011" s="10"/>
      <c r="BA4011" s="10"/>
      <c r="BC4011" s="11"/>
      <c r="BD4011" s="12"/>
    </row>
    <row r="4012" spans="1:74">
      <c r="A4012" s="67"/>
      <c r="B4012" s="28"/>
      <c r="C4012" s="68"/>
      <c r="D4012" s="1062" t="s">
        <v>518</v>
      </c>
      <c r="E4012" s="13"/>
      <c r="H4012" s="24"/>
      <c r="N4012" s="18">
        <f>SUBTOTAL(9,N4013:N4013)</f>
        <v>32254000</v>
      </c>
      <c r="O4012" s="18">
        <f>SUBTOTAL(9,O4013:O4013)</f>
        <v>19416000</v>
      </c>
      <c r="P4012" s="18">
        <f>SUBTOTAL(9,P4013:P4013)</f>
        <v>12838000</v>
      </c>
      <c r="Q4012" s="69"/>
      <c r="R4012" s="755"/>
      <c r="S4012" s="755"/>
      <c r="T4012" s="11"/>
      <c r="AZ4012" s="10"/>
      <c r="BA4012" s="10"/>
      <c r="BC4012" s="11"/>
      <c r="BD4012" s="12"/>
    </row>
    <row r="4013" spans="1:74">
      <c r="A4013" s="67"/>
      <c r="B4013" s="28"/>
      <c r="C4013" s="68"/>
      <c r="D4013" s="1011"/>
      <c r="E4013" s="19" t="s">
        <v>3162</v>
      </c>
      <c r="F4013" s="14">
        <v>2687770</v>
      </c>
      <c r="G4013" s="29" t="s">
        <v>3</v>
      </c>
      <c r="H4013" s="30">
        <v>1</v>
      </c>
      <c r="I4013" s="31" t="s">
        <v>26</v>
      </c>
      <c r="J4013" s="29" t="s">
        <v>3</v>
      </c>
      <c r="K4013" s="29">
        <v>12</v>
      </c>
      <c r="L4013" s="31" t="s">
        <v>12</v>
      </c>
      <c r="M4013" s="29" t="s">
        <v>5</v>
      </c>
      <c r="N4013" s="32">
        <f>ROUNDUP((F4013*H4013*K4013),-3)</f>
        <v>32254000</v>
      </c>
      <c r="O4013" s="17">
        <v>19416000</v>
      </c>
      <c r="P4013" s="17">
        <f t="shared" ref="P4013" si="334">N4013-O4013</f>
        <v>12838000</v>
      </c>
      <c r="Q4013" s="69"/>
      <c r="R4013" s="755"/>
      <c r="S4013" s="755"/>
      <c r="T4013" s="11"/>
      <c r="AZ4013" s="10"/>
      <c r="BA4013" s="10"/>
      <c r="BC4013" s="11"/>
      <c r="BD4013" s="12"/>
    </row>
    <row r="4014" spans="1:74">
      <c r="A4014" s="67"/>
      <c r="B4014" s="28"/>
      <c r="C4014" s="68"/>
      <c r="D4014" s="1011"/>
      <c r="E4014" s="13"/>
      <c r="H4014" s="24"/>
      <c r="N4014" s="17"/>
      <c r="O4014" s="17"/>
      <c r="P4014" s="17"/>
      <c r="Q4014" s="69"/>
      <c r="R4014" s="755"/>
      <c r="S4014" s="755"/>
      <c r="T4014" s="11"/>
      <c r="AZ4014" s="10"/>
      <c r="BA4014" s="10"/>
      <c r="BC4014" s="11"/>
      <c r="BD4014" s="12"/>
    </row>
    <row r="4015" spans="1:74">
      <c r="A4015" s="67"/>
      <c r="B4015" s="28"/>
      <c r="C4015" s="28"/>
      <c r="D4015" s="1062" t="s">
        <v>404</v>
      </c>
      <c r="E4015" s="13"/>
      <c r="N4015" s="18">
        <f>SUBTOTAL(9,N4016:N4016)</f>
        <v>10445000</v>
      </c>
      <c r="O4015" s="18">
        <f>SUBTOTAL(9,O4016:O4016)</f>
        <v>5059000</v>
      </c>
      <c r="P4015" s="18">
        <f>SUBTOTAL(9,P4016:P4016)</f>
        <v>5386000</v>
      </c>
      <c r="Q4015" s="69"/>
      <c r="R4015" s="755"/>
      <c r="S4015" s="755"/>
      <c r="T4015" s="11"/>
      <c r="AZ4015" s="10"/>
      <c r="BA4015" s="10"/>
      <c r="BC4015" s="11"/>
      <c r="BD4015" s="12"/>
    </row>
    <row r="4016" spans="1:74">
      <c r="A4016" s="67"/>
      <c r="B4016" s="28"/>
      <c r="C4016" s="28"/>
      <c r="D4016" s="1011"/>
      <c r="E4016" s="33" t="s">
        <v>796</v>
      </c>
      <c r="F4016" s="34">
        <f>N3989-N3998-N3999</f>
        <v>118016000</v>
      </c>
      <c r="G4016" s="35" t="s">
        <v>3</v>
      </c>
      <c r="H4016" s="36">
        <v>8.8499999999999995E-2</v>
      </c>
      <c r="I4016" s="35" t="s">
        <v>3022</v>
      </c>
      <c r="J4016" s="35" t="s">
        <v>3</v>
      </c>
      <c r="K4016" s="37">
        <v>1</v>
      </c>
      <c r="L4016" s="35" t="s">
        <v>16</v>
      </c>
      <c r="M4016" s="15" t="s">
        <v>5</v>
      </c>
      <c r="N4016" s="17">
        <f>ROUNDUP(IF(H4016&lt;=0,0,IF(K4016&lt;=0,0,F4016*H4016*K4016)),-3)</f>
        <v>10445000</v>
      </c>
      <c r="O4016" s="17">
        <v>5059000</v>
      </c>
      <c r="P4016" s="17">
        <f t="shared" ref="P4016" si="335">N4016-O4016</f>
        <v>5386000</v>
      </c>
      <c r="Q4016" s="69"/>
      <c r="R4016" s="755"/>
      <c r="S4016" s="755"/>
      <c r="T4016" s="11"/>
      <c r="AZ4016" s="10"/>
      <c r="BA4016" s="10"/>
      <c r="BC4016" s="11"/>
      <c r="BD4016" s="12"/>
    </row>
    <row r="4017" spans="1:56">
      <c r="A4017" s="67"/>
      <c r="B4017" s="28"/>
      <c r="C4017" s="28"/>
      <c r="D4017" s="1011"/>
      <c r="E4017" s="33"/>
      <c r="F4017" s="38"/>
      <c r="G4017" s="19"/>
      <c r="H4017" s="36"/>
      <c r="I4017" s="39"/>
      <c r="J4017" s="19"/>
      <c r="K4017" s="19"/>
      <c r="L4017" s="39"/>
      <c r="N4017" s="17"/>
      <c r="O4017" s="17"/>
      <c r="P4017" s="17"/>
      <c r="Q4017" s="69"/>
      <c r="R4017" s="755"/>
      <c r="S4017" s="755"/>
      <c r="T4017" s="11"/>
      <c r="AZ4017" s="10"/>
      <c r="BA4017" s="10"/>
      <c r="BC4017" s="11"/>
      <c r="BD4017" s="12"/>
    </row>
    <row r="4018" spans="1:56">
      <c r="A4018" s="67"/>
      <c r="B4018" s="28"/>
      <c r="C4018" s="28"/>
      <c r="D4018" s="1062" t="s">
        <v>509</v>
      </c>
      <c r="E4018" s="33"/>
      <c r="F4018" s="38"/>
      <c r="G4018" s="19"/>
      <c r="H4018" s="36"/>
      <c r="I4018" s="39"/>
      <c r="J4018" s="19"/>
      <c r="K4018" s="19"/>
      <c r="L4018" s="39"/>
      <c r="N4018" s="18">
        <f>SUBTOTAL(9,N4019:N4023)</f>
        <v>11592000</v>
      </c>
      <c r="O4018" s="18">
        <f>SUBTOTAL(9,O4019:O4023)</f>
        <v>5592000</v>
      </c>
      <c r="P4018" s="18">
        <f>SUBTOTAL(9,P4019:P4023)</f>
        <v>6000000</v>
      </c>
      <c r="Q4018" s="69"/>
      <c r="R4018" s="755"/>
      <c r="S4018" s="755"/>
      <c r="T4018" s="11"/>
      <c r="AZ4018" s="10"/>
      <c r="BA4018" s="10"/>
      <c r="BC4018" s="11"/>
      <c r="BD4018" s="12"/>
    </row>
    <row r="4019" spans="1:56">
      <c r="A4019" s="67"/>
      <c r="B4019" s="28"/>
      <c r="C4019" s="28"/>
      <c r="D4019" s="1011"/>
      <c r="E4019" s="33" t="s">
        <v>797</v>
      </c>
      <c r="F4019" s="34">
        <f>N3989-1200000*H3990</f>
        <v>117008000</v>
      </c>
      <c r="G4019" s="35" t="s">
        <v>3</v>
      </c>
      <c r="H4019" s="40">
        <v>1.2999999999999999E-2</v>
      </c>
      <c r="I4019" s="35" t="s">
        <v>3022</v>
      </c>
      <c r="J4019" s="35" t="s">
        <v>3</v>
      </c>
      <c r="K4019" s="37">
        <v>1</v>
      </c>
      <c r="L4019" s="35" t="s">
        <v>16</v>
      </c>
      <c r="M4019" s="35" t="s">
        <v>5</v>
      </c>
      <c r="N4019" s="17">
        <f>ROUNDUP(IF(H4019&lt;=0,0,IF(K4019&lt;=0,0,F4019*H4019*K4019)),-3)</f>
        <v>1522000</v>
      </c>
      <c r="O4019" s="17">
        <v>762000</v>
      </c>
      <c r="P4019" s="17">
        <f t="shared" ref="P4019:P4023" si="336">N4019-O4019</f>
        <v>760000</v>
      </c>
      <c r="Q4019" s="69"/>
      <c r="R4019" s="755"/>
      <c r="S4019" s="755"/>
      <c r="T4019" s="11"/>
      <c r="AZ4019" s="10"/>
      <c r="BA4019" s="10"/>
      <c r="BC4019" s="11"/>
      <c r="BD4019" s="12"/>
    </row>
    <row r="4020" spans="1:56">
      <c r="A4020" s="67"/>
      <c r="B4020" s="28"/>
      <c r="C4020" s="28"/>
      <c r="D4020" s="1011"/>
      <c r="E4020" s="33" t="s">
        <v>798</v>
      </c>
      <c r="F4020" s="34">
        <f>+F4019</f>
        <v>117008000</v>
      </c>
      <c r="G4020" s="35" t="s">
        <v>3</v>
      </c>
      <c r="H4020" s="41">
        <v>4.4999999999999998E-2</v>
      </c>
      <c r="I4020" s="35" t="s">
        <v>3022</v>
      </c>
      <c r="J4020" s="35" t="s">
        <v>3</v>
      </c>
      <c r="K4020" s="37">
        <v>1</v>
      </c>
      <c r="L4020" s="35" t="s">
        <v>16</v>
      </c>
      <c r="M4020" s="35" t="s">
        <v>5</v>
      </c>
      <c r="N4020" s="17">
        <f>ROUNDUP(IF(H4020&lt;=0,0,IF(K4020&lt;=0,0,F4020*H4020*K4020)),-3)</f>
        <v>5266000</v>
      </c>
      <c r="O4020" s="17">
        <v>2424000</v>
      </c>
      <c r="P4020" s="17">
        <f t="shared" si="336"/>
        <v>2842000</v>
      </c>
      <c r="Q4020" s="69"/>
      <c r="R4020" s="755"/>
      <c r="S4020" s="755"/>
      <c r="T4020" s="11"/>
      <c r="AZ4020" s="10"/>
      <c r="BA4020" s="10"/>
      <c r="BC4020" s="11"/>
      <c r="BD4020" s="12"/>
    </row>
    <row r="4021" spans="1:56">
      <c r="A4021" s="67"/>
      <c r="B4021" s="28"/>
      <c r="C4021" s="28"/>
      <c r="D4021" s="1011"/>
      <c r="E4021" s="33" t="s">
        <v>799</v>
      </c>
      <c r="F4021" s="34">
        <f>+F4019</f>
        <v>117008000</v>
      </c>
      <c r="G4021" s="35" t="s">
        <v>3</v>
      </c>
      <c r="H4021" s="41">
        <v>8.4399999999999996E-3</v>
      </c>
      <c r="I4021" s="35" t="s">
        <v>3022</v>
      </c>
      <c r="J4021" s="35" t="s">
        <v>3</v>
      </c>
      <c r="K4021" s="37">
        <v>1</v>
      </c>
      <c r="L4021" s="35" t="s">
        <v>16</v>
      </c>
      <c r="M4021" s="35" t="s">
        <v>5</v>
      </c>
      <c r="N4021" s="17">
        <f>ROUNDUP(IF(H4021&lt;=0,0,IF(K4021&lt;=0,0,F4021*H4021*K4021)),-3)</f>
        <v>988000</v>
      </c>
      <c r="O4021" s="17">
        <v>495000</v>
      </c>
      <c r="P4021" s="17">
        <f t="shared" si="336"/>
        <v>493000</v>
      </c>
      <c r="Q4021" s="69"/>
      <c r="R4021" s="755"/>
      <c r="S4021" s="755"/>
      <c r="T4021" s="11"/>
      <c r="AZ4021" s="10"/>
      <c r="BA4021" s="10"/>
      <c r="BC4021" s="11"/>
      <c r="BD4021" s="12"/>
    </row>
    <row r="4022" spans="1:56">
      <c r="A4022" s="67"/>
      <c r="B4022" s="28"/>
      <c r="C4022" s="28"/>
      <c r="D4022" s="1011"/>
      <c r="E4022" s="33" t="s">
        <v>800</v>
      </c>
      <c r="F4022" s="34">
        <f>+F4019</f>
        <v>117008000</v>
      </c>
      <c r="G4022" s="35" t="s">
        <v>3</v>
      </c>
      <c r="H4022" s="42">
        <v>3.0599999999999999E-2</v>
      </c>
      <c r="I4022" s="35" t="s">
        <v>3022</v>
      </c>
      <c r="J4022" s="35" t="s">
        <v>3</v>
      </c>
      <c r="K4022" s="37">
        <v>1</v>
      </c>
      <c r="L4022" s="35" t="s">
        <v>16</v>
      </c>
      <c r="M4022" s="35" t="s">
        <v>5</v>
      </c>
      <c r="N4022" s="17">
        <f>ROUNDUP(IF(H4022&lt;=0,0,IF(K4022&lt;=0,0,F4022*H4022*K4022)),-3)</f>
        <v>3581000</v>
      </c>
      <c r="O4022" s="17">
        <v>1793000</v>
      </c>
      <c r="P4022" s="17">
        <f t="shared" si="336"/>
        <v>1788000</v>
      </c>
      <c r="Q4022" s="69"/>
      <c r="R4022" s="755"/>
      <c r="S4022" s="755"/>
      <c r="T4022" s="11"/>
      <c r="AZ4022" s="10"/>
      <c r="BA4022" s="10"/>
      <c r="BC4022" s="11"/>
      <c r="BD4022" s="12"/>
    </row>
    <row r="4023" spans="1:56">
      <c r="A4023" s="67"/>
      <c r="B4023" s="28"/>
      <c r="C4023" s="28"/>
      <c r="D4023" s="1011"/>
      <c r="E4023" s="33" t="s">
        <v>3163</v>
      </c>
      <c r="F4023" s="34">
        <f>+N4022</f>
        <v>3581000</v>
      </c>
      <c r="G4023" s="35" t="s">
        <v>3</v>
      </c>
      <c r="H4023" s="42">
        <v>6.5500000000000003E-2</v>
      </c>
      <c r="I4023" s="35" t="s">
        <v>3022</v>
      </c>
      <c r="J4023" s="35" t="s">
        <v>3</v>
      </c>
      <c r="K4023" s="37">
        <v>1</v>
      </c>
      <c r="L4023" s="35" t="s">
        <v>16</v>
      </c>
      <c r="M4023" s="35" t="s">
        <v>5</v>
      </c>
      <c r="N4023" s="17">
        <f>ROUNDUP(IF(H4023&lt;=0,0,IF(K4023&lt;=0,0,F4023*H4023*K4023)),-3)</f>
        <v>235000</v>
      </c>
      <c r="O4023" s="17">
        <v>118000</v>
      </c>
      <c r="P4023" s="17">
        <f t="shared" si="336"/>
        <v>117000</v>
      </c>
      <c r="Q4023" s="69"/>
      <c r="R4023" s="755"/>
      <c r="S4023" s="755"/>
      <c r="T4023" s="11"/>
      <c r="AZ4023" s="10"/>
      <c r="BA4023" s="10"/>
      <c r="BC4023" s="11"/>
      <c r="BD4023" s="12"/>
    </row>
    <row r="4024" spans="1:56">
      <c r="A4024" s="67"/>
      <c r="B4024" s="28"/>
      <c r="C4024" s="28"/>
      <c r="D4024" s="1011"/>
      <c r="E4024" s="33"/>
      <c r="F4024" s="38"/>
      <c r="G4024" s="19"/>
      <c r="H4024" s="42"/>
      <c r="I4024" s="39"/>
      <c r="J4024" s="19"/>
      <c r="K4024" s="19"/>
      <c r="L4024" s="39"/>
      <c r="N4024" s="17"/>
      <c r="O4024" s="17"/>
      <c r="P4024" s="17"/>
      <c r="Q4024" s="69"/>
      <c r="R4024" s="755"/>
      <c r="S4024" s="755"/>
      <c r="T4024" s="11"/>
      <c r="AZ4024" s="10"/>
      <c r="BA4024" s="10"/>
      <c r="BC4024" s="11"/>
      <c r="BD4024" s="12"/>
    </row>
    <row r="4025" spans="1:56">
      <c r="A4025" s="67"/>
      <c r="B4025" s="28"/>
      <c r="C4025" s="28"/>
      <c r="D4025" s="1062" t="s">
        <v>405</v>
      </c>
      <c r="E4025" s="33"/>
      <c r="F4025" s="38"/>
      <c r="G4025" s="19"/>
      <c r="H4025" s="42"/>
      <c r="I4025" s="39"/>
      <c r="J4025" s="19"/>
      <c r="K4025" s="19"/>
      <c r="L4025" s="39"/>
      <c r="N4025" s="18">
        <f>SUBTOTAL(9,N4026:N4026)</f>
        <v>2520000</v>
      </c>
      <c r="O4025" s="18">
        <f>SUBTOTAL(9,O4026:O4026)</f>
        <v>1230000</v>
      </c>
      <c r="P4025" s="18">
        <f>SUBTOTAL(9,P4026:P4026)</f>
        <v>1290000</v>
      </c>
      <c r="Q4025" s="69"/>
      <c r="R4025" s="755"/>
      <c r="S4025" s="755"/>
      <c r="T4025" s="11"/>
      <c r="AZ4025" s="10"/>
      <c r="BA4025" s="10"/>
      <c r="BC4025" s="11"/>
      <c r="BD4025" s="12"/>
    </row>
    <row r="4026" spans="1:56">
      <c r="A4026" s="67"/>
      <c r="B4026" s="28"/>
      <c r="C4026" s="28"/>
      <c r="D4026" s="1011"/>
      <c r="E4026" s="43" t="s">
        <v>183</v>
      </c>
      <c r="F4026" s="34">
        <v>70000</v>
      </c>
      <c r="G4026" s="35" t="s">
        <v>3</v>
      </c>
      <c r="H4026" s="24">
        <f>H3990</f>
        <v>3</v>
      </c>
      <c r="I4026" s="35" t="s">
        <v>3019</v>
      </c>
      <c r="J4026" s="35" t="s">
        <v>3</v>
      </c>
      <c r="K4026" s="37">
        <v>12</v>
      </c>
      <c r="L4026" s="35" t="s">
        <v>12</v>
      </c>
      <c r="M4026" s="35" t="s">
        <v>5</v>
      </c>
      <c r="N4026" s="17">
        <f>ROUNDUP(IF(H4026&lt;=0,0,IF(K4026&lt;=0,0,F4026*H4026*K4026)),-3)</f>
        <v>2520000</v>
      </c>
      <c r="O4026" s="17">
        <v>1230000</v>
      </c>
      <c r="P4026" s="17">
        <f t="shared" ref="P4026" si="337">N4026-O4026</f>
        <v>1290000</v>
      </c>
      <c r="Q4026" s="69"/>
      <c r="R4026" s="755"/>
      <c r="S4026" s="755"/>
      <c r="T4026" s="11"/>
      <c r="AZ4026" s="10"/>
      <c r="BA4026" s="10"/>
      <c r="BC4026" s="11"/>
      <c r="BD4026" s="12"/>
    </row>
    <row r="4027" spans="1:56">
      <c r="A4027" s="67"/>
      <c r="B4027" s="28"/>
      <c r="C4027" s="68"/>
      <c r="D4027" s="1011"/>
      <c r="E4027" s="43"/>
      <c r="F4027" s="19"/>
      <c r="G4027" s="19"/>
      <c r="H4027" s="44"/>
      <c r="I4027" s="39"/>
      <c r="J4027" s="19"/>
      <c r="K4027" s="19"/>
      <c r="L4027" s="39"/>
      <c r="N4027" s="17"/>
      <c r="O4027" s="17"/>
      <c r="P4027" s="17"/>
      <c r="Q4027" s="69"/>
      <c r="R4027" s="755"/>
      <c r="S4027" s="755"/>
      <c r="T4027" s="11"/>
      <c r="AZ4027" s="10"/>
      <c r="BA4027" s="10"/>
      <c r="BC4027" s="11"/>
      <c r="BD4027" s="12"/>
    </row>
    <row r="4028" spans="1:56">
      <c r="A4028" s="67"/>
      <c r="B4028" s="28"/>
      <c r="C4028" s="68"/>
      <c r="D4028" s="1062" t="s">
        <v>406</v>
      </c>
      <c r="E4028" s="43"/>
      <c r="F4028" s="19"/>
      <c r="G4028" s="19"/>
      <c r="H4028" s="44"/>
      <c r="I4028" s="39"/>
      <c r="J4028" s="19"/>
      <c r="K4028" s="19"/>
      <c r="L4028" s="39"/>
      <c r="N4028" s="18">
        <f>SUBTOTAL(9,N4029:N4029)</f>
        <v>2670000</v>
      </c>
      <c r="O4028" s="18">
        <f>SUBTOTAL(9,O4029:O4029)</f>
        <v>1320000</v>
      </c>
      <c r="P4028" s="18">
        <f>SUBTOTAL(9,P4029:P4029)</f>
        <v>1350000</v>
      </c>
      <c r="Q4028" s="69"/>
      <c r="R4028" s="755"/>
      <c r="S4028" s="755"/>
      <c r="T4028" s="11"/>
      <c r="AZ4028" s="10"/>
      <c r="BA4028" s="10"/>
      <c r="BC4028" s="11"/>
      <c r="BD4028" s="12"/>
    </row>
    <row r="4029" spans="1:56">
      <c r="A4029" s="67"/>
      <c r="B4029" s="28"/>
      <c r="C4029" s="68"/>
      <c r="D4029" s="1011"/>
      <c r="E4029" s="33" t="s">
        <v>3164</v>
      </c>
      <c r="F4029" s="34">
        <v>890000</v>
      </c>
      <c r="G4029" s="35" t="s">
        <v>3</v>
      </c>
      <c r="H4029" s="24">
        <f>H3990</f>
        <v>3</v>
      </c>
      <c r="I4029" s="35" t="s">
        <v>9</v>
      </c>
      <c r="J4029" s="35" t="s">
        <v>3</v>
      </c>
      <c r="K4029" s="37">
        <v>1</v>
      </c>
      <c r="L4029" s="35" t="s">
        <v>16</v>
      </c>
      <c r="M4029" s="35" t="s">
        <v>5</v>
      </c>
      <c r="N4029" s="17">
        <f>ROUNDUP(IF(H4029&lt;=0,0,IF(K4029&lt;=0,0,F4029*H4029*K4029)),-3)</f>
        <v>2670000</v>
      </c>
      <c r="O4029" s="17">
        <v>1320000</v>
      </c>
      <c r="P4029" s="17">
        <f t="shared" ref="P4029" si="338">N4029-O4029</f>
        <v>1350000</v>
      </c>
      <c r="Q4029" s="69"/>
      <c r="R4029" s="755"/>
      <c r="S4029" s="755"/>
      <c r="T4029" s="11"/>
      <c r="AZ4029" s="10"/>
      <c r="BA4029" s="10"/>
      <c r="BC4029" s="11"/>
      <c r="BD4029" s="12"/>
    </row>
    <row r="4030" spans="1:56">
      <c r="A4030" s="67"/>
      <c r="B4030" s="28"/>
      <c r="C4030" s="68"/>
      <c r="D4030" s="1011"/>
      <c r="E4030" s="33"/>
      <c r="F4030" s="34"/>
      <c r="G4030" s="35"/>
      <c r="H4030" s="24"/>
      <c r="I4030" s="35"/>
      <c r="J4030" s="35"/>
      <c r="K4030" s="37"/>
      <c r="L4030" s="35"/>
      <c r="M4030" s="35"/>
      <c r="N4030" s="17"/>
      <c r="O4030" s="17"/>
      <c r="P4030" s="17"/>
      <c r="Q4030" s="69"/>
      <c r="R4030" s="755"/>
      <c r="S4030" s="755"/>
      <c r="T4030" s="11"/>
      <c r="AZ4030" s="10"/>
      <c r="BA4030" s="10"/>
      <c r="BC4030" s="11"/>
      <c r="BD4030" s="12"/>
    </row>
    <row r="4031" spans="1:56">
      <c r="A4031" s="67"/>
      <c r="B4031" s="28"/>
      <c r="C4031" s="28"/>
      <c r="D4031" s="1062" t="s">
        <v>122</v>
      </c>
      <c r="E4031" s="33"/>
      <c r="F4031" s="38"/>
      <c r="G4031" s="19"/>
      <c r="H4031" s="36"/>
      <c r="I4031" s="39"/>
      <c r="J4031" s="19"/>
      <c r="K4031" s="19"/>
      <c r="L4031" s="39"/>
      <c r="N4031" s="18">
        <f>SUBTOTAL(9,N4032:N4033)</f>
        <v>2040000</v>
      </c>
      <c r="O4031" s="18">
        <f>SUBTOTAL(9,O4032:O4033)</f>
        <v>710000</v>
      </c>
      <c r="P4031" s="18">
        <f>SUBTOTAL(9,P4032:P4033)</f>
        <v>1330000</v>
      </c>
      <c r="Q4031" s="69"/>
      <c r="R4031" s="755"/>
      <c r="S4031" s="755"/>
      <c r="T4031" s="11"/>
      <c r="AZ4031" s="10"/>
      <c r="BA4031" s="10"/>
      <c r="BC4031" s="11"/>
      <c r="BD4031" s="12"/>
    </row>
    <row r="4032" spans="1:56">
      <c r="A4032" s="67"/>
      <c r="B4032" s="28"/>
      <c r="C4032" s="28"/>
      <c r="D4032" s="1011"/>
      <c r="E4032" s="20" t="s">
        <v>802</v>
      </c>
      <c r="F4032" s="34">
        <v>40000</v>
      </c>
      <c r="G4032" s="35" t="s">
        <v>3</v>
      </c>
      <c r="H4032" s="45">
        <f>H3990</f>
        <v>3</v>
      </c>
      <c r="I4032" s="35" t="s">
        <v>3019</v>
      </c>
      <c r="J4032" s="35" t="s">
        <v>3</v>
      </c>
      <c r="K4032" s="37">
        <v>12</v>
      </c>
      <c r="L4032" s="35" t="s">
        <v>12</v>
      </c>
      <c r="M4032" s="15" t="s">
        <v>5</v>
      </c>
      <c r="N4032" s="17">
        <f>ROUNDUP(IF(H4032&lt;=0,0,IF(K4032&lt;=0,0,F4032*H4032*K4032)),-3)</f>
        <v>1440000</v>
      </c>
      <c r="O4032" s="17">
        <v>510000</v>
      </c>
      <c r="P4032" s="17">
        <f t="shared" ref="P4032:P4033" si="339">N4032-O4032</f>
        <v>930000</v>
      </c>
      <c r="Q4032" s="69"/>
      <c r="R4032" s="755"/>
      <c r="S4032" s="755"/>
      <c r="T4032" s="11"/>
      <c r="AZ4032" s="10"/>
      <c r="BA4032" s="10"/>
      <c r="BC4032" s="11"/>
      <c r="BD4032" s="12"/>
    </row>
    <row r="4033" spans="1:56">
      <c r="A4033" s="67"/>
      <c r="B4033" s="28"/>
      <c r="C4033" s="68"/>
      <c r="D4033" s="1011"/>
      <c r="E4033" s="20" t="s">
        <v>803</v>
      </c>
      <c r="F4033" s="34">
        <v>100000</v>
      </c>
      <c r="G4033" s="35" t="s">
        <v>3</v>
      </c>
      <c r="H4033" s="45">
        <f>H3990</f>
        <v>3</v>
      </c>
      <c r="I4033" s="35" t="s">
        <v>3019</v>
      </c>
      <c r="J4033" s="35" t="s">
        <v>3</v>
      </c>
      <c r="K4033" s="37">
        <v>2</v>
      </c>
      <c r="L4033" s="35" t="s">
        <v>3024</v>
      </c>
      <c r="N4033" s="17">
        <f>ROUNDUP(IF(H4033&lt;=0,0,IF(K4033&lt;=0,F4033*H4033,F4033*H4033*K4033)),-3)</f>
        <v>600000</v>
      </c>
      <c r="O4033" s="17">
        <v>200000</v>
      </c>
      <c r="P4033" s="17">
        <f t="shared" si="339"/>
        <v>400000</v>
      </c>
      <c r="Q4033" s="69"/>
      <c r="R4033" s="755"/>
      <c r="S4033" s="755"/>
      <c r="T4033" s="11"/>
      <c r="AZ4033" s="10"/>
      <c r="BA4033" s="10"/>
      <c r="BC4033" s="11"/>
      <c r="BD4033" s="12"/>
    </row>
    <row r="4034" spans="1:56">
      <c r="A4034" s="67"/>
      <c r="B4034" s="28"/>
      <c r="C4034" s="28"/>
      <c r="D4034" s="1011"/>
      <c r="E4034" s="33"/>
      <c r="F4034" s="38"/>
      <c r="G4034" s="19"/>
      <c r="H4034" s="36"/>
      <c r="I4034" s="39"/>
      <c r="J4034" s="19"/>
      <c r="K4034" s="19"/>
      <c r="L4034" s="39"/>
      <c r="N4034" s="17"/>
      <c r="O4034" s="17"/>
      <c r="P4034" s="17"/>
      <c r="Q4034" s="69"/>
      <c r="R4034" s="755"/>
      <c r="S4034" s="755"/>
      <c r="T4034" s="11"/>
      <c r="AZ4034" s="10"/>
      <c r="BA4034" s="10"/>
      <c r="BC4034" s="11"/>
      <c r="BD4034" s="12"/>
    </row>
    <row r="4035" spans="1:56">
      <c r="A4035" s="67"/>
      <c r="B4035" s="28"/>
      <c r="C4035" s="68"/>
      <c r="D4035" s="1062" t="s">
        <v>397</v>
      </c>
      <c r="E4035" s="13"/>
      <c r="H4035" s="24"/>
      <c r="N4035" s="18">
        <f>SUBTOTAL(9,N4036:N4037)</f>
        <v>6834000</v>
      </c>
      <c r="O4035" s="18">
        <f>SUBTOTAL(9,O4036:O4037)</f>
        <v>5450000</v>
      </c>
      <c r="P4035" s="18">
        <f>SUBTOTAL(9,P4036:P4037)</f>
        <v>1384000</v>
      </c>
      <c r="Q4035" s="69"/>
      <c r="R4035" s="755"/>
      <c r="S4035" s="755"/>
      <c r="T4035" s="11"/>
      <c r="AZ4035" s="10"/>
      <c r="BA4035" s="10"/>
      <c r="BC4035" s="11"/>
      <c r="BD4035" s="12"/>
    </row>
    <row r="4036" spans="1:56">
      <c r="A4036" s="67"/>
      <c r="B4036" s="28"/>
      <c r="C4036" s="68"/>
      <c r="D4036" s="1004"/>
      <c r="E4036" s="47" t="s">
        <v>804</v>
      </c>
      <c r="F4036" s="48">
        <v>5000</v>
      </c>
      <c r="G4036" s="19" t="s">
        <v>3</v>
      </c>
      <c r="H4036" s="24">
        <v>5</v>
      </c>
      <c r="I4036" s="49" t="s">
        <v>3165</v>
      </c>
      <c r="J4036" s="19" t="s">
        <v>3</v>
      </c>
      <c r="K4036" s="24">
        <v>12</v>
      </c>
      <c r="L4036" s="49" t="s">
        <v>3166</v>
      </c>
      <c r="M4036" s="19" t="s">
        <v>5</v>
      </c>
      <c r="N4036" s="50">
        <f>ROUNDUP(IF(H4036&lt;=0,0,IF(K4036&lt;=0,0,F4036*H4036*K4036)),-3)</f>
        <v>300000</v>
      </c>
      <c r="O4036" s="17">
        <v>600000</v>
      </c>
      <c r="P4036" s="17">
        <f t="shared" ref="P4036:P4037" si="340">N4036-O4036</f>
        <v>-300000</v>
      </c>
      <c r="Q4036" s="69"/>
      <c r="R4036" s="755"/>
      <c r="S4036" s="755"/>
      <c r="T4036" s="11"/>
      <c r="AZ4036" s="10"/>
      <c r="BA4036" s="10"/>
      <c r="BC4036" s="11"/>
      <c r="BD4036" s="12"/>
    </row>
    <row r="4037" spans="1:56">
      <c r="A4037" s="67"/>
      <c r="B4037" s="28"/>
      <c r="C4037" s="68"/>
      <c r="D4037" s="1004"/>
      <c r="E4037" s="47" t="s">
        <v>805</v>
      </c>
      <c r="F4037" s="48">
        <v>495000</v>
      </c>
      <c r="G4037" s="19" t="s">
        <v>3</v>
      </c>
      <c r="H4037" s="51">
        <v>1.1000000000000001</v>
      </c>
      <c r="I4037" s="52" t="s">
        <v>3167</v>
      </c>
      <c r="J4037" s="19" t="s">
        <v>3</v>
      </c>
      <c r="K4037" s="24">
        <v>12</v>
      </c>
      <c r="L4037" s="49" t="s">
        <v>3166</v>
      </c>
      <c r="M4037" s="19" t="s">
        <v>5</v>
      </c>
      <c r="N4037" s="50">
        <f>ROUNDUP(IF(H4037&lt;=0,0,IF(K4037&lt;=0,0,F4037*H4037*K4037)),-3)</f>
        <v>6534000</v>
      </c>
      <c r="O4037" s="17">
        <v>4850000</v>
      </c>
      <c r="P4037" s="17">
        <f t="shared" si="340"/>
        <v>1684000</v>
      </c>
      <c r="Q4037" s="69"/>
      <c r="R4037" s="755"/>
      <c r="S4037" s="755"/>
      <c r="T4037" s="11"/>
      <c r="AZ4037" s="10"/>
      <c r="BA4037" s="10"/>
      <c r="BC4037" s="11"/>
      <c r="BD4037" s="12"/>
    </row>
    <row r="4038" spans="1:56">
      <c r="A4038" s="67"/>
      <c r="B4038" s="28"/>
      <c r="C4038" s="68"/>
      <c r="D4038" s="1004"/>
      <c r="E4038" s="47"/>
      <c r="F4038" s="48"/>
      <c r="G4038" s="19"/>
      <c r="H4038" s="51"/>
      <c r="I4038" s="52"/>
      <c r="J4038" s="19"/>
      <c r="K4038" s="24"/>
      <c r="L4038" s="49"/>
      <c r="M4038" s="19"/>
      <c r="N4038" s="50"/>
      <c r="O4038" s="17"/>
      <c r="P4038" s="17"/>
      <c r="Q4038" s="69"/>
      <c r="R4038" s="755"/>
      <c r="S4038" s="755"/>
      <c r="T4038" s="11"/>
      <c r="AZ4038" s="10"/>
      <c r="BA4038" s="10"/>
      <c r="BC4038" s="11"/>
      <c r="BD4038" s="12"/>
    </row>
    <row r="4039" spans="1:56">
      <c r="A4039" s="67"/>
      <c r="B4039" s="28"/>
      <c r="C4039" s="68"/>
      <c r="D4039" s="1062" t="s">
        <v>410</v>
      </c>
      <c r="E4039" s="47"/>
      <c r="F4039" s="48"/>
      <c r="G4039" s="19"/>
      <c r="H4039" s="53"/>
      <c r="I4039" s="49"/>
      <c r="J4039" s="19"/>
      <c r="K4039" s="54"/>
      <c r="L4039" s="49"/>
      <c r="M4039" s="19"/>
      <c r="N4039" s="18">
        <f>SUBTOTAL(9,N4040)</f>
        <v>10560000</v>
      </c>
      <c r="O4039" s="18">
        <f>SUBTOTAL(9,O4040)</f>
        <v>5820000</v>
      </c>
      <c r="P4039" s="18">
        <f>SUBTOTAL(9,P4040)</f>
        <v>4740000</v>
      </c>
      <c r="Q4039" s="69"/>
      <c r="R4039" s="755"/>
      <c r="S4039" s="755"/>
      <c r="T4039" s="11"/>
      <c r="AZ4039" s="10"/>
      <c r="BA4039" s="10"/>
      <c r="BC4039" s="11"/>
      <c r="BD4039" s="12"/>
    </row>
    <row r="4040" spans="1:56">
      <c r="A4040" s="67"/>
      <c r="B4040" s="28"/>
      <c r="C4040" s="68"/>
      <c r="D4040" s="1011"/>
      <c r="E4040" s="55" t="s">
        <v>3168</v>
      </c>
      <c r="F4040" s="56">
        <v>800000</v>
      </c>
      <c r="G4040" s="19" t="s">
        <v>3</v>
      </c>
      <c r="H4040" s="51">
        <v>1.1000000000000001</v>
      </c>
      <c r="I4040" s="52" t="s">
        <v>3167</v>
      </c>
      <c r="J4040" s="19" t="s">
        <v>3</v>
      </c>
      <c r="K4040" s="57">
        <v>12</v>
      </c>
      <c r="L4040" s="52" t="s">
        <v>3089</v>
      </c>
      <c r="M4040" s="19" t="s">
        <v>5</v>
      </c>
      <c r="N4040" s="17">
        <f>ROUNDUP(IF(H4040&lt;=0,0,IF(K4040&lt;=0,0,F4040*H4040*K4040)),-3)</f>
        <v>10560000</v>
      </c>
      <c r="O4040" s="17">
        <v>5820000</v>
      </c>
      <c r="P4040" s="17">
        <f t="shared" ref="P4040" si="341">N4040-O4040</f>
        <v>4740000</v>
      </c>
      <c r="Q4040" s="69"/>
      <c r="R4040" s="755"/>
      <c r="S4040" s="755"/>
      <c r="T4040" s="11"/>
      <c r="AZ4040" s="10"/>
      <c r="BA4040" s="10"/>
      <c r="BC4040" s="11"/>
      <c r="BD4040" s="12"/>
    </row>
    <row r="4041" spans="1:56">
      <c r="A4041" s="67"/>
      <c r="B4041" s="28"/>
      <c r="C4041" s="68"/>
      <c r="D4041" s="1004"/>
      <c r="E4041" s="47"/>
      <c r="F4041" s="48"/>
      <c r="G4041" s="19"/>
      <c r="H4041" s="51"/>
      <c r="I4041" s="52"/>
      <c r="J4041" s="19"/>
      <c r="K4041" s="24"/>
      <c r="L4041" s="49"/>
      <c r="M4041" s="19"/>
      <c r="N4041" s="50"/>
      <c r="O4041" s="17"/>
      <c r="P4041" s="17"/>
      <c r="Q4041" s="69"/>
      <c r="R4041" s="755"/>
      <c r="S4041" s="755"/>
      <c r="T4041" s="11"/>
      <c r="AZ4041" s="10"/>
      <c r="BA4041" s="10"/>
      <c r="BC4041" s="11"/>
      <c r="BD4041" s="12"/>
    </row>
    <row r="4042" spans="1:56">
      <c r="A4042" s="67"/>
      <c r="B4042" s="28"/>
      <c r="C4042" s="68"/>
      <c r="D4042" s="1062" t="s">
        <v>416</v>
      </c>
      <c r="E4042" s="47"/>
      <c r="F4042" s="48"/>
      <c r="G4042" s="19"/>
      <c r="H4042" s="53"/>
      <c r="I4042" s="49"/>
      <c r="J4042" s="19"/>
      <c r="K4042" s="54"/>
      <c r="L4042" s="49"/>
      <c r="M4042" s="19"/>
      <c r="N4042" s="18">
        <f>SUBTOTAL(9,N4043)</f>
        <v>531000</v>
      </c>
      <c r="O4042" s="18">
        <f>SUBTOTAL(9,O4043)</f>
        <v>550000</v>
      </c>
      <c r="P4042" s="18">
        <f>SUBTOTAL(9,P4043)</f>
        <v>-19000</v>
      </c>
      <c r="Q4042" s="69"/>
      <c r="R4042" s="755"/>
      <c r="S4042" s="755"/>
      <c r="T4042" s="11"/>
      <c r="AZ4042" s="10"/>
      <c r="BA4042" s="10"/>
      <c r="BC4042" s="11"/>
      <c r="BD4042" s="12"/>
    </row>
    <row r="4043" spans="1:56">
      <c r="A4043" s="67"/>
      <c r="B4043" s="28"/>
      <c r="C4043" s="68"/>
      <c r="D4043" s="1011"/>
      <c r="E4043" s="47" t="s">
        <v>3169</v>
      </c>
      <c r="F4043" s="48">
        <v>44200</v>
      </c>
      <c r="G4043" s="19" t="s">
        <v>3</v>
      </c>
      <c r="H4043" s="53">
        <v>1</v>
      </c>
      <c r="I4043" s="49" t="s">
        <v>3170</v>
      </c>
      <c r="J4043" s="19" t="s">
        <v>3</v>
      </c>
      <c r="K4043" s="54">
        <v>12</v>
      </c>
      <c r="L4043" s="49" t="s">
        <v>3166</v>
      </c>
      <c r="M4043" s="19" t="s">
        <v>5</v>
      </c>
      <c r="N4043" s="17">
        <f>ROUNDUP(IF(H4043&lt;=0,0,IF(K4043&lt;=0,0,F4043*H4043*K4043)),-3)</f>
        <v>531000</v>
      </c>
      <c r="O4043" s="17">
        <v>550000</v>
      </c>
      <c r="P4043" s="17">
        <f t="shared" ref="P4043" si="342">N4043-O4043</f>
        <v>-19000</v>
      </c>
      <c r="Q4043" s="69"/>
      <c r="R4043" s="755"/>
      <c r="S4043" s="755"/>
      <c r="T4043" s="11"/>
      <c r="AZ4043" s="10"/>
      <c r="BA4043" s="10"/>
      <c r="BC4043" s="11"/>
      <c r="BD4043" s="12"/>
    </row>
    <row r="4044" spans="1:56">
      <c r="A4044" s="67"/>
      <c r="B4044" s="28"/>
      <c r="C4044" s="68"/>
      <c r="D4044" s="1004"/>
      <c r="E4044" s="13"/>
      <c r="H4044" s="58"/>
      <c r="N4044" s="17"/>
      <c r="O4044" s="17"/>
      <c r="P4044" s="17"/>
      <c r="Q4044" s="69"/>
      <c r="R4044" s="755"/>
      <c r="S4044" s="755"/>
      <c r="T4044" s="11"/>
      <c r="AZ4044" s="10"/>
      <c r="BA4044" s="10"/>
      <c r="BC4044" s="11"/>
      <c r="BD4044" s="12"/>
    </row>
    <row r="4045" spans="1:56">
      <c r="A4045" s="67"/>
      <c r="B4045" s="28"/>
      <c r="C4045" s="68"/>
      <c r="D4045" s="1062" t="s">
        <v>436</v>
      </c>
      <c r="E4045" s="13"/>
      <c r="H4045" s="58"/>
      <c r="N4045" s="18">
        <f>SUBTOTAL(9,N4046:N4053)</f>
        <v>8554000</v>
      </c>
      <c r="O4045" s="18">
        <f>SUBTOTAL(9,O4046:O4053)</f>
        <v>1584000</v>
      </c>
      <c r="P4045" s="18">
        <f>SUBTOTAL(9,P4046:P4053)</f>
        <v>6970000</v>
      </c>
      <c r="Q4045" s="69"/>
      <c r="R4045" s="755"/>
      <c r="S4045" s="755"/>
      <c r="T4045" s="11"/>
      <c r="AZ4045" s="10"/>
      <c r="BA4045" s="10"/>
      <c r="BC4045" s="11"/>
      <c r="BD4045" s="12"/>
    </row>
    <row r="4046" spans="1:56">
      <c r="A4046" s="67"/>
      <c r="B4046" s="28"/>
      <c r="C4046" s="68"/>
      <c r="D4046" s="1089"/>
      <c r="E4046" s="47" t="s">
        <v>3171</v>
      </c>
      <c r="F4046" s="48">
        <v>2000</v>
      </c>
      <c r="G4046" s="19" t="s">
        <v>3</v>
      </c>
      <c r="H4046" s="53">
        <v>55</v>
      </c>
      <c r="I4046" s="49" t="s">
        <v>3027</v>
      </c>
      <c r="J4046" s="19" t="s">
        <v>3</v>
      </c>
      <c r="K4046" s="54">
        <v>25</v>
      </c>
      <c r="L4046" s="49" t="s">
        <v>3028</v>
      </c>
      <c r="M4046" s="19" t="s">
        <v>5</v>
      </c>
      <c r="N4046" s="17">
        <f>ROUNDUP(IF(H4046&lt;=0,0,IF(K4046&lt;=0,0,F4046*H4046*K4046)),-3)</f>
        <v>2750000</v>
      </c>
      <c r="O4046" s="17">
        <v>0</v>
      </c>
      <c r="P4046" s="17">
        <f t="shared" ref="P4046:P4053" si="343">N4046-O4046</f>
        <v>2750000</v>
      </c>
      <c r="Q4046" s="69"/>
      <c r="R4046" s="755"/>
      <c r="S4046" s="755"/>
      <c r="T4046" s="11"/>
      <c r="AZ4046" s="10"/>
      <c r="BA4046" s="10"/>
      <c r="BC4046" s="11"/>
      <c r="BD4046" s="12"/>
    </row>
    <row r="4047" spans="1:56">
      <c r="A4047" s="67"/>
      <c r="B4047" s="28"/>
      <c r="C4047" s="68"/>
      <c r="D4047" s="1089"/>
      <c r="E4047" s="47" t="s">
        <v>3172</v>
      </c>
      <c r="F4047" s="48">
        <v>100000</v>
      </c>
      <c r="G4047" s="19" t="s">
        <v>3</v>
      </c>
      <c r="H4047" s="53">
        <v>1</v>
      </c>
      <c r="I4047" s="49" t="s">
        <v>3025</v>
      </c>
      <c r="J4047" s="19" t="s">
        <v>3</v>
      </c>
      <c r="K4047" s="54">
        <v>1</v>
      </c>
      <c r="L4047" s="49" t="s">
        <v>3027</v>
      </c>
      <c r="M4047" s="19" t="s">
        <v>5</v>
      </c>
      <c r="N4047" s="17">
        <f>ROUNDUP(IF(H4047&lt;=0,0,IF(K4047&lt;=0,0,F4047*H4047*K4047)),-3)</f>
        <v>100000</v>
      </c>
      <c r="O4047" s="17">
        <v>0</v>
      </c>
      <c r="P4047" s="17">
        <f t="shared" si="343"/>
        <v>100000</v>
      </c>
      <c r="Q4047" s="69"/>
      <c r="R4047" s="755"/>
      <c r="S4047" s="755"/>
      <c r="T4047" s="11"/>
      <c r="AZ4047" s="10"/>
      <c r="BA4047" s="10"/>
      <c r="BC4047" s="11"/>
      <c r="BD4047" s="12"/>
    </row>
    <row r="4048" spans="1:56">
      <c r="A4048" s="67"/>
      <c r="B4048" s="28"/>
      <c r="C4048" s="68"/>
      <c r="D4048" s="1089"/>
      <c r="E4048" s="47" t="s">
        <v>3173</v>
      </c>
      <c r="F4048" s="48">
        <v>2000</v>
      </c>
      <c r="G4048" s="19" t="s">
        <v>3</v>
      </c>
      <c r="H4048" s="53">
        <v>3</v>
      </c>
      <c r="I4048" s="49" t="s">
        <v>3027</v>
      </c>
      <c r="J4048" s="19" t="s">
        <v>3</v>
      </c>
      <c r="K4048" s="54">
        <v>60</v>
      </c>
      <c r="L4048" s="49" t="s">
        <v>3028</v>
      </c>
      <c r="M4048" s="19" t="s">
        <v>5</v>
      </c>
      <c r="N4048" s="17">
        <f t="shared" ref="N4048:N4052" si="344">ROUNDUP(IF(H4048&lt;=0,0,IF(K4048&lt;=0,0,F4048*H4048*K4048)),-3)</f>
        <v>360000</v>
      </c>
      <c r="O4048" s="17"/>
      <c r="P4048" s="17">
        <f t="shared" si="343"/>
        <v>360000</v>
      </c>
      <c r="Q4048" s="69"/>
      <c r="R4048" s="755"/>
      <c r="S4048" s="755"/>
      <c r="T4048" s="11"/>
      <c r="AZ4048" s="10"/>
      <c r="BA4048" s="10"/>
      <c r="BC4048" s="11"/>
      <c r="BD4048" s="12"/>
    </row>
    <row r="4049" spans="1:75">
      <c r="A4049" s="67"/>
      <c r="B4049" s="28"/>
      <c r="C4049" s="68"/>
      <c r="D4049" s="1089"/>
      <c r="E4049" s="47" t="s">
        <v>3174</v>
      </c>
      <c r="F4049" s="48">
        <v>2000</v>
      </c>
      <c r="G4049" s="19" t="s">
        <v>3</v>
      </c>
      <c r="H4049" s="53">
        <v>6</v>
      </c>
      <c r="I4049" s="49" t="s">
        <v>3027</v>
      </c>
      <c r="J4049" s="19" t="s">
        <v>3</v>
      </c>
      <c r="K4049" s="54">
        <v>30</v>
      </c>
      <c r="L4049" s="49" t="s">
        <v>3028</v>
      </c>
      <c r="M4049" s="19" t="s">
        <v>5</v>
      </c>
      <c r="N4049" s="17">
        <f t="shared" si="344"/>
        <v>360000</v>
      </c>
      <c r="O4049" s="17"/>
      <c r="P4049" s="17">
        <f t="shared" si="343"/>
        <v>360000</v>
      </c>
      <c r="Q4049" s="69"/>
      <c r="R4049" s="755"/>
      <c r="S4049" s="755"/>
      <c r="T4049" s="11"/>
      <c r="AZ4049" s="10"/>
      <c r="BA4049" s="10"/>
      <c r="BC4049" s="11"/>
      <c r="BD4049" s="12"/>
    </row>
    <row r="4050" spans="1:75">
      <c r="A4050" s="67"/>
      <c r="B4050" s="28"/>
      <c r="C4050" s="68"/>
      <c r="D4050" s="1089"/>
      <c r="E4050" s="47" t="s">
        <v>3175</v>
      </c>
      <c r="F4050" s="48">
        <v>100000</v>
      </c>
      <c r="G4050" s="19" t="s">
        <v>3</v>
      </c>
      <c r="H4050" s="53">
        <v>1</v>
      </c>
      <c r="I4050" s="49" t="s">
        <v>3025</v>
      </c>
      <c r="J4050" s="19" t="s">
        <v>3</v>
      </c>
      <c r="K4050" s="54">
        <v>6</v>
      </c>
      <c r="L4050" s="49" t="s">
        <v>3027</v>
      </c>
      <c r="M4050" s="19" t="s">
        <v>5</v>
      </c>
      <c r="N4050" s="17">
        <f t="shared" si="344"/>
        <v>600000</v>
      </c>
      <c r="O4050" s="17">
        <v>500000</v>
      </c>
      <c r="P4050" s="17">
        <f t="shared" si="343"/>
        <v>100000</v>
      </c>
      <c r="Q4050" s="69"/>
      <c r="R4050" s="755"/>
      <c r="S4050" s="755"/>
      <c r="T4050" s="11"/>
      <c r="AZ4050" s="10"/>
      <c r="BA4050" s="10"/>
      <c r="BC4050" s="11"/>
      <c r="BD4050" s="12"/>
    </row>
    <row r="4051" spans="1:75">
      <c r="A4051" s="67"/>
      <c r="B4051" s="28"/>
      <c r="C4051" s="68"/>
      <c r="D4051" s="1089"/>
      <c r="E4051" s="55" t="s">
        <v>3176</v>
      </c>
      <c r="F4051" s="56">
        <v>2000</v>
      </c>
      <c r="G4051" s="19" t="s">
        <v>3</v>
      </c>
      <c r="H4051" s="59">
        <v>40</v>
      </c>
      <c r="I4051" s="52" t="s">
        <v>3027</v>
      </c>
      <c r="J4051" s="19" t="s">
        <v>3</v>
      </c>
      <c r="K4051" s="57">
        <v>30</v>
      </c>
      <c r="L4051" s="52" t="s">
        <v>3028</v>
      </c>
      <c r="M4051" s="19" t="s">
        <v>5</v>
      </c>
      <c r="N4051" s="17">
        <f t="shared" si="344"/>
        <v>2400000</v>
      </c>
      <c r="O4051" s="17">
        <v>0</v>
      </c>
      <c r="P4051" s="17">
        <f t="shared" si="343"/>
        <v>2400000</v>
      </c>
      <c r="Q4051" s="69"/>
      <c r="R4051" s="755"/>
      <c r="S4051" s="755"/>
      <c r="T4051" s="11"/>
      <c r="AZ4051" s="10"/>
      <c r="BA4051" s="10"/>
      <c r="BC4051" s="11"/>
      <c r="BD4051" s="12"/>
    </row>
    <row r="4052" spans="1:75">
      <c r="A4052" s="67"/>
      <c r="B4052" s="28"/>
      <c r="C4052" s="68"/>
      <c r="D4052" s="1089"/>
      <c r="E4052" s="55" t="s">
        <v>3177</v>
      </c>
      <c r="F4052" s="56">
        <v>100000</v>
      </c>
      <c r="G4052" s="19" t="s">
        <v>3</v>
      </c>
      <c r="H4052" s="59">
        <v>4</v>
      </c>
      <c r="I4052" s="52" t="s">
        <v>3027</v>
      </c>
      <c r="J4052" s="19" t="s">
        <v>3</v>
      </c>
      <c r="K4052" s="57">
        <v>1</v>
      </c>
      <c r="L4052" s="52" t="s">
        <v>3025</v>
      </c>
      <c r="M4052" s="19" t="s">
        <v>5</v>
      </c>
      <c r="N4052" s="17">
        <f t="shared" si="344"/>
        <v>400000</v>
      </c>
      <c r="O4052" s="17">
        <v>0</v>
      </c>
      <c r="P4052" s="17">
        <f t="shared" si="343"/>
        <v>400000</v>
      </c>
      <c r="Q4052" s="69"/>
      <c r="R4052" s="755"/>
      <c r="S4052" s="755"/>
      <c r="T4052" s="11"/>
      <c r="AZ4052" s="10"/>
      <c r="BA4052" s="10"/>
      <c r="BC4052" s="11"/>
      <c r="BD4052" s="12"/>
    </row>
    <row r="4053" spans="1:75">
      <c r="A4053" s="67"/>
      <c r="B4053" s="28"/>
      <c r="C4053" s="68"/>
      <c r="D4053" s="1011"/>
      <c r="E4053" s="47" t="s">
        <v>3178</v>
      </c>
      <c r="F4053" s="48">
        <v>132000</v>
      </c>
      <c r="G4053" s="19" t="s">
        <v>3</v>
      </c>
      <c r="H4053" s="53">
        <v>1</v>
      </c>
      <c r="I4053" s="49" t="s">
        <v>3179</v>
      </c>
      <c r="J4053" s="19" t="s">
        <v>3</v>
      </c>
      <c r="K4053" s="54">
        <v>12</v>
      </c>
      <c r="L4053" s="49" t="s">
        <v>3166</v>
      </c>
      <c r="M4053" s="19" t="s">
        <v>5</v>
      </c>
      <c r="N4053" s="17">
        <f>ROUNDUP(IF(H4053&lt;=0,0,IF(K4053&lt;=0,0,F4053*H4053*K4053)),-3)</f>
        <v>1584000</v>
      </c>
      <c r="O4053" s="17">
        <v>1084000</v>
      </c>
      <c r="P4053" s="17">
        <f t="shared" si="343"/>
        <v>500000</v>
      </c>
      <c r="Q4053" s="69"/>
      <c r="R4053" s="755"/>
      <c r="S4053" s="755"/>
      <c r="T4053" s="11"/>
      <c r="AZ4053" s="10"/>
      <c r="BA4053" s="10"/>
      <c r="BC4053" s="11"/>
      <c r="BD4053" s="12"/>
    </row>
    <row r="4054" spans="1:75">
      <c r="A4054" s="67"/>
      <c r="B4054" s="28"/>
      <c r="C4054" s="68"/>
      <c r="D4054" s="1011"/>
      <c r="E4054" s="47"/>
      <c r="F4054" s="48"/>
      <c r="G4054" s="19"/>
      <c r="H4054" s="53"/>
      <c r="I4054" s="49"/>
      <c r="J4054" s="19"/>
      <c r="K4054" s="54"/>
      <c r="L4054" s="49"/>
      <c r="M4054" s="19"/>
      <c r="N4054" s="17"/>
      <c r="O4054" s="17"/>
      <c r="P4054" s="17"/>
      <c r="Q4054" s="69"/>
      <c r="R4054" s="755"/>
      <c r="S4054" s="755"/>
      <c r="T4054" s="11"/>
      <c r="AZ4054" s="10"/>
      <c r="BA4054" s="10"/>
      <c r="BC4054" s="11"/>
      <c r="BD4054" s="12"/>
    </row>
    <row r="4055" spans="1:75">
      <c r="A4055" s="67"/>
      <c r="B4055" s="28"/>
      <c r="C4055" s="68"/>
      <c r="D4055" s="1062" t="s">
        <v>445</v>
      </c>
      <c r="E4055" s="47"/>
      <c r="F4055" s="48"/>
      <c r="G4055" s="19"/>
      <c r="H4055" s="53"/>
      <c r="I4055" s="49"/>
      <c r="J4055" s="19"/>
      <c r="K4055" s="54"/>
      <c r="L4055" s="49"/>
      <c r="M4055" s="19"/>
      <c r="N4055" s="18">
        <f>SUBTOTAL(9,N4056:N4061)</f>
        <v>7335000</v>
      </c>
      <c r="O4055" s="18">
        <f>SUBTOTAL(9,O4056:O4061)</f>
        <v>4270000</v>
      </c>
      <c r="P4055" s="18">
        <f>SUBTOTAL(9,P4056:P4061)</f>
        <v>3065000</v>
      </c>
      <c r="Q4055" s="69"/>
      <c r="R4055" s="755"/>
      <c r="S4055" s="755"/>
      <c r="T4055" s="11"/>
      <c r="AZ4055" s="10"/>
      <c r="BA4055" s="10"/>
      <c r="BC4055" s="11"/>
      <c r="BD4055" s="12"/>
    </row>
    <row r="4056" spans="1:75">
      <c r="A4056" s="67"/>
      <c r="B4056" s="28"/>
      <c r="C4056" s="68"/>
      <c r="D4056" s="1011"/>
      <c r="E4056" s="47" t="s">
        <v>3180</v>
      </c>
      <c r="F4056" s="48">
        <v>1000</v>
      </c>
      <c r="G4056" s="19" t="s">
        <v>3</v>
      </c>
      <c r="H4056" s="53">
        <v>25</v>
      </c>
      <c r="I4056" s="49" t="s">
        <v>3027</v>
      </c>
      <c r="J4056" s="19" t="s">
        <v>3</v>
      </c>
      <c r="K4056" s="54">
        <v>55</v>
      </c>
      <c r="L4056" s="49" t="s">
        <v>26</v>
      </c>
      <c r="M4056" s="19" t="s">
        <v>5</v>
      </c>
      <c r="N4056" s="17">
        <f>ROUNDUP(IF(H4056&lt;=0,0,IF(K4056&lt;=0,0,F4056*H4056*K4056)),-3)</f>
        <v>1375000</v>
      </c>
      <c r="O4056" s="17">
        <v>2000000</v>
      </c>
      <c r="P4056" s="17">
        <f t="shared" ref="P4056:P4061" si="345">N4056-O4056</f>
        <v>-625000</v>
      </c>
      <c r="Q4056" s="69"/>
      <c r="R4056" s="755"/>
      <c r="S4056" s="755"/>
      <c r="T4056" s="11"/>
      <c r="AZ4056" s="10"/>
      <c r="BA4056" s="10"/>
      <c r="BC4056" s="11"/>
      <c r="BD4056" s="12"/>
    </row>
    <row r="4057" spans="1:75">
      <c r="A4057" s="67"/>
      <c r="B4057" s="28"/>
      <c r="C4057" s="68"/>
      <c r="D4057" s="1011"/>
      <c r="E4057" s="47" t="s">
        <v>3181</v>
      </c>
      <c r="F4057" s="48">
        <v>1000</v>
      </c>
      <c r="G4057" s="19" t="s">
        <v>3</v>
      </c>
      <c r="H4057" s="53">
        <v>3</v>
      </c>
      <c r="I4057" s="49" t="s">
        <v>3027</v>
      </c>
      <c r="J4057" s="19" t="s">
        <v>3</v>
      </c>
      <c r="K4057" s="54">
        <v>60</v>
      </c>
      <c r="L4057" s="49" t="s">
        <v>3028</v>
      </c>
      <c r="M4057" s="19" t="s">
        <v>5</v>
      </c>
      <c r="N4057" s="17">
        <f>ROUNDUP(IF(H4057&lt;=0,0,IF(K4057&lt;=0,0,F4057*H4057*K4057)),-3)</f>
        <v>180000</v>
      </c>
      <c r="O4057" s="17">
        <v>120000</v>
      </c>
      <c r="P4057" s="17">
        <f t="shared" si="345"/>
        <v>60000</v>
      </c>
      <c r="Q4057" s="69"/>
      <c r="R4057" s="755"/>
      <c r="S4057" s="755"/>
      <c r="T4057" s="11"/>
      <c r="AZ4057" s="10"/>
      <c r="BA4057" s="10"/>
      <c r="BC4057" s="11"/>
      <c r="BD4057" s="12"/>
    </row>
    <row r="4058" spans="1:75">
      <c r="A4058" s="67"/>
      <c r="B4058" s="28"/>
      <c r="C4058" s="68"/>
      <c r="D4058" s="1011"/>
      <c r="E4058" s="47" t="s">
        <v>3182</v>
      </c>
      <c r="F4058" s="48">
        <v>1000</v>
      </c>
      <c r="G4058" s="19" t="s">
        <v>3</v>
      </c>
      <c r="H4058" s="53">
        <v>6</v>
      </c>
      <c r="I4058" s="49" t="s">
        <v>3027</v>
      </c>
      <c r="J4058" s="19" t="s">
        <v>3</v>
      </c>
      <c r="K4058" s="54">
        <v>30</v>
      </c>
      <c r="L4058" s="49" t="s">
        <v>3028</v>
      </c>
      <c r="M4058" s="19" t="s">
        <v>5</v>
      </c>
      <c r="N4058" s="17">
        <f>ROUNDUP(IF(H4058&lt;=0,0,IF(K4058&lt;=0,0,F4058*H4058*K4058)),-3)</f>
        <v>180000</v>
      </c>
      <c r="O4058" s="17">
        <v>100000</v>
      </c>
      <c r="P4058" s="17">
        <f t="shared" si="345"/>
        <v>80000</v>
      </c>
      <c r="Q4058" s="69"/>
      <c r="R4058" s="755"/>
      <c r="S4058" s="755"/>
      <c r="T4058" s="11"/>
      <c r="AZ4058" s="10"/>
      <c r="BA4058" s="10"/>
      <c r="BC4058" s="11"/>
      <c r="BD4058" s="12"/>
    </row>
    <row r="4059" spans="1:75">
      <c r="A4059" s="67"/>
      <c r="B4059" s="28"/>
      <c r="C4059" s="68"/>
      <c r="D4059" s="1011"/>
      <c r="E4059" s="47" t="s">
        <v>3183</v>
      </c>
      <c r="F4059" s="56">
        <v>2000000</v>
      </c>
      <c r="G4059" s="19"/>
      <c r="H4059" s="53">
        <v>1</v>
      </c>
      <c r="I4059" s="52" t="s">
        <v>3025</v>
      </c>
      <c r="J4059" s="19" t="s">
        <v>3</v>
      </c>
      <c r="K4059" s="57"/>
      <c r="L4059" s="52" t="s">
        <v>3089</v>
      </c>
      <c r="M4059" s="19"/>
      <c r="N4059" s="17">
        <v>2000000</v>
      </c>
      <c r="O4059" s="17">
        <v>0</v>
      </c>
      <c r="P4059" s="17">
        <f t="shared" si="345"/>
        <v>2000000</v>
      </c>
      <c r="Q4059" s="69"/>
      <c r="R4059" s="755"/>
      <c r="S4059" s="755"/>
      <c r="T4059" s="11"/>
      <c r="AZ4059" s="10"/>
      <c r="BA4059" s="10"/>
      <c r="BC4059" s="11"/>
      <c r="BD4059" s="12"/>
    </row>
    <row r="4060" spans="1:75">
      <c r="A4060" s="67"/>
      <c r="B4060" s="28"/>
      <c r="C4060" s="68"/>
      <c r="D4060" s="1011"/>
      <c r="E4060" s="55" t="s">
        <v>3184</v>
      </c>
      <c r="F4060" s="56">
        <v>1000</v>
      </c>
      <c r="G4060" s="19" t="s">
        <v>3</v>
      </c>
      <c r="H4060" s="59">
        <v>40</v>
      </c>
      <c r="I4060" s="52" t="s">
        <v>3027</v>
      </c>
      <c r="J4060" s="19" t="s">
        <v>3</v>
      </c>
      <c r="K4060" s="57">
        <v>30</v>
      </c>
      <c r="L4060" s="52" t="s">
        <v>3028</v>
      </c>
      <c r="M4060" s="19" t="s">
        <v>5</v>
      </c>
      <c r="N4060" s="17">
        <f>ROUNDUP(IF(H4060&lt;=0,0,IF(K4060&lt;=0,0,F4060*H4060*K4060)),-3)</f>
        <v>1200000</v>
      </c>
      <c r="O4060" s="17">
        <v>0</v>
      </c>
      <c r="P4060" s="17">
        <f t="shared" si="345"/>
        <v>1200000</v>
      </c>
      <c r="Q4060" s="69"/>
      <c r="R4060" s="755"/>
      <c r="S4060" s="755"/>
      <c r="T4060" s="11"/>
      <c r="AZ4060" s="10"/>
      <c r="BA4060" s="10"/>
      <c r="BC4060" s="11"/>
      <c r="BD4060" s="12"/>
    </row>
    <row r="4061" spans="1:75">
      <c r="A4061" s="67"/>
      <c r="B4061" s="28"/>
      <c r="C4061" s="68"/>
      <c r="D4061" s="1011"/>
      <c r="E4061" s="47" t="s">
        <v>3185</v>
      </c>
      <c r="F4061" s="48">
        <v>200000</v>
      </c>
      <c r="G4061" s="19" t="s">
        <v>3</v>
      </c>
      <c r="H4061" s="53">
        <v>1</v>
      </c>
      <c r="I4061" s="49" t="s">
        <v>3170</v>
      </c>
      <c r="J4061" s="19" t="s">
        <v>3</v>
      </c>
      <c r="K4061" s="54">
        <v>12</v>
      </c>
      <c r="L4061" s="49" t="s">
        <v>3166</v>
      </c>
      <c r="M4061" s="19" t="s">
        <v>5</v>
      </c>
      <c r="N4061" s="17">
        <f>ROUNDUP(IF(H4061&lt;=0,0,IF(K4061&lt;=0,0,F4061*H4061*K4061)),-3)</f>
        <v>2400000</v>
      </c>
      <c r="O4061" s="17">
        <v>2050000</v>
      </c>
      <c r="P4061" s="17">
        <f t="shared" si="345"/>
        <v>350000</v>
      </c>
      <c r="Q4061" s="69"/>
      <c r="R4061" s="755"/>
      <c r="S4061" s="755"/>
      <c r="T4061" s="11"/>
      <c r="AZ4061" s="10"/>
      <c r="BA4061" s="10"/>
      <c r="BC4061" s="11"/>
      <c r="BD4061" s="12"/>
      <c r="BV4061" s="11">
        <f>SUM(N4036,N4037,N4043,N4061,N4066,N4077)</f>
        <v>12518000</v>
      </c>
      <c r="BW4061" s="11">
        <f>SUM(O4036,O4037,O4043,O4061,O4066,O4077)</f>
        <v>11346000</v>
      </c>
    </row>
    <row r="4062" spans="1:75">
      <c r="A4062" s="67"/>
      <c r="B4062" s="28"/>
      <c r="C4062" s="68"/>
      <c r="D4062" s="1011"/>
      <c r="E4062" s="55"/>
      <c r="F4062" s="56"/>
      <c r="G4062" s="19"/>
      <c r="H4062" s="51"/>
      <c r="I4062" s="52"/>
      <c r="J4062" s="19"/>
      <c r="K4062" s="57"/>
      <c r="L4062" s="52"/>
      <c r="M4062" s="19"/>
      <c r="N4062" s="17"/>
      <c r="O4062" s="17"/>
      <c r="P4062" s="17"/>
      <c r="Q4062" s="69"/>
      <c r="R4062" s="755"/>
      <c r="S4062" s="755"/>
      <c r="T4062" s="11"/>
      <c r="AZ4062" s="10"/>
      <c r="BA4062" s="10"/>
      <c r="BC4062" s="11"/>
      <c r="BD4062" s="12"/>
    </row>
    <row r="4063" spans="1:75">
      <c r="A4063" s="67"/>
      <c r="B4063" s="28"/>
      <c r="C4063" s="68"/>
      <c r="D4063" s="1062" t="s">
        <v>398</v>
      </c>
      <c r="E4063" s="47"/>
      <c r="F4063" s="48"/>
      <c r="G4063" s="19"/>
      <c r="H4063" s="53"/>
      <c r="I4063" s="49"/>
      <c r="J4063" s="19"/>
      <c r="K4063" s="54"/>
      <c r="L4063" s="49"/>
      <c r="M4063" s="19"/>
      <c r="N4063" s="18">
        <f>SUBTOTAL(9,N4064:N4070)</f>
        <v>17722000</v>
      </c>
      <c r="O4063" s="18">
        <f>SUBTOTAL(9,O4064:O4070)</f>
        <v>8554000</v>
      </c>
      <c r="P4063" s="18">
        <f>SUBTOTAL(9,P4064:P4070)</f>
        <v>9168000</v>
      </c>
      <c r="Q4063" s="69"/>
      <c r="R4063" s="755"/>
      <c r="S4063" s="755"/>
      <c r="T4063" s="11"/>
      <c r="AZ4063" s="10"/>
      <c r="BA4063" s="10"/>
      <c r="BC4063" s="11"/>
      <c r="BD4063" s="12"/>
    </row>
    <row r="4064" spans="1:75">
      <c r="A4064" s="67"/>
      <c r="B4064" s="28"/>
      <c r="C4064" s="68"/>
      <c r="D4064" s="1011"/>
      <c r="E4064" s="47" t="s">
        <v>3186</v>
      </c>
      <c r="F4064" s="48">
        <v>50000</v>
      </c>
      <c r="G4064" s="19" t="s">
        <v>3</v>
      </c>
      <c r="H4064" s="53">
        <v>1</v>
      </c>
      <c r="I4064" s="49" t="s">
        <v>3179</v>
      </c>
      <c r="J4064" s="19" t="s">
        <v>3</v>
      </c>
      <c r="K4064" s="54">
        <v>1</v>
      </c>
      <c r="L4064" s="49" t="s">
        <v>3170</v>
      </c>
      <c r="M4064" s="19" t="s">
        <v>5</v>
      </c>
      <c r="N4064" s="17">
        <f t="shared" ref="N4064:N4070" si="346">ROUNDUP(IF(H4064&lt;=0,0,IF(K4064&lt;=0,0,F4064*H4064*K4064)),-3)</f>
        <v>50000</v>
      </c>
      <c r="O4064" s="17">
        <v>50000</v>
      </c>
      <c r="P4064" s="17">
        <f t="shared" ref="P4064:P4070" si="347">N4064-O4064</f>
        <v>0</v>
      </c>
      <c r="Q4064" s="69"/>
      <c r="R4064" s="755"/>
      <c r="S4064" s="755"/>
      <c r="T4064" s="11"/>
      <c r="AZ4064" s="10"/>
      <c r="BA4064" s="10"/>
      <c r="BC4064" s="11"/>
      <c r="BD4064" s="12"/>
    </row>
    <row r="4065" spans="1:74">
      <c r="A4065" s="67"/>
      <c r="B4065" s="28"/>
      <c r="C4065" s="68"/>
      <c r="D4065" s="1011"/>
      <c r="E4065" s="47" t="s">
        <v>3187</v>
      </c>
      <c r="F4065" s="48">
        <v>15000</v>
      </c>
      <c r="G4065" s="19" t="s">
        <v>3</v>
      </c>
      <c r="H4065" s="53">
        <v>1</v>
      </c>
      <c r="I4065" s="49" t="s">
        <v>3188</v>
      </c>
      <c r="J4065" s="19" t="s">
        <v>3</v>
      </c>
      <c r="K4065" s="54">
        <v>12</v>
      </c>
      <c r="L4065" s="49" t="s">
        <v>3166</v>
      </c>
      <c r="M4065" s="19" t="s">
        <v>5</v>
      </c>
      <c r="N4065" s="17">
        <f t="shared" si="346"/>
        <v>180000</v>
      </c>
      <c r="O4065" s="17">
        <v>480000</v>
      </c>
      <c r="P4065" s="17">
        <f t="shared" si="347"/>
        <v>-300000</v>
      </c>
      <c r="Q4065" s="69"/>
      <c r="R4065" s="755"/>
      <c r="S4065" s="755"/>
      <c r="T4065" s="11"/>
      <c r="AZ4065" s="10"/>
      <c r="BA4065" s="10"/>
      <c r="BC4065" s="11"/>
      <c r="BD4065" s="12"/>
    </row>
    <row r="4066" spans="1:74">
      <c r="A4066" s="67"/>
      <c r="B4066" s="28"/>
      <c r="C4066" s="68"/>
      <c r="D4066" s="1011"/>
      <c r="E4066" s="47" t="s">
        <v>3189</v>
      </c>
      <c r="F4066" s="48">
        <v>21000</v>
      </c>
      <c r="G4066" s="19" t="s">
        <v>3</v>
      </c>
      <c r="H4066" s="53">
        <v>6</v>
      </c>
      <c r="I4066" s="49" t="s">
        <v>3188</v>
      </c>
      <c r="J4066" s="19" t="s">
        <v>3</v>
      </c>
      <c r="K4066" s="54">
        <v>12</v>
      </c>
      <c r="L4066" s="49" t="s">
        <v>3166</v>
      </c>
      <c r="M4066" s="19" t="s">
        <v>5</v>
      </c>
      <c r="N4066" s="17">
        <f t="shared" si="346"/>
        <v>1512000</v>
      </c>
      <c r="O4066" s="17">
        <v>1584000</v>
      </c>
      <c r="P4066" s="17">
        <f t="shared" si="347"/>
        <v>-72000</v>
      </c>
      <c r="Q4066" s="69"/>
      <c r="R4066" s="755"/>
      <c r="S4066" s="755"/>
      <c r="T4066" s="11"/>
      <c r="AZ4066" s="10"/>
      <c r="BA4066" s="10"/>
      <c r="BC4066" s="11"/>
      <c r="BD4066" s="12"/>
    </row>
    <row r="4067" spans="1:74">
      <c r="A4067" s="67"/>
      <c r="B4067" s="28"/>
      <c r="C4067" s="68"/>
      <c r="D4067" s="1011"/>
      <c r="E4067" s="47" t="s">
        <v>3190</v>
      </c>
      <c r="F4067" s="48">
        <v>40000</v>
      </c>
      <c r="G4067" s="19" t="s">
        <v>3</v>
      </c>
      <c r="H4067" s="53">
        <v>4</v>
      </c>
      <c r="I4067" s="49" t="s">
        <v>3088</v>
      </c>
      <c r="J4067" s="19" t="s">
        <v>3</v>
      </c>
      <c r="K4067" s="54">
        <v>3</v>
      </c>
      <c r="L4067" s="49" t="s">
        <v>3191</v>
      </c>
      <c r="M4067" s="19" t="s">
        <v>5</v>
      </c>
      <c r="N4067" s="17">
        <f t="shared" si="346"/>
        <v>480000</v>
      </c>
      <c r="O4067" s="17">
        <v>240000</v>
      </c>
      <c r="P4067" s="17">
        <f t="shared" si="347"/>
        <v>240000</v>
      </c>
      <c r="Q4067" s="69"/>
      <c r="R4067" s="755"/>
      <c r="S4067" s="755"/>
      <c r="T4067" s="11"/>
      <c r="AZ4067" s="10"/>
      <c r="BA4067" s="10"/>
      <c r="BC4067" s="11"/>
      <c r="BD4067" s="12"/>
      <c r="BV4067" s="11"/>
    </row>
    <row r="4068" spans="1:74">
      <c r="A4068" s="67"/>
      <c r="B4068" s="28"/>
      <c r="C4068" s="68"/>
      <c r="D4068" s="1011"/>
      <c r="E4068" s="47" t="s">
        <v>3192</v>
      </c>
      <c r="F4068" s="48">
        <v>30000</v>
      </c>
      <c r="G4068" s="19" t="s">
        <v>3</v>
      </c>
      <c r="H4068" s="53">
        <v>6</v>
      </c>
      <c r="I4068" s="49" t="s">
        <v>3027</v>
      </c>
      <c r="J4068" s="19" t="s">
        <v>3</v>
      </c>
      <c r="K4068" s="54">
        <v>40</v>
      </c>
      <c r="L4068" s="49" t="s">
        <v>3128</v>
      </c>
      <c r="M4068" s="19" t="s">
        <v>5</v>
      </c>
      <c r="N4068" s="17">
        <f t="shared" si="346"/>
        <v>7200000</v>
      </c>
      <c r="O4068" s="17">
        <v>2500000</v>
      </c>
      <c r="P4068" s="17">
        <f t="shared" si="347"/>
        <v>4700000</v>
      </c>
      <c r="Q4068" s="69"/>
      <c r="R4068" s="755"/>
      <c r="S4068" s="755"/>
      <c r="T4068" s="11"/>
      <c r="AZ4068" s="10"/>
      <c r="BA4068" s="10"/>
      <c r="BC4068" s="11"/>
      <c r="BD4068" s="12"/>
      <c r="BV4068" s="11"/>
    </row>
    <row r="4069" spans="1:74">
      <c r="A4069" s="67"/>
      <c r="B4069" s="28"/>
      <c r="C4069" s="68"/>
      <c r="D4069" s="1011"/>
      <c r="E4069" s="47" t="s">
        <v>3193</v>
      </c>
      <c r="F4069" s="48">
        <v>30000</v>
      </c>
      <c r="G4069" s="19" t="s">
        <v>3</v>
      </c>
      <c r="H4069" s="53">
        <v>4</v>
      </c>
      <c r="I4069" s="49" t="s">
        <v>3191</v>
      </c>
      <c r="J4069" s="19" t="s">
        <v>3</v>
      </c>
      <c r="K4069" s="54">
        <v>40</v>
      </c>
      <c r="L4069" s="49" t="s">
        <v>3128</v>
      </c>
      <c r="M4069" s="19" t="s">
        <v>5</v>
      </c>
      <c r="N4069" s="17">
        <f>ROUNDUP(IF(H4069&lt;=0,0,IF(K4069&lt;=0,0,F4069*H4069*K4069)),-3)</f>
        <v>4800000</v>
      </c>
      <c r="O4069" s="17">
        <v>2500000</v>
      </c>
      <c r="P4069" s="17">
        <f t="shared" si="347"/>
        <v>2300000</v>
      </c>
      <c r="Q4069" s="69"/>
      <c r="R4069" s="755"/>
      <c r="S4069" s="755"/>
      <c r="T4069" s="11"/>
      <c r="AZ4069" s="10"/>
      <c r="BA4069" s="10"/>
      <c r="BC4069" s="11"/>
      <c r="BD4069" s="12"/>
      <c r="BV4069" s="11"/>
    </row>
    <row r="4070" spans="1:74">
      <c r="A4070" s="67"/>
      <c r="B4070" s="28"/>
      <c r="C4070" s="68"/>
      <c r="D4070" s="1011"/>
      <c r="E4070" s="47" t="s">
        <v>3194</v>
      </c>
      <c r="F4070" s="48">
        <v>3500000</v>
      </c>
      <c r="G4070" s="19" t="s">
        <v>3</v>
      </c>
      <c r="H4070" s="53">
        <v>1</v>
      </c>
      <c r="I4070" s="49" t="s">
        <v>3025</v>
      </c>
      <c r="J4070" s="19" t="s">
        <v>3</v>
      </c>
      <c r="K4070" s="54">
        <v>1</v>
      </c>
      <c r="L4070" s="49" t="s">
        <v>3027</v>
      </c>
      <c r="M4070" s="19" t="s">
        <v>5</v>
      </c>
      <c r="N4070" s="17">
        <f t="shared" si="346"/>
        <v>3500000</v>
      </c>
      <c r="O4070" s="17">
        <v>1200000</v>
      </c>
      <c r="P4070" s="17">
        <f t="shared" si="347"/>
        <v>2300000</v>
      </c>
      <c r="Q4070" s="69"/>
      <c r="R4070" s="755"/>
      <c r="S4070" s="755"/>
      <c r="T4070" s="11"/>
      <c r="AZ4070" s="10"/>
      <c r="BA4070" s="10"/>
      <c r="BC4070" s="11"/>
      <c r="BD4070" s="12"/>
      <c r="BV4070" s="11"/>
    </row>
    <row r="4071" spans="1:74">
      <c r="A4071" s="67"/>
      <c r="B4071" s="28"/>
      <c r="C4071" s="68"/>
      <c r="E4071" s="55"/>
      <c r="F4071" s="56"/>
      <c r="G4071" s="19"/>
      <c r="H4071" s="51"/>
      <c r="I4071" s="52"/>
      <c r="J4071" s="19"/>
      <c r="K4071" s="57"/>
      <c r="L4071" s="52"/>
      <c r="M4071" s="19"/>
      <c r="N4071" s="17"/>
      <c r="O4071" s="17"/>
      <c r="P4071" s="17"/>
      <c r="Q4071" s="69"/>
      <c r="R4071" s="755"/>
      <c r="S4071" s="755"/>
      <c r="T4071" s="11"/>
      <c r="AZ4071" s="10"/>
      <c r="BA4071" s="10"/>
      <c r="BC4071" s="11"/>
      <c r="BD4071" s="12"/>
      <c r="BV4071" s="11"/>
    </row>
    <row r="4072" spans="1:74">
      <c r="A4072" s="67"/>
      <c r="B4072" s="28"/>
      <c r="C4072" s="68"/>
      <c r="D4072" s="1062" t="s">
        <v>399</v>
      </c>
      <c r="E4072" s="13"/>
      <c r="F4072" s="61"/>
      <c r="G4072" s="47"/>
      <c r="H4072" s="47"/>
      <c r="J4072" s="47"/>
      <c r="K4072" s="47"/>
      <c r="M4072" s="47"/>
      <c r="N4072" s="18">
        <f>SUBTOTAL(9,N4073:N4075)</f>
        <v>63719000</v>
      </c>
      <c r="O4072" s="18">
        <f>SUBTOTAL(9,O4073:O4075)</f>
        <v>62840000</v>
      </c>
      <c r="P4072" s="18">
        <f>SUBTOTAL(9,P4073:P4075)</f>
        <v>879000</v>
      </c>
      <c r="Q4072" s="69"/>
      <c r="R4072" s="755"/>
      <c r="S4072" s="755"/>
      <c r="T4072" s="11"/>
      <c r="AZ4072" s="10"/>
      <c r="BA4072" s="10"/>
      <c r="BC4072" s="11"/>
      <c r="BD4072" s="12"/>
      <c r="BV4072" s="11"/>
    </row>
    <row r="4073" spans="1:74" ht="13.5">
      <c r="A4073" s="67"/>
      <c r="B4073" s="28"/>
      <c r="C4073" s="68"/>
      <c r="D4073" s="1011"/>
      <c r="E4073" s="19" t="s">
        <v>3195</v>
      </c>
      <c r="F4073" s="62">
        <v>4000000</v>
      </c>
      <c r="G4073" s="19" t="s">
        <v>3</v>
      </c>
      <c r="H4073" s="63">
        <v>1.1000000000000001</v>
      </c>
      <c r="I4073" s="64" t="s">
        <v>3167</v>
      </c>
      <c r="J4073" s="19" t="s">
        <v>3</v>
      </c>
      <c r="K4073" s="65">
        <v>12</v>
      </c>
      <c r="L4073" s="64" t="s">
        <v>3089</v>
      </c>
      <c r="M4073" s="19" t="s">
        <v>5</v>
      </c>
      <c r="N4073" s="50">
        <f>ROUNDUP(IF(H4073&lt;=0,0,IF(K4073&lt;=0,0,F4073*H4073*K4073)),-3)</f>
        <v>52800000</v>
      </c>
      <c r="O4073" s="17">
        <v>50864000</v>
      </c>
      <c r="P4073" s="17">
        <f t="shared" ref="P4073:P4075" si="348">N4073-O4073</f>
        <v>1936000</v>
      </c>
      <c r="Q4073" s="69"/>
      <c r="R4073" s="755"/>
      <c r="S4073" s="755"/>
      <c r="T4073" s="11"/>
      <c r="AZ4073" s="10"/>
      <c r="BA4073" s="10"/>
      <c r="BC4073" s="11"/>
      <c r="BD4073" s="12"/>
      <c r="BV4073" s="11"/>
    </row>
    <row r="4074" spans="1:74" ht="13.5">
      <c r="A4074" s="67"/>
      <c r="B4074" s="28"/>
      <c r="C4074" s="68"/>
      <c r="D4074" s="1011"/>
      <c r="E4074" s="19" t="s">
        <v>3196</v>
      </c>
      <c r="F4074" s="62">
        <v>800000</v>
      </c>
      <c r="G4074" s="19" t="s">
        <v>3</v>
      </c>
      <c r="H4074" s="63">
        <v>1.1000000000000001</v>
      </c>
      <c r="I4074" s="64" t="s">
        <v>3167</v>
      </c>
      <c r="J4074" s="19" t="s">
        <v>3</v>
      </c>
      <c r="K4074" s="65">
        <v>12</v>
      </c>
      <c r="L4074" s="64" t="s">
        <v>3089</v>
      </c>
      <c r="M4074" s="19" t="s">
        <v>5</v>
      </c>
      <c r="N4074" s="50">
        <f>ROUNDUP(IF(H4074&lt;=0,0,IF(K4074&lt;=0,0,F4074*H4074*K4074)),-3)</f>
        <v>10560000</v>
      </c>
      <c r="O4074" s="17">
        <v>11616000</v>
      </c>
      <c r="P4074" s="17">
        <f t="shared" si="348"/>
        <v>-1056000</v>
      </c>
      <c r="Q4074" s="69"/>
      <c r="R4074" s="755"/>
      <c r="S4074" s="755"/>
      <c r="T4074" s="11"/>
      <c r="AZ4074" s="10"/>
      <c r="BA4074" s="10"/>
      <c r="BC4074" s="11"/>
      <c r="BD4074" s="12"/>
      <c r="BV4074" s="11"/>
    </row>
    <row r="4075" spans="1:74" ht="13.5">
      <c r="A4075" s="67"/>
      <c r="B4075" s="28"/>
      <c r="C4075" s="68"/>
      <c r="D4075" s="1011"/>
      <c r="E4075" s="19" t="s">
        <v>3197</v>
      </c>
      <c r="F4075" s="62">
        <v>29900</v>
      </c>
      <c r="G4075" s="19" t="s">
        <v>3</v>
      </c>
      <c r="H4075" s="66">
        <v>1</v>
      </c>
      <c r="I4075" s="64" t="s">
        <v>3025</v>
      </c>
      <c r="J4075" s="19" t="s">
        <v>3</v>
      </c>
      <c r="K4075" s="65">
        <v>12</v>
      </c>
      <c r="L4075" s="64" t="s">
        <v>3089</v>
      </c>
      <c r="M4075" s="19" t="s">
        <v>5</v>
      </c>
      <c r="N4075" s="17">
        <f>ROUNDUP(IF(H4075&lt;=0,0,IF(K4075&lt;=0,0,F4075*H4075*K4075)),-3)</f>
        <v>359000</v>
      </c>
      <c r="O4075" s="17">
        <v>360000</v>
      </c>
      <c r="P4075" s="17">
        <f t="shared" si="348"/>
        <v>-1000</v>
      </c>
      <c r="Q4075" s="69"/>
      <c r="R4075" s="755"/>
      <c r="S4075" s="755"/>
      <c r="T4075" s="11"/>
      <c r="AZ4075" s="10"/>
      <c r="BA4075" s="10"/>
      <c r="BC4075" s="11"/>
      <c r="BD4075" s="12"/>
    </row>
    <row r="4076" spans="1:74">
      <c r="A4076" s="67"/>
      <c r="B4076" s="28"/>
      <c r="C4076" s="68"/>
      <c r="D4076" s="1011"/>
      <c r="E4076" s="47"/>
      <c r="F4076" s="48"/>
      <c r="G4076" s="19"/>
      <c r="H4076" s="53"/>
      <c r="I4076" s="49"/>
      <c r="J4076" s="19"/>
      <c r="K4076" s="54"/>
      <c r="L4076" s="49"/>
      <c r="M4076" s="19"/>
      <c r="N4076" s="17"/>
      <c r="O4076" s="17"/>
      <c r="P4076" s="17"/>
      <c r="Q4076" s="69"/>
      <c r="R4076" s="755"/>
      <c r="S4076" s="755"/>
      <c r="T4076" s="11"/>
      <c r="AZ4076" s="10"/>
      <c r="BA4076" s="10"/>
      <c r="BC4076" s="11"/>
      <c r="BD4076" s="12"/>
      <c r="BV4076" s="11"/>
    </row>
    <row r="4077" spans="1:74">
      <c r="A4077" s="67"/>
      <c r="B4077" s="28"/>
      <c r="C4077" s="68"/>
      <c r="D4077" s="1062" t="s">
        <v>417</v>
      </c>
      <c r="E4077" s="47"/>
      <c r="F4077" s="48"/>
      <c r="G4077" s="19"/>
      <c r="H4077" s="53"/>
      <c r="I4077" s="49"/>
      <c r="J4077" s="19"/>
      <c r="K4077" s="54"/>
      <c r="L4077" s="49"/>
      <c r="M4077" s="19"/>
      <c r="N4077" s="18">
        <f>SUBTOTAL(9,N4078)</f>
        <v>1241000</v>
      </c>
      <c r="O4077" s="18">
        <f>SUBTOTAL(9,O4078)</f>
        <v>1712000</v>
      </c>
      <c r="P4077" s="18">
        <f>SUBTOTAL(9,P4078)</f>
        <v>-471000</v>
      </c>
      <c r="Q4077" s="69"/>
      <c r="R4077" s="755"/>
      <c r="S4077" s="755"/>
      <c r="T4077" s="11"/>
      <c r="AZ4077" s="10"/>
      <c r="BA4077" s="10"/>
      <c r="BC4077" s="11"/>
      <c r="BD4077" s="12"/>
    </row>
    <row r="4078" spans="1:74">
      <c r="A4078" s="67"/>
      <c r="B4078" s="28"/>
      <c r="C4078" s="68"/>
      <c r="D4078" s="1011"/>
      <c r="E4078" s="47" t="s">
        <v>806</v>
      </c>
      <c r="F4078" s="48">
        <v>1240400</v>
      </c>
      <c r="G4078" s="19" t="s">
        <v>3</v>
      </c>
      <c r="H4078" s="53">
        <v>1</v>
      </c>
      <c r="I4078" s="49" t="s">
        <v>3179</v>
      </c>
      <c r="J4078" s="19" t="s">
        <v>3</v>
      </c>
      <c r="K4078" s="54">
        <v>1</v>
      </c>
      <c r="L4078" s="49" t="s">
        <v>3170</v>
      </c>
      <c r="M4078" s="19" t="s">
        <v>5</v>
      </c>
      <c r="N4078" s="17">
        <f>ROUNDUP(IF(H4078&lt;=0,0,IF(K4078&lt;=0,0,F4078*H4078*K4078)),-3)</f>
        <v>1241000</v>
      </c>
      <c r="O4078" s="17">
        <v>1712000</v>
      </c>
      <c r="P4078" s="17">
        <f t="shared" ref="P4078" si="349">N4078-O4078</f>
        <v>-471000</v>
      </c>
      <c r="Q4078" s="69"/>
      <c r="R4078" s="755"/>
      <c r="S4078" s="755"/>
      <c r="T4078" s="11"/>
      <c r="AZ4078" s="10"/>
      <c r="BA4078" s="10"/>
      <c r="BC4078" s="11"/>
      <c r="BD4078" s="12"/>
    </row>
    <row r="4079" spans="1:74">
      <c r="A4079" s="67"/>
      <c r="B4079" s="28"/>
      <c r="C4079" s="68"/>
      <c r="D4079" s="1011"/>
      <c r="E4079" s="47"/>
      <c r="F4079" s="48"/>
      <c r="G4079" s="19"/>
      <c r="H4079" s="53"/>
      <c r="I4079" s="49"/>
      <c r="J4079" s="19"/>
      <c r="K4079" s="54"/>
      <c r="L4079" s="49"/>
      <c r="M4079" s="19"/>
      <c r="N4079" s="17"/>
      <c r="O4079" s="17"/>
      <c r="P4079" s="17"/>
      <c r="Q4079" s="69"/>
      <c r="R4079" s="755"/>
      <c r="S4079" s="755"/>
      <c r="T4079" s="11"/>
      <c r="AZ4079" s="10"/>
      <c r="BA4079" s="10"/>
      <c r="BC4079" s="11"/>
      <c r="BD4079" s="12"/>
    </row>
    <row r="4080" spans="1:74">
      <c r="A4080" s="67"/>
      <c r="B4080" s="28"/>
      <c r="C4080" s="68"/>
      <c r="D4080" s="1062" t="s">
        <v>409</v>
      </c>
      <c r="E4080" s="47"/>
      <c r="F4080" s="48"/>
      <c r="G4080" s="19"/>
      <c r="H4080" s="53"/>
      <c r="I4080" s="49"/>
      <c r="J4080" s="19"/>
      <c r="K4080" s="54"/>
      <c r="L4080" s="49"/>
      <c r="M4080" s="19"/>
      <c r="N4080" s="18">
        <f>SUBTOTAL(9,N4081)</f>
        <v>206000</v>
      </c>
      <c r="O4080" s="18">
        <f>SUBTOTAL(9,O4081)</f>
        <v>187000</v>
      </c>
      <c r="P4080" s="18">
        <f>SUBTOTAL(9,P4081)</f>
        <v>19000</v>
      </c>
      <c r="Q4080" s="69"/>
      <c r="R4080" s="755"/>
      <c r="S4080" s="755"/>
      <c r="T4080" s="11"/>
      <c r="AZ4080" s="10"/>
      <c r="BA4080" s="10"/>
      <c r="BC4080" s="11"/>
      <c r="BD4080" s="12"/>
    </row>
    <row r="4081" spans="1:56">
      <c r="A4081" s="67"/>
      <c r="B4081" s="28"/>
      <c r="C4081" s="68"/>
      <c r="D4081" s="1011"/>
      <c r="E4081" s="55" t="s">
        <v>3198</v>
      </c>
      <c r="F4081" s="56">
        <v>187000</v>
      </c>
      <c r="G4081" s="19" t="s">
        <v>3</v>
      </c>
      <c r="H4081" s="51">
        <v>1.1000000000000001</v>
      </c>
      <c r="I4081" s="52" t="s">
        <v>3167</v>
      </c>
      <c r="J4081" s="19" t="s">
        <v>3</v>
      </c>
      <c r="K4081" s="57">
        <v>1</v>
      </c>
      <c r="L4081" s="52" t="s">
        <v>3042</v>
      </c>
      <c r="M4081" s="19" t="s">
        <v>5</v>
      </c>
      <c r="N4081" s="17">
        <f>ROUNDUP(IF(H4081&lt;=0,0,IF(K4081&lt;=0,0,F4081*H4081*K4081)),-3)</f>
        <v>206000</v>
      </c>
      <c r="O4081" s="17">
        <v>187000</v>
      </c>
      <c r="P4081" s="17">
        <f t="shared" ref="P4081" si="350">N4081-O4081</f>
        <v>19000</v>
      </c>
      <c r="Q4081" s="69"/>
      <c r="R4081" s="755"/>
      <c r="S4081" s="755"/>
      <c r="T4081" s="11"/>
      <c r="AZ4081" s="10"/>
      <c r="BA4081" s="10"/>
      <c r="BC4081" s="11"/>
      <c r="BD4081" s="12"/>
    </row>
    <row r="4082" spans="1:56">
      <c r="A4082" s="67"/>
      <c r="B4082" s="28"/>
      <c r="C4082" s="68"/>
      <c r="D4082" s="1011"/>
      <c r="E4082" s="47"/>
      <c r="F4082" s="48"/>
      <c r="G4082" s="19"/>
      <c r="H4082" s="53"/>
      <c r="I4082" s="49"/>
      <c r="J4082" s="19"/>
      <c r="K4082" s="54"/>
      <c r="L4082" s="49"/>
      <c r="M4082" s="19"/>
      <c r="N4082" s="17"/>
      <c r="O4082" s="17"/>
      <c r="P4082" s="17"/>
      <c r="Q4082" s="69"/>
      <c r="R4082" s="755"/>
      <c r="S4082" s="755"/>
      <c r="T4082" s="11"/>
      <c r="AZ4082" s="10"/>
      <c r="BA4082" s="10"/>
      <c r="BC4082" s="11"/>
      <c r="BD4082" s="12"/>
    </row>
    <row r="4083" spans="1:56">
      <c r="A4083" s="67"/>
      <c r="B4083" s="28"/>
      <c r="C4083" s="68"/>
      <c r="D4083" s="1062" t="s">
        <v>412</v>
      </c>
      <c r="E4083" s="13"/>
      <c r="H4083" s="58"/>
      <c r="N4083" s="18">
        <f>SUBTOTAL(9,N4084:N4102)</f>
        <v>109931000</v>
      </c>
      <c r="O4083" s="18">
        <f>SUBTOTAL(9,O4084:O4102)</f>
        <v>120954233</v>
      </c>
      <c r="P4083" s="18">
        <f>SUBTOTAL(9,P4084:P4102)</f>
        <v>-11023233</v>
      </c>
      <c r="Q4083" s="69"/>
      <c r="R4083" s="755"/>
      <c r="S4083" s="755"/>
      <c r="T4083" s="11"/>
      <c r="AZ4083" s="10"/>
      <c r="BA4083" s="10"/>
      <c r="BC4083" s="11"/>
      <c r="BD4083" s="12"/>
    </row>
    <row r="4084" spans="1:56">
      <c r="A4084" s="67"/>
      <c r="B4084" s="28"/>
      <c r="C4084" s="68"/>
      <c r="D4084" s="1011"/>
      <c r="E4084" s="47" t="s">
        <v>3199</v>
      </c>
      <c r="F4084" s="14">
        <v>440000</v>
      </c>
      <c r="G4084" s="19" t="s">
        <v>3</v>
      </c>
      <c r="H4084" s="53">
        <v>1</v>
      </c>
      <c r="I4084" s="49" t="s">
        <v>16</v>
      </c>
      <c r="J4084" s="19" t="s">
        <v>3</v>
      </c>
      <c r="K4084" s="54">
        <v>12</v>
      </c>
      <c r="L4084" s="49" t="s">
        <v>3089</v>
      </c>
      <c r="M4084" s="19" t="s">
        <v>5</v>
      </c>
      <c r="N4084" s="17">
        <f t="shared" ref="N4084:N4099" si="351">ROUNDUP(IF(H4084&lt;=0,0,IF(K4084&lt;=0,0,F4084*H4084*K4084)),-3)</f>
        <v>5280000</v>
      </c>
      <c r="O4084" s="17">
        <v>4800000</v>
      </c>
      <c r="P4084" s="17">
        <f t="shared" ref="P4084:P4102" si="352">N4084-O4084</f>
        <v>480000</v>
      </c>
      <c r="Q4084" s="69"/>
      <c r="R4084" s="755"/>
      <c r="S4084" s="755"/>
      <c r="T4084" s="11"/>
      <c r="AZ4084" s="10"/>
      <c r="BA4084" s="10"/>
      <c r="BC4084" s="11"/>
      <c r="BD4084" s="12"/>
    </row>
    <row r="4085" spans="1:56">
      <c r="A4085" s="67" t="s">
        <v>3200</v>
      </c>
      <c r="B4085" s="28"/>
      <c r="C4085" s="68"/>
      <c r="D4085" s="1011"/>
      <c r="E4085" s="47" t="s">
        <v>3201</v>
      </c>
      <c r="F4085" s="48">
        <v>4370000</v>
      </c>
      <c r="G4085" s="19" t="s">
        <v>3</v>
      </c>
      <c r="H4085" s="53">
        <v>1</v>
      </c>
      <c r="I4085" s="49" t="s">
        <v>3025</v>
      </c>
      <c r="J4085" s="19" t="s">
        <v>3</v>
      </c>
      <c r="K4085" s="54">
        <v>5</v>
      </c>
      <c r="L4085" s="49" t="s">
        <v>3027</v>
      </c>
      <c r="M4085" s="19" t="s">
        <v>5</v>
      </c>
      <c r="N4085" s="17">
        <f t="shared" si="351"/>
        <v>21850000</v>
      </c>
      <c r="O4085" s="17">
        <v>36807233</v>
      </c>
      <c r="P4085" s="17">
        <f t="shared" si="352"/>
        <v>-14957233</v>
      </c>
      <c r="Q4085" s="69"/>
      <c r="R4085" s="755"/>
      <c r="S4085" s="755"/>
      <c r="T4085" s="11"/>
      <c r="AZ4085" s="10"/>
      <c r="BA4085" s="10"/>
      <c r="BC4085" s="11"/>
      <c r="BD4085" s="12"/>
    </row>
    <row r="4086" spans="1:56">
      <c r="A4086" s="67"/>
      <c r="B4086" s="28"/>
      <c r="C4086" s="68"/>
      <c r="D4086" s="1011"/>
      <c r="E4086" s="47" t="s">
        <v>3202</v>
      </c>
      <c r="F4086" s="48">
        <v>40000</v>
      </c>
      <c r="G4086" s="19" t="s">
        <v>3</v>
      </c>
      <c r="H4086" s="53">
        <v>25</v>
      </c>
      <c r="I4086" s="49" t="s">
        <v>3028</v>
      </c>
      <c r="J4086" s="19" t="s">
        <v>3</v>
      </c>
      <c r="K4086" s="54">
        <v>5</v>
      </c>
      <c r="L4086" s="49" t="s">
        <v>3027</v>
      </c>
      <c r="M4086" s="19" t="s">
        <v>5</v>
      </c>
      <c r="N4086" s="17">
        <f t="shared" si="351"/>
        <v>5000000</v>
      </c>
      <c r="O4086" s="17">
        <v>10000000</v>
      </c>
      <c r="P4086" s="17">
        <f t="shared" si="352"/>
        <v>-5000000</v>
      </c>
      <c r="Q4086" s="69"/>
      <c r="R4086" s="755"/>
      <c r="S4086" s="755"/>
      <c r="T4086" s="11"/>
      <c r="AZ4086" s="10"/>
      <c r="BA4086" s="10"/>
      <c r="BC4086" s="11"/>
      <c r="BD4086" s="12"/>
    </row>
    <row r="4087" spans="1:56">
      <c r="A4087" s="67"/>
      <c r="B4087" s="28"/>
      <c r="C4087" s="68"/>
      <c r="D4087" s="1011"/>
      <c r="E4087" s="47" t="s">
        <v>3203</v>
      </c>
      <c r="F4087" s="48">
        <v>1000000</v>
      </c>
      <c r="G4087" s="19" t="s">
        <v>3</v>
      </c>
      <c r="H4087" s="53">
        <v>1</v>
      </c>
      <c r="I4087" s="49" t="s">
        <v>3025</v>
      </c>
      <c r="J4087" s="19" t="s">
        <v>3</v>
      </c>
      <c r="K4087" s="54">
        <v>1</v>
      </c>
      <c r="L4087" s="49" t="s">
        <v>3027</v>
      </c>
      <c r="M4087" s="19" t="s">
        <v>5</v>
      </c>
      <c r="N4087" s="17">
        <f t="shared" si="351"/>
        <v>1000000</v>
      </c>
      <c r="O4087" s="17">
        <v>1000000</v>
      </c>
      <c r="P4087" s="17">
        <f t="shared" si="352"/>
        <v>0</v>
      </c>
      <c r="Q4087" s="69"/>
      <c r="R4087" s="755"/>
      <c r="S4087" s="755"/>
      <c r="T4087" s="11"/>
      <c r="AZ4087" s="10"/>
      <c r="BA4087" s="10"/>
      <c r="BC4087" s="11"/>
      <c r="BD4087" s="12"/>
    </row>
    <row r="4088" spans="1:56">
      <c r="A4088" s="67"/>
      <c r="B4088" s="28"/>
      <c r="C4088" s="68"/>
      <c r="D4088" s="1011"/>
      <c r="E4088" s="47" t="s">
        <v>3204</v>
      </c>
      <c r="F4088" s="48">
        <v>110000</v>
      </c>
      <c r="G4088" s="19" t="s">
        <v>3</v>
      </c>
      <c r="H4088" s="53">
        <v>11</v>
      </c>
      <c r="I4088" s="49" t="s">
        <v>3087</v>
      </c>
      <c r="J4088" s="19" t="s">
        <v>3</v>
      </c>
      <c r="K4088" s="54">
        <v>5</v>
      </c>
      <c r="L4088" s="49" t="s">
        <v>25</v>
      </c>
      <c r="M4088" s="19" t="s">
        <v>5</v>
      </c>
      <c r="N4088" s="17">
        <f t="shared" si="351"/>
        <v>6050000</v>
      </c>
      <c r="O4088" s="17">
        <v>9800000</v>
      </c>
      <c r="P4088" s="17">
        <f t="shared" si="352"/>
        <v>-3750000</v>
      </c>
      <c r="Q4088" s="69"/>
      <c r="R4088" s="755"/>
      <c r="S4088" s="755"/>
      <c r="T4088" s="11"/>
      <c r="AZ4088" s="10"/>
      <c r="BA4088" s="10"/>
      <c r="BC4088" s="11"/>
      <c r="BD4088" s="12"/>
    </row>
    <row r="4089" spans="1:56">
      <c r="A4089" s="67"/>
      <c r="B4089" s="28"/>
      <c r="C4089" s="68"/>
      <c r="D4089" s="1011"/>
      <c r="E4089" s="47" t="s">
        <v>3205</v>
      </c>
      <c r="F4089" s="14">
        <v>110000</v>
      </c>
      <c r="G4089" s="19" t="s">
        <v>3</v>
      </c>
      <c r="H4089" s="53">
        <v>10</v>
      </c>
      <c r="I4089" s="49" t="s">
        <v>3087</v>
      </c>
      <c r="J4089" s="19" t="s">
        <v>3</v>
      </c>
      <c r="K4089" s="54">
        <v>4</v>
      </c>
      <c r="L4089" s="49" t="s">
        <v>3027</v>
      </c>
      <c r="M4089" s="19" t="s">
        <v>5</v>
      </c>
      <c r="N4089" s="17">
        <f t="shared" si="351"/>
        <v>4400000</v>
      </c>
      <c r="O4089" s="17">
        <v>22000000</v>
      </c>
      <c r="P4089" s="17">
        <f t="shared" si="352"/>
        <v>-17600000</v>
      </c>
      <c r="Q4089" s="69"/>
      <c r="R4089" s="755"/>
      <c r="S4089" s="755"/>
      <c r="T4089" s="11"/>
      <c r="AZ4089" s="10"/>
      <c r="BA4089" s="10"/>
      <c r="BC4089" s="11"/>
      <c r="BD4089" s="12"/>
    </row>
    <row r="4090" spans="1:56">
      <c r="A4090" s="67"/>
      <c r="B4090" s="28"/>
      <c r="C4090" s="68"/>
      <c r="D4090" s="1011"/>
      <c r="E4090" s="47" t="s">
        <v>3206</v>
      </c>
      <c r="F4090" s="14">
        <v>110000</v>
      </c>
      <c r="G4090" s="19" t="s">
        <v>3</v>
      </c>
      <c r="H4090" s="53">
        <v>8</v>
      </c>
      <c r="I4090" s="49" t="s">
        <v>3027</v>
      </c>
      <c r="J4090" s="19" t="s">
        <v>3</v>
      </c>
      <c r="K4090" s="54">
        <v>10</v>
      </c>
      <c r="L4090" s="49" t="s">
        <v>3207</v>
      </c>
      <c r="M4090" s="19" t="s">
        <v>5</v>
      </c>
      <c r="N4090" s="17">
        <f t="shared" si="351"/>
        <v>8800000</v>
      </c>
      <c r="O4090" s="17">
        <v>0</v>
      </c>
      <c r="P4090" s="17">
        <f t="shared" si="352"/>
        <v>8800000</v>
      </c>
      <c r="Q4090" s="69"/>
      <c r="R4090" s="755"/>
      <c r="S4090" s="755"/>
      <c r="T4090" s="11"/>
      <c r="AZ4090" s="10"/>
      <c r="BA4090" s="10"/>
      <c r="BC4090" s="11"/>
      <c r="BD4090" s="12"/>
    </row>
    <row r="4091" spans="1:56">
      <c r="A4091" s="67"/>
      <c r="B4091" s="28"/>
      <c r="C4091" s="68"/>
      <c r="D4091" s="1011"/>
      <c r="E4091" s="47" t="s">
        <v>3208</v>
      </c>
      <c r="F4091" s="48">
        <v>50000</v>
      </c>
      <c r="G4091" s="19" t="s">
        <v>3</v>
      </c>
      <c r="H4091" s="53">
        <v>24</v>
      </c>
      <c r="I4091" s="49" t="s">
        <v>3027</v>
      </c>
      <c r="J4091" s="19" t="s">
        <v>3</v>
      </c>
      <c r="K4091" s="54">
        <v>12</v>
      </c>
      <c r="L4091" s="49" t="s">
        <v>3088</v>
      </c>
      <c r="M4091" s="19" t="s">
        <v>5</v>
      </c>
      <c r="N4091" s="17">
        <f t="shared" si="351"/>
        <v>14400000</v>
      </c>
      <c r="O4091" s="17">
        <v>7200000</v>
      </c>
      <c r="P4091" s="17">
        <f t="shared" si="352"/>
        <v>7200000</v>
      </c>
      <c r="Q4091" s="69"/>
      <c r="R4091" s="755"/>
      <c r="S4091" s="755"/>
      <c r="T4091" s="11"/>
      <c r="AZ4091" s="10"/>
      <c r="BA4091" s="10"/>
      <c r="BC4091" s="11"/>
      <c r="BD4091" s="12"/>
    </row>
    <row r="4092" spans="1:56">
      <c r="A4092" s="67"/>
      <c r="B4092" s="28"/>
      <c r="C4092" s="68"/>
      <c r="D4092" s="1011"/>
      <c r="E4092" s="47" t="s">
        <v>3209</v>
      </c>
      <c r="F4092" s="48">
        <v>800000</v>
      </c>
      <c r="G4092" s="19" t="s">
        <v>3</v>
      </c>
      <c r="H4092" s="53">
        <v>1</v>
      </c>
      <c r="I4092" s="49" t="s">
        <v>3025</v>
      </c>
      <c r="J4092" s="19" t="s">
        <v>3</v>
      </c>
      <c r="K4092" s="54">
        <v>6</v>
      </c>
      <c r="L4092" s="49" t="s">
        <v>3027</v>
      </c>
      <c r="M4092" s="19" t="s">
        <v>5</v>
      </c>
      <c r="N4092" s="17">
        <f t="shared" si="351"/>
        <v>4800000</v>
      </c>
      <c r="O4092" s="17">
        <v>3000000</v>
      </c>
      <c r="P4092" s="17">
        <f t="shared" si="352"/>
        <v>1800000</v>
      </c>
      <c r="Q4092" s="69"/>
      <c r="R4092" s="755"/>
      <c r="S4092" s="755"/>
      <c r="T4092" s="11"/>
      <c r="AZ4092" s="10"/>
      <c r="BA4092" s="10"/>
      <c r="BC4092" s="11"/>
      <c r="BD4092" s="12"/>
    </row>
    <row r="4093" spans="1:56">
      <c r="A4093" s="67"/>
      <c r="B4093" s="28"/>
      <c r="C4093" s="68"/>
      <c r="D4093" s="1011"/>
      <c r="E4093" s="47" t="s">
        <v>3210</v>
      </c>
      <c r="F4093" s="48">
        <v>132000</v>
      </c>
      <c r="G4093" s="19" t="s">
        <v>3</v>
      </c>
      <c r="H4093" s="53">
        <v>6</v>
      </c>
      <c r="I4093" s="49" t="s">
        <v>25</v>
      </c>
      <c r="J4093" s="19" t="s">
        <v>3</v>
      </c>
      <c r="K4093" s="54">
        <v>1</v>
      </c>
      <c r="L4093" s="49" t="s">
        <v>3025</v>
      </c>
      <c r="M4093" s="19" t="s">
        <v>5</v>
      </c>
      <c r="N4093" s="17">
        <f t="shared" si="351"/>
        <v>792000</v>
      </c>
      <c r="O4093" s="17">
        <v>330000</v>
      </c>
      <c r="P4093" s="17">
        <f t="shared" si="352"/>
        <v>462000</v>
      </c>
      <c r="Q4093" s="69"/>
      <c r="R4093" s="755"/>
      <c r="S4093" s="755"/>
      <c r="T4093" s="11"/>
      <c r="AZ4093" s="10"/>
      <c r="BA4093" s="10"/>
      <c r="BC4093" s="11"/>
      <c r="BD4093" s="12"/>
    </row>
    <row r="4094" spans="1:56">
      <c r="A4094" s="67"/>
      <c r="B4094" s="28"/>
      <c r="C4094" s="68"/>
      <c r="D4094" s="1011"/>
      <c r="E4094" s="47" t="s">
        <v>3211</v>
      </c>
      <c r="F4094" s="48">
        <v>350000</v>
      </c>
      <c r="G4094" s="19" t="s">
        <v>3</v>
      </c>
      <c r="H4094" s="53">
        <v>6</v>
      </c>
      <c r="I4094" s="49" t="s">
        <v>25</v>
      </c>
      <c r="J4094" s="19" t="s">
        <v>3</v>
      </c>
      <c r="K4094" s="54">
        <v>1</v>
      </c>
      <c r="L4094" s="49" t="s">
        <v>3025</v>
      </c>
      <c r="M4094" s="19" t="s">
        <v>5</v>
      </c>
      <c r="N4094" s="17">
        <f t="shared" si="351"/>
        <v>2100000</v>
      </c>
      <c r="O4094" s="17">
        <v>2500000</v>
      </c>
      <c r="P4094" s="17">
        <f t="shared" si="352"/>
        <v>-400000</v>
      </c>
      <c r="Q4094" s="69"/>
      <c r="R4094" s="755"/>
      <c r="S4094" s="755"/>
      <c r="T4094" s="11"/>
      <c r="AZ4094" s="10"/>
      <c r="BA4094" s="10"/>
      <c r="BC4094" s="11"/>
      <c r="BD4094" s="12"/>
    </row>
    <row r="4095" spans="1:56">
      <c r="A4095" s="67"/>
      <c r="B4095" s="28"/>
      <c r="C4095" s="68"/>
      <c r="D4095" s="1011"/>
      <c r="E4095" s="47" t="s">
        <v>3212</v>
      </c>
      <c r="F4095" s="48"/>
      <c r="G4095" s="19" t="s">
        <v>3</v>
      </c>
      <c r="H4095" s="53"/>
      <c r="I4095" s="49" t="s">
        <v>3025</v>
      </c>
      <c r="J4095" s="19" t="s">
        <v>3213</v>
      </c>
      <c r="K4095" s="54"/>
      <c r="L4095" s="49" t="s">
        <v>3028</v>
      </c>
      <c r="M4095" s="19" t="s">
        <v>5</v>
      </c>
      <c r="N4095" s="17">
        <f>ROUNDUP(IF(H4095&lt;=0,0,IF(K4095&lt;=0,0,F4095*H4095*K4095)),-3)</f>
        <v>0</v>
      </c>
      <c r="O4095" s="17">
        <v>8200000</v>
      </c>
      <c r="P4095" s="17">
        <f t="shared" si="352"/>
        <v>-8200000</v>
      </c>
      <c r="Q4095" s="69"/>
      <c r="R4095" s="755"/>
      <c r="S4095" s="755"/>
      <c r="T4095" s="11"/>
      <c r="AZ4095" s="10"/>
      <c r="BA4095" s="10"/>
      <c r="BC4095" s="11"/>
      <c r="BD4095" s="12"/>
    </row>
    <row r="4096" spans="1:56">
      <c r="A4096" s="67"/>
      <c r="B4096" s="28"/>
      <c r="C4096" s="68"/>
      <c r="D4096" s="1011"/>
      <c r="E4096" s="47" t="s">
        <v>3214</v>
      </c>
      <c r="F4096" s="48"/>
      <c r="G4096" s="19" t="s">
        <v>3</v>
      </c>
      <c r="H4096" s="53"/>
      <c r="I4096" s="49" t="s">
        <v>16</v>
      </c>
      <c r="J4096" s="19" t="s">
        <v>3</v>
      </c>
      <c r="K4096" s="54"/>
      <c r="L4096" s="49" t="s">
        <v>3027</v>
      </c>
      <c r="M4096" s="19" t="s">
        <v>5</v>
      </c>
      <c r="N4096" s="17">
        <f t="shared" si="351"/>
        <v>0</v>
      </c>
      <c r="O4096" s="17">
        <v>2500000</v>
      </c>
      <c r="P4096" s="17">
        <f t="shared" si="352"/>
        <v>-2500000</v>
      </c>
      <c r="Q4096" s="69"/>
      <c r="R4096" s="755"/>
      <c r="S4096" s="755"/>
      <c r="T4096" s="11"/>
      <c r="AZ4096" s="10"/>
      <c r="BA4096" s="10"/>
      <c r="BC4096" s="11"/>
      <c r="BD4096" s="12"/>
    </row>
    <row r="4097" spans="1:56">
      <c r="A4097" s="67"/>
      <c r="B4097" s="28"/>
      <c r="C4097" s="68"/>
      <c r="D4097" s="1011"/>
      <c r="E4097" s="47" t="s">
        <v>3215</v>
      </c>
      <c r="F4097" s="48"/>
      <c r="G4097" s="19" t="s">
        <v>3</v>
      </c>
      <c r="H4097" s="53"/>
      <c r="I4097" s="49" t="s">
        <v>3025</v>
      </c>
      <c r="J4097" s="19" t="s">
        <v>3</v>
      </c>
      <c r="K4097" s="54"/>
      <c r="L4097" s="49" t="s">
        <v>3027</v>
      </c>
      <c r="M4097" s="19" t="s">
        <v>5</v>
      </c>
      <c r="N4097" s="17">
        <f t="shared" si="351"/>
        <v>0</v>
      </c>
      <c r="O4097" s="17">
        <v>5000000</v>
      </c>
      <c r="P4097" s="17">
        <f t="shared" si="352"/>
        <v>-5000000</v>
      </c>
      <c r="Q4097" s="69"/>
      <c r="R4097" s="755"/>
      <c r="S4097" s="755"/>
      <c r="T4097" s="11"/>
      <c r="AZ4097" s="10"/>
      <c r="BA4097" s="10"/>
      <c r="BC4097" s="11"/>
      <c r="BD4097" s="12"/>
    </row>
    <row r="4098" spans="1:56">
      <c r="A4098" s="67"/>
      <c r="B4098" s="28"/>
      <c r="C4098" s="68"/>
      <c r="D4098" s="1011"/>
      <c r="E4098" s="47" t="s">
        <v>3216</v>
      </c>
      <c r="F4098" s="48">
        <v>350000</v>
      </c>
      <c r="G4098" s="19" t="s">
        <v>3</v>
      </c>
      <c r="H4098" s="53">
        <v>1</v>
      </c>
      <c r="I4098" s="49" t="s">
        <v>3025</v>
      </c>
      <c r="J4098" s="19" t="s">
        <v>3</v>
      </c>
      <c r="K4098" s="54">
        <v>1</v>
      </c>
      <c r="L4098" s="49" t="s">
        <v>3027</v>
      </c>
      <c r="M4098" s="19" t="s">
        <v>5</v>
      </c>
      <c r="N4098" s="17">
        <f>ROUNDUP(IF(H4098&lt;=0,0,IF(K4098&lt;=0,0,F4098*H4098*K4098)),-3)</f>
        <v>350000</v>
      </c>
      <c r="O4098" s="17">
        <v>0</v>
      </c>
      <c r="P4098" s="17">
        <f t="shared" si="352"/>
        <v>350000</v>
      </c>
      <c r="Q4098" s="69"/>
      <c r="R4098" s="755"/>
      <c r="S4098" s="755"/>
      <c r="T4098" s="11"/>
      <c r="AZ4098" s="10"/>
      <c r="BA4098" s="10"/>
      <c r="BC4098" s="11"/>
      <c r="BD4098" s="12"/>
    </row>
    <row r="4099" spans="1:56">
      <c r="A4099" s="67"/>
      <c r="B4099" s="28"/>
      <c r="C4099" s="68"/>
      <c r="D4099" s="1011"/>
      <c r="E4099" s="47" t="s">
        <v>3217</v>
      </c>
      <c r="F4099" s="48"/>
      <c r="G4099" s="19" t="s">
        <v>3</v>
      </c>
      <c r="H4099" s="53"/>
      <c r="I4099" s="49" t="s">
        <v>3025</v>
      </c>
      <c r="J4099" s="19" t="s">
        <v>3</v>
      </c>
      <c r="K4099" s="54"/>
      <c r="L4099" s="49" t="s">
        <v>3027</v>
      </c>
      <c r="M4099" s="19" t="s">
        <v>5</v>
      </c>
      <c r="N4099" s="17">
        <f t="shared" si="351"/>
        <v>0</v>
      </c>
      <c r="O4099" s="17">
        <v>1000000</v>
      </c>
      <c r="P4099" s="17">
        <f t="shared" si="352"/>
        <v>-1000000</v>
      </c>
      <c r="Q4099" s="69"/>
      <c r="R4099" s="755"/>
      <c r="S4099" s="755"/>
      <c r="T4099" s="11"/>
      <c r="AZ4099" s="10"/>
      <c r="BA4099" s="10"/>
      <c r="BC4099" s="11"/>
      <c r="BD4099" s="12"/>
    </row>
    <row r="4100" spans="1:56">
      <c r="A4100" s="67"/>
      <c r="B4100" s="28"/>
      <c r="C4100" s="68"/>
      <c r="D4100" s="1011"/>
      <c r="E4100" s="47" t="s">
        <v>3218</v>
      </c>
      <c r="F4100" s="48">
        <v>470000</v>
      </c>
      <c r="G4100" s="19" t="s">
        <v>3</v>
      </c>
      <c r="H4100" s="53">
        <v>10</v>
      </c>
      <c r="I4100" s="49" t="s">
        <v>3087</v>
      </c>
      <c r="J4100" s="19" t="s">
        <v>3</v>
      </c>
      <c r="K4100" s="54">
        <v>4</v>
      </c>
      <c r="L4100" s="49" t="s">
        <v>3027</v>
      </c>
      <c r="M4100" s="19" t="s">
        <v>5</v>
      </c>
      <c r="N4100" s="17">
        <f>ROUNDUP(IF(H4100&lt;=0,0,IF(K4100&lt;=0,0,F4100*H4100*K4100)),-3)</f>
        <v>18800000</v>
      </c>
      <c r="O4100" s="17">
        <v>0</v>
      </c>
      <c r="P4100" s="17">
        <f t="shared" si="352"/>
        <v>18800000</v>
      </c>
      <c r="Q4100" s="69"/>
      <c r="R4100" s="755"/>
      <c r="S4100" s="755"/>
      <c r="T4100" s="11"/>
      <c r="AZ4100" s="10"/>
      <c r="BA4100" s="10"/>
      <c r="BC4100" s="11"/>
      <c r="BD4100" s="12"/>
    </row>
    <row r="4101" spans="1:56">
      <c r="A4101" s="67"/>
      <c r="B4101" s="28"/>
      <c r="C4101" s="68"/>
      <c r="D4101" s="1011"/>
      <c r="E4101" s="47" t="s">
        <v>3219</v>
      </c>
      <c r="F4101" s="48">
        <v>198000</v>
      </c>
      <c r="G4101" s="19" t="s">
        <v>3</v>
      </c>
      <c r="H4101" s="53">
        <v>10</v>
      </c>
      <c r="I4101" s="49" t="s">
        <v>3087</v>
      </c>
      <c r="J4101" s="19" t="s">
        <v>3</v>
      </c>
      <c r="K4101" s="54">
        <v>4</v>
      </c>
      <c r="L4101" s="49" t="s">
        <v>3027</v>
      </c>
      <c r="M4101" s="19" t="s">
        <v>5</v>
      </c>
      <c r="N4101" s="17">
        <f>ROUNDUP(IF(H4101&lt;=0,0,IF(K4101&lt;=0,0,F4101*H4101*K4101)),-3)</f>
        <v>7920000</v>
      </c>
      <c r="O4101" s="17">
        <v>0</v>
      </c>
      <c r="P4101" s="17">
        <f t="shared" si="352"/>
        <v>7920000</v>
      </c>
      <c r="Q4101" s="69"/>
      <c r="R4101" s="755"/>
      <c r="S4101" s="755"/>
      <c r="T4101" s="11"/>
      <c r="AZ4101" s="10"/>
      <c r="BA4101" s="10"/>
      <c r="BC4101" s="11"/>
      <c r="BD4101" s="12"/>
    </row>
    <row r="4102" spans="1:56">
      <c r="A4102" s="67"/>
      <c r="B4102" s="28"/>
      <c r="C4102" s="68"/>
      <c r="D4102" s="1011"/>
      <c r="E4102" s="47" t="s">
        <v>186</v>
      </c>
      <c r="F4102" s="48">
        <v>8389000</v>
      </c>
      <c r="G4102" s="19" t="s">
        <v>3</v>
      </c>
      <c r="H4102" s="53">
        <v>1</v>
      </c>
      <c r="I4102" s="49" t="s">
        <v>16</v>
      </c>
      <c r="J4102" s="19" t="s">
        <v>3</v>
      </c>
      <c r="K4102" s="54">
        <v>1</v>
      </c>
      <c r="L4102" s="49" t="s">
        <v>25</v>
      </c>
      <c r="M4102" s="19" t="s">
        <v>5</v>
      </c>
      <c r="N4102" s="17">
        <f>ROUNDUP(IF(H4102&lt;=0,0,IF(K4102&lt;=0,0,F4102*H4102*K4102)),-3)</f>
        <v>8389000</v>
      </c>
      <c r="O4102" s="17">
        <v>6817000</v>
      </c>
      <c r="P4102" s="17">
        <f t="shared" si="352"/>
        <v>1572000</v>
      </c>
      <c r="Q4102" s="69"/>
      <c r="R4102" s="755"/>
      <c r="S4102" s="755"/>
      <c r="T4102" s="11"/>
      <c r="AZ4102" s="10"/>
      <c r="BA4102" s="10"/>
      <c r="BC4102" s="11"/>
      <c r="BD4102" s="12"/>
    </row>
    <row r="4103" spans="1:56">
      <c r="A4103" s="67"/>
      <c r="B4103" s="28"/>
      <c r="C4103" s="68"/>
      <c r="D4103" s="1011"/>
      <c r="E4103" s="47"/>
      <c r="F4103" s="48"/>
      <c r="G4103" s="19"/>
      <c r="H4103" s="53"/>
      <c r="I4103" s="49"/>
      <c r="J4103" s="19"/>
      <c r="K4103" s="54"/>
      <c r="L4103" s="49"/>
      <c r="M4103" s="19"/>
      <c r="N4103" s="17"/>
      <c r="O4103" s="17"/>
      <c r="P4103" s="17"/>
      <c r="Q4103" s="69"/>
      <c r="R4103" s="755"/>
      <c r="S4103" s="755"/>
      <c r="T4103" s="11"/>
      <c r="AZ4103" s="10"/>
      <c r="BA4103" s="10"/>
      <c r="BC4103" s="11"/>
      <c r="BD4103" s="12"/>
    </row>
    <row r="4104" spans="1:56">
      <c r="A4104" s="67"/>
      <c r="B4104" s="28"/>
      <c r="C4104" s="68"/>
      <c r="D4104" s="1062" t="s">
        <v>407</v>
      </c>
      <c r="E4104" s="33"/>
      <c r="F4104" s="34"/>
      <c r="G4104" s="35"/>
      <c r="H4104" s="24"/>
      <c r="I4104" s="35"/>
      <c r="J4104" s="35"/>
      <c r="K4104" s="37"/>
      <c r="L4104" s="35"/>
      <c r="M4104" s="35"/>
      <c r="N4104" s="18">
        <f>SUBTOTAL(9,N4105:N4105)</f>
        <v>1800000</v>
      </c>
      <c r="O4104" s="18">
        <f>SUBTOTAL(9,O4105:O4105)</f>
        <v>1200000</v>
      </c>
      <c r="P4104" s="18">
        <f>SUBTOTAL(9,P4105:P4105)</f>
        <v>600000</v>
      </c>
      <c r="Q4104" s="69"/>
      <c r="R4104" s="755"/>
      <c r="S4104" s="755"/>
      <c r="T4104" s="11"/>
      <c r="AZ4104" s="10"/>
      <c r="BA4104" s="10"/>
      <c r="BC4104" s="11"/>
      <c r="BD4104" s="12"/>
    </row>
    <row r="4105" spans="1:56">
      <c r="A4105" s="67"/>
      <c r="B4105" s="28"/>
      <c r="C4105" s="68"/>
      <c r="D4105" s="1011"/>
      <c r="E4105" s="33" t="s">
        <v>3220</v>
      </c>
      <c r="F4105" s="34">
        <v>600000</v>
      </c>
      <c r="G4105" s="19" t="s">
        <v>3</v>
      </c>
      <c r="H4105" s="44">
        <f>H3990</f>
        <v>3</v>
      </c>
      <c r="I4105" s="39" t="s">
        <v>26</v>
      </c>
      <c r="J4105" s="19" t="s">
        <v>3</v>
      </c>
      <c r="K4105" s="19">
        <v>1</v>
      </c>
      <c r="L4105" s="39" t="s">
        <v>16</v>
      </c>
      <c r="M4105" s="15" t="s">
        <v>5</v>
      </c>
      <c r="N4105" s="17">
        <f>ROUNDUP(IF(H4105&lt;=0,0,IF(K4105&lt;=0,0,F4105*H4105*K4105)),-3)</f>
        <v>1800000</v>
      </c>
      <c r="O4105" s="17">
        <v>1200000</v>
      </c>
      <c r="P4105" s="17">
        <f t="shared" ref="P4105" si="353">N4105-O4105</f>
        <v>600000</v>
      </c>
      <c r="Q4105" s="69"/>
      <c r="R4105" s="755"/>
      <c r="S4105" s="755"/>
      <c r="T4105" s="11"/>
      <c r="AZ4105" s="10"/>
      <c r="BA4105" s="10"/>
      <c r="BC4105" s="11"/>
      <c r="BD4105" s="12"/>
    </row>
    <row r="4106" spans="1:56">
      <c r="A4106" s="67"/>
      <c r="B4106" s="28"/>
      <c r="C4106" s="68"/>
      <c r="D4106" s="1011"/>
      <c r="E4106" s="47"/>
      <c r="F4106" s="48"/>
      <c r="G4106" s="19"/>
      <c r="H4106" s="53"/>
      <c r="I4106" s="49"/>
      <c r="J4106" s="19"/>
      <c r="K4106" s="54"/>
      <c r="L4106" s="49"/>
      <c r="M4106" s="19"/>
      <c r="N4106" s="17"/>
      <c r="O4106" s="17"/>
      <c r="P4106" s="17"/>
      <c r="Q4106" s="69"/>
      <c r="R4106" s="755"/>
      <c r="S4106" s="755"/>
      <c r="T4106" s="11"/>
      <c r="AZ4106" s="10"/>
      <c r="BA4106" s="10"/>
      <c r="BC4106" s="11"/>
      <c r="BD4106" s="12"/>
    </row>
    <row r="4107" spans="1:56">
      <c r="A4107" s="67"/>
      <c r="B4107" s="28"/>
      <c r="C4107" s="68"/>
      <c r="D4107" s="1062" t="s">
        <v>434</v>
      </c>
      <c r="E4107" s="47"/>
      <c r="F4107" s="48"/>
      <c r="G4107" s="19"/>
      <c r="H4107" s="53"/>
      <c r="I4107" s="49"/>
      <c r="J4107" s="19"/>
      <c r="K4107" s="54"/>
      <c r="L4107" s="49"/>
      <c r="M4107" s="19"/>
      <c r="N4107" s="18">
        <f>SUBTOTAL(9,N4108:N4108)</f>
        <v>4000000</v>
      </c>
      <c r="O4107" s="18">
        <f>SUBTOTAL(9,O4108:O4108)</f>
        <v>6140000</v>
      </c>
      <c r="P4107" s="18">
        <f>SUBTOTAL(9,P4108:P4108)</f>
        <v>-2140000</v>
      </c>
      <c r="Q4107" s="69"/>
      <c r="R4107" s="755"/>
      <c r="S4107" s="755"/>
      <c r="T4107" s="11"/>
      <c r="AZ4107" s="10"/>
      <c r="BA4107" s="10"/>
      <c r="BC4107" s="11"/>
      <c r="BD4107" s="12"/>
    </row>
    <row r="4108" spans="1:56">
      <c r="A4108" s="67"/>
      <c r="B4108" s="28"/>
      <c r="C4108" s="68"/>
      <c r="D4108" s="1011"/>
      <c r="E4108" s="55" t="s">
        <v>3221</v>
      </c>
      <c r="F4108" s="56">
        <v>2000000</v>
      </c>
      <c r="G4108" s="19" t="s">
        <v>3</v>
      </c>
      <c r="H4108" s="59">
        <v>2</v>
      </c>
      <c r="I4108" s="52" t="s">
        <v>3027</v>
      </c>
      <c r="J4108" s="19" t="s">
        <v>3</v>
      </c>
      <c r="K4108" s="57">
        <v>1</v>
      </c>
      <c r="L4108" s="52" t="s">
        <v>3025</v>
      </c>
      <c r="M4108" s="19" t="s">
        <v>5</v>
      </c>
      <c r="N4108" s="17">
        <f t="shared" ref="N4108" si="354">ROUNDUP(IF(H4108&lt;=0,0,IF(K4108&lt;=0,0,F4108*H4108*K4108)),-3)</f>
        <v>4000000</v>
      </c>
      <c r="O4108" s="17">
        <v>6140000</v>
      </c>
      <c r="P4108" s="17">
        <f t="shared" ref="P4108" si="355">N4108-O4108</f>
        <v>-2140000</v>
      </c>
      <c r="Q4108" s="69"/>
      <c r="R4108" s="755"/>
      <c r="S4108" s="755"/>
      <c r="T4108" s="11"/>
      <c r="AZ4108" s="10"/>
      <c r="BA4108" s="10"/>
      <c r="BC4108" s="11"/>
      <c r="BD4108" s="12"/>
    </row>
    <row r="4109" spans="1:56">
      <c r="A4109" s="67"/>
      <c r="B4109" s="28"/>
      <c r="C4109" s="68"/>
      <c r="D4109" s="1011"/>
      <c r="E4109" s="19"/>
      <c r="F4109" s="56"/>
      <c r="G4109" s="19"/>
      <c r="H4109" s="53"/>
      <c r="I4109" s="49"/>
      <c r="J4109" s="19"/>
      <c r="K4109" s="54"/>
      <c r="L4109" s="49"/>
      <c r="M4109" s="19"/>
      <c r="N4109" s="17"/>
      <c r="O4109" s="17"/>
      <c r="P4109" s="17"/>
      <c r="Q4109" s="69"/>
      <c r="R4109" s="755"/>
      <c r="S4109" s="755"/>
      <c r="T4109" s="11"/>
      <c r="AZ4109" s="10"/>
      <c r="BA4109" s="10"/>
      <c r="BC4109" s="11"/>
      <c r="BD4109" s="12"/>
    </row>
    <row r="4110" spans="1:56">
      <c r="A4110" s="67"/>
      <c r="B4110" s="28"/>
      <c r="C4110" s="68"/>
      <c r="D4110" s="1011"/>
      <c r="E4110" s="13"/>
      <c r="F4110" s="56"/>
      <c r="H4110" s="24"/>
      <c r="N4110" s="17"/>
      <c r="O4110" s="17"/>
      <c r="P4110" s="17"/>
      <c r="Q4110" s="69"/>
      <c r="R4110" s="755"/>
      <c r="S4110" s="755"/>
      <c r="T4110" s="11"/>
      <c r="AZ4110" s="10"/>
      <c r="BA4110" s="10"/>
      <c r="BC4110" s="11"/>
      <c r="BD4110" s="12"/>
    </row>
    <row r="4111" spans="1:56">
      <c r="A4111" s="67"/>
      <c r="B4111" s="28"/>
      <c r="C4111" s="68"/>
      <c r="D4111" s="1062" t="s">
        <v>401</v>
      </c>
      <c r="E4111" s="13"/>
      <c r="F4111" s="56"/>
      <c r="N4111" s="18">
        <f>SUBTOTAL(9,N4112:N4114)</f>
        <v>7500000</v>
      </c>
      <c r="O4111" s="18">
        <f>SUBTOTAL(9,O4112:O4114)</f>
        <v>5000000</v>
      </c>
      <c r="P4111" s="18">
        <f>SUBTOTAL(9,P4112:P4114)</f>
        <v>2500000</v>
      </c>
      <c r="Q4111" s="69"/>
      <c r="R4111" s="755"/>
      <c r="S4111" s="755"/>
      <c r="T4111" s="11"/>
      <c r="AZ4111" s="10"/>
      <c r="BA4111" s="10"/>
      <c r="BC4111" s="11"/>
      <c r="BD4111" s="12"/>
    </row>
    <row r="4112" spans="1:56">
      <c r="A4112" s="67"/>
      <c r="B4112" s="28"/>
      <c r="C4112" s="68"/>
      <c r="D4112" s="1004"/>
      <c r="E4112" s="47" t="s">
        <v>3222</v>
      </c>
      <c r="F4112" s="56">
        <v>2000000</v>
      </c>
      <c r="G4112" s="19" t="s">
        <v>3</v>
      </c>
      <c r="H4112" s="53">
        <v>1</v>
      </c>
      <c r="I4112" s="49" t="s">
        <v>16</v>
      </c>
      <c r="J4112" s="19" t="s">
        <v>3</v>
      </c>
      <c r="K4112" s="54">
        <v>1</v>
      </c>
      <c r="L4112" s="49" t="s">
        <v>25</v>
      </c>
      <c r="M4112" s="19" t="s">
        <v>5</v>
      </c>
      <c r="N4112" s="17">
        <f t="shared" ref="N4112:N4114" si="356">ROUNDUP(IF(H4112&lt;=0,0,IF(K4112&lt;=0,0,F4112*H4112*K4112)),-3)</f>
        <v>2000000</v>
      </c>
      <c r="O4112" s="17">
        <v>5000000</v>
      </c>
      <c r="P4112" s="17">
        <f t="shared" ref="P4112:P4114" si="357">N4112-O4112</f>
        <v>-3000000</v>
      </c>
      <c r="Q4112" s="69"/>
      <c r="R4112" s="755"/>
      <c r="S4112" s="755"/>
      <c r="T4112" s="11"/>
      <c r="AZ4112" s="10"/>
      <c r="BA4112" s="10"/>
      <c r="BC4112" s="11"/>
      <c r="BD4112" s="12"/>
    </row>
    <row r="4113" spans="1:56">
      <c r="A4113" s="67"/>
      <c r="B4113" s="28"/>
      <c r="C4113" s="68"/>
      <c r="E4113" s="47" t="s">
        <v>3223</v>
      </c>
      <c r="F4113" s="56">
        <v>3500000</v>
      </c>
      <c r="G4113" s="19" t="s">
        <v>3</v>
      </c>
      <c r="H4113" s="53">
        <v>1</v>
      </c>
      <c r="I4113" s="49" t="s">
        <v>16</v>
      </c>
      <c r="J4113" s="19" t="s">
        <v>3</v>
      </c>
      <c r="K4113" s="54">
        <v>1</v>
      </c>
      <c r="L4113" s="49" t="s">
        <v>25</v>
      </c>
      <c r="M4113" s="19" t="s">
        <v>5</v>
      </c>
      <c r="N4113" s="17">
        <f t="shared" si="356"/>
        <v>3500000</v>
      </c>
      <c r="O4113" s="17">
        <v>0</v>
      </c>
      <c r="P4113" s="17">
        <f t="shared" si="357"/>
        <v>3500000</v>
      </c>
      <c r="Q4113" s="69"/>
      <c r="R4113" s="755"/>
      <c r="S4113" s="755"/>
      <c r="T4113" s="11"/>
      <c r="AZ4113" s="10"/>
      <c r="BA4113" s="10"/>
      <c r="BC4113" s="11"/>
      <c r="BD4113" s="12"/>
    </row>
    <row r="4114" spans="1:56">
      <c r="A4114" s="67"/>
      <c r="B4114" s="28"/>
      <c r="C4114" s="68"/>
      <c r="E4114" s="47" t="s">
        <v>3224</v>
      </c>
      <c r="F4114" s="56">
        <v>1000000</v>
      </c>
      <c r="G4114" s="19" t="s">
        <v>3</v>
      </c>
      <c r="H4114" s="53">
        <v>1</v>
      </c>
      <c r="I4114" s="49" t="s">
        <v>16</v>
      </c>
      <c r="J4114" s="19" t="s">
        <v>3</v>
      </c>
      <c r="K4114" s="54">
        <v>2</v>
      </c>
      <c r="L4114" s="49" t="s">
        <v>25</v>
      </c>
      <c r="M4114" s="19" t="s">
        <v>5</v>
      </c>
      <c r="N4114" s="17">
        <f t="shared" si="356"/>
        <v>2000000</v>
      </c>
      <c r="O4114" s="17">
        <v>0</v>
      </c>
      <c r="P4114" s="17">
        <f t="shared" si="357"/>
        <v>2000000</v>
      </c>
      <c r="Q4114" s="69"/>
      <c r="R4114" s="755"/>
      <c r="S4114" s="755"/>
      <c r="T4114" s="11"/>
      <c r="AZ4114" s="10"/>
      <c r="BA4114" s="10"/>
      <c r="BC4114" s="11"/>
      <c r="BD4114" s="12"/>
    </row>
    <row r="4115" spans="1:56">
      <c r="A4115" s="67"/>
      <c r="B4115" s="28"/>
      <c r="C4115" s="68"/>
      <c r="E4115" s="47"/>
      <c r="F4115" s="56"/>
      <c r="G4115" s="19"/>
      <c r="H4115" s="53"/>
      <c r="I4115" s="49"/>
      <c r="J4115" s="19"/>
      <c r="K4115" s="54"/>
      <c r="L4115" s="49"/>
      <c r="M4115" s="19"/>
      <c r="N4115" s="17"/>
      <c r="O4115" s="17"/>
      <c r="P4115" s="17"/>
      <c r="Q4115" s="69"/>
      <c r="R4115" s="755"/>
      <c r="S4115" s="755"/>
      <c r="T4115" s="11"/>
      <c r="AZ4115" s="10"/>
      <c r="BA4115" s="10"/>
      <c r="BC4115" s="11"/>
      <c r="BD4115" s="12"/>
    </row>
    <row r="4116" spans="1:56">
      <c r="A4116" s="67"/>
      <c r="B4116" s="28"/>
      <c r="C4116" s="68"/>
      <c r="D4116" s="1062" t="s">
        <v>402</v>
      </c>
      <c r="E4116" s="19"/>
      <c r="F4116" s="56"/>
      <c r="G4116" s="19"/>
      <c r="H4116" s="53"/>
      <c r="I4116" s="49"/>
      <c r="J4116" s="19"/>
      <c r="K4116" s="54"/>
      <c r="L4116" s="49"/>
      <c r="M4116" s="19"/>
      <c r="N4116" s="18">
        <f>SUBTOTAL(9,N4117:N4121)</f>
        <v>4000000</v>
      </c>
      <c r="O4116" s="18">
        <f>SUBTOTAL(9,O4117:O4121)</f>
        <v>2040000</v>
      </c>
      <c r="P4116" s="18">
        <f>SUBTOTAL(9,P4117:P4121)</f>
        <v>1960000</v>
      </c>
      <c r="Q4116" s="69"/>
      <c r="R4116" s="755"/>
      <c r="S4116" s="755"/>
      <c r="T4116" s="11"/>
      <c r="AZ4116" s="10"/>
      <c r="BA4116" s="10"/>
      <c r="BC4116" s="11"/>
      <c r="BD4116" s="12"/>
    </row>
    <row r="4117" spans="1:56">
      <c r="A4117" s="67"/>
      <c r="B4117" s="28"/>
      <c r="C4117" s="68"/>
      <c r="D4117" s="1089"/>
      <c r="E4117" s="47" t="s">
        <v>3225</v>
      </c>
      <c r="F4117" s="56"/>
      <c r="G4117" s="19" t="s">
        <v>3</v>
      </c>
      <c r="H4117" s="53"/>
      <c r="I4117" s="49" t="s">
        <v>3028</v>
      </c>
      <c r="J4117" s="19" t="s">
        <v>3</v>
      </c>
      <c r="K4117" s="54"/>
      <c r="L4117" s="49" t="s">
        <v>3027</v>
      </c>
      <c r="M4117" s="19" t="s">
        <v>5</v>
      </c>
      <c r="N4117" s="17">
        <f>ROUNDUP(IF(H4117&lt;=0,0,IF(K4117&lt;=0,0,F4117*H4117*K4117)),-3)</f>
        <v>0</v>
      </c>
      <c r="O4117" s="17">
        <v>500000</v>
      </c>
      <c r="P4117" s="17">
        <f t="shared" ref="P4117:P4121" si="358">N4117-O4117</f>
        <v>-500000</v>
      </c>
      <c r="Q4117" s="69"/>
      <c r="R4117" s="755"/>
      <c r="S4117" s="755"/>
      <c r="T4117" s="11"/>
      <c r="AZ4117" s="10"/>
      <c r="BA4117" s="10"/>
      <c r="BC4117" s="11"/>
      <c r="BD4117" s="12"/>
    </row>
    <row r="4118" spans="1:56">
      <c r="A4118" s="67"/>
      <c r="B4118" s="28"/>
      <c r="C4118" s="68"/>
      <c r="D4118" s="1011"/>
      <c r="E4118" s="47" t="s">
        <v>3226</v>
      </c>
      <c r="F4118" s="48"/>
      <c r="G4118" s="19" t="s">
        <v>3</v>
      </c>
      <c r="H4118" s="53"/>
      <c r="I4118" s="49" t="s">
        <v>3028</v>
      </c>
      <c r="J4118" s="19" t="s">
        <v>3</v>
      </c>
      <c r="K4118" s="54"/>
      <c r="L4118" s="49" t="s">
        <v>25</v>
      </c>
      <c r="M4118" s="19" t="s">
        <v>5</v>
      </c>
      <c r="N4118" s="17">
        <f>ROUNDUP(IF(H4118&lt;=0,0,IF(K4118&lt;=0,0,F4118*H4118*K4118)),-3)</f>
        <v>0</v>
      </c>
      <c r="O4118" s="17">
        <v>540000</v>
      </c>
      <c r="P4118" s="17">
        <f t="shared" si="358"/>
        <v>-540000</v>
      </c>
      <c r="Q4118" s="69"/>
      <c r="R4118" s="755"/>
      <c r="S4118" s="755"/>
      <c r="T4118" s="11"/>
      <c r="AZ4118" s="10"/>
      <c r="BA4118" s="10"/>
      <c r="BC4118" s="11"/>
      <c r="BD4118" s="12"/>
    </row>
    <row r="4119" spans="1:56">
      <c r="A4119" s="67"/>
      <c r="B4119" s="28"/>
      <c r="C4119" s="68"/>
      <c r="D4119" s="1011"/>
      <c r="E4119" s="47" t="s">
        <v>3227</v>
      </c>
      <c r="F4119" s="48">
        <v>160000</v>
      </c>
      <c r="G4119" s="19" t="s">
        <v>3</v>
      </c>
      <c r="H4119" s="53">
        <v>5</v>
      </c>
      <c r="I4119" s="49" t="s">
        <v>3028</v>
      </c>
      <c r="J4119" s="19" t="s">
        <v>3</v>
      </c>
      <c r="K4119" s="54">
        <v>1</v>
      </c>
      <c r="L4119" s="49" t="s">
        <v>25</v>
      </c>
      <c r="M4119" s="19" t="s">
        <v>5</v>
      </c>
      <c r="N4119" s="17">
        <f>ROUNDUP(IF(H4119&lt;=0,0,IF(K4119&lt;=0,0,F4119*H4119*K4119)),-3)</f>
        <v>800000</v>
      </c>
      <c r="O4119" s="17">
        <v>500000</v>
      </c>
      <c r="P4119" s="17">
        <f t="shared" si="358"/>
        <v>300000</v>
      </c>
      <c r="Q4119" s="69"/>
      <c r="R4119" s="755"/>
      <c r="S4119" s="755"/>
      <c r="T4119" s="11"/>
      <c r="AZ4119" s="10"/>
      <c r="BA4119" s="10"/>
      <c r="BC4119" s="11"/>
      <c r="BD4119" s="12"/>
    </row>
    <row r="4120" spans="1:56">
      <c r="A4120" s="67"/>
      <c r="B4120" s="28"/>
      <c r="C4120" s="68"/>
      <c r="E4120" s="47" t="s">
        <v>3228</v>
      </c>
      <c r="F4120" s="48">
        <v>160000</v>
      </c>
      <c r="G4120" s="19" t="s">
        <v>3</v>
      </c>
      <c r="H4120" s="53">
        <v>5</v>
      </c>
      <c r="I4120" s="49" t="s">
        <v>3028</v>
      </c>
      <c r="J4120" s="19" t="s">
        <v>3</v>
      </c>
      <c r="K4120" s="54">
        <v>2</v>
      </c>
      <c r="L4120" s="49" t="s">
        <v>25</v>
      </c>
      <c r="M4120" s="19" t="s">
        <v>5</v>
      </c>
      <c r="N4120" s="17">
        <f>ROUNDUP(IF(H4120&lt;=0,0,IF(K4120&lt;=0,0,F4120*H4120*K4120)),-3)</f>
        <v>1600000</v>
      </c>
      <c r="O4120" s="17">
        <v>500000</v>
      </c>
      <c r="P4120" s="17">
        <f t="shared" si="358"/>
        <v>1100000</v>
      </c>
      <c r="Q4120" s="69"/>
      <c r="R4120" s="755"/>
      <c r="S4120" s="755"/>
      <c r="T4120" s="11"/>
      <c r="AZ4120" s="10"/>
      <c r="BA4120" s="10"/>
      <c r="BC4120" s="11"/>
      <c r="BD4120" s="12"/>
    </row>
    <row r="4121" spans="1:56">
      <c r="A4121" s="67"/>
      <c r="B4121" s="28"/>
      <c r="C4121" s="68"/>
      <c r="E4121" s="47" t="s">
        <v>3229</v>
      </c>
      <c r="F4121" s="48">
        <v>160000</v>
      </c>
      <c r="G4121" s="19" t="s">
        <v>3</v>
      </c>
      <c r="H4121" s="53">
        <v>5</v>
      </c>
      <c r="I4121" s="49" t="s">
        <v>3028</v>
      </c>
      <c r="J4121" s="19" t="s">
        <v>3</v>
      </c>
      <c r="K4121" s="54">
        <v>2</v>
      </c>
      <c r="L4121" s="49" t="s">
        <v>25</v>
      </c>
      <c r="M4121" s="19" t="s">
        <v>5</v>
      </c>
      <c r="N4121" s="17">
        <f>ROUNDUP(IF(H4121&lt;=0,0,IF(K4121&lt;=0,0,F4121*H4121*K4121)),-3)</f>
        <v>1600000</v>
      </c>
      <c r="O4121" s="17">
        <v>0</v>
      </c>
      <c r="P4121" s="17">
        <f t="shared" si="358"/>
        <v>1600000</v>
      </c>
      <c r="Q4121" s="69"/>
      <c r="R4121" s="755"/>
      <c r="S4121" s="755"/>
      <c r="T4121" s="11"/>
      <c r="AZ4121" s="10"/>
      <c r="BA4121" s="10"/>
      <c r="BC4121" s="11"/>
      <c r="BD4121" s="12"/>
    </row>
    <row r="4122" spans="1:56">
      <c r="A4122" s="67"/>
      <c r="B4122" s="28"/>
      <c r="C4122" s="68"/>
      <c r="E4122" s="19"/>
      <c r="F4122" s="48"/>
      <c r="G4122" s="19"/>
      <c r="H4122" s="53"/>
      <c r="I4122" s="49"/>
      <c r="J4122" s="19"/>
      <c r="K4122" s="54"/>
      <c r="L4122" s="49"/>
      <c r="M4122" s="19"/>
      <c r="N4122" s="17"/>
      <c r="O4122" s="17"/>
      <c r="P4122" s="17"/>
      <c r="Q4122" s="69"/>
      <c r="R4122" s="755"/>
      <c r="S4122" s="755"/>
      <c r="T4122" s="11"/>
      <c r="AZ4122" s="10"/>
      <c r="BA4122" s="10"/>
      <c r="BC4122" s="11"/>
      <c r="BD4122" s="12"/>
    </row>
    <row r="4123" spans="1:56">
      <c r="A4123" s="67"/>
      <c r="B4123" s="28"/>
      <c r="C4123" s="68"/>
      <c r="D4123" s="1062" t="s">
        <v>403</v>
      </c>
      <c r="E4123" s="13"/>
      <c r="H4123" s="58"/>
      <c r="K4123" s="58"/>
      <c r="N4123" s="18">
        <f>SUBTOTAL(9,N4124:N4129)</f>
        <v>1764000</v>
      </c>
      <c r="O4123" s="18">
        <f>SUBTOTAL(9,O4124:O4129)</f>
        <v>160000</v>
      </c>
      <c r="P4123" s="18">
        <f>SUBTOTAL(9,P4124:P4129)</f>
        <v>1604000</v>
      </c>
      <c r="Q4123" s="69"/>
      <c r="R4123" s="755"/>
      <c r="S4123" s="755"/>
      <c r="T4123" s="11"/>
      <c r="AZ4123" s="10"/>
      <c r="BA4123" s="10"/>
      <c r="BC4123" s="11"/>
      <c r="BD4123" s="12"/>
    </row>
    <row r="4124" spans="1:56">
      <c r="A4124" s="67"/>
      <c r="B4124" s="28"/>
      <c r="C4124" s="68"/>
      <c r="D4124" s="1011"/>
      <c r="E4124" s="47" t="s">
        <v>3230</v>
      </c>
      <c r="F4124" s="48">
        <v>9000</v>
      </c>
      <c r="G4124" s="19" t="s">
        <v>3</v>
      </c>
      <c r="H4124" s="53">
        <v>10</v>
      </c>
      <c r="I4124" s="49" t="s">
        <v>3028</v>
      </c>
      <c r="J4124" s="19" t="s">
        <v>3</v>
      </c>
      <c r="K4124" s="54">
        <v>3</v>
      </c>
      <c r="L4124" s="49" t="s">
        <v>3027</v>
      </c>
      <c r="M4124" s="19" t="s">
        <v>5</v>
      </c>
      <c r="N4124" s="50">
        <f t="shared" ref="N4124:N4129" si="359">ROUNDUP(IF(H4124&lt;=0,0,IF(K4124&lt;=0,0,F4124*H4124*K4124)),-3)</f>
        <v>270000</v>
      </c>
      <c r="O4124" s="17">
        <v>160000</v>
      </c>
      <c r="P4124" s="17">
        <f t="shared" ref="P4124:P4129" si="360">N4124-O4124</f>
        <v>110000</v>
      </c>
      <c r="Q4124" s="69"/>
      <c r="R4124" s="755"/>
      <c r="S4124" s="755"/>
      <c r="T4124" s="11"/>
      <c r="AZ4124" s="10"/>
      <c r="BA4124" s="10"/>
      <c r="BC4124" s="11"/>
      <c r="BD4124" s="12"/>
    </row>
    <row r="4125" spans="1:56">
      <c r="A4125" s="67"/>
      <c r="B4125" s="28"/>
      <c r="C4125" s="68"/>
      <c r="D4125" s="1011"/>
      <c r="E4125" s="47" t="s">
        <v>3231</v>
      </c>
      <c r="F4125" s="48">
        <v>9000</v>
      </c>
      <c r="G4125" s="19" t="s">
        <v>3</v>
      </c>
      <c r="H4125" s="53">
        <v>5</v>
      </c>
      <c r="I4125" s="49" t="s">
        <v>3028</v>
      </c>
      <c r="J4125" s="19" t="s">
        <v>3</v>
      </c>
      <c r="K4125" s="54">
        <v>10</v>
      </c>
      <c r="L4125" s="49" t="s">
        <v>3027</v>
      </c>
      <c r="M4125" s="19" t="s">
        <v>5</v>
      </c>
      <c r="N4125" s="50">
        <f t="shared" si="359"/>
        <v>450000</v>
      </c>
      <c r="O4125" s="17">
        <v>0</v>
      </c>
      <c r="P4125" s="17">
        <f t="shared" si="360"/>
        <v>450000</v>
      </c>
      <c r="Q4125" s="69"/>
      <c r="R4125" s="755"/>
      <c r="S4125" s="755"/>
      <c r="T4125" s="11"/>
      <c r="AZ4125" s="10"/>
      <c r="BA4125" s="10"/>
      <c r="BC4125" s="11"/>
      <c r="BD4125" s="12"/>
    </row>
    <row r="4126" spans="1:56">
      <c r="A4126" s="67"/>
      <c r="B4126" s="28"/>
      <c r="C4126" s="68"/>
      <c r="D4126" s="1011"/>
      <c r="E4126" s="47" t="s">
        <v>3232</v>
      </c>
      <c r="F4126" s="48">
        <v>9000</v>
      </c>
      <c r="G4126" s="19" t="s">
        <v>3</v>
      </c>
      <c r="H4126" s="53">
        <v>8</v>
      </c>
      <c r="I4126" s="49" t="s">
        <v>3028</v>
      </c>
      <c r="J4126" s="19" t="s">
        <v>3</v>
      </c>
      <c r="K4126" s="54">
        <v>4</v>
      </c>
      <c r="L4126" s="49" t="s">
        <v>3027</v>
      </c>
      <c r="M4126" s="19" t="s">
        <v>5</v>
      </c>
      <c r="N4126" s="50">
        <f t="shared" si="359"/>
        <v>288000</v>
      </c>
      <c r="O4126" s="17">
        <v>0</v>
      </c>
      <c r="P4126" s="17">
        <f t="shared" si="360"/>
        <v>288000</v>
      </c>
      <c r="Q4126" s="69"/>
      <c r="R4126" s="755"/>
      <c r="S4126" s="755"/>
      <c r="T4126" s="11"/>
      <c r="AZ4126" s="10"/>
      <c r="BA4126" s="10"/>
      <c r="BC4126" s="11"/>
      <c r="BD4126" s="12"/>
    </row>
    <row r="4127" spans="1:56">
      <c r="A4127" s="67"/>
      <c r="B4127" s="28"/>
      <c r="C4127" s="68"/>
      <c r="D4127" s="1011"/>
      <c r="E4127" s="47" t="s">
        <v>3233</v>
      </c>
      <c r="F4127" s="48">
        <v>9000</v>
      </c>
      <c r="G4127" s="19" t="s">
        <v>3</v>
      </c>
      <c r="H4127" s="53">
        <v>13</v>
      </c>
      <c r="I4127" s="49" t="s">
        <v>3028</v>
      </c>
      <c r="J4127" s="19" t="s">
        <v>3</v>
      </c>
      <c r="K4127" s="54">
        <v>3</v>
      </c>
      <c r="L4127" s="49" t="s">
        <v>3027</v>
      </c>
      <c r="M4127" s="19" t="s">
        <v>5</v>
      </c>
      <c r="N4127" s="50">
        <f t="shared" si="359"/>
        <v>351000</v>
      </c>
      <c r="O4127" s="17">
        <v>0</v>
      </c>
      <c r="P4127" s="17">
        <f t="shared" si="360"/>
        <v>351000</v>
      </c>
      <c r="Q4127" s="69"/>
      <c r="R4127" s="755"/>
      <c r="S4127" s="755"/>
      <c r="T4127" s="11"/>
      <c r="AZ4127" s="10"/>
      <c r="BA4127" s="10"/>
      <c r="BC4127" s="11"/>
      <c r="BD4127" s="12"/>
    </row>
    <row r="4128" spans="1:56">
      <c r="A4128" s="67"/>
      <c r="B4128" s="28"/>
      <c r="C4128" s="68"/>
      <c r="D4128" s="1011"/>
      <c r="E4128" s="47" t="s">
        <v>3234</v>
      </c>
      <c r="F4128" s="48">
        <v>9000</v>
      </c>
      <c r="G4128" s="19" t="s">
        <v>3</v>
      </c>
      <c r="H4128" s="53">
        <v>5</v>
      </c>
      <c r="I4128" s="49" t="s">
        <v>3028</v>
      </c>
      <c r="J4128" s="19" t="s">
        <v>3</v>
      </c>
      <c r="K4128" s="54">
        <v>4</v>
      </c>
      <c r="L4128" s="49" t="s">
        <v>3027</v>
      </c>
      <c r="M4128" s="19" t="s">
        <v>5</v>
      </c>
      <c r="N4128" s="50">
        <f t="shared" si="359"/>
        <v>180000</v>
      </c>
      <c r="O4128" s="17">
        <v>0</v>
      </c>
      <c r="P4128" s="17">
        <f t="shared" si="360"/>
        <v>180000</v>
      </c>
      <c r="Q4128" s="69"/>
      <c r="R4128" s="755"/>
      <c r="S4128" s="755"/>
      <c r="T4128" s="11"/>
      <c r="AZ4128" s="10"/>
      <c r="BA4128" s="10"/>
      <c r="BC4128" s="11"/>
      <c r="BD4128" s="12"/>
    </row>
    <row r="4129" spans="1:76">
      <c r="A4129" s="67"/>
      <c r="B4129" s="28"/>
      <c r="C4129" s="68"/>
      <c r="D4129" s="1011"/>
      <c r="E4129" s="47" t="s">
        <v>3235</v>
      </c>
      <c r="F4129" s="48">
        <v>9000</v>
      </c>
      <c r="G4129" s="19" t="s">
        <v>3</v>
      </c>
      <c r="H4129" s="53">
        <v>5</v>
      </c>
      <c r="I4129" s="49" t="s">
        <v>3028</v>
      </c>
      <c r="J4129" s="19" t="s">
        <v>3</v>
      </c>
      <c r="K4129" s="54">
        <v>5</v>
      </c>
      <c r="L4129" s="49" t="s">
        <v>3027</v>
      </c>
      <c r="M4129" s="19" t="s">
        <v>5</v>
      </c>
      <c r="N4129" s="50">
        <f t="shared" si="359"/>
        <v>225000</v>
      </c>
      <c r="O4129" s="17">
        <v>0</v>
      </c>
      <c r="P4129" s="17">
        <f t="shared" si="360"/>
        <v>225000</v>
      </c>
      <c r="Q4129" s="69"/>
      <c r="R4129" s="755"/>
      <c r="S4129" s="755"/>
      <c r="T4129" s="11"/>
      <c r="AZ4129" s="10"/>
      <c r="BA4129" s="10"/>
      <c r="BC4129" s="11"/>
      <c r="BD4129" s="12"/>
    </row>
    <row r="4130" spans="1:76">
      <c r="A4130" s="67"/>
      <c r="B4130" s="28"/>
      <c r="C4130" s="68"/>
      <c r="D4130" s="1011"/>
      <c r="E4130" s="13"/>
      <c r="N4130" s="17"/>
      <c r="O4130" s="17"/>
      <c r="P4130" s="17"/>
      <c r="Q4130" s="69"/>
      <c r="R4130" s="755"/>
      <c r="S4130" s="755"/>
      <c r="T4130" s="11"/>
      <c r="AZ4130" s="10"/>
      <c r="BA4130" s="10"/>
    </row>
    <row r="4131" spans="1:76" hidden="1">
      <c r="A4131" s="553" t="s">
        <v>838</v>
      </c>
      <c r="B4131" s="355"/>
      <c r="C4131" s="355"/>
      <c r="D4131" s="1090"/>
      <c r="E4131" s="348"/>
      <c r="F4131" s="118"/>
      <c r="G4131" s="119"/>
      <c r="H4131" s="120"/>
      <c r="I4131" s="119"/>
      <c r="J4131" s="119"/>
      <c r="K4131" s="120"/>
      <c r="L4131" s="119"/>
      <c r="M4131" s="119"/>
      <c r="N4131" s="121">
        <f>SUBTOTAL(9,N4132:N4367)</f>
        <v>4373000000</v>
      </c>
      <c r="O4131" s="121">
        <f>SUBTOTAL(9,O4132:O4367)</f>
        <v>7437129660</v>
      </c>
      <c r="P4131" s="121">
        <f>SUBTOTAL(9,P4132:P4367)</f>
        <v>-3064129660</v>
      </c>
      <c r="Q4131" s="318">
        <f>(N4131/O4131)*100-100</f>
        <v>-41.200433501652846</v>
      </c>
      <c r="R4131" s="755"/>
      <c r="S4131" s="755"/>
      <c r="AZ4131" s="10"/>
      <c r="BA4131" s="10"/>
    </row>
    <row r="4132" spans="1:76" hidden="1">
      <c r="A4132" s="140"/>
      <c r="B4132" s="182" t="s">
        <v>820</v>
      </c>
      <c r="C4132" s="182"/>
      <c r="D4132" s="1039"/>
      <c r="E4132" s="128"/>
      <c r="F4132" s="129"/>
      <c r="G4132" s="130"/>
      <c r="H4132" s="131"/>
      <c r="I4132" s="130"/>
      <c r="J4132" s="130"/>
      <c r="K4132" s="131"/>
      <c r="L4132" s="130"/>
      <c r="M4132" s="130"/>
      <c r="N4132" s="132">
        <f>SUBTOTAL(9,N4133:N4254)</f>
        <v>1820000000</v>
      </c>
      <c r="O4132" s="132">
        <f>SUBTOTAL(9,O4133:O4254)</f>
        <v>3306903000</v>
      </c>
      <c r="P4132" s="132">
        <f>SUBTOTAL(9,P4133:P4254)</f>
        <v>-1486903000</v>
      </c>
      <c r="Q4132" s="554">
        <f>(N4132/O4132)*100-100</f>
        <v>-44.963610967724179</v>
      </c>
      <c r="R4132" s="755"/>
      <c r="S4132" s="755"/>
      <c r="AZ4132" s="10"/>
      <c r="BA4132" s="10"/>
    </row>
    <row r="4133" spans="1:76" hidden="1">
      <c r="A4133" s="555"/>
      <c r="B4133" s="256"/>
      <c r="C4133" s="256"/>
      <c r="D4133" s="1062" t="s">
        <v>199</v>
      </c>
      <c r="E4133" s="20"/>
      <c r="F4133" s="34"/>
      <c r="G4133" s="35"/>
      <c r="H4133" s="37"/>
      <c r="I4133" s="35"/>
      <c r="J4133" s="35"/>
      <c r="K4133" s="37"/>
      <c r="L4133" s="35"/>
      <c r="M4133" s="35"/>
      <c r="N4133" s="556">
        <f>SUBTOTAL(9,N4134:N4147)</f>
        <v>227064000</v>
      </c>
      <c r="O4133" s="556">
        <f>SUBTOTAL(9,O4134:O4147)</f>
        <v>107606000</v>
      </c>
      <c r="P4133" s="556">
        <f>SUBTOTAL(9,P4134:P4147)</f>
        <v>119458000</v>
      </c>
      <c r="Q4133" s="472"/>
      <c r="R4133" s="755"/>
      <c r="S4133" s="755"/>
      <c r="AZ4133" s="10"/>
      <c r="BA4133" s="10"/>
      <c r="BC4133" s="11"/>
      <c r="BD4133" s="12"/>
    </row>
    <row r="4134" spans="1:76" hidden="1">
      <c r="A4134" s="555"/>
      <c r="B4134" s="256"/>
      <c r="C4134" s="256"/>
      <c r="D4134" s="1070"/>
      <c r="E4134" s="20" t="s">
        <v>48</v>
      </c>
      <c r="F4134" s="34"/>
      <c r="G4134" s="35"/>
      <c r="H4134" s="467">
        <f>SUM(H4135:H4138)</f>
        <v>4</v>
      </c>
      <c r="I4134" s="35" t="s">
        <v>26</v>
      </c>
      <c r="J4134" s="35"/>
      <c r="K4134" s="37"/>
      <c r="L4134" s="35"/>
      <c r="M4134" s="35"/>
      <c r="N4134" s="557">
        <f>SUBTOTAL(9,N4135:N4138)</f>
        <v>167625000</v>
      </c>
      <c r="O4134" s="557">
        <f>SUBTOTAL(9,O4135:O4138)</f>
        <v>81370000</v>
      </c>
      <c r="P4134" s="557">
        <f>SUBTOTAL(9,P4135:P4138)</f>
        <v>86255000</v>
      </c>
      <c r="Q4134" s="472"/>
      <c r="R4134" s="755"/>
      <c r="S4134" s="755"/>
      <c r="AZ4134" s="10"/>
      <c r="BA4134" s="10"/>
      <c r="BC4134" s="11"/>
      <c r="BD4134" s="12"/>
      <c r="BW4134" s="10" t="s">
        <v>3317</v>
      </c>
      <c r="BX4134" s="11">
        <f>SUM(N4133,N4149,N4162,N4165,N4172,N4175,N4178,N4221,N4224)</f>
        <v>282598000</v>
      </c>
    </row>
    <row r="4135" spans="1:76" hidden="1">
      <c r="A4135" s="555"/>
      <c r="B4135" s="256"/>
      <c r="C4135" s="256"/>
      <c r="D4135" s="1070"/>
      <c r="E4135" s="20" t="s">
        <v>3273</v>
      </c>
      <c r="F4135" s="26">
        <v>4391250</v>
      </c>
      <c r="G4135" s="35" t="s">
        <v>3</v>
      </c>
      <c r="H4135" s="45">
        <v>2</v>
      </c>
      <c r="I4135" s="35" t="s">
        <v>26</v>
      </c>
      <c r="J4135" s="35" t="s">
        <v>3</v>
      </c>
      <c r="K4135" s="37">
        <v>12</v>
      </c>
      <c r="L4135" s="35" t="s">
        <v>12</v>
      </c>
      <c r="M4135" s="35" t="s">
        <v>5</v>
      </c>
      <c r="N4135" s="557">
        <f>ROUNDUP((F4135*H4135*K4135),-3)</f>
        <v>105390000</v>
      </c>
      <c r="O4135" s="530">
        <v>50086000</v>
      </c>
      <c r="P4135" s="17">
        <f t="shared" ref="P4135:P4138" si="361">N4135-O4135</f>
        <v>55304000</v>
      </c>
      <c r="Q4135" s="472"/>
      <c r="R4135" s="755"/>
      <c r="S4135" s="755"/>
      <c r="AZ4135" s="10"/>
      <c r="BA4135" s="10"/>
      <c r="BC4135" s="11"/>
      <c r="BD4135" s="12"/>
    </row>
    <row r="4136" spans="1:76" hidden="1">
      <c r="A4136" s="555"/>
      <c r="B4136" s="256"/>
      <c r="C4136" s="256"/>
      <c r="D4136" s="1070"/>
      <c r="E4136" s="20" t="s">
        <v>3274</v>
      </c>
      <c r="F4136" s="26">
        <v>3517340</v>
      </c>
      <c r="G4136" s="35" t="s">
        <v>3</v>
      </c>
      <c r="H4136" s="45">
        <v>0</v>
      </c>
      <c r="I4136" s="35" t="s">
        <v>26</v>
      </c>
      <c r="J4136" s="35" t="s">
        <v>3</v>
      </c>
      <c r="K4136" s="37">
        <v>12</v>
      </c>
      <c r="L4136" s="35" t="s">
        <v>12</v>
      </c>
      <c r="M4136" s="35" t="s">
        <v>5</v>
      </c>
      <c r="N4136" s="557">
        <f>ROUNDUP((F4136*H4136*K4136),-3)</f>
        <v>0</v>
      </c>
      <c r="O4136" s="530"/>
      <c r="P4136" s="17">
        <f t="shared" si="361"/>
        <v>0</v>
      </c>
      <c r="Q4136" s="472"/>
      <c r="R4136" s="755"/>
      <c r="S4136" s="755"/>
      <c r="AZ4136" s="10"/>
      <c r="BA4136" s="10"/>
      <c r="BC4136" s="11"/>
      <c r="BD4136" s="12"/>
      <c r="BW4136" s="10" t="s">
        <v>3318</v>
      </c>
      <c r="BX4136" s="558" t="e">
        <f>SUM(N4251,N4245,N4242,N4239,N4236,N4206,N4203,N4199,N4194,N4189,N4185,N4182,#REF!,N4227,N4230,N4233)</f>
        <v>#REF!</v>
      </c>
    </row>
    <row r="4137" spans="1:76" hidden="1">
      <c r="A4137" s="555"/>
      <c r="B4137" s="256"/>
      <c r="C4137" s="256"/>
      <c r="D4137" s="1070"/>
      <c r="E4137" s="20" t="s">
        <v>3275</v>
      </c>
      <c r="F4137" s="26">
        <v>2799910</v>
      </c>
      <c r="G4137" s="35" t="s">
        <v>3</v>
      </c>
      <c r="H4137" s="45">
        <v>1</v>
      </c>
      <c r="I4137" s="35" t="s">
        <v>26</v>
      </c>
      <c r="J4137" s="35" t="s">
        <v>3</v>
      </c>
      <c r="K4137" s="37">
        <v>12</v>
      </c>
      <c r="L4137" s="35" t="s">
        <v>12</v>
      </c>
      <c r="M4137" s="35" t="s">
        <v>5</v>
      </c>
      <c r="N4137" s="557">
        <f>ROUNDUP((F4137*H4137*K4137),-3)</f>
        <v>33599000</v>
      </c>
      <c r="O4137" s="530">
        <v>31284000</v>
      </c>
      <c r="P4137" s="17">
        <f t="shared" si="361"/>
        <v>2315000</v>
      </c>
      <c r="Q4137" s="472"/>
      <c r="R4137" s="755"/>
      <c r="S4137" s="755"/>
      <c r="AZ4137" s="10"/>
      <c r="BA4137" s="10"/>
      <c r="BC4137" s="11"/>
      <c r="BD4137" s="12"/>
    </row>
    <row r="4138" spans="1:76" hidden="1">
      <c r="A4138" s="555"/>
      <c r="B4138" s="256"/>
      <c r="C4138" s="256"/>
      <c r="D4138" s="1070"/>
      <c r="E4138" s="20" t="s">
        <v>3277</v>
      </c>
      <c r="F4138" s="26">
        <v>2386310</v>
      </c>
      <c r="G4138" s="35" t="s">
        <v>3</v>
      </c>
      <c r="H4138" s="45">
        <v>1</v>
      </c>
      <c r="I4138" s="35" t="s">
        <v>26</v>
      </c>
      <c r="J4138" s="35" t="s">
        <v>3</v>
      </c>
      <c r="K4138" s="37">
        <v>12</v>
      </c>
      <c r="L4138" s="35" t="s">
        <v>12</v>
      </c>
      <c r="M4138" s="35" t="s">
        <v>5</v>
      </c>
      <c r="N4138" s="557">
        <f>ROUNDUP((F4138*H4138*K4138),-3)</f>
        <v>28636000</v>
      </c>
      <c r="O4138" s="530"/>
      <c r="P4138" s="17">
        <f t="shared" si="361"/>
        <v>28636000</v>
      </c>
      <c r="Q4138" s="472"/>
      <c r="R4138" s="755"/>
      <c r="S4138" s="755"/>
      <c r="AZ4138" s="10"/>
      <c r="BA4138" s="10"/>
      <c r="BC4138" s="11"/>
      <c r="BD4138" s="12"/>
      <c r="BX4138" s="11" t="e">
        <f>BX4136-470000000</f>
        <v>#REF!</v>
      </c>
    </row>
    <row r="4139" spans="1:76" hidden="1">
      <c r="A4139" s="555"/>
      <c r="B4139" s="256"/>
      <c r="C4139" s="256"/>
      <c r="D4139" s="1070"/>
      <c r="E4139" s="20"/>
      <c r="F4139" s="34"/>
      <c r="G4139" s="35"/>
      <c r="H4139" s="37"/>
      <c r="I4139" s="35"/>
      <c r="J4139" s="35"/>
      <c r="K4139" s="37"/>
      <c r="L4139" s="35"/>
      <c r="M4139" s="35"/>
      <c r="N4139" s="557"/>
      <c r="O4139" s="530"/>
      <c r="P4139" s="530"/>
      <c r="Q4139" s="472"/>
      <c r="R4139" s="755"/>
      <c r="S4139" s="755"/>
      <c r="AZ4139" s="10"/>
      <c r="BA4139" s="10"/>
      <c r="BC4139" s="11"/>
      <c r="BD4139" s="12"/>
    </row>
    <row r="4140" spans="1:76" hidden="1">
      <c r="A4140" s="555"/>
      <c r="B4140" s="256"/>
      <c r="C4140" s="256"/>
      <c r="D4140" s="1070"/>
      <c r="E4140" s="20" t="s">
        <v>49</v>
      </c>
      <c r="F4140" s="34"/>
      <c r="G4140" s="35"/>
      <c r="H4140" s="440"/>
      <c r="I4140" s="35"/>
      <c r="J4140" s="35"/>
      <c r="K4140" s="37"/>
      <c r="L4140" s="35"/>
      <c r="M4140" s="35"/>
      <c r="N4140" s="557">
        <f>SUBTOTAL(9,N4141:N4147)</f>
        <v>59439000</v>
      </c>
      <c r="O4140" s="557">
        <f>SUBTOTAL(9,O4141:O4147)</f>
        <v>26236000</v>
      </c>
      <c r="P4140" s="557">
        <f>SUBTOTAL(9,P4141:P4147)</f>
        <v>33203000</v>
      </c>
      <c r="Q4140" s="472"/>
      <c r="R4140" s="755"/>
      <c r="S4140" s="755"/>
      <c r="AZ4140" s="10"/>
      <c r="BA4140" s="10"/>
      <c r="BC4140" s="11"/>
      <c r="BD4140" s="12"/>
    </row>
    <row r="4141" spans="1:76" hidden="1">
      <c r="A4141" s="555"/>
      <c r="B4141" s="256"/>
      <c r="C4141" s="256"/>
      <c r="D4141" s="1070"/>
      <c r="E4141" s="20" t="s">
        <v>3278</v>
      </c>
      <c r="F4141" s="34">
        <f>N4134</f>
        <v>167625000</v>
      </c>
      <c r="G4141" s="35" t="s">
        <v>3</v>
      </c>
      <c r="H4141" s="440">
        <f>1.5/209</f>
        <v>7.1770334928229667E-3</v>
      </c>
      <c r="I4141" s="35" t="s">
        <v>3288</v>
      </c>
      <c r="J4141" s="35" t="s">
        <v>3</v>
      </c>
      <c r="K4141" s="37">
        <v>30</v>
      </c>
      <c r="L4141" s="35" t="s">
        <v>50</v>
      </c>
      <c r="M4141" s="35" t="s">
        <v>5</v>
      </c>
      <c r="N4141" s="557">
        <f>ROUNDUP(IF(H4141&lt;=0,F4141,IF(K4141&lt;=0,F4141*H4141,F4141*H4141*K4141)),-3)</f>
        <v>36092000</v>
      </c>
      <c r="O4141" s="530">
        <v>17583000</v>
      </c>
      <c r="P4141" s="17">
        <f t="shared" ref="P4141:P4147" si="362">N4141-O4141</f>
        <v>18509000</v>
      </c>
      <c r="Q4141" s="472"/>
      <c r="R4141" s="755"/>
      <c r="S4141" s="755"/>
      <c r="AZ4141" s="10"/>
      <c r="BA4141" s="10"/>
      <c r="BC4141" s="11"/>
      <c r="BD4141" s="12"/>
    </row>
    <row r="4142" spans="1:76" hidden="1">
      <c r="A4142" s="555"/>
      <c r="B4142" s="256"/>
      <c r="C4142" s="256"/>
      <c r="D4142" s="1070"/>
      <c r="E4142" s="20" t="s">
        <v>3319</v>
      </c>
      <c r="F4142" s="34">
        <f>F4141/12</f>
        <v>13968750</v>
      </c>
      <c r="G4142" s="35" t="s">
        <v>3</v>
      </c>
      <c r="H4142" s="440">
        <f>8/209</f>
        <v>3.8277511961722487E-2</v>
      </c>
      <c r="I4142" s="35" t="s">
        <v>3288</v>
      </c>
      <c r="J4142" s="35" t="s">
        <v>3</v>
      </c>
      <c r="K4142" s="37">
        <v>10</v>
      </c>
      <c r="L4142" s="35" t="s">
        <v>51</v>
      </c>
      <c r="M4142" s="35" t="s">
        <v>5</v>
      </c>
      <c r="N4142" s="557">
        <f>ROUNDUP(IF(H4142&lt;=0,F4142,IF(K4142&lt;=0,F4142*H4142,F4142*H4142*K4142)),-3)</f>
        <v>5347000</v>
      </c>
      <c r="O4142" s="530">
        <v>2605000</v>
      </c>
      <c r="P4142" s="17">
        <f t="shared" si="362"/>
        <v>2742000</v>
      </c>
      <c r="Q4142" s="472"/>
      <c r="R4142" s="755"/>
      <c r="S4142" s="755"/>
      <c r="AZ4142" s="10"/>
      <c r="BA4142" s="10"/>
      <c r="BC4142" s="11"/>
      <c r="BD4142" s="12"/>
    </row>
    <row r="4143" spans="1:76" hidden="1">
      <c r="A4143" s="555"/>
      <c r="B4143" s="256"/>
      <c r="C4143" s="256"/>
      <c r="D4143" s="1070"/>
      <c r="E4143" s="199" t="s">
        <v>3320</v>
      </c>
      <c r="F4143" s="200">
        <v>50000</v>
      </c>
      <c r="G4143" s="35" t="s">
        <v>3</v>
      </c>
      <c r="H4143" s="467">
        <v>2</v>
      </c>
      <c r="I4143" s="35" t="s">
        <v>3284</v>
      </c>
      <c r="J4143" s="35" t="s">
        <v>3</v>
      </c>
      <c r="K4143" s="37">
        <v>12</v>
      </c>
      <c r="L4143" s="35" t="s">
        <v>3285</v>
      </c>
      <c r="M4143" s="35" t="s">
        <v>5</v>
      </c>
      <c r="N4143" s="557">
        <f>ROUNDUP(IF(H4143&lt;=0,0,IF(K4143&lt;=0,0,F4143*H4143*K4143)),-3)</f>
        <v>1200000</v>
      </c>
      <c r="O4143" s="530">
        <v>1200000</v>
      </c>
      <c r="P4143" s="17">
        <f t="shared" si="362"/>
        <v>0</v>
      </c>
      <c r="Q4143" s="472"/>
      <c r="R4143" s="755"/>
      <c r="S4143" s="755"/>
      <c r="AZ4143" s="10"/>
      <c r="BA4143" s="10"/>
      <c r="BC4143" s="11"/>
      <c r="BD4143" s="12"/>
    </row>
    <row r="4144" spans="1:76" hidden="1">
      <c r="A4144" s="555"/>
      <c r="B4144" s="256"/>
      <c r="C4144" s="256"/>
      <c r="D4144" s="1070"/>
      <c r="E4144" s="199" t="s">
        <v>3321</v>
      </c>
      <c r="F4144" s="200">
        <v>300000</v>
      </c>
      <c r="G4144" s="35" t="s">
        <v>3</v>
      </c>
      <c r="H4144" s="467">
        <f>H4135</f>
        <v>2</v>
      </c>
      <c r="I4144" s="35" t="s">
        <v>3284</v>
      </c>
      <c r="J4144" s="35" t="s">
        <v>3</v>
      </c>
      <c r="K4144" s="37">
        <v>12</v>
      </c>
      <c r="L4144" s="35" t="s">
        <v>3285</v>
      </c>
      <c r="M4144" s="35" t="s">
        <v>5</v>
      </c>
      <c r="N4144" s="557">
        <f>ROUNDUP(IF(H4144&lt;=0,0,IF(K4144&lt;=0,0,F4144*H4144*K4144)),-3)</f>
        <v>7200000</v>
      </c>
      <c r="O4144" s="530"/>
      <c r="P4144" s="17">
        <f t="shared" si="362"/>
        <v>7200000</v>
      </c>
      <c r="Q4144" s="472"/>
      <c r="R4144" s="755"/>
      <c r="S4144" s="755"/>
      <c r="AZ4144" s="10"/>
      <c r="BA4144" s="10"/>
      <c r="BC4144" s="11"/>
      <c r="BD4144" s="12"/>
    </row>
    <row r="4145" spans="1:56" hidden="1">
      <c r="A4145" s="555"/>
      <c r="B4145" s="256"/>
      <c r="C4145" s="256"/>
      <c r="D4145" s="1070"/>
      <c r="E4145" s="20" t="s">
        <v>3322</v>
      </c>
      <c r="F4145" s="34">
        <v>130000</v>
      </c>
      <c r="G4145" s="35" t="s">
        <v>3</v>
      </c>
      <c r="H4145" s="467">
        <v>4</v>
      </c>
      <c r="I4145" s="35" t="s">
        <v>26</v>
      </c>
      <c r="J4145" s="35" t="s">
        <v>3</v>
      </c>
      <c r="K4145" s="37">
        <v>12</v>
      </c>
      <c r="L4145" s="35" t="s">
        <v>12</v>
      </c>
      <c r="M4145" s="35" t="s">
        <v>5</v>
      </c>
      <c r="N4145" s="557">
        <f>ROUNDUP(IF(H4145&lt;=0,0,IF(K4145&lt;=0,F4145*H4145,F4145*H4145*K4145)),-3)</f>
        <v>6240000</v>
      </c>
      <c r="O4145" s="530">
        <v>3120000</v>
      </c>
      <c r="P4145" s="17">
        <f t="shared" si="362"/>
        <v>3120000</v>
      </c>
      <c r="Q4145" s="472"/>
      <c r="R4145" s="755"/>
      <c r="S4145" s="755"/>
      <c r="AZ4145" s="10"/>
      <c r="BA4145" s="10"/>
      <c r="BC4145" s="11"/>
      <c r="BD4145" s="12"/>
    </row>
    <row r="4146" spans="1:56" hidden="1">
      <c r="A4146" s="555"/>
      <c r="B4146" s="256"/>
      <c r="C4146" s="256"/>
      <c r="D4146" s="1070"/>
      <c r="E4146" s="20" t="s">
        <v>3279</v>
      </c>
      <c r="F4146" s="34">
        <v>40000</v>
      </c>
      <c r="G4146" s="35" t="s">
        <v>3</v>
      </c>
      <c r="H4146" s="559">
        <v>3</v>
      </c>
      <c r="I4146" s="35" t="s">
        <v>26</v>
      </c>
      <c r="J4146" s="35" t="s">
        <v>3</v>
      </c>
      <c r="K4146" s="37">
        <v>12</v>
      </c>
      <c r="L4146" s="35" t="s">
        <v>12</v>
      </c>
      <c r="M4146" s="35" t="s">
        <v>5</v>
      </c>
      <c r="N4146" s="557">
        <f>ROUNDUP(IF(H4146&lt;=0,0,IF(K4146&lt;=0,F4146*H4146,F4146*H4146*K4146)),-3)</f>
        <v>1440000</v>
      </c>
      <c r="O4146" s="530">
        <v>768000</v>
      </c>
      <c r="P4146" s="17">
        <f t="shared" si="362"/>
        <v>672000</v>
      </c>
      <c r="Q4146" s="472"/>
      <c r="R4146" s="755"/>
      <c r="S4146" s="755"/>
      <c r="AZ4146" s="10"/>
      <c r="BA4146" s="10"/>
      <c r="BC4146" s="11"/>
      <c r="BD4146" s="12"/>
    </row>
    <row r="4147" spans="1:56" hidden="1">
      <c r="A4147" s="555"/>
      <c r="B4147" s="256"/>
      <c r="C4147" s="256"/>
      <c r="D4147" s="1070"/>
      <c r="E4147" s="20" t="s">
        <v>3280</v>
      </c>
      <c r="F4147" s="34">
        <v>20000</v>
      </c>
      <c r="G4147" s="35" t="s">
        <v>3</v>
      </c>
      <c r="H4147" s="467">
        <v>8</v>
      </c>
      <c r="I4147" s="35" t="s">
        <v>26</v>
      </c>
      <c r="J4147" s="35" t="s">
        <v>3</v>
      </c>
      <c r="K4147" s="37">
        <v>12</v>
      </c>
      <c r="L4147" s="35" t="s">
        <v>12</v>
      </c>
      <c r="M4147" s="35" t="s">
        <v>5</v>
      </c>
      <c r="N4147" s="557">
        <f>ROUNDUP(IF(H4147&lt;=0,0,IF(K4147&lt;=0,F4147*H4147,F4147*H4147*K4147)),-3)</f>
        <v>1920000</v>
      </c>
      <c r="O4147" s="530">
        <v>960000</v>
      </c>
      <c r="P4147" s="17">
        <f t="shared" si="362"/>
        <v>960000</v>
      </c>
      <c r="Q4147" s="472"/>
      <c r="R4147" s="755"/>
      <c r="S4147" s="755"/>
      <c r="AZ4147" s="10"/>
      <c r="BA4147" s="10"/>
      <c r="BC4147" s="11"/>
      <c r="BD4147" s="12"/>
    </row>
    <row r="4148" spans="1:56" hidden="1">
      <c r="A4148" s="555"/>
      <c r="B4148" s="256"/>
      <c r="C4148" s="256"/>
      <c r="D4148" s="1070"/>
      <c r="E4148" s="20"/>
      <c r="F4148" s="34"/>
      <c r="G4148" s="35"/>
      <c r="H4148" s="467"/>
      <c r="I4148" s="35"/>
      <c r="J4148" s="35"/>
      <c r="K4148" s="37"/>
      <c r="L4148" s="35"/>
      <c r="M4148" s="35"/>
      <c r="N4148" s="557"/>
      <c r="O4148" s="530"/>
      <c r="P4148" s="530"/>
      <c r="Q4148" s="472"/>
      <c r="R4148" s="755"/>
      <c r="S4148" s="755"/>
      <c r="AZ4148" s="10"/>
      <c r="BA4148" s="10"/>
      <c r="BC4148" s="11"/>
      <c r="BD4148" s="12"/>
    </row>
    <row r="4149" spans="1:56" hidden="1">
      <c r="A4149" s="555"/>
      <c r="B4149" s="256"/>
      <c r="C4149" s="256"/>
      <c r="D4149" s="1070" t="s">
        <v>507</v>
      </c>
      <c r="E4149" s="20"/>
      <c r="F4149" s="34"/>
      <c r="G4149" s="35"/>
      <c r="H4149" s="467"/>
      <c r="I4149" s="35"/>
      <c r="J4149" s="35"/>
      <c r="K4149" s="37"/>
      <c r="L4149" s="35"/>
      <c r="M4149" s="35"/>
      <c r="N4149" s="556">
        <f>SUBTOTAL(9,N4150:N4159)</f>
        <v>0</v>
      </c>
      <c r="O4149" s="556">
        <f>SUBTOTAL(9,O4150:O4159)</f>
        <v>0</v>
      </c>
      <c r="P4149" s="556">
        <f>SUBTOTAL(9,P4150:P4159)</f>
        <v>0</v>
      </c>
      <c r="Q4149" s="472"/>
      <c r="R4149" s="755"/>
      <c r="S4149" s="755"/>
      <c r="AZ4149" s="10"/>
      <c r="BA4149" s="10"/>
      <c r="BC4149" s="11"/>
      <c r="BD4149" s="12"/>
    </row>
    <row r="4150" spans="1:56" hidden="1">
      <c r="A4150" s="555"/>
      <c r="B4150" s="256"/>
      <c r="C4150" s="256"/>
      <c r="D4150" s="1070"/>
      <c r="E4150" s="20" t="s">
        <v>3323</v>
      </c>
      <c r="F4150" s="34"/>
      <c r="G4150" s="35"/>
      <c r="H4150" s="467"/>
      <c r="I4150" s="35" t="s">
        <v>26</v>
      </c>
      <c r="J4150" s="35"/>
      <c r="K4150" s="37"/>
      <c r="L4150" s="35"/>
      <c r="M4150" s="35"/>
      <c r="N4150" s="557">
        <f>SUBTOTAL(9,N4151:N4151)</f>
        <v>0</v>
      </c>
      <c r="O4150" s="557">
        <f>SUBTOTAL(9,O4151:O4151)</f>
        <v>0</v>
      </c>
      <c r="P4150" s="557">
        <f>SUBTOTAL(9,P4151:P4151)</f>
        <v>0</v>
      </c>
      <c r="Q4150" s="472"/>
      <c r="R4150" s="755"/>
      <c r="S4150" s="755"/>
      <c r="AZ4150" s="10"/>
      <c r="BA4150" s="10"/>
      <c r="BC4150" s="11"/>
      <c r="BD4150" s="12"/>
    </row>
    <row r="4151" spans="1:56" hidden="1">
      <c r="A4151" s="555"/>
      <c r="B4151" s="256"/>
      <c r="C4151" s="256"/>
      <c r="D4151" s="1070"/>
      <c r="E4151" s="20" t="s">
        <v>3275</v>
      </c>
      <c r="F4151" s="26">
        <v>2736000</v>
      </c>
      <c r="G4151" s="35" t="s">
        <v>3</v>
      </c>
      <c r="H4151" s="45"/>
      <c r="I4151" s="35" t="s">
        <v>26</v>
      </c>
      <c r="J4151" s="35" t="s">
        <v>3</v>
      </c>
      <c r="K4151" s="37">
        <v>12</v>
      </c>
      <c r="L4151" s="35" t="s">
        <v>12</v>
      </c>
      <c r="M4151" s="35" t="s">
        <v>5</v>
      </c>
      <c r="N4151" s="557">
        <f>ROUNDUP((F4151*H4151*K4151),-3)</f>
        <v>0</v>
      </c>
      <c r="O4151" s="530">
        <v>0</v>
      </c>
      <c r="P4151" s="17">
        <f t="shared" ref="P4151" si="363">N4151-O4151</f>
        <v>0</v>
      </c>
      <c r="Q4151" s="472"/>
      <c r="R4151" s="755"/>
      <c r="S4151" s="755"/>
      <c r="AZ4151" s="10"/>
      <c r="BA4151" s="10"/>
      <c r="BC4151" s="11"/>
      <c r="BD4151" s="12"/>
    </row>
    <row r="4152" spans="1:56" hidden="1">
      <c r="A4152" s="555"/>
      <c r="B4152" s="256"/>
      <c r="C4152" s="256"/>
      <c r="D4152" s="1070"/>
      <c r="E4152" s="20"/>
      <c r="F4152" s="34"/>
      <c r="G4152" s="35"/>
      <c r="H4152" s="37"/>
      <c r="I4152" s="35"/>
      <c r="J4152" s="35"/>
      <c r="K4152" s="37"/>
      <c r="L4152" s="35"/>
      <c r="M4152" s="35"/>
      <c r="N4152" s="557"/>
      <c r="O4152" s="530"/>
      <c r="P4152" s="530"/>
      <c r="Q4152" s="472"/>
      <c r="R4152" s="755"/>
      <c r="S4152" s="755"/>
      <c r="AZ4152" s="10"/>
      <c r="BA4152" s="10"/>
      <c r="BC4152" s="11"/>
      <c r="BD4152" s="12"/>
    </row>
    <row r="4153" spans="1:56" hidden="1">
      <c r="A4153" s="555"/>
      <c r="B4153" s="256"/>
      <c r="C4153" s="256"/>
      <c r="D4153" s="1070"/>
      <c r="E4153" s="20" t="s">
        <v>49</v>
      </c>
      <c r="F4153" s="34"/>
      <c r="G4153" s="35"/>
      <c r="H4153" s="440"/>
      <c r="I4153" s="35"/>
      <c r="J4153" s="35"/>
      <c r="K4153" s="37"/>
      <c r="L4153" s="35"/>
      <c r="M4153" s="35"/>
      <c r="N4153" s="557">
        <f>SUBTOTAL(9,N4154:N4159)</f>
        <v>0</v>
      </c>
      <c r="O4153" s="557">
        <f>SUBTOTAL(9,O4154:O4159)</f>
        <v>0</v>
      </c>
      <c r="P4153" s="557">
        <f>SUBTOTAL(9,P4154:P4159)</f>
        <v>0</v>
      </c>
      <c r="Q4153" s="472"/>
      <c r="R4153" s="755"/>
      <c r="S4153" s="755"/>
      <c r="AZ4153" s="10"/>
      <c r="BA4153" s="10"/>
      <c r="BC4153" s="11"/>
      <c r="BD4153" s="12"/>
    </row>
    <row r="4154" spans="1:56" hidden="1">
      <c r="A4154" s="555"/>
      <c r="B4154" s="256"/>
      <c r="C4154" s="256"/>
      <c r="D4154" s="1070"/>
      <c r="E4154" s="20" t="s">
        <v>3278</v>
      </c>
      <c r="F4154" s="34">
        <f>N4150</f>
        <v>0</v>
      </c>
      <c r="G4154" s="35" t="s">
        <v>3</v>
      </c>
      <c r="H4154" s="440">
        <f>1.5/209</f>
        <v>7.1770334928229667E-3</v>
      </c>
      <c r="I4154" s="35" t="s">
        <v>3288</v>
      </c>
      <c r="J4154" s="35" t="s">
        <v>3</v>
      </c>
      <c r="K4154" s="37">
        <v>30</v>
      </c>
      <c r="L4154" s="35" t="s">
        <v>50</v>
      </c>
      <c r="M4154" s="35" t="s">
        <v>5</v>
      </c>
      <c r="N4154" s="557">
        <f>ROUNDUP(IF(H4154&lt;=0,F4154,IF(K4154&lt;=0,F4154*H4154,F4154*H4154*K4154)),-3)</f>
        <v>0</v>
      </c>
      <c r="O4154" s="530">
        <v>0</v>
      </c>
      <c r="P4154" s="17">
        <f t="shared" ref="P4154:P4159" si="364">N4154-O4154</f>
        <v>0</v>
      </c>
      <c r="Q4154" s="472"/>
      <c r="R4154" s="755"/>
      <c r="S4154" s="755"/>
      <c r="AZ4154" s="10"/>
      <c r="BA4154" s="10"/>
      <c r="BC4154" s="11"/>
      <c r="BD4154" s="12"/>
    </row>
    <row r="4155" spans="1:56" hidden="1">
      <c r="A4155" s="555"/>
      <c r="B4155" s="256"/>
      <c r="C4155" s="256"/>
      <c r="D4155" s="1070"/>
      <c r="E4155" s="20" t="s">
        <v>3319</v>
      </c>
      <c r="F4155" s="34">
        <f>F4154/12</f>
        <v>0</v>
      </c>
      <c r="G4155" s="35" t="s">
        <v>3</v>
      </c>
      <c r="H4155" s="440">
        <f>8/209</f>
        <v>3.8277511961722487E-2</v>
      </c>
      <c r="I4155" s="35" t="s">
        <v>3288</v>
      </c>
      <c r="J4155" s="35" t="s">
        <v>3</v>
      </c>
      <c r="K4155" s="37">
        <v>10</v>
      </c>
      <c r="L4155" s="35" t="s">
        <v>51</v>
      </c>
      <c r="M4155" s="35" t="s">
        <v>5</v>
      </c>
      <c r="N4155" s="557">
        <f>ROUNDUP(IF(H4155&lt;=0,F4155,IF(K4155&lt;=0,F4155*H4155,F4155*H4155*K4155)),-3)</f>
        <v>0</v>
      </c>
      <c r="O4155" s="530">
        <v>0</v>
      </c>
      <c r="P4155" s="17">
        <f t="shared" si="364"/>
        <v>0</v>
      </c>
      <c r="Q4155" s="472"/>
      <c r="R4155" s="755"/>
      <c r="S4155" s="755"/>
      <c r="AZ4155" s="10"/>
      <c r="BA4155" s="10"/>
      <c r="BC4155" s="11"/>
      <c r="BD4155" s="12"/>
    </row>
    <row r="4156" spans="1:56" hidden="1">
      <c r="A4156" s="555"/>
      <c r="B4156" s="256"/>
      <c r="C4156" s="256"/>
      <c r="D4156" s="1070"/>
      <c r="E4156" s="199" t="s">
        <v>3320</v>
      </c>
      <c r="F4156" s="200">
        <v>50000</v>
      </c>
      <c r="G4156" s="35" t="s">
        <v>3</v>
      </c>
      <c r="H4156" s="467">
        <f>H4150</f>
        <v>0</v>
      </c>
      <c r="I4156" s="35" t="s">
        <v>3284</v>
      </c>
      <c r="J4156" s="35" t="s">
        <v>3</v>
      </c>
      <c r="K4156" s="37">
        <v>12</v>
      </c>
      <c r="L4156" s="35" t="s">
        <v>3285</v>
      </c>
      <c r="M4156" s="35" t="s">
        <v>5</v>
      </c>
      <c r="N4156" s="557">
        <f>ROUNDUP(IF(H4156&lt;=0,0,IF(K4156&lt;=0,0,F4156*H4156*K4156)),-3)</f>
        <v>0</v>
      </c>
      <c r="O4156" s="530">
        <v>0</v>
      </c>
      <c r="P4156" s="17">
        <f t="shared" si="364"/>
        <v>0</v>
      </c>
      <c r="Q4156" s="472"/>
      <c r="R4156" s="755"/>
      <c r="S4156" s="755"/>
      <c r="AZ4156" s="10"/>
      <c r="BA4156" s="10"/>
      <c r="BC4156" s="11"/>
      <c r="BD4156" s="12"/>
    </row>
    <row r="4157" spans="1:56" hidden="1">
      <c r="A4157" s="555"/>
      <c r="B4157" s="256"/>
      <c r="C4157" s="256"/>
      <c r="D4157" s="1070"/>
      <c r="E4157" s="20" t="s">
        <v>3322</v>
      </c>
      <c r="F4157" s="34">
        <v>130000</v>
      </c>
      <c r="G4157" s="35" t="s">
        <v>3</v>
      </c>
      <c r="H4157" s="467">
        <f>H4150</f>
        <v>0</v>
      </c>
      <c r="I4157" s="35" t="s">
        <v>26</v>
      </c>
      <c r="J4157" s="35" t="s">
        <v>3</v>
      </c>
      <c r="K4157" s="37">
        <v>12</v>
      </c>
      <c r="L4157" s="35" t="s">
        <v>12</v>
      </c>
      <c r="M4157" s="35" t="s">
        <v>5</v>
      </c>
      <c r="N4157" s="557">
        <f>ROUNDUP(IF(H4157&lt;=0,0,IF(K4157&lt;=0,F4157*H4157,F4157*H4157*K4157)),-3)</f>
        <v>0</v>
      </c>
      <c r="O4157" s="530">
        <v>0</v>
      </c>
      <c r="P4157" s="17">
        <f t="shared" si="364"/>
        <v>0</v>
      </c>
      <c r="Q4157" s="472"/>
      <c r="R4157" s="755"/>
      <c r="S4157" s="755"/>
      <c r="AZ4157" s="10"/>
      <c r="BA4157" s="10"/>
      <c r="BC4157" s="11"/>
      <c r="BD4157" s="12"/>
    </row>
    <row r="4158" spans="1:56" hidden="1">
      <c r="A4158" s="555"/>
      <c r="B4158" s="256"/>
      <c r="C4158" s="256"/>
      <c r="D4158" s="1070"/>
      <c r="E4158" s="20" t="s">
        <v>3279</v>
      </c>
      <c r="F4158" s="34">
        <v>40000</v>
      </c>
      <c r="G4158" s="35" t="s">
        <v>3</v>
      </c>
      <c r="H4158" s="559">
        <f>0.8*H4150</f>
        <v>0</v>
      </c>
      <c r="I4158" s="35" t="s">
        <v>26</v>
      </c>
      <c r="J4158" s="35" t="s">
        <v>3</v>
      </c>
      <c r="K4158" s="37">
        <v>12</v>
      </c>
      <c r="L4158" s="35" t="s">
        <v>12</v>
      </c>
      <c r="M4158" s="35" t="s">
        <v>5</v>
      </c>
      <c r="N4158" s="557">
        <f>ROUNDUP(IF(H4158&lt;=0,0,IF(K4158&lt;=0,F4158*H4158,F4158*H4158*K4158)),-3)</f>
        <v>0</v>
      </c>
      <c r="O4158" s="530">
        <v>0</v>
      </c>
      <c r="P4158" s="17">
        <f t="shared" si="364"/>
        <v>0</v>
      </c>
      <c r="Q4158" s="472"/>
      <c r="R4158" s="755"/>
      <c r="S4158" s="755"/>
      <c r="AZ4158" s="10"/>
      <c r="BA4158" s="10"/>
      <c r="BC4158" s="11"/>
      <c r="BD4158" s="12"/>
    </row>
    <row r="4159" spans="1:56" hidden="1">
      <c r="A4159" s="555"/>
      <c r="B4159" s="256"/>
      <c r="C4159" s="256"/>
      <c r="D4159" s="1070"/>
      <c r="E4159" s="20" t="s">
        <v>3280</v>
      </c>
      <c r="F4159" s="34">
        <v>20000</v>
      </c>
      <c r="G4159" s="35" t="s">
        <v>3</v>
      </c>
      <c r="H4159" s="467">
        <f>2*H4150</f>
        <v>0</v>
      </c>
      <c r="I4159" s="35" t="s">
        <v>26</v>
      </c>
      <c r="J4159" s="35" t="s">
        <v>3</v>
      </c>
      <c r="K4159" s="37">
        <v>12</v>
      </c>
      <c r="L4159" s="35" t="s">
        <v>12</v>
      </c>
      <c r="M4159" s="35" t="s">
        <v>5</v>
      </c>
      <c r="N4159" s="557">
        <f>ROUNDUP(IF(H4159&lt;=0,0,IF(K4159&lt;=0,F4159*H4159,F4159*H4159*K4159)),-3)</f>
        <v>0</v>
      </c>
      <c r="O4159" s="530">
        <v>0</v>
      </c>
      <c r="P4159" s="17">
        <f t="shared" si="364"/>
        <v>0</v>
      </c>
      <c r="Q4159" s="472"/>
      <c r="R4159" s="755"/>
      <c r="S4159" s="755"/>
      <c r="AZ4159" s="10"/>
      <c r="BA4159" s="10"/>
      <c r="BC4159" s="11"/>
      <c r="BD4159" s="12"/>
    </row>
    <row r="4160" spans="1:56" hidden="1">
      <c r="A4160" s="555"/>
      <c r="B4160" s="256"/>
      <c r="C4160" s="256"/>
      <c r="D4160" s="1070"/>
      <c r="E4160" s="20"/>
      <c r="F4160" s="34"/>
      <c r="G4160" s="35"/>
      <c r="H4160" s="467"/>
      <c r="I4160" s="35"/>
      <c r="J4160" s="35"/>
      <c r="K4160" s="37"/>
      <c r="L4160" s="35"/>
      <c r="M4160" s="35"/>
      <c r="N4160" s="557"/>
      <c r="O4160" s="530"/>
      <c r="P4160" s="530"/>
      <c r="Q4160" s="472"/>
      <c r="R4160" s="755"/>
      <c r="S4160" s="755"/>
      <c r="AZ4160" s="10"/>
      <c r="BA4160" s="10"/>
      <c r="BC4160" s="11"/>
      <c r="BD4160" s="12"/>
    </row>
    <row r="4161" spans="1:56" hidden="1">
      <c r="A4161" s="555"/>
      <c r="B4161" s="256"/>
      <c r="C4161" s="256"/>
      <c r="D4161" s="1053"/>
      <c r="E4161" s="22"/>
      <c r="F4161" s="23"/>
      <c r="N4161" s="530"/>
      <c r="O4161" s="530"/>
      <c r="P4161" s="530"/>
      <c r="Q4161" s="472"/>
      <c r="R4161" s="755"/>
      <c r="S4161" s="755"/>
      <c r="AZ4161" s="10"/>
      <c r="BA4161" s="10"/>
      <c r="BC4161" s="11"/>
      <c r="BD4161" s="12"/>
    </row>
    <row r="4162" spans="1:56" hidden="1">
      <c r="A4162" s="555"/>
      <c r="B4162" s="256"/>
      <c r="C4162" s="256"/>
      <c r="D4162" s="1011" t="s">
        <v>404</v>
      </c>
      <c r="E4162" s="413"/>
      <c r="F4162" s="34"/>
      <c r="G4162" s="35"/>
      <c r="H4162" s="37"/>
      <c r="I4162" s="35"/>
      <c r="J4162" s="35"/>
      <c r="K4162" s="37"/>
      <c r="L4162" s="35"/>
      <c r="M4162" s="35"/>
      <c r="N4162" s="201">
        <f>SUBTOTAL(9,N4163:N4163)</f>
        <v>19798000</v>
      </c>
      <c r="O4162" s="201">
        <f>SUBTOTAL(9,O4163:O4163)</f>
        <v>8847000</v>
      </c>
      <c r="P4162" s="201">
        <f>SUBTOTAL(9,P4163:P4163)</f>
        <v>10951000</v>
      </c>
      <c r="Q4162" s="472"/>
      <c r="R4162" s="755"/>
      <c r="S4162" s="755"/>
      <c r="AZ4162" s="10"/>
      <c r="BA4162" s="10"/>
      <c r="BC4162" s="11"/>
      <c r="BD4162" s="12"/>
    </row>
    <row r="4163" spans="1:56" hidden="1">
      <c r="A4163" s="555"/>
      <c r="B4163" s="256"/>
      <c r="C4163" s="256"/>
      <c r="D4163" s="1070"/>
      <c r="E4163" s="20" t="s">
        <v>598</v>
      </c>
      <c r="F4163" s="34">
        <f>N4133-N4146-N4147</f>
        <v>223704000</v>
      </c>
      <c r="G4163" s="35" t="s">
        <v>3</v>
      </c>
      <c r="H4163" s="434">
        <v>8.8499999999999995E-2</v>
      </c>
      <c r="I4163" s="35" t="s">
        <v>3283</v>
      </c>
      <c r="J4163" s="35" t="s">
        <v>3</v>
      </c>
      <c r="K4163" s="37">
        <v>1</v>
      </c>
      <c r="L4163" s="35" t="s">
        <v>16</v>
      </c>
      <c r="M4163" s="35" t="s">
        <v>5</v>
      </c>
      <c r="N4163" s="32">
        <f>ROUNDUP(IF(H4163&lt;=0,F4163,IF(K4163&lt;=0,F4163*H4163,F4163*H4163*K4163)),-3)</f>
        <v>19798000</v>
      </c>
      <c r="O4163" s="530">
        <v>8847000</v>
      </c>
      <c r="P4163" s="17">
        <f t="shared" ref="P4163" si="365">N4163-O4163</f>
        <v>10951000</v>
      </c>
      <c r="Q4163" s="472"/>
      <c r="R4163" s="755"/>
      <c r="S4163" s="755"/>
      <c r="AZ4163" s="10"/>
      <c r="BA4163" s="10"/>
      <c r="BC4163" s="11"/>
      <c r="BD4163" s="12"/>
    </row>
    <row r="4164" spans="1:56" hidden="1">
      <c r="A4164" s="555"/>
      <c r="B4164" s="256"/>
      <c r="C4164" s="256"/>
      <c r="D4164" s="1070"/>
      <c r="E4164" s="20"/>
      <c r="F4164" s="34"/>
      <c r="G4164" s="35"/>
      <c r="H4164" s="36"/>
      <c r="I4164" s="35"/>
      <c r="J4164" s="35"/>
      <c r="K4164" s="37"/>
      <c r="L4164" s="35"/>
      <c r="M4164" s="35"/>
      <c r="N4164" s="32"/>
      <c r="O4164" s="530"/>
      <c r="P4164" s="530"/>
      <c r="Q4164" s="472"/>
      <c r="R4164" s="755"/>
      <c r="S4164" s="755"/>
      <c r="AZ4164" s="10"/>
      <c r="BA4164" s="10"/>
      <c r="BC4164" s="11"/>
      <c r="BD4164" s="12"/>
    </row>
    <row r="4165" spans="1:56" hidden="1">
      <c r="A4165" s="555"/>
      <c r="B4165" s="256"/>
      <c r="C4165" s="256"/>
      <c r="D4165" s="1011" t="s">
        <v>509</v>
      </c>
      <c r="E4165" s="20"/>
      <c r="F4165" s="34"/>
      <c r="G4165" s="35"/>
      <c r="H4165" s="36"/>
      <c r="I4165" s="35"/>
      <c r="J4165" s="35"/>
      <c r="K4165" s="37"/>
      <c r="L4165" s="35"/>
      <c r="M4165" s="35"/>
      <c r="N4165" s="201">
        <f>SUBTOTAL(9,N4166:N4170)</f>
        <v>22016000</v>
      </c>
      <c r="O4165" s="201">
        <f>SUBTOTAL(9,O4166:O4170)</f>
        <v>9573000</v>
      </c>
      <c r="P4165" s="201">
        <f>SUBTOTAL(9,P4166:P4170)</f>
        <v>12443000</v>
      </c>
      <c r="Q4165" s="472"/>
      <c r="R4165" s="755"/>
      <c r="S4165" s="755"/>
      <c r="AZ4165" s="10"/>
      <c r="BA4165" s="10"/>
      <c r="BC4165" s="11"/>
      <c r="BD4165" s="12"/>
    </row>
    <row r="4166" spans="1:56" hidden="1">
      <c r="A4166" s="555"/>
      <c r="B4166" s="256"/>
      <c r="C4166" s="256"/>
      <c r="D4166" s="1070"/>
      <c r="E4166" s="20" t="s">
        <v>599</v>
      </c>
      <c r="F4166" s="34">
        <f>(N4133-1200000*H4134)</f>
        <v>222264000</v>
      </c>
      <c r="G4166" s="35" t="s">
        <v>3</v>
      </c>
      <c r="H4166" s="40">
        <v>1.2999999999999999E-2</v>
      </c>
      <c r="I4166" s="35" t="s">
        <v>3283</v>
      </c>
      <c r="J4166" s="35" t="s">
        <v>3</v>
      </c>
      <c r="K4166" s="37">
        <v>1</v>
      </c>
      <c r="L4166" s="35" t="s">
        <v>16</v>
      </c>
      <c r="M4166" s="35" t="s">
        <v>5</v>
      </c>
      <c r="N4166" s="32">
        <f>ROUNDUP(IF(H4166&lt;=0,F4166,IF(K4166&lt;=0,F4166*H4166,F4166*H4166*K4166)),-3)</f>
        <v>2890000</v>
      </c>
      <c r="O4166" s="530">
        <v>1372000</v>
      </c>
      <c r="P4166" s="17">
        <f t="shared" ref="P4166:P4170" si="366">N4166-O4166</f>
        <v>1518000</v>
      </c>
      <c r="Q4166" s="472"/>
      <c r="R4166" s="755"/>
      <c r="S4166" s="755"/>
      <c r="AZ4166" s="10"/>
      <c r="BA4166" s="10"/>
      <c r="BC4166" s="11"/>
      <c r="BD4166" s="12"/>
    </row>
    <row r="4167" spans="1:56" hidden="1">
      <c r="A4167" s="555"/>
      <c r="B4167" s="256"/>
      <c r="C4167" s="256"/>
      <c r="D4167" s="1070"/>
      <c r="E4167" s="20" t="s">
        <v>600</v>
      </c>
      <c r="F4167" s="34">
        <f>+F4166</f>
        <v>222264000</v>
      </c>
      <c r="G4167" s="35" t="s">
        <v>3</v>
      </c>
      <c r="H4167" s="41">
        <v>4.4999999999999998E-2</v>
      </c>
      <c r="I4167" s="35" t="s">
        <v>3283</v>
      </c>
      <c r="J4167" s="35" t="s">
        <v>3</v>
      </c>
      <c r="K4167" s="37">
        <v>1</v>
      </c>
      <c r="L4167" s="35" t="s">
        <v>16</v>
      </c>
      <c r="M4167" s="35" t="s">
        <v>5</v>
      </c>
      <c r="N4167" s="32">
        <f>ROUNDUP(IF(H4167&lt;=0,F4167,IF(K4167&lt;=0,F4167*H4167,F4167*H4167*K4167)),-3)</f>
        <v>10002000</v>
      </c>
      <c r="O4167" s="530">
        <v>4048000</v>
      </c>
      <c r="P4167" s="17">
        <f t="shared" si="366"/>
        <v>5954000</v>
      </c>
      <c r="Q4167" s="472"/>
      <c r="R4167" s="755"/>
      <c r="S4167" s="755"/>
      <c r="AZ4167" s="10"/>
      <c r="BA4167" s="10"/>
      <c r="BC4167" s="11"/>
      <c r="BD4167" s="12"/>
    </row>
    <row r="4168" spans="1:56" hidden="1">
      <c r="A4168" s="555"/>
      <c r="B4168" s="256"/>
      <c r="C4168" s="256"/>
      <c r="D4168" s="1070"/>
      <c r="E4168" s="20" t="s">
        <v>601</v>
      </c>
      <c r="F4168" s="34">
        <f>+F4166</f>
        <v>222264000</v>
      </c>
      <c r="G4168" s="35" t="s">
        <v>3</v>
      </c>
      <c r="H4168" s="41">
        <v>8.4399999999999996E-3</v>
      </c>
      <c r="I4168" s="35" t="s">
        <v>3283</v>
      </c>
      <c r="J4168" s="35" t="s">
        <v>3</v>
      </c>
      <c r="K4168" s="37">
        <v>1</v>
      </c>
      <c r="L4168" s="35" t="s">
        <v>16</v>
      </c>
      <c r="M4168" s="35" t="s">
        <v>5</v>
      </c>
      <c r="N4168" s="32">
        <f>ROUNDUP(IF(H4168&lt;=0,F4168,IF(K4168&lt;=0,F4168*H4168,F4168*H4168*K4168)),-3)</f>
        <v>1876000</v>
      </c>
      <c r="O4168" s="530">
        <v>771000</v>
      </c>
      <c r="P4168" s="17">
        <f t="shared" si="366"/>
        <v>1105000</v>
      </c>
      <c r="Q4168" s="472"/>
      <c r="R4168" s="755"/>
      <c r="S4168" s="755"/>
      <c r="AZ4168" s="10"/>
      <c r="BA4168" s="10"/>
      <c r="BC4168" s="11"/>
      <c r="BD4168" s="12"/>
    </row>
    <row r="4169" spans="1:56" hidden="1">
      <c r="A4169" s="555"/>
      <c r="B4169" s="256"/>
      <c r="C4169" s="256"/>
      <c r="D4169" s="1070"/>
      <c r="E4169" s="20" t="s">
        <v>602</v>
      </c>
      <c r="F4169" s="34">
        <f>+F4166</f>
        <v>222264000</v>
      </c>
      <c r="G4169" s="35" t="s">
        <v>3</v>
      </c>
      <c r="H4169" s="42">
        <v>3.0599999999999999E-2</v>
      </c>
      <c r="I4169" s="35" t="s">
        <v>3283</v>
      </c>
      <c r="J4169" s="35" t="s">
        <v>3</v>
      </c>
      <c r="K4169" s="37">
        <v>1</v>
      </c>
      <c r="L4169" s="35" t="s">
        <v>16</v>
      </c>
      <c r="M4169" s="35" t="s">
        <v>5</v>
      </c>
      <c r="N4169" s="32">
        <f>ROUNDUP(IF(H4169&lt;=0,F4169,IF(K4169&lt;=0,F4169*H4169,F4169*H4169*K4169)),-3)</f>
        <v>6802000</v>
      </c>
      <c r="O4169" s="530">
        <v>3170000</v>
      </c>
      <c r="P4169" s="17">
        <f t="shared" si="366"/>
        <v>3632000</v>
      </c>
      <c r="Q4169" s="472"/>
      <c r="R4169" s="755"/>
      <c r="S4169" s="755"/>
      <c r="AZ4169" s="10"/>
      <c r="BA4169" s="10"/>
      <c r="BC4169" s="11"/>
      <c r="BD4169" s="12"/>
    </row>
    <row r="4170" spans="1:56" hidden="1">
      <c r="A4170" s="555"/>
      <c r="B4170" s="256"/>
      <c r="C4170" s="256"/>
      <c r="D4170" s="1070"/>
      <c r="E4170" s="20" t="s">
        <v>603</v>
      </c>
      <c r="F4170" s="34">
        <f>+N4169</f>
        <v>6802000</v>
      </c>
      <c r="G4170" s="35" t="s">
        <v>3</v>
      </c>
      <c r="H4170" s="42">
        <v>6.5500000000000003E-2</v>
      </c>
      <c r="I4170" s="35" t="s">
        <v>3283</v>
      </c>
      <c r="J4170" s="35" t="s">
        <v>3</v>
      </c>
      <c r="K4170" s="37">
        <v>1</v>
      </c>
      <c r="L4170" s="35" t="s">
        <v>16</v>
      </c>
      <c r="M4170" s="35" t="s">
        <v>5</v>
      </c>
      <c r="N4170" s="32">
        <f>ROUNDUP(IF(H4170&lt;=0,F4170,IF(K4170&lt;=0,F4170*H4170,F4170*H4170*K4170)),-3)</f>
        <v>446000</v>
      </c>
      <c r="O4170" s="530">
        <v>212000</v>
      </c>
      <c r="P4170" s="17">
        <f t="shared" si="366"/>
        <v>234000</v>
      </c>
      <c r="Q4170" s="472"/>
      <c r="R4170" s="755"/>
      <c r="S4170" s="755"/>
      <c r="AZ4170" s="10"/>
      <c r="BA4170" s="10"/>
      <c r="BC4170" s="11"/>
      <c r="BD4170" s="12"/>
    </row>
    <row r="4171" spans="1:56" hidden="1">
      <c r="A4171" s="555"/>
      <c r="B4171" s="256"/>
      <c r="C4171" s="256"/>
      <c r="D4171" s="1070"/>
      <c r="E4171" s="20"/>
      <c r="F4171" s="34"/>
      <c r="G4171" s="35"/>
      <c r="H4171" s="42"/>
      <c r="I4171" s="35"/>
      <c r="J4171" s="35"/>
      <c r="K4171" s="37"/>
      <c r="L4171" s="35"/>
      <c r="M4171" s="35"/>
      <c r="N4171" s="32"/>
      <c r="O4171" s="32"/>
      <c r="P4171" s="530"/>
      <c r="Q4171" s="472"/>
      <c r="R4171" s="755"/>
      <c r="S4171" s="755"/>
      <c r="AZ4171" s="10"/>
      <c r="BA4171" s="10"/>
      <c r="BC4171" s="11"/>
      <c r="BD4171" s="12"/>
    </row>
    <row r="4172" spans="1:56" hidden="1">
      <c r="A4172" s="555"/>
      <c r="B4172" s="256"/>
      <c r="C4172" s="256"/>
      <c r="D4172" s="1011" t="s">
        <v>405</v>
      </c>
      <c r="E4172" s="20"/>
      <c r="F4172" s="34"/>
      <c r="G4172" s="35"/>
      <c r="H4172" s="467"/>
      <c r="I4172" s="35"/>
      <c r="J4172" s="35"/>
      <c r="K4172" s="37"/>
      <c r="L4172" s="35"/>
      <c r="M4172" s="35"/>
      <c r="N4172" s="201">
        <f>SUBTOTAL(9,N4173:N4173)</f>
        <v>3840000</v>
      </c>
      <c r="O4172" s="201">
        <f>SUBTOTAL(9,O4173:O4173)</f>
        <v>1680000</v>
      </c>
      <c r="P4172" s="201">
        <f>SUBTOTAL(9,P4173:P4173)</f>
        <v>2160000</v>
      </c>
      <c r="Q4172" s="472"/>
      <c r="R4172" s="755"/>
      <c r="S4172" s="755"/>
      <c r="AZ4172" s="10"/>
      <c r="BA4172" s="10"/>
      <c r="BC4172" s="11"/>
      <c r="BD4172" s="12"/>
    </row>
    <row r="4173" spans="1:56" hidden="1">
      <c r="A4173" s="555"/>
      <c r="B4173" s="256"/>
      <c r="C4173" s="256"/>
      <c r="D4173" s="1070"/>
      <c r="E4173" s="20" t="s">
        <v>183</v>
      </c>
      <c r="F4173" s="34">
        <v>80000</v>
      </c>
      <c r="G4173" s="35" t="s">
        <v>3</v>
      </c>
      <c r="H4173" s="45">
        <v>4</v>
      </c>
      <c r="I4173" s="35" t="s">
        <v>3284</v>
      </c>
      <c r="J4173" s="35" t="s">
        <v>3</v>
      </c>
      <c r="K4173" s="37">
        <v>12</v>
      </c>
      <c r="L4173" s="35" t="s">
        <v>12</v>
      </c>
      <c r="M4173" s="35" t="s">
        <v>5</v>
      </c>
      <c r="N4173" s="32">
        <f>ROUNDUP(IF(H4173&lt;=0,0,IF(K4173&lt;=0,F4173*H4173,F4173*H4173*K4173)),-3)</f>
        <v>3840000</v>
      </c>
      <c r="O4173" s="530">
        <v>1680000</v>
      </c>
      <c r="P4173" s="17">
        <f t="shared" ref="P4173" si="367">N4173-O4173</f>
        <v>2160000</v>
      </c>
      <c r="Q4173" s="472"/>
      <c r="R4173" s="755"/>
      <c r="S4173" s="755"/>
      <c r="AZ4173" s="10"/>
      <c r="BA4173" s="10"/>
      <c r="BC4173" s="11"/>
      <c r="BD4173" s="12"/>
    </row>
    <row r="4174" spans="1:56" hidden="1">
      <c r="A4174" s="555"/>
      <c r="B4174" s="256"/>
      <c r="C4174" s="256"/>
      <c r="D4174" s="1070"/>
      <c r="E4174" s="20"/>
      <c r="F4174" s="34"/>
      <c r="G4174" s="35"/>
      <c r="H4174" s="42"/>
      <c r="I4174" s="35"/>
      <c r="J4174" s="35"/>
      <c r="K4174" s="37"/>
      <c r="L4174" s="35"/>
      <c r="M4174" s="35"/>
      <c r="N4174" s="32"/>
      <c r="O4174" s="530"/>
      <c r="P4174" s="530"/>
      <c r="Q4174" s="472"/>
      <c r="R4174" s="755"/>
      <c r="S4174" s="755"/>
      <c r="AZ4174" s="10"/>
      <c r="BA4174" s="10"/>
      <c r="BC4174" s="11"/>
      <c r="BD4174" s="12"/>
    </row>
    <row r="4175" spans="1:56" hidden="1">
      <c r="A4175" s="555"/>
      <c r="B4175" s="256"/>
      <c r="C4175" s="256"/>
      <c r="D4175" s="1011" t="s">
        <v>406</v>
      </c>
      <c r="E4175" s="20"/>
      <c r="F4175" s="34"/>
      <c r="G4175" s="35"/>
      <c r="H4175" s="42"/>
      <c r="I4175" s="35"/>
      <c r="J4175" s="35"/>
      <c r="K4175" s="37"/>
      <c r="L4175" s="35"/>
      <c r="M4175" s="35"/>
      <c r="N4175" s="201">
        <f>SUBTOTAL(9,N4176:N4176)</f>
        <v>3560000</v>
      </c>
      <c r="O4175" s="201">
        <f>SUBTOTAL(9,O4176:O4176)</f>
        <v>1678000</v>
      </c>
      <c r="P4175" s="201">
        <f>SUBTOTAL(9,P4176:P4176)</f>
        <v>1882000</v>
      </c>
      <c r="Q4175" s="472"/>
      <c r="R4175" s="755"/>
      <c r="S4175" s="755"/>
      <c r="AZ4175" s="10"/>
      <c r="BA4175" s="10"/>
      <c r="BC4175" s="11"/>
      <c r="BD4175" s="12"/>
    </row>
    <row r="4176" spans="1:56" hidden="1">
      <c r="A4176" s="555"/>
      <c r="B4176" s="256"/>
      <c r="C4176" s="256"/>
      <c r="D4176" s="1070"/>
      <c r="E4176" s="20" t="s">
        <v>604</v>
      </c>
      <c r="F4176" s="34">
        <v>890000</v>
      </c>
      <c r="G4176" s="35" t="s">
        <v>3</v>
      </c>
      <c r="H4176" s="45">
        <v>4</v>
      </c>
      <c r="I4176" s="35" t="s">
        <v>3284</v>
      </c>
      <c r="J4176" s="35" t="s">
        <v>3</v>
      </c>
      <c r="K4176" s="37">
        <v>1</v>
      </c>
      <c r="L4176" s="35" t="s">
        <v>16</v>
      </c>
      <c r="M4176" s="35" t="s">
        <v>5</v>
      </c>
      <c r="N4176" s="32">
        <f>ROUNDUP((F4176*H4176*K4176),-3)</f>
        <v>3560000</v>
      </c>
      <c r="O4176" s="530">
        <v>1678000</v>
      </c>
      <c r="P4176" s="17">
        <f t="shared" ref="P4176" si="368">N4176-O4176</f>
        <v>1882000</v>
      </c>
      <c r="Q4176" s="472"/>
      <c r="R4176" s="755"/>
      <c r="S4176" s="755"/>
      <c r="AZ4176" s="10"/>
      <c r="BA4176" s="10"/>
      <c r="BC4176" s="11"/>
      <c r="BD4176" s="12"/>
    </row>
    <row r="4177" spans="1:56" hidden="1">
      <c r="A4177" s="555"/>
      <c r="B4177" s="256"/>
      <c r="C4177" s="256"/>
      <c r="D4177" s="1070"/>
      <c r="E4177" s="20"/>
      <c r="F4177" s="34"/>
      <c r="G4177" s="35"/>
      <c r="H4177" s="45"/>
      <c r="I4177" s="35"/>
      <c r="J4177" s="35"/>
      <c r="K4177" s="37"/>
      <c r="L4177" s="35"/>
      <c r="M4177" s="35"/>
      <c r="N4177" s="32"/>
      <c r="O4177" s="530"/>
      <c r="P4177" s="530"/>
      <c r="Q4177" s="472"/>
      <c r="R4177" s="755"/>
      <c r="S4177" s="755"/>
      <c r="AZ4177" s="10"/>
      <c r="BA4177" s="10"/>
      <c r="BC4177" s="11"/>
      <c r="BD4177" s="12"/>
    </row>
    <row r="4178" spans="1:56" hidden="1">
      <c r="A4178" s="555"/>
      <c r="B4178" s="256"/>
      <c r="C4178" s="256"/>
      <c r="D4178" s="1011" t="s">
        <v>122</v>
      </c>
      <c r="E4178" s="20"/>
      <c r="F4178" s="34"/>
      <c r="G4178" s="35"/>
      <c r="H4178" s="468"/>
      <c r="I4178" s="35"/>
      <c r="J4178" s="35"/>
      <c r="K4178" s="37"/>
      <c r="L4178" s="35"/>
      <c r="M4178" s="35"/>
      <c r="N4178" s="201">
        <f>SUBTOTAL(9,N4179:N4181)</f>
        <v>2720000</v>
      </c>
      <c r="O4178" s="201">
        <f>SUBTOTAL(9,O4179:O4181)</f>
        <v>1360000</v>
      </c>
      <c r="P4178" s="201">
        <f>SUBTOTAL(9,P4179:P4181)</f>
        <v>1360000</v>
      </c>
      <c r="Q4178" s="472"/>
      <c r="R4178" s="755"/>
      <c r="S4178" s="755"/>
      <c r="AZ4178" s="10"/>
      <c r="BA4178" s="10"/>
      <c r="BC4178" s="11"/>
      <c r="BD4178" s="12"/>
    </row>
    <row r="4179" spans="1:56" hidden="1">
      <c r="A4179" s="555"/>
      <c r="B4179" s="256"/>
      <c r="C4179" s="256"/>
      <c r="D4179" s="1070"/>
      <c r="E4179" s="20" t="s">
        <v>605</v>
      </c>
      <c r="F4179" s="34">
        <v>40000</v>
      </c>
      <c r="G4179" s="35" t="s">
        <v>3</v>
      </c>
      <c r="H4179" s="45">
        <v>4</v>
      </c>
      <c r="I4179" s="35" t="s">
        <v>3284</v>
      </c>
      <c r="J4179" s="35" t="s">
        <v>3</v>
      </c>
      <c r="K4179" s="37">
        <v>12</v>
      </c>
      <c r="L4179" s="35" t="s">
        <v>12</v>
      </c>
      <c r="M4179" s="35" t="s">
        <v>5</v>
      </c>
      <c r="N4179" s="32">
        <f>ROUNDUP(IF(H4179&lt;=0,0,IF(K4179&lt;=0,F4179*H4179,F4179*H4179*K4179)),-3)</f>
        <v>1920000</v>
      </c>
      <c r="O4179" s="530">
        <v>960000</v>
      </c>
      <c r="P4179" s="17">
        <f t="shared" ref="P4179:P4180" si="369">N4179-O4179</f>
        <v>960000</v>
      </c>
      <c r="Q4179" s="472"/>
      <c r="R4179" s="755"/>
      <c r="S4179" s="755"/>
      <c r="AZ4179" s="10"/>
      <c r="BA4179" s="10"/>
      <c r="BC4179" s="11"/>
      <c r="BD4179" s="12"/>
    </row>
    <row r="4180" spans="1:56" hidden="1">
      <c r="A4180" s="555"/>
      <c r="B4180" s="256"/>
      <c r="C4180" s="256"/>
      <c r="D4180" s="1070"/>
      <c r="E4180" s="20" t="s">
        <v>606</v>
      </c>
      <c r="F4180" s="34">
        <v>100000</v>
      </c>
      <c r="G4180" s="35" t="s">
        <v>3</v>
      </c>
      <c r="H4180" s="45">
        <v>4</v>
      </c>
      <c r="I4180" s="35" t="s">
        <v>3284</v>
      </c>
      <c r="J4180" s="35" t="s">
        <v>3</v>
      </c>
      <c r="K4180" s="37">
        <v>2</v>
      </c>
      <c r="L4180" s="35" t="s">
        <v>3287</v>
      </c>
      <c r="M4180" s="35" t="s">
        <v>5</v>
      </c>
      <c r="N4180" s="32">
        <f>ROUNDUP(IF(H4180&lt;=0,0,IF(K4180&lt;=0,F4180*H4180,F4180*H4180*K4180)),-3)</f>
        <v>800000</v>
      </c>
      <c r="O4180" s="530">
        <v>400000</v>
      </c>
      <c r="P4180" s="17">
        <f t="shared" si="369"/>
        <v>400000</v>
      </c>
      <c r="Q4180" s="472"/>
      <c r="R4180" s="755"/>
      <c r="S4180" s="755"/>
      <c r="AZ4180" s="10"/>
      <c r="BA4180" s="10"/>
      <c r="BC4180" s="11"/>
      <c r="BD4180" s="12"/>
    </row>
    <row r="4181" spans="1:56" hidden="1">
      <c r="A4181" s="555"/>
      <c r="B4181" s="256"/>
      <c r="C4181" s="469"/>
      <c r="D4181" s="1071"/>
      <c r="E4181" s="14"/>
      <c r="F4181" s="15"/>
      <c r="G4181" s="58"/>
      <c r="H4181" s="15"/>
      <c r="J4181" s="16"/>
      <c r="K4181" s="15"/>
      <c r="M4181" s="356"/>
      <c r="N4181" s="32"/>
      <c r="O4181" s="530"/>
      <c r="P4181" s="530"/>
      <c r="Q4181" s="472"/>
      <c r="R4181" s="755"/>
      <c r="S4181" s="755"/>
      <c r="AZ4181" s="10"/>
      <c r="BA4181" s="10"/>
      <c r="BC4181" s="11"/>
      <c r="BD4181" s="12"/>
    </row>
    <row r="4182" spans="1:56" hidden="1">
      <c r="B4182" s="142"/>
      <c r="C4182" s="142"/>
      <c r="D4182" s="1005" t="s">
        <v>397</v>
      </c>
      <c r="E4182" s="124"/>
      <c r="N4182" s="556">
        <f>SUBTOTAL(9,N4183:N4183)</f>
        <v>7200000</v>
      </c>
      <c r="O4182" s="556">
        <f>SUBTOTAL(9,O4183:O4183)</f>
        <v>10149000</v>
      </c>
      <c r="P4182" s="556">
        <f>SUBTOTAL(9,P4183:P4183)</f>
        <v>-2949000</v>
      </c>
      <c r="Q4182" s="560"/>
      <c r="R4182" s="755"/>
      <c r="S4182" s="755"/>
      <c r="AZ4182" s="10"/>
      <c r="BA4182" s="10"/>
      <c r="BC4182" s="11"/>
      <c r="BD4182" s="12"/>
    </row>
    <row r="4183" spans="1:56" hidden="1">
      <c r="B4183" s="142"/>
      <c r="C4183" s="142"/>
      <c r="D4183" s="1071"/>
      <c r="E4183" s="124" t="s">
        <v>3324</v>
      </c>
      <c r="F4183" s="14">
        <v>600000</v>
      </c>
      <c r="G4183" s="15" t="s">
        <v>3</v>
      </c>
      <c r="H4183" s="16">
        <v>1</v>
      </c>
      <c r="I4183" s="15" t="s">
        <v>3288</v>
      </c>
      <c r="J4183" s="15" t="s">
        <v>3</v>
      </c>
      <c r="K4183" s="16">
        <v>12</v>
      </c>
      <c r="L4183" s="15" t="s">
        <v>3276</v>
      </c>
      <c r="M4183" s="15" t="s">
        <v>5</v>
      </c>
      <c r="N4183" s="32">
        <f>ROUNDUP(IF(H4183&lt;=0,0,IF(K4183&lt;=0,F4183*H4183,F4183*H4183*K4183)),-3)</f>
        <v>7200000</v>
      </c>
      <c r="O4183" s="561">
        <v>10149000</v>
      </c>
      <c r="P4183" s="17">
        <f t="shared" ref="P4183" si="370">N4183-O4183</f>
        <v>-2949000</v>
      </c>
      <c r="Q4183" s="560"/>
      <c r="R4183" s="755"/>
      <c r="S4183" s="755"/>
      <c r="AZ4183" s="10"/>
      <c r="BA4183" s="10"/>
      <c r="BC4183" s="11"/>
      <c r="BD4183" s="12"/>
    </row>
    <row r="4184" spans="1:56" hidden="1">
      <c r="B4184" s="142"/>
      <c r="C4184" s="142"/>
      <c r="E4184" s="13"/>
      <c r="J4184" s="47"/>
      <c r="K4184" s="47"/>
      <c r="M4184" s="47"/>
      <c r="N4184" s="530"/>
      <c r="O4184" s="561"/>
      <c r="P4184" s="530"/>
      <c r="Q4184" s="560"/>
      <c r="R4184" s="755"/>
      <c r="S4184" s="755"/>
      <c r="AZ4184" s="10"/>
      <c r="BA4184" s="10"/>
      <c r="BC4184" s="11"/>
      <c r="BD4184" s="12"/>
    </row>
    <row r="4185" spans="1:56" hidden="1">
      <c r="B4185" s="142"/>
      <c r="C4185" s="142"/>
      <c r="D4185" s="1071" t="s">
        <v>436</v>
      </c>
      <c r="E4185" s="20"/>
      <c r="G4185" s="35"/>
      <c r="H4185" s="45"/>
      <c r="I4185" s="35"/>
      <c r="J4185" s="35"/>
      <c r="K4185" s="37"/>
      <c r="L4185" s="35"/>
      <c r="M4185" s="35"/>
      <c r="N4185" s="556">
        <f>SUBTOTAL(9,N4186:N4187)</f>
        <v>10000000</v>
      </c>
      <c r="O4185" s="556">
        <f>SUBTOTAL(9,O4186:O4187)</f>
        <v>35920000</v>
      </c>
      <c r="P4185" s="556">
        <f>SUBTOTAL(9,P4186:P4187)</f>
        <v>-25920000</v>
      </c>
      <c r="Q4185" s="560"/>
      <c r="R4185" s="755"/>
      <c r="S4185" s="755"/>
      <c r="AZ4185" s="10"/>
      <c r="BA4185" s="10"/>
      <c r="BC4185" s="11"/>
      <c r="BD4185" s="12"/>
    </row>
    <row r="4186" spans="1:56" hidden="1">
      <c r="B4186" s="142"/>
      <c r="C4186" s="142"/>
      <c r="D4186" s="1071"/>
      <c r="E4186" s="124" t="s">
        <v>3325</v>
      </c>
      <c r="F4186" s="14">
        <v>500000</v>
      </c>
      <c r="G4186" s="15" t="s">
        <v>3</v>
      </c>
      <c r="H4186" s="16">
        <v>1</v>
      </c>
      <c r="I4186" s="15" t="s">
        <v>3288</v>
      </c>
      <c r="J4186" s="15" t="s">
        <v>3</v>
      </c>
      <c r="K4186" s="16">
        <v>12</v>
      </c>
      <c r="L4186" s="15" t="s">
        <v>3276</v>
      </c>
      <c r="M4186" s="15" t="s">
        <v>5</v>
      </c>
      <c r="N4186" s="530">
        <f>ROUNDUP(IF(H4186&lt;=0,F4186,IF(K4186&lt;=0,F4186*H4186,F4186*H4186*K4186)),-3)</f>
        <v>6000000</v>
      </c>
      <c r="O4186" s="561">
        <v>5920000</v>
      </c>
      <c r="P4186" s="17">
        <f t="shared" ref="P4186:P4187" si="371">N4186-O4186</f>
        <v>80000</v>
      </c>
      <c r="Q4186" s="560"/>
      <c r="R4186" s="755"/>
      <c r="S4186" s="755"/>
      <c r="AZ4186" s="10"/>
      <c r="BA4186" s="10"/>
      <c r="BC4186" s="11"/>
      <c r="BD4186" s="12"/>
    </row>
    <row r="4187" spans="1:56" hidden="1">
      <c r="B4187" s="142"/>
      <c r="C4187" s="142"/>
      <c r="D4187" s="1071"/>
      <c r="E4187" s="124" t="s">
        <v>3326</v>
      </c>
      <c r="F4187" s="14">
        <v>4000000</v>
      </c>
      <c r="G4187" s="15" t="s">
        <v>3</v>
      </c>
      <c r="H4187" s="16">
        <v>1</v>
      </c>
      <c r="I4187" s="15" t="s">
        <v>3288</v>
      </c>
      <c r="J4187" s="15" t="s">
        <v>3</v>
      </c>
      <c r="K4187" s="16">
        <v>1</v>
      </c>
      <c r="L4187" s="15" t="s">
        <v>3293</v>
      </c>
      <c r="M4187" s="15" t="s">
        <v>5</v>
      </c>
      <c r="N4187" s="530">
        <f>ROUNDUP(IF(H4187&lt;=0,F4187,IF(K4187&lt;=0,F4187*H4187,F4187*H4187*K4187)),-3)</f>
        <v>4000000</v>
      </c>
      <c r="O4187" s="561">
        <v>30000000</v>
      </c>
      <c r="P4187" s="17">
        <f t="shared" si="371"/>
        <v>-26000000</v>
      </c>
      <c r="Q4187" s="560"/>
      <c r="R4187" s="755"/>
      <c r="S4187" s="755"/>
      <c r="AZ4187" s="10"/>
      <c r="BA4187" s="10"/>
      <c r="BC4187" s="11"/>
      <c r="BD4187" s="12"/>
    </row>
    <row r="4188" spans="1:56" hidden="1">
      <c r="B4188" s="142"/>
      <c r="C4188" s="142"/>
      <c r="E4188" s="13"/>
      <c r="J4188" s="47"/>
      <c r="K4188" s="47"/>
      <c r="M4188" s="47"/>
      <c r="N4188" s="530"/>
      <c r="O4188" s="561"/>
      <c r="P4188" s="530"/>
      <c r="Q4188" s="560"/>
      <c r="R4188" s="755"/>
      <c r="S4188" s="755"/>
      <c r="AZ4188" s="10"/>
      <c r="BA4188" s="10"/>
      <c r="BC4188" s="11"/>
      <c r="BD4188" s="12"/>
    </row>
    <row r="4189" spans="1:56" hidden="1">
      <c r="B4189" s="142"/>
      <c r="C4189" s="142"/>
      <c r="D4189" s="1071" t="s">
        <v>3327</v>
      </c>
      <c r="E4189" s="20"/>
      <c r="G4189" s="35"/>
      <c r="H4189" s="45"/>
      <c r="I4189" s="35"/>
      <c r="J4189" s="35"/>
      <c r="K4189" s="37"/>
      <c r="L4189" s="35"/>
      <c r="M4189" s="35"/>
      <c r="N4189" s="556">
        <f>SUBTOTAL(9,N4190:N4191)</f>
        <v>2000000</v>
      </c>
      <c r="O4189" s="556">
        <f>SUBTOTAL(9,O4190:O4191)</f>
        <v>49980000</v>
      </c>
      <c r="P4189" s="556">
        <f>SUBTOTAL(9,P4190:P4191)</f>
        <v>-47980000</v>
      </c>
      <c r="Q4189" s="560"/>
      <c r="R4189" s="755"/>
      <c r="S4189" s="755"/>
      <c r="AZ4189" s="10"/>
      <c r="BA4189" s="10"/>
      <c r="BC4189" s="11"/>
      <c r="BD4189" s="12"/>
    </row>
    <row r="4190" spans="1:56" hidden="1">
      <c r="B4190" s="142"/>
      <c r="C4190" s="142"/>
      <c r="D4190" s="1071"/>
      <c r="E4190" s="124" t="s">
        <v>3328</v>
      </c>
      <c r="F4190" s="14">
        <v>200000</v>
      </c>
      <c r="G4190" s="15" t="s">
        <v>3</v>
      </c>
      <c r="H4190" s="16">
        <v>1</v>
      </c>
      <c r="I4190" s="15" t="s">
        <v>3288</v>
      </c>
      <c r="J4190" s="15" t="s">
        <v>3</v>
      </c>
      <c r="K4190" s="16">
        <v>10</v>
      </c>
      <c r="L4190" s="15" t="s">
        <v>3293</v>
      </c>
      <c r="M4190" s="15" t="s">
        <v>5</v>
      </c>
      <c r="N4190" s="530">
        <f>ROUNDUP(IF(H4190&lt;=0,F4190,IF(K4190&lt;=0,F4190*H4190,F4190*H4190*K4190)),-3)</f>
        <v>2000000</v>
      </c>
      <c r="O4190" s="561">
        <v>5780000</v>
      </c>
      <c r="P4190" s="17">
        <f t="shared" ref="P4190:P4191" si="372">N4190-O4190</f>
        <v>-3780000</v>
      </c>
      <c r="Q4190" s="560"/>
      <c r="R4190" s="755"/>
      <c r="S4190" s="755"/>
      <c r="AZ4190" s="10"/>
      <c r="BA4190" s="10"/>
      <c r="BC4190" s="11"/>
      <c r="BD4190" s="12"/>
    </row>
    <row r="4191" spans="1:56" hidden="1">
      <c r="B4191" s="142"/>
      <c r="C4191" s="142"/>
      <c r="D4191" s="1071"/>
      <c r="E4191" s="124" t="s">
        <v>3329</v>
      </c>
      <c r="G4191" s="15" t="s">
        <v>3</v>
      </c>
      <c r="H4191" s="16">
        <v>1</v>
      </c>
      <c r="I4191" s="15" t="s">
        <v>3288</v>
      </c>
      <c r="J4191" s="15" t="s">
        <v>3</v>
      </c>
      <c r="K4191" s="16">
        <v>12</v>
      </c>
      <c r="L4191" s="15" t="s">
        <v>3276</v>
      </c>
      <c r="M4191" s="15" t="s">
        <v>5</v>
      </c>
      <c r="N4191" s="530">
        <f>ROUNDUP(IF(H4191&lt;=0,F4191,IF(K4191&lt;=0,F4191*H4191,F4191*H4191*K4191)),-3)</f>
        <v>0</v>
      </c>
      <c r="O4191" s="561">
        <v>44200000</v>
      </c>
      <c r="P4191" s="17">
        <f t="shared" si="372"/>
        <v>-44200000</v>
      </c>
      <c r="Q4191" s="560"/>
      <c r="R4191" s="755"/>
      <c r="S4191" s="755"/>
      <c r="AZ4191" s="10"/>
      <c r="BA4191" s="10"/>
      <c r="BC4191" s="11"/>
      <c r="BD4191" s="12"/>
    </row>
    <row r="4192" spans="1:56" hidden="1">
      <c r="B4192" s="142"/>
      <c r="C4192" s="142"/>
      <c r="D4192" s="1071"/>
      <c r="E4192" s="124"/>
      <c r="N4192" s="530"/>
      <c r="O4192" s="561"/>
      <c r="P4192" s="530"/>
      <c r="Q4192" s="560"/>
      <c r="R4192" s="755"/>
      <c r="S4192" s="755"/>
      <c r="AZ4192" s="10"/>
      <c r="BA4192" s="10"/>
      <c r="BC4192" s="11"/>
      <c r="BD4192" s="12"/>
    </row>
    <row r="4193" spans="1:56" hidden="1">
      <c r="B4193" s="142"/>
      <c r="C4193" s="142"/>
      <c r="E4193" s="13"/>
      <c r="J4193" s="47"/>
      <c r="K4193" s="47"/>
      <c r="M4193" s="47"/>
      <c r="N4193" s="530"/>
      <c r="O4193" s="561"/>
      <c r="P4193" s="530"/>
      <c r="Q4193" s="560"/>
      <c r="R4193" s="755"/>
      <c r="S4193" s="755"/>
      <c r="AZ4193" s="10"/>
      <c r="BA4193" s="10"/>
      <c r="BC4193" s="11"/>
      <c r="BD4193" s="12"/>
    </row>
    <row r="4194" spans="1:56" hidden="1">
      <c r="B4194" s="142"/>
      <c r="C4194" s="142"/>
      <c r="D4194" s="1005" t="s">
        <v>399</v>
      </c>
      <c r="E4194" s="525"/>
      <c r="N4194" s="201">
        <f>SUBTOTAL(9,N4195:N4197)</f>
        <v>476052000</v>
      </c>
      <c r="O4194" s="201">
        <f>SUBTOTAL(9,O4195:O4197)</f>
        <v>680649000</v>
      </c>
      <c r="P4194" s="201">
        <f>SUBTOTAL(9,P4195:P4197)</f>
        <v>-204597000</v>
      </c>
      <c r="Q4194" s="560"/>
      <c r="R4194" s="755"/>
      <c r="S4194" s="755"/>
      <c r="AZ4194" s="10"/>
      <c r="BA4194" s="10"/>
      <c r="BC4194" s="11"/>
      <c r="BD4194" s="12"/>
    </row>
    <row r="4195" spans="1:56" hidden="1">
      <c r="B4195" s="142"/>
      <c r="C4195" s="142"/>
      <c r="E4195" s="124" t="s">
        <v>3330</v>
      </c>
      <c r="F4195" s="14">
        <v>451252000</v>
      </c>
      <c r="G4195" s="15" t="s">
        <v>3</v>
      </c>
      <c r="H4195" s="16">
        <v>1</v>
      </c>
      <c r="I4195" s="15" t="s">
        <v>3288</v>
      </c>
      <c r="J4195" s="15" t="s">
        <v>3</v>
      </c>
      <c r="K4195" s="16">
        <v>1</v>
      </c>
      <c r="L4195" s="15" t="s">
        <v>3293</v>
      </c>
      <c r="M4195" s="15" t="s">
        <v>5</v>
      </c>
      <c r="N4195" s="530">
        <f>ROUNDUP(IF(H4195&lt;=0,F4195,IF(K4195&lt;=0,F4195*H4195,F4195*H4195*K4195)),-3)</f>
        <v>451252000</v>
      </c>
      <c r="O4195" s="530">
        <v>657458000</v>
      </c>
      <c r="P4195" s="17">
        <f t="shared" ref="P4195:P4197" si="373">N4195-O4195</f>
        <v>-206206000</v>
      </c>
      <c r="Q4195" s="560"/>
      <c r="R4195" s="755"/>
      <c r="S4195" s="755"/>
      <c r="AZ4195" s="10"/>
      <c r="BA4195" s="10"/>
      <c r="BC4195" s="11"/>
      <c r="BD4195" s="12"/>
    </row>
    <row r="4196" spans="1:56" hidden="1">
      <c r="B4196" s="142"/>
      <c r="C4196" s="142"/>
      <c r="E4196" s="124" t="s">
        <v>3331</v>
      </c>
      <c r="F4196" s="14">
        <v>400000</v>
      </c>
      <c r="G4196" s="15" t="s">
        <v>3</v>
      </c>
      <c r="H4196" s="16">
        <v>1</v>
      </c>
      <c r="I4196" s="15" t="s">
        <v>3332</v>
      </c>
      <c r="J4196" s="15" t="s">
        <v>3</v>
      </c>
      <c r="K4196" s="16">
        <v>12</v>
      </c>
      <c r="L4196" s="15" t="s">
        <v>3276</v>
      </c>
      <c r="M4196" s="15" t="s">
        <v>5</v>
      </c>
      <c r="N4196" s="530">
        <f>ROUNDUP(IF(H4196&lt;=0,F4196,IF(K4196&lt;=0,F4196*H4196,F4196*H4196*K4196)),-3)</f>
        <v>4800000</v>
      </c>
      <c r="O4196" s="530">
        <v>3191000</v>
      </c>
      <c r="P4196" s="17">
        <f t="shared" si="373"/>
        <v>1609000</v>
      </c>
      <c r="Q4196" s="560"/>
      <c r="R4196" s="755"/>
      <c r="S4196" s="755"/>
      <c r="AZ4196" s="10"/>
      <c r="BA4196" s="10"/>
      <c r="BC4196" s="11"/>
      <c r="BD4196" s="12"/>
    </row>
    <row r="4197" spans="1:56" hidden="1">
      <c r="B4197" s="142"/>
      <c r="C4197" s="142"/>
      <c r="E4197" s="124" t="s">
        <v>3333</v>
      </c>
      <c r="F4197" s="14">
        <v>20000000</v>
      </c>
      <c r="G4197" s="15" t="s">
        <v>3</v>
      </c>
      <c r="H4197" s="16">
        <v>1</v>
      </c>
      <c r="I4197" s="15" t="s">
        <v>3288</v>
      </c>
      <c r="J4197" s="15" t="s">
        <v>3</v>
      </c>
      <c r="K4197" s="16">
        <v>1</v>
      </c>
      <c r="L4197" s="15" t="s">
        <v>3293</v>
      </c>
      <c r="M4197" s="15" t="s">
        <v>5</v>
      </c>
      <c r="N4197" s="530">
        <f>ROUNDUP(IF(H4197&lt;=0,F4197,IF(K4197&lt;=0,F4197*H4197,F4197*H4197*K4197)),-3)</f>
        <v>20000000</v>
      </c>
      <c r="O4197" s="530">
        <v>20000000</v>
      </c>
      <c r="P4197" s="17">
        <f t="shared" si="373"/>
        <v>0</v>
      </c>
      <c r="Q4197" s="560"/>
      <c r="R4197" s="755"/>
      <c r="S4197" s="755"/>
      <c r="AZ4197" s="10"/>
      <c r="BA4197" s="10"/>
      <c r="BC4197" s="11"/>
      <c r="BD4197" s="12"/>
    </row>
    <row r="4198" spans="1:56" hidden="1">
      <c r="B4198" s="142"/>
      <c r="C4198" s="142"/>
      <c r="D4198" s="1041"/>
      <c r="E4198" s="20"/>
      <c r="F4198" s="34"/>
      <c r="G4198" s="35"/>
      <c r="H4198" s="36"/>
      <c r="I4198" s="35"/>
      <c r="J4198" s="35"/>
      <c r="K4198" s="37"/>
      <c r="L4198" s="35"/>
      <c r="M4198" s="35"/>
      <c r="N4198" s="32"/>
      <c r="O4198" s="530"/>
      <c r="P4198" s="530"/>
      <c r="Q4198" s="560"/>
      <c r="R4198" s="755"/>
      <c r="S4198" s="755"/>
      <c r="AZ4198" s="10"/>
      <c r="BA4198" s="10"/>
      <c r="BC4198" s="11"/>
      <c r="BD4198" s="12"/>
    </row>
    <row r="4199" spans="1:56" hidden="1">
      <c r="B4199" s="142"/>
      <c r="C4199" s="142"/>
      <c r="D4199" s="1005" t="s">
        <v>3334</v>
      </c>
      <c r="E4199" s="525"/>
      <c r="N4199" s="201">
        <f>SUBTOTAL(9,N4200:N4201)</f>
        <v>6000000</v>
      </c>
      <c r="O4199" s="201">
        <f>SUBTOTAL(9,O4200:O4201)</f>
        <v>78987000</v>
      </c>
      <c r="P4199" s="201">
        <f>SUBTOTAL(9,P4200:P4201)</f>
        <v>-72987000</v>
      </c>
      <c r="Q4199" s="560"/>
      <c r="R4199" s="755"/>
      <c r="S4199" s="755"/>
      <c r="AZ4199" s="10"/>
      <c r="BA4199" s="10"/>
      <c r="BC4199" s="11"/>
      <c r="BD4199" s="12"/>
    </row>
    <row r="4200" spans="1:56" hidden="1">
      <c r="B4200" s="142"/>
      <c r="C4200" s="142"/>
      <c r="E4200" s="124" t="s">
        <v>3335</v>
      </c>
      <c r="F4200" s="14">
        <v>6000000</v>
      </c>
      <c r="G4200" s="15" t="s">
        <v>3</v>
      </c>
      <c r="H4200" s="16">
        <v>1</v>
      </c>
      <c r="I4200" s="15" t="s">
        <v>3288</v>
      </c>
      <c r="J4200" s="15" t="s">
        <v>3</v>
      </c>
      <c r="K4200" s="16">
        <v>1</v>
      </c>
      <c r="L4200" s="15" t="s">
        <v>3293</v>
      </c>
      <c r="M4200" s="15" t="s">
        <v>5</v>
      </c>
      <c r="N4200" s="530">
        <f>ROUNDUP(IF(H4200&lt;=0,F4200,IF(K4200&lt;=0,F4200*H4200,F4200*H4200*K4200)),-3)</f>
        <v>6000000</v>
      </c>
      <c r="O4200" s="530">
        <v>52227000</v>
      </c>
      <c r="P4200" s="17">
        <f t="shared" ref="P4200:P4201" si="374">N4200-O4200</f>
        <v>-46227000</v>
      </c>
      <c r="Q4200" s="560"/>
      <c r="R4200" s="755"/>
      <c r="S4200" s="755"/>
      <c r="AZ4200" s="10"/>
      <c r="BA4200" s="10"/>
      <c r="BC4200" s="11"/>
      <c r="BD4200" s="12"/>
    </row>
    <row r="4201" spans="1:56" hidden="1">
      <c r="B4201" s="142"/>
      <c r="C4201" s="142"/>
      <c r="E4201" s="124" t="s">
        <v>3336</v>
      </c>
      <c r="G4201" s="15" t="s">
        <v>3</v>
      </c>
      <c r="H4201" s="16">
        <v>1</v>
      </c>
      <c r="I4201" s="15" t="s">
        <v>3288</v>
      </c>
      <c r="J4201" s="15" t="s">
        <v>3</v>
      </c>
      <c r="K4201" s="16">
        <v>1</v>
      </c>
      <c r="L4201" s="15" t="s">
        <v>3293</v>
      </c>
      <c r="M4201" s="15" t="s">
        <v>5</v>
      </c>
      <c r="N4201" s="530">
        <f>ROUNDUP(IF(H4201&lt;=0,F4201,IF(K4201&lt;=0,F4201*H4201,F4201*H4201*K4201)),-3)</f>
        <v>0</v>
      </c>
      <c r="O4201" s="530">
        <v>26760000</v>
      </c>
      <c r="P4201" s="17">
        <f t="shared" si="374"/>
        <v>-26760000</v>
      </c>
      <c r="Q4201" s="560"/>
      <c r="R4201" s="755"/>
      <c r="S4201" s="755"/>
      <c r="AZ4201" s="10"/>
      <c r="BA4201" s="10"/>
      <c r="BC4201" s="11"/>
      <c r="BD4201" s="12"/>
    </row>
    <row r="4202" spans="1:56" hidden="1">
      <c r="B4202" s="142"/>
      <c r="C4202" s="142"/>
      <c r="D4202" s="1041"/>
      <c r="E4202" s="20"/>
      <c r="F4202" s="34"/>
      <c r="G4202" s="35"/>
      <c r="H4202" s="36"/>
      <c r="I4202" s="35"/>
      <c r="J4202" s="35"/>
      <c r="K4202" s="37"/>
      <c r="L4202" s="35"/>
      <c r="M4202" s="35"/>
      <c r="N4202" s="32"/>
      <c r="O4202" s="530"/>
      <c r="P4202" s="530"/>
      <c r="Q4202" s="560"/>
      <c r="R4202" s="755"/>
      <c r="S4202" s="755"/>
      <c r="AZ4202" s="10"/>
      <c r="BA4202" s="10"/>
      <c r="BC4202" s="11"/>
      <c r="BD4202" s="12"/>
    </row>
    <row r="4203" spans="1:56" hidden="1">
      <c r="B4203" s="142"/>
      <c r="C4203" s="142"/>
      <c r="D4203" s="1005" t="s">
        <v>3337</v>
      </c>
      <c r="E4203" s="525"/>
      <c r="N4203" s="201">
        <f>SUBTOTAL(9,N4204:N4204)</f>
        <v>150000</v>
      </c>
      <c r="O4203" s="201">
        <f>SUBTOTAL(9,O4204:O4204)</f>
        <v>300000</v>
      </c>
      <c r="P4203" s="201">
        <f>SUBTOTAL(9,P4204:P4204)</f>
        <v>-150000</v>
      </c>
      <c r="Q4203" s="560"/>
      <c r="R4203" s="755"/>
      <c r="S4203" s="755"/>
      <c r="AZ4203" s="10"/>
      <c r="BA4203" s="10"/>
      <c r="BC4203" s="11"/>
      <c r="BD4203" s="12"/>
    </row>
    <row r="4204" spans="1:56" hidden="1">
      <c r="B4204" s="142"/>
      <c r="C4204" s="142"/>
      <c r="E4204" s="124" t="s">
        <v>3338</v>
      </c>
      <c r="F4204" s="14">
        <v>150000</v>
      </c>
      <c r="G4204" s="15" t="s">
        <v>3</v>
      </c>
      <c r="H4204" s="16">
        <v>1</v>
      </c>
      <c r="I4204" s="15" t="s">
        <v>3288</v>
      </c>
      <c r="J4204" s="15" t="s">
        <v>3</v>
      </c>
      <c r="K4204" s="16">
        <v>1</v>
      </c>
      <c r="L4204" s="15" t="s">
        <v>3293</v>
      </c>
      <c r="M4204" s="15" t="s">
        <v>5</v>
      </c>
      <c r="N4204" s="530">
        <f>ROUNDUP(IF(H4204&lt;=0,F4204,IF(K4204&lt;=0,F4204*H4204,F4204*H4204*K4204)),-3)</f>
        <v>150000</v>
      </c>
      <c r="O4204" s="530">
        <v>300000</v>
      </c>
      <c r="P4204" s="17">
        <f t="shared" ref="P4204" si="375">N4204-O4204</f>
        <v>-150000</v>
      </c>
      <c r="Q4204" s="560"/>
      <c r="R4204" s="755"/>
      <c r="S4204" s="755"/>
      <c r="AZ4204" s="10"/>
      <c r="BA4204" s="10"/>
      <c r="BC4204" s="11"/>
      <c r="BD4204" s="12"/>
    </row>
    <row r="4205" spans="1:56" hidden="1">
      <c r="B4205" s="142"/>
      <c r="C4205" s="142"/>
      <c r="D4205" s="1041"/>
      <c r="E4205" s="20"/>
      <c r="F4205" s="34"/>
      <c r="G4205" s="35"/>
      <c r="H4205" s="36"/>
      <c r="I4205" s="35"/>
      <c r="J4205" s="35"/>
      <c r="K4205" s="37"/>
      <c r="L4205" s="35"/>
      <c r="M4205" s="35"/>
      <c r="N4205" s="32"/>
      <c r="O4205" s="530"/>
      <c r="P4205" s="530"/>
      <c r="Q4205" s="560"/>
      <c r="R4205" s="755"/>
      <c r="S4205" s="755"/>
      <c r="AZ4205" s="10"/>
      <c r="BA4205" s="10"/>
      <c r="BC4205" s="11"/>
      <c r="BD4205" s="12"/>
    </row>
    <row r="4206" spans="1:56" hidden="1">
      <c r="A4206" s="562"/>
      <c r="B4206" s="28"/>
      <c r="C4206" s="142"/>
      <c r="D4206" s="1005" t="s">
        <v>412</v>
      </c>
      <c r="E4206" s="13"/>
      <c r="H4206" s="58"/>
      <c r="N4206" s="528">
        <f>SUBTOTAL(9,N4207:N4219)</f>
        <v>560000000</v>
      </c>
      <c r="O4206" s="528">
        <f>SUBTOTAL(9,O4207:O4219)</f>
        <v>1051654000</v>
      </c>
      <c r="P4206" s="528">
        <f>SUBTOTAL(9,P4207:P4219)</f>
        <v>-491654000</v>
      </c>
      <c r="Q4206" s="560"/>
      <c r="R4206" s="755"/>
      <c r="S4206" s="755"/>
      <c r="AZ4206" s="10"/>
      <c r="BA4206" s="10"/>
      <c r="BC4206" s="11"/>
      <c r="BD4206" s="12"/>
    </row>
    <row r="4207" spans="1:56" hidden="1">
      <c r="A4207" s="562"/>
      <c r="B4207" s="28"/>
      <c r="C4207" s="142"/>
      <c r="E4207" s="124" t="s">
        <v>3339</v>
      </c>
      <c r="F4207" s="14">
        <v>20000000</v>
      </c>
      <c r="G4207" s="15" t="s">
        <v>3</v>
      </c>
      <c r="H4207" s="16">
        <v>1</v>
      </c>
      <c r="I4207" s="15" t="s">
        <v>3288</v>
      </c>
      <c r="J4207" s="15" t="s">
        <v>3</v>
      </c>
      <c r="K4207" s="16">
        <v>1</v>
      </c>
      <c r="L4207" s="15" t="s">
        <v>3293</v>
      </c>
      <c r="M4207" s="15" t="s">
        <v>5</v>
      </c>
      <c r="N4207" s="530">
        <f t="shared" ref="N4207:N4219" si="376">ROUNDUP(IF(H4207&lt;=0,F4207,IF(K4207&lt;=0,F4207*H4207,F4207*H4207*K4207)),-3)</f>
        <v>20000000</v>
      </c>
      <c r="O4207" s="530">
        <v>52360000</v>
      </c>
      <c r="P4207" s="17">
        <f t="shared" ref="P4207:P4219" si="377">N4207-O4207</f>
        <v>-32360000</v>
      </c>
      <c r="Q4207" s="560"/>
      <c r="R4207" s="755"/>
      <c r="S4207" s="755"/>
      <c r="AZ4207" s="10"/>
      <c r="BA4207" s="10"/>
      <c r="BC4207" s="11"/>
      <c r="BD4207" s="12"/>
    </row>
    <row r="4208" spans="1:56" hidden="1">
      <c r="A4208" s="562"/>
      <c r="B4208" s="28"/>
      <c r="C4208" s="142"/>
      <c r="E4208" s="124" t="s">
        <v>3340</v>
      </c>
      <c r="F4208" s="14">
        <v>50000000</v>
      </c>
      <c r="G4208" s="15" t="s">
        <v>3</v>
      </c>
      <c r="H4208" s="16">
        <v>1</v>
      </c>
      <c r="I4208" s="15" t="s">
        <v>3288</v>
      </c>
      <c r="J4208" s="15" t="s">
        <v>3</v>
      </c>
      <c r="K4208" s="16">
        <v>1</v>
      </c>
      <c r="L4208" s="15" t="s">
        <v>3293</v>
      </c>
      <c r="M4208" s="15" t="s">
        <v>5</v>
      </c>
      <c r="N4208" s="530">
        <f t="shared" si="376"/>
        <v>50000000</v>
      </c>
      <c r="O4208" s="530">
        <v>44630000</v>
      </c>
      <c r="P4208" s="17">
        <f t="shared" si="377"/>
        <v>5370000</v>
      </c>
      <c r="Q4208" s="560"/>
      <c r="R4208" s="755"/>
      <c r="S4208" s="755"/>
      <c r="AZ4208" s="10"/>
      <c r="BA4208" s="10"/>
      <c r="BC4208" s="11"/>
      <c r="BD4208" s="12"/>
    </row>
    <row r="4209" spans="1:56" hidden="1">
      <c r="A4209" s="562"/>
      <c r="B4209" s="28"/>
      <c r="C4209" s="142"/>
      <c r="E4209" s="124" t="s">
        <v>3341</v>
      </c>
      <c r="F4209" s="14">
        <v>20000000</v>
      </c>
      <c r="G4209" s="15" t="s">
        <v>3</v>
      </c>
      <c r="H4209" s="16">
        <v>1</v>
      </c>
      <c r="I4209" s="15" t="s">
        <v>3288</v>
      </c>
      <c r="J4209" s="15" t="s">
        <v>3</v>
      </c>
      <c r="K4209" s="16">
        <v>1</v>
      </c>
      <c r="L4209" s="15" t="s">
        <v>3293</v>
      </c>
      <c r="M4209" s="15" t="s">
        <v>5</v>
      </c>
      <c r="N4209" s="530">
        <f t="shared" si="376"/>
        <v>20000000</v>
      </c>
      <c r="P4209" s="17">
        <f t="shared" si="377"/>
        <v>20000000</v>
      </c>
      <c r="Q4209" s="560"/>
      <c r="R4209" s="755"/>
      <c r="S4209" s="755"/>
      <c r="AZ4209" s="10"/>
      <c r="BA4209" s="10"/>
      <c r="BC4209" s="11"/>
      <c r="BD4209" s="12"/>
    </row>
    <row r="4210" spans="1:56" hidden="1">
      <c r="A4210" s="562"/>
      <c r="B4210" s="28"/>
      <c r="C4210" s="142"/>
      <c r="E4210" s="124" t="s">
        <v>3342</v>
      </c>
      <c r="F4210" s="14">
        <v>130000000</v>
      </c>
      <c r="G4210" s="15" t="s">
        <v>3</v>
      </c>
      <c r="H4210" s="16">
        <v>1</v>
      </c>
      <c r="I4210" s="15" t="s">
        <v>3288</v>
      </c>
      <c r="J4210" s="15" t="s">
        <v>3</v>
      </c>
      <c r="K4210" s="16">
        <v>1</v>
      </c>
      <c r="L4210" s="15" t="s">
        <v>3293</v>
      </c>
      <c r="M4210" s="15" t="s">
        <v>5</v>
      </c>
      <c r="N4210" s="530">
        <f>ROUNDUP(IF(H4210&lt;=0,F4210,IF(K4210&lt;=0,F4210*H4210,F4210*H4210*K4210)),-3)</f>
        <v>130000000</v>
      </c>
      <c r="O4210" s="530">
        <v>200000000</v>
      </c>
      <c r="P4210" s="17">
        <f t="shared" si="377"/>
        <v>-70000000</v>
      </c>
      <c r="Q4210" s="560"/>
      <c r="R4210" s="755"/>
      <c r="S4210" s="755"/>
      <c r="AZ4210" s="10"/>
      <c r="BA4210" s="10"/>
      <c r="BC4210" s="11"/>
      <c r="BD4210" s="12"/>
    </row>
    <row r="4211" spans="1:56" hidden="1">
      <c r="A4211" s="562"/>
      <c r="B4211" s="28"/>
      <c r="C4211" s="142"/>
      <c r="E4211" s="124" t="s">
        <v>3343</v>
      </c>
      <c r="F4211" s="14">
        <v>40000000</v>
      </c>
      <c r="G4211" s="15" t="s">
        <v>3</v>
      </c>
      <c r="H4211" s="16">
        <v>1</v>
      </c>
      <c r="I4211" s="15" t="s">
        <v>3288</v>
      </c>
      <c r="J4211" s="15" t="s">
        <v>3</v>
      </c>
      <c r="K4211" s="16">
        <v>1</v>
      </c>
      <c r="L4211" s="15" t="s">
        <v>3293</v>
      </c>
      <c r="M4211" s="15" t="s">
        <v>5</v>
      </c>
      <c r="N4211" s="530">
        <f t="shared" si="376"/>
        <v>40000000</v>
      </c>
      <c r="O4211" s="530"/>
      <c r="P4211" s="17">
        <f t="shared" si="377"/>
        <v>40000000</v>
      </c>
      <c r="Q4211" s="560"/>
      <c r="R4211" s="755"/>
      <c r="S4211" s="755"/>
      <c r="AZ4211" s="10"/>
      <c r="BA4211" s="10"/>
      <c r="BC4211" s="11"/>
      <c r="BD4211" s="12"/>
    </row>
    <row r="4212" spans="1:56" hidden="1">
      <c r="A4212" s="562"/>
      <c r="B4212" s="28"/>
      <c r="C4212" s="142"/>
      <c r="E4212" s="124" t="s">
        <v>3344</v>
      </c>
      <c r="F4212" s="14">
        <v>290000000</v>
      </c>
      <c r="G4212" s="15" t="s">
        <v>3</v>
      </c>
      <c r="H4212" s="16">
        <v>1</v>
      </c>
      <c r="I4212" s="15" t="s">
        <v>3288</v>
      </c>
      <c r="J4212" s="15" t="s">
        <v>3</v>
      </c>
      <c r="K4212" s="16">
        <v>1</v>
      </c>
      <c r="L4212" s="15" t="s">
        <v>3293</v>
      </c>
      <c r="M4212" s="15" t="s">
        <v>5</v>
      </c>
      <c r="N4212" s="530">
        <f t="shared" si="376"/>
        <v>290000000</v>
      </c>
      <c r="O4212" s="530">
        <v>280000000</v>
      </c>
      <c r="P4212" s="17">
        <f t="shared" si="377"/>
        <v>10000000</v>
      </c>
      <c r="Q4212" s="560"/>
      <c r="R4212" s="755"/>
      <c r="S4212" s="755"/>
      <c r="AZ4212" s="10"/>
      <c r="BA4212" s="10"/>
      <c r="BC4212" s="11"/>
      <c r="BD4212" s="12"/>
    </row>
    <row r="4213" spans="1:56" hidden="1">
      <c r="A4213" s="562"/>
      <c r="B4213" s="28"/>
      <c r="C4213" s="142"/>
      <c r="E4213" s="124" t="s">
        <v>3345</v>
      </c>
      <c r="F4213" s="14">
        <v>10000000</v>
      </c>
      <c r="G4213" s="15" t="s">
        <v>3</v>
      </c>
      <c r="H4213" s="16">
        <v>1</v>
      </c>
      <c r="I4213" s="15" t="s">
        <v>3288</v>
      </c>
      <c r="J4213" s="15" t="s">
        <v>3</v>
      </c>
      <c r="K4213" s="16">
        <v>1</v>
      </c>
      <c r="L4213" s="15" t="s">
        <v>3293</v>
      </c>
      <c r="M4213" s="15" t="s">
        <v>5</v>
      </c>
      <c r="N4213" s="530">
        <f t="shared" si="376"/>
        <v>10000000</v>
      </c>
      <c r="O4213" s="530">
        <v>20000000</v>
      </c>
      <c r="P4213" s="17">
        <f t="shared" si="377"/>
        <v>-10000000</v>
      </c>
      <c r="Q4213" s="560"/>
      <c r="R4213" s="755"/>
      <c r="S4213" s="755"/>
      <c r="AZ4213" s="10"/>
      <c r="BA4213" s="10"/>
      <c r="BC4213" s="11"/>
      <c r="BD4213" s="12"/>
    </row>
    <row r="4214" spans="1:56" hidden="1">
      <c r="A4214" s="562"/>
      <c r="B4214" s="28"/>
      <c r="C4214" s="142"/>
      <c r="E4214" s="124" t="s">
        <v>775</v>
      </c>
      <c r="G4214" s="15" t="s">
        <v>3</v>
      </c>
      <c r="H4214" s="16">
        <v>1</v>
      </c>
      <c r="I4214" s="15" t="s">
        <v>3288</v>
      </c>
      <c r="J4214" s="15" t="s">
        <v>3</v>
      </c>
      <c r="K4214" s="16">
        <v>1</v>
      </c>
      <c r="L4214" s="15" t="s">
        <v>3293</v>
      </c>
      <c r="M4214" s="15" t="s">
        <v>5</v>
      </c>
      <c r="N4214" s="530">
        <f>ROUNDUP(IF(H4214&lt;=0,F4214,IF(K4214&lt;=0,F4214*H4214,F4214*H4214*K4214)),-3)</f>
        <v>0</v>
      </c>
      <c r="O4214" s="530">
        <v>150000000</v>
      </c>
      <c r="P4214" s="17">
        <f t="shared" si="377"/>
        <v>-150000000</v>
      </c>
      <c r="Q4214" s="560"/>
      <c r="R4214" s="755"/>
      <c r="S4214" s="755"/>
      <c r="AZ4214" s="10"/>
      <c r="BA4214" s="10"/>
      <c r="BC4214" s="11"/>
      <c r="BD4214" s="12"/>
    </row>
    <row r="4215" spans="1:56" hidden="1">
      <c r="A4215" s="562"/>
      <c r="B4215" s="28"/>
      <c r="C4215" s="142"/>
      <c r="E4215" s="124" t="s">
        <v>776</v>
      </c>
      <c r="G4215" s="15" t="s">
        <v>3</v>
      </c>
      <c r="H4215" s="16">
        <v>1</v>
      </c>
      <c r="I4215" s="15" t="s">
        <v>3288</v>
      </c>
      <c r="J4215" s="15" t="s">
        <v>3</v>
      </c>
      <c r="K4215" s="16">
        <v>1</v>
      </c>
      <c r="L4215" s="15" t="s">
        <v>3293</v>
      </c>
      <c r="M4215" s="15" t="s">
        <v>5</v>
      </c>
      <c r="N4215" s="530">
        <f>ROUNDUP(IF(H4215&lt;=0,F4215,IF(K4215&lt;=0,F4215*H4215,F4215*H4215*K4215)),-3)</f>
        <v>0</v>
      </c>
      <c r="O4215" s="530">
        <v>150000000</v>
      </c>
      <c r="P4215" s="17">
        <f t="shared" si="377"/>
        <v>-150000000</v>
      </c>
      <c r="Q4215" s="560"/>
      <c r="R4215" s="755"/>
      <c r="S4215" s="755"/>
      <c r="AZ4215" s="10"/>
      <c r="BA4215" s="10"/>
      <c r="BC4215" s="11"/>
      <c r="BD4215" s="12"/>
    </row>
    <row r="4216" spans="1:56" hidden="1">
      <c r="A4216" s="562"/>
      <c r="B4216" s="28"/>
      <c r="C4216" s="142"/>
      <c r="E4216" s="124" t="s">
        <v>3346</v>
      </c>
      <c r="G4216" s="15" t="s">
        <v>3</v>
      </c>
      <c r="H4216" s="16">
        <v>1</v>
      </c>
      <c r="I4216" s="15" t="s">
        <v>3288</v>
      </c>
      <c r="J4216" s="15" t="s">
        <v>3</v>
      </c>
      <c r="K4216" s="16">
        <v>1</v>
      </c>
      <c r="L4216" s="15" t="s">
        <v>3293</v>
      </c>
      <c r="M4216" s="15" t="s">
        <v>5</v>
      </c>
      <c r="N4216" s="530">
        <f>ROUNDUP(IF(H4216&lt;=0,F4216,IF(K4216&lt;=0,F4216*H4216,F4216*H4216*K4216)),-3)</f>
        <v>0</v>
      </c>
      <c r="O4216" s="530">
        <v>30000000</v>
      </c>
      <c r="P4216" s="17">
        <f t="shared" si="377"/>
        <v>-30000000</v>
      </c>
      <c r="Q4216" s="560"/>
      <c r="R4216" s="755"/>
      <c r="S4216" s="755"/>
      <c r="AZ4216" s="10"/>
      <c r="BA4216" s="10"/>
      <c r="BC4216" s="11"/>
      <c r="BD4216" s="12"/>
    </row>
    <row r="4217" spans="1:56" hidden="1">
      <c r="A4217" s="562"/>
      <c r="B4217" s="28"/>
      <c r="C4217" s="142"/>
      <c r="E4217" s="124" t="s">
        <v>3347</v>
      </c>
      <c r="G4217" s="15" t="s">
        <v>3</v>
      </c>
      <c r="H4217" s="16">
        <v>1</v>
      </c>
      <c r="I4217" s="15" t="s">
        <v>3288</v>
      </c>
      <c r="J4217" s="15" t="s">
        <v>3</v>
      </c>
      <c r="K4217" s="16">
        <v>1</v>
      </c>
      <c r="L4217" s="15" t="s">
        <v>3293</v>
      </c>
      <c r="M4217" s="15" t="s">
        <v>5</v>
      </c>
      <c r="N4217" s="530">
        <f t="shared" si="376"/>
        <v>0</v>
      </c>
      <c r="O4217" s="561">
        <v>50000</v>
      </c>
      <c r="P4217" s="17">
        <f t="shared" si="377"/>
        <v>-50000</v>
      </c>
      <c r="Q4217" s="560"/>
      <c r="R4217" s="755"/>
      <c r="S4217" s="755"/>
      <c r="AZ4217" s="10"/>
      <c r="BA4217" s="10"/>
      <c r="BC4217" s="11"/>
      <c r="BD4217" s="12"/>
    </row>
    <row r="4218" spans="1:56" hidden="1">
      <c r="A4218" s="562"/>
      <c r="B4218" s="28"/>
      <c r="C4218" s="142"/>
      <c r="E4218" s="124" t="s">
        <v>3348</v>
      </c>
      <c r="G4218" s="15" t="s">
        <v>3</v>
      </c>
      <c r="H4218" s="16">
        <v>1</v>
      </c>
      <c r="I4218" s="15" t="s">
        <v>3288</v>
      </c>
      <c r="J4218" s="15" t="s">
        <v>3</v>
      </c>
      <c r="K4218" s="16">
        <v>1</v>
      </c>
      <c r="L4218" s="15" t="s">
        <v>3293</v>
      </c>
      <c r="M4218" s="15" t="s">
        <v>5</v>
      </c>
      <c r="N4218" s="530">
        <f t="shared" si="376"/>
        <v>0</v>
      </c>
      <c r="O4218" s="530">
        <v>100000000</v>
      </c>
      <c r="P4218" s="17">
        <f t="shared" si="377"/>
        <v>-100000000</v>
      </c>
      <c r="Q4218" s="560"/>
      <c r="R4218" s="755"/>
      <c r="S4218" s="755"/>
      <c r="AZ4218" s="10"/>
      <c r="BA4218" s="10"/>
      <c r="BC4218" s="11"/>
      <c r="BD4218" s="12"/>
    </row>
    <row r="4219" spans="1:56" hidden="1">
      <c r="A4219" s="60"/>
      <c r="B4219" s="28"/>
      <c r="C4219" s="142"/>
      <c r="E4219" s="124" t="s">
        <v>3349</v>
      </c>
      <c r="G4219" s="15" t="s">
        <v>3</v>
      </c>
      <c r="I4219" s="15" t="s">
        <v>3288</v>
      </c>
      <c r="J4219" s="15" t="s">
        <v>3</v>
      </c>
      <c r="L4219" s="15" t="s">
        <v>3293</v>
      </c>
      <c r="M4219" s="15" t="s">
        <v>5</v>
      </c>
      <c r="N4219" s="530">
        <f t="shared" si="376"/>
        <v>0</v>
      </c>
      <c r="O4219" s="530">
        <v>24614000</v>
      </c>
      <c r="P4219" s="17">
        <f t="shared" si="377"/>
        <v>-24614000</v>
      </c>
      <c r="Q4219" s="560"/>
      <c r="R4219" s="755"/>
      <c r="S4219" s="755"/>
      <c r="AZ4219" s="10"/>
      <c r="BA4219" s="10"/>
      <c r="BC4219" s="11"/>
      <c r="BD4219" s="12"/>
    </row>
    <row r="4220" spans="1:56" hidden="1">
      <c r="B4220" s="28"/>
      <c r="C4220" s="142"/>
      <c r="E4220" s="199"/>
      <c r="J4220" s="47"/>
      <c r="K4220" s="47"/>
      <c r="M4220" s="47"/>
      <c r="N4220" s="530"/>
      <c r="O4220" s="530"/>
      <c r="P4220" s="530"/>
      <c r="Q4220" s="560"/>
      <c r="R4220" s="755"/>
      <c r="S4220" s="755"/>
      <c r="AZ4220" s="10"/>
      <c r="BA4220" s="10"/>
      <c r="BC4220" s="11"/>
      <c r="BD4220" s="12"/>
    </row>
    <row r="4221" spans="1:56" hidden="1">
      <c r="A4221" s="555"/>
      <c r="B4221" s="256"/>
      <c r="C4221" s="256"/>
      <c r="D4221" s="1011" t="s">
        <v>407</v>
      </c>
      <c r="E4221" s="20"/>
      <c r="F4221" s="34"/>
      <c r="G4221" s="35"/>
      <c r="H4221" s="45"/>
      <c r="I4221" s="35"/>
      <c r="J4221" s="35"/>
      <c r="K4221" s="37"/>
      <c r="L4221" s="35"/>
      <c r="M4221" s="35"/>
      <c r="N4221" s="528">
        <f>SUBTOTAL(9,N4222)</f>
        <v>2400000</v>
      </c>
      <c r="O4221" s="528">
        <f>SUBTOTAL(9,O4222)</f>
        <v>1200000</v>
      </c>
      <c r="P4221" s="528">
        <f>SUBTOTAL(9,P4222)</f>
        <v>1200000</v>
      </c>
      <c r="Q4221" s="472"/>
      <c r="R4221" s="755"/>
      <c r="S4221" s="755"/>
      <c r="AZ4221" s="10"/>
      <c r="BA4221" s="10"/>
      <c r="BC4221" s="11"/>
      <c r="BD4221" s="12"/>
    </row>
    <row r="4222" spans="1:56" hidden="1">
      <c r="A4222" s="555"/>
      <c r="B4222" s="256"/>
      <c r="C4222" s="256"/>
      <c r="D4222" s="1070"/>
      <c r="E4222" s="20" t="s">
        <v>55</v>
      </c>
      <c r="F4222" s="34">
        <v>600000</v>
      </c>
      <c r="G4222" s="35" t="s">
        <v>3</v>
      </c>
      <c r="H4222" s="45">
        <v>4</v>
      </c>
      <c r="I4222" s="35" t="s">
        <v>3284</v>
      </c>
      <c r="J4222" s="35" t="s">
        <v>3</v>
      </c>
      <c r="K4222" s="37">
        <v>1</v>
      </c>
      <c r="L4222" s="35" t="s">
        <v>16</v>
      </c>
      <c r="M4222" s="35" t="s">
        <v>5</v>
      </c>
      <c r="N4222" s="32">
        <f>ROUNDUP(IF(H4222&lt;=0,0,IF(K4222&lt;=0,F4222*H4222,F4222*H4222*K4222)),-3)</f>
        <v>2400000</v>
      </c>
      <c r="O4222" s="530">
        <v>1200000</v>
      </c>
      <c r="P4222" s="17">
        <f t="shared" ref="P4222" si="378">N4222-O4222</f>
        <v>1200000</v>
      </c>
      <c r="Q4222" s="472"/>
      <c r="R4222" s="755"/>
      <c r="S4222" s="755"/>
      <c r="AZ4222" s="10"/>
      <c r="BA4222" s="10"/>
      <c r="BC4222" s="11"/>
      <c r="BD4222" s="12"/>
    </row>
    <row r="4223" spans="1:56" hidden="1">
      <c r="A4223" s="563"/>
      <c r="B4223" s="256"/>
      <c r="C4223" s="256"/>
      <c r="D4223" s="1004"/>
      <c r="E4223" s="22"/>
      <c r="F4223" s="23"/>
      <c r="H4223" s="45"/>
      <c r="N4223" s="530"/>
      <c r="O4223" s="530"/>
      <c r="P4223" s="530"/>
      <c r="Q4223" s="472"/>
      <c r="R4223" s="755"/>
      <c r="S4223" s="755"/>
      <c r="AZ4223" s="10"/>
      <c r="BA4223" s="10"/>
      <c r="BC4223" s="11"/>
      <c r="BD4223" s="12"/>
    </row>
    <row r="4224" spans="1:56" hidden="1">
      <c r="A4224" s="555"/>
      <c r="B4224" s="256"/>
      <c r="C4224" s="256"/>
      <c r="D4224" s="1011" t="s">
        <v>408</v>
      </c>
      <c r="E4224" s="20"/>
      <c r="F4224" s="34"/>
      <c r="G4224" s="35"/>
      <c r="H4224" s="45"/>
      <c r="I4224" s="35"/>
      <c r="J4224" s="35"/>
      <c r="K4224" s="37"/>
      <c r="L4224" s="35"/>
      <c r="M4224" s="35"/>
      <c r="N4224" s="528">
        <f>SUBTOTAL(9,N4225)</f>
        <v>1200000</v>
      </c>
      <c r="O4224" s="528">
        <f>SUBTOTAL(9,O4225)</f>
        <v>0</v>
      </c>
      <c r="P4224" s="528">
        <f>SUBTOTAL(9,P4225)</f>
        <v>1200000</v>
      </c>
      <c r="Q4224" s="472"/>
      <c r="R4224" s="755"/>
      <c r="S4224" s="755"/>
      <c r="AZ4224" s="10"/>
      <c r="BA4224" s="10"/>
      <c r="BC4224" s="11"/>
      <c r="BD4224" s="12"/>
    </row>
    <row r="4225" spans="1:56" hidden="1">
      <c r="A4225" s="555"/>
      <c r="B4225" s="256"/>
      <c r="C4225" s="256"/>
      <c r="D4225" s="1070"/>
      <c r="E4225" s="20" t="s">
        <v>3350</v>
      </c>
      <c r="F4225" s="34">
        <v>100000</v>
      </c>
      <c r="G4225" s="35" t="s">
        <v>3</v>
      </c>
      <c r="H4225" s="45">
        <v>1</v>
      </c>
      <c r="I4225" s="35" t="s">
        <v>3296</v>
      </c>
      <c r="J4225" s="35" t="s">
        <v>3</v>
      </c>
      <c r="K4225" s="37">
        <v>12</v>
      </c>
      <c r="L4225" s="35" t="s">
        <v>3276</v>
      </c>
      <c r="M4225" s="35" t="s">
        <v>5</v>
      </c>
      <c r="N4225" s="32">
        <f>ROUNDUP(IF(H4225&lt;=0,0,IF(K4225&lt;=0,F4225*H4225,F4225*H4225*K4225)),-3)</f>
        <v>1200000</v>
      </c>
      <c r="O4225" s="530">
        <v>0</v>
      </c>
      <c r="P4225" s="17">
        <f t="shared" ref="P4225" si="379">N4225-O4225</f>
        <v>1200000</v>
      </c>
      <c r="Q4225" s="472"/>
      <c r="R4225" s="755"/>
      <c r="S4225" s="755"/>
      <c r="AZ4225" s="10"/>
      <c r="BA4225" s="10"/>
      <c r="BC4225" s="11"/>
      <c r="BD4225" s="12"/>
    </row>
    <row r="4226" spans="1:56" hidden="1">
      <c r="A4226" s="563"/>
      <c r="B4226" s="256"/>
      <c r="C4226" s="256"/>
      <c r="D4226" s="1004"/>
      <c r="E4226" s="22"/>
      <c r="F4226" s="23"/>
      <c r="H4226" s="45"/>
      <c r="N4226" s="530"/>
      <c r="O4226" s="530"/>
      <c r="P4226" s="530"/>
      <c r="Q4226" s="472"/>
      <c r="R4226" s="755"/>
      <c r="S4226" s="755"/>
      <c r="AZ4226" s="10"/>
      <c r="BA4226" s="10"/>
      <c r="BC4226" s="11"/>
      <c r="BD4226" s="12"/>
    </row>
    <row r="4227" spans="1:56" hidden="1">
      <c r="B4227" s="142"/>
      <c r="C4227" s="142"/>
      <c r="D4227" s="1005" t="s">
        <v>3351</v>
      </c>
      <c r="E4227" s="13"/>
      <c r="N4227" s="528">
        <f>SUBTOTAL(9,N4228)</f>
        <v>4000000</v>
      </c>
      <c r="O4227" s="528">
        <f>SUBTOTAL(9,O4228)</f>
        <v>9600000</v>
      </c>
      <c r="P4227" s="528">
        <f>SUBTOTAL(9,P4228)</f>
        <v>-5600000</v>
      </c>
      <c r="Q4227" s="560"/>
      <c r="R4227" s="755"/>
      <c r="S4227" s="755"/>
      <c r="AZ4227" s="10"/>
      <c r="BA4227" s="10"/>
      <c r="BC4227" s="11"/>
      <c r="BD4227" s="12"/>
    </row>
    <row r="4228" spans="1:56" hidden="1">
      <c r="B4228" s="142"/>
      <c r="C4228" s="142"/>
      <c r="E4228" s="124" t="s">
        <v>3352</v>
      </c>
      <c r="F4228" s="14">
        <v>1000000</v>
      </c>
      <c r="G4228" s="15" t="s">
        <v>3</v>
      </c>
      <c r="H4228" s="16">
        <v>1</v>
      </c>
      <c r="I4228" s="15" t="s">
        <v>3288</v>
      </c>
      <c r="J4228" s="15" t="s">
        <v>3</v>
      </c>
      <c r="K4228" s="16">
        <v>4</v>
      </c>
      <c r="L4228" s="15" t="s">
        <v>3293</v>
      </c>
      <c r="M4228" s="15" t="s">
        <v>5</v>
      </c>
      <c r="N4228" s="530">
        <f t="shared" ref="N4228" si="380">ROUNDUP(IF(H4228&lt;=0,F4228,IF(K4228&lt;=0,F4228*H4228,F4228*H4228*K4228)),-3)</f>
        <v>4000000</v>
      </c>
      <c r="O4228" s="530">
        <v>9600000</v>
      </c>
      <c r="P4228" s="17">
        <f t="shared" ref="P4228" si="381">N4228-O4228</f>
        <v>-5600000</v>
      </c>
      <c r="Q4228" s="560"/>
      <c r="R4228" s="755"/>
      <c r="S4228" s="755"/>
      <c r="AZ4228" s="10"/>
      <c r="BA4228" s="10"/>
      <c r="BC4228" s="11"/>
      <c r="BD4228" s="12"/>
    </row>
    <row r="4229" spans="1:56" hidden="1">
      <c r="B4229" s="142"/>
      <c r="C4229" s="142"/>
      <c r="E4229" s="124"/>
      <c r="N4229" s="530"/>
      <c r="O4229" s="530"/>
      <c r="P4229" s="530"/>
      <c r="Q4229" s="560"/>
      <c r="R4229" s="755"/>
      <c r="S4229" s="755"/>
      <c r="AZ4229" s="10"/>
      <c r="BA4229" s="10"/>
      <c r="BC4229" s="11"/>
      <c r="BD4229" s="12"/>
    </row>
    <row r="4230" spans="1:56" hidden="1">
      <c r="B4230" s="142"/>
      <c r="C4230" s="142"/>
      <c r="D4230" s="1005" t="s">
        <v>401</v>
      </c>
      <c r="E4230" s="13"/>
      <c r="N4230" s="528">
        <f>SUBTOTAL(9,N4231)</f>
        <v>10000000</v>
      </c>
      <c r="O4230" s="528">
        <f>SUBTOTAL(9,O4231)</f>
        <v>50000000</v>
      </c>
      <c r="P4230" s="528">
        <f>SUBTOTAL(9,P4231)</f>
        <v>-40000000</v>
      </c>
      <c r="Q4230" s="560"/>
      <c r="R4230" s="755"/>
      <c r="S4230" s="755"/>
      <c r="AZ4230" s="10"/>
      <c r="BA4230" s="10"/>
      <c r="BC4230" s="11"/>
      <c r="BD4230" s="12"/>
    </row>
    <row r="4231" spans="1:56" hidden="1">
      <c r="B4231" s="142"/>
      <c r="C4231" s="142"/>
      <c r="E4231" s="124" t="s">
        <v>3353</v>
      </c>
      <c r="F4231" s="14">
        <v>10000000</v>
      </c>
      <c r="G4231" s="15" t="s">
        <v>3</v>
      </c>
      <c r="H4231" s="16">
        <v>1</v>
      </c>
      <c r="I4231" s="15" t="s">
        <v>3288</v>
      </c>
      <c r="J4231" s="15" t="s">
        <v>3</v>
      </c>
      <c r="K4231" s="16">
        <v>1</v>
      </c>
      <c r="L4231" s="15" t="s">
        <v>3293</v>
      </c>
      <c r="M4231" s="15" t="s">
        <v>5</v>
      </c>
      <c r="N4231" s="530">
        <f>ROUNDUP(IF(H4231&lt;=0,F4231,IF(K4231&lt;=0,F4231*H4231,F4231*H4231*K4231)),-3)</f>
        <v>10000000</v>
      </c>
      <c r="O4231" s="530">
        <v>50000000</v>
      </c>
      <c r="P4231" s="17">
        <f t="shared" ref="P4231" si="382">N4231-O4231</f>
        <v>-40000000</v>
      </c>
      <c r="Q4231" s="560"/>
      <c r="R4231" s="755"/>
      <c r="S4231" s="755"/>
      <c r="AZ4231" s="10"/>
      <c r="BA4231" s="10"/>
      <c r="BC4231" s="11"/>
      <c r="BD4231" s="12"/>
    </row>
    <row r="4232" spans="1:56" hidden="1">
      <c r="B4232" s="142"/>
      <c r="C4232" s="142"/>
      <c r="E4232" s="124"/>
      <c r="N4232" s="530"/>
      <c r="O4232" s="530"/>
      <c r="P4232" s="530"/>
      <c r="Q4232" s="560"/>
      <c r="R4232" s="755"/>
      <c r="S4232" s="755"/>
      <c r="AZ4232" s="10"/>
      <c r="BA4232" s="10"/>
      <c r="BC4232" s="11"/>
      <c r="BD4232" s="12"/>
    </row>
    <row r="4233" spans="1:56" hidden="1">
      <c r="B4233" s="28"/>
      <c r="C4233" s="142"/>
      <c r="D4233" s="1005" t="s">
        <v>3354</v>
      </c>
      <c r="E4233" s="13"/>
      <c r="H4233" s="58"/>
      <c r="K4233" s="58"/>
      <c r="N4233" s="528">
        <f>SUBTOTAL(9,N4234:N4235)</f>
        <v>19600000</v>
      </c>
      <c r="O4233" s="528">
        <f>SUBTOTAL(9,O4234:O4235)</f>
        <v>20000000</v>
      </c>
      <c r="P4233" s="528">
        <f>SUBTOTAL(9,P4234:P4235)</f>
        <v>-400000</v>
      </c>
      <c r="Q4233" s="560"/>
      <c r="R4233" s="755"/>
      <c r="S4233" s="755"/>
      <c r="AZ4233" s="10"/>
      <c r="BA4233" s="10"/>
      <c r="BC4233" s="11"/>
      <c r="BD4233" s="12"/>
    </row>
    <row r="4234" spans="1:56" hidden="1">
      <c r="B4234" s="46"/>
      <c r="C4234" s="142"/>
      <c r="E4234" s="124" t="s">
        <v>3355</v>
      </c>
      <c r="F4234" s="14">
        <v>200000</v>
      </c>
      <c r="G4234" s="15" t="s">
        <v>3</v>
      </c>
      <c r="H4234" s="16">
        <v>7</v>
      </c>
      <c r="I4234" s="15" t="s">
        <v>3316</v>
      </c>
      <c r="J4234" s="15" t="s">
        <v>3</v>
      </c>
      <c r="K4234" s="16">
        <v>14</v>
      </c>
      <c r="L4234" s="15" t="s">
        <v>3293</v>
      </c>
      <c r="M4234" s="15" t="s">
        <v>5</v>
      </c>
      <c r="N4234" s="530">
        <f t="shared" ref="N4234" si="383">ROUNDUP(IF(H4234&lt;=0,F4234,IF(K4234&lt;=0,F4234*H4234,F4234*H4234*K4234)),-3)</f>
        <v>19600000</v>
      </c>
      <c r="O4234" s="530">
        <v>20000000</v>
      </c>
      <c r="P4234" s="17">
        <f t="shared" ref="P4234" si="384">N4234-O4234</f>
        <v>-400000</v>
      </c>
      <c r="Q4234" s="560"/>
      <c r="R4234" s="755"/>
      <c r="S4234" s="755"/>
      <c r="AZ4234" s="10"/>
      <c r="BA4234" s="10"/>
      <c r="BC4234" s="11"/>
      <c r="BD4234" s="12"/>
    </row>
    <row r="4235" spans="1:56" hidden="1">
      <c r="B4235" s="142"/>
      <c r="C4235" s="142"/>
      <c r="E4235" s="124"/>
      <c r="N4235" s="530"/>
      <c r="O4235" s="530"/>
      <c r="P4235" s="530"/>
      <c r="Q4235" s="560"/>
      <c r="R4235" s="755"/>
      <c r="S4235" s="755"/>
      <c r="AZ4235" s="10"/>
      <c r="BA4235" s="10"/>
      <c r="BC4235" s="11"/>
      <c r="BD4235" s="12"/>
    </row>
    <row r="4236" spans="1:56" hidden="1">
      <c r="B4236" s="28"/>
      <c r="C4236" s="142"/>
      <c r="D4236" s="1005" t="s">
        <v>403</v>
      </c>
      <c r="E4236" s="13"/>
      <c r="H4236" s="58"/>
      <c r="K4236" s="58"/>
      <c r="N4236" s="528">
        <f>SUBTOTAL(9,N4237:N4238)</f>
        <v>2400000</v>
      </c>
      <c r="O4236" s="528">
        <f>SUBTOTAL(9,O4237:O4238)</f>
        <v>5620000</v>
      </c>
      <c r="P4236" s="528">
        <f>SUBTOTAL(9,P4237:P4238)</f>
        <v>-3220000</v>
      </c>
      <c r="Q4236" s="560"/>
      <c r="R4236" s="755"/>
      <c r="S4236" s="755"/>
      <c r="AZ4236" s="10"/>
      <c r="BA4236" s="10"/>
      <c r="BC4236" s="11"/>
      <c r="BD4236" s="12"/>
    </row>
    <row r="4237" spans="1:56" hidden="1">
      <c r="B4237" s="46"/>
      <c r="C4237" s="142"/>
      <c r="E4237" s="124" t="s">
        <v>3356</v>
      </c>
      <c r="F4237" s="14">
        <v>200000</v>
      </c>
      <c r="G4237" s="15" t="s">
        <v>3</v>
      </c>
      <c r="H4237" s="16">
        <v>1</v>
      </c>
      <c r="I4237" s="15" t="s">
        <v>3288</v>
      </c>
      <c r="J4237" s="15" t="s">
        <v>3</v>
      </c>
      <c r="K4237" s="16">
        <v>12</v>
      </c>
      <c r="L4237" s="15" t="s">
        <v>3293</v>
      </c>
      <c r="M4237" s="15" t="s">
        <v>5</v>
      </c>
      <c r="N4237" s="32">
        <f>ROUNDUP(IF(H4237&lt;=0,0,IF(K4237&lt;=0,F4237*H4237,F4237*H4237*K4237)),-3)</f>
        <v>2400000</v>
      </c>
      <c r="O4237" s="561">
        <v>5620000</v>
      </c>
      <c r="P4237" s="17">
        <f t="shared" ref="P4237" si="385">N4237-O4237</f>
        <v>-3220000</v>
      </c>
      <c r="Q4237" s="560"/>
      <c r="R4237" s="755"/>
      <c r="S4237" s="755"/>
      <c r="AZ4237" s="10"/>
      <c r="BA4237" s="10"/>
      <c r="BC4237" s="11"/>
      <c r="BD4237" s="12"/>
    </row>
    <row r="4238" spans="1:56" hidden="1">
      <c r="B4238" s="142"/>
      <c r="C4238" s="142"/>
      <c r="E4238" s="13"/>
      <c r="J4238" s="47"/>
      <c r="K4238" s="47"/>
      <c r="M4238" s="47"/>
      <c r="N4238" s="530"/>
      <c r="O4238" s="561"/>
      <c r="P4238" s="530"/>
      <c r="Q4238" s="560"/>
      <c r="R4238" s="755"/>
      <c r="S4238" s="755"/>
      <c r="AZ4238" s="10"/>
      <c r="BA4238" s="10"/>
      <c r="BC4238" s="11"/>
      <c r="BD4238" s="12"/>
    </row>
    <row r="4239" spans="1:56" hidden="1">
      <c r="B4239" s="28"/>
      <c r="C4239" s="142"/>
      <c r="D4239" s="1005" t="s">
        <v>3357</v>
      </c>
      <c r="E4239" s="13"/>
      <c r="H4239" s="58"/>
      <c r="K4239" s="58"/>
      <c r="N4239" s="528">
        <f>SUBTOTAL(9,N4240:N4241)</f>
        <v>0</v>
      </c>
      <c r="O4239" s="528">
        <f>SUBTOTAL(9,O4240:O4241)</f>
        <v>50000000</v>
      </c>
      <c r="P4239" s="528">
        <f>SUBTOTAL(9,P4240:P4241)</f>
        <v>-50000000</v>
      </c>
      <c r="Q4239" s="560"/>
      <c r="R4239" s="755"/>
      <c r="S4239" s="755"/>
      <c r="AZ4239" s="10"/>
      <c r="BA4239" s="10"/>
      <c r="BC4239" s="11"/>
      <c r="BD4239" s="12"/>
    </row>
    <row r="4240" spans="1:56" hidden="1">
      <c r="B4240" s="46"/>
      <c r="C4240" s="142"/>
      <c r="E4240" s="124" t="s">
        <v>3358</v>
      </c>
      <c r="G4240" s="15" t="s">
        <v>3</v>
      </c>
      <c r="H4240" s="16">
        <v>1</v>
      </c>
      <c r="I4240" s="15" t="s">
        <v>3288</v>
      </c>
      <c r="J4240" s="15" t="s">
        <v>3</v>
      </c>
      <c r="K4240" s="16">
        <v>1</v>
      </c>
      <c r="L4240" s="15" t="s">
        <v>3293</v>
      </c>
      <c r="M4240" s="15" t="s">
        <v>5</v>
      </c>
      <c r="N4240" s="530">
        <f>ROUNDUP(IF(H4239&lt;=0,F4239,IF(K4239&lt;=0,F4239*H4239,F4239*H4239*K4239)),-3)</f>
        <v>0</v>
      </c>
      <c r="O4240" s="561">
        <v>50000000</v>
      </c>
      <c r="P4240" s="17">
        <f t="shared" ref="P4240" si="386">N4240-O4240</f>
        <v>-50000000</v>
      </c>
      <c r="Q4240" s="560"/>
      <c r="R4240" s="755"/>
      <c r="S4240" s="755"/>
      <c r="AZ4240" s="10"/>
      <c r="BA4240" s="10"/>
      <c r="BC4240" s="11"/>
      <c r="BD4240" s="12"/>
    </row>
    <row r="4241" spans="1:56" hidden="1">
      <c r="B4241" s="142"/>
      <c r="C4241" s="142"/>
      <c r="E4241" s="13"/>
      <c r="J4241" s="47"/>
      <c r="K4241" s="47"/>
      <c r="M4241" s="47"/>
      <c r="N4241" s="530"/>
      <c r="O4241" s="561"/>
      <c r="P4241" s="530"/>
      <c r="Q4241" s="560"/>
      <c r="R4241" s="755"/>
      <c r="S4241" s="755"/>
      <c r="AZ4241" s="10"/>
      <c r="BA4241" s="10"/>
      <c r="BC4241" s="11"/>
      <c r="BD4241" s="12"/>
    </row>
    <row r="4242" spans="1:56" hidden="1">
      <c r="B4242" s="28"/>
      <c r="C4242" s="142"/>
      <c r="D4242" s="1005" t="s">
        <v>3359</v>
      </c>
      <c r="E4242" s="13"/>
      <c r="H4242" s="58"/>
      <c r="K4242" s="58"/>
      <c r="N4242" s="528">
        <f>SUBTOTAL(9,N4243:N4245)</f>
        <v>440000000</v>
      </c>
      <c r="O4242" s="528">
        <f>SUBTOTAL(9,O4243:O4245)</f>
        <v>630000000</v>
      </c>
      <c r="P4242" s="528">
        <f>SUBTOTAL(9,P4243:P4245)</f>
        <v>-190000000</v>
      </c>
      <c r="Q4242" s="560"/>
      <c r="R4242" s="755"/>
      <c r="S4242" s="755"/>
      <c r="AZ4242" s="10"/>
      <c r="BA4242" s="10"/>
      <c r="BC4242" s="11"/>
      <c r="BD4242" s="12"/>
    </row>
    <row r="4243" spans="1:56" hidden="1">
      <c r="B4243" s="46"/>
      <c r="C4243" s="142"/>
      <c r="E4243" s="124" t="s">
        <v>3360</v>
      </c>
      <c r="F4243" s="14">
        <v>100000000</v>
      </c>
      <c r="G4243" s="15" t="s">
        <v>3</v>
      </c>
      <c r="H4243" s="16">
        <v>1</v>
      </c>
      <c r="I4243" s="15" t="s">
        <v>3288</v>
      </c>
      <c r="J4243" s="15" t="s">
        <v>3</v>
      </c>
      <c r="K4243" s="16">
        <v>3</v>
      </c>
      <c r="L4243" s="15" t="s">
        <v>3361</v>
      </c>
      <c r="M4243" s="15" t="s">
        <v>5</v>
      </c>
      <c r="N4243" s="530">
        <f>ROUNDUP(IF(H4243&lt;=0,F4243,IF(K4243&lt;=0,F4243*H4243,F4243*H4243*K4243)),-3)</f>
        <v>300000000</v>
      </c>
      <c r="O4243" s="561">
        <v>400000000</v>
      </c>
      <c r="P4243" s="17">
        <f t="shared" ref="P4243:P4245" si="387">N4243-O4243</f>
        <v>-100000000</v>
      </c>
      <c r="Q4243" s="560"/>
      <c r="R4243" s="755"/>
      <c r="S4243" s="755"/>
      <c r="AZ4243" s="10"/>
      <c r="BA4243" s="10"/>
      <c r="BC4243" s="11"/>
      <c r="BD4243" s="12"/>
    </row>
    <row r="4244" spans="1:56" hidden="1">
      <c r="B4244" s="46"/>
      <c r="C4244" s="142"/>
      <c r="E4244" s="124" t="s">
        <v>3362</v>
      </c>
      <c r="F4244" s="14">
        <v>20000000</v>
      </c>
      <c r="G4244" s="15" t="s">
        <v>3</v>
      </c>
      <c r="H4244" s="16">
        <v>1</v>
      </c>
      <c r="I4244" s="15" t="s">
        <v>3288</v>
      </c>
      <c r="J4244" s="15" t="s">
        <v>3</v>
      </c>
      <c r="K4244" s="16">
        <v>7</v>
      </c>
      <c r="L4244" s="15" t="s">
        <v>3361</v>
      </c>
      <c r="M4244" s="15" t="s">
        <v>5</v>
      </c>
      <c r="N4244" s="530">
        <f>ROUNDUP(IF(H4244&lt;=0,F4244,IF(K4244&lt;=0,F4244*H4244,F4244*H4244*K4244)),-3)</f>
        <v>140000000</v>
      </c>
      <c r="O4244" s="561">
        <v>140000000</v>
      </c>
      <c r="P4244" s="17">
        <f t="shared" si="387"/>
        <v>0</v>
      </c>
      <c r="Q4244" s="560"/>
      <c r="R4244" s="755"/>
      <c r="S4244" s="755"/>
      <c r="AZ4244" s="10"/>
      <c r="BA4244" s="10"/>
      <c r="BC4244" s="11"/>
      <c r="BD4244" s="12"/>
    </row>
    <row r="4245" spans="1:56" hidden="1">
      <c r="B4245" s="46"/>
      <c r="C4245" s="142"/>
      <c r="E4245" s="124" t="s">
        <v>3363</v>
      </c>
      <c r="G4245" s="15" t="s">
        <v>3</v>
      </c>
      <c r="H4245" s="16">
        <v>1</v>
      </c>
      <c r="I4245" s="15" t="s">
        <v>3288</v>
      </c>
      <c r="J4245" s="15" t="s">
        <v>3</v>
      </c>
      <c r="K4245" s="16">
        <v>10</v>
      </c>
      <c r="L4245" s="15" t="s">
        <v>3364</v>
      </c>
      <c r="M4245" s="15" t="s">
        <v>5</v>
      </c>
      <c r="N4245" s="530">
        <f>ROUNDUP(IF(H4245&lt;=0,F4245,IF(K4245&lt;=0,F4245*H4245,F4245*H4245*K4245)),-3)</f>
        <v>0</v>
      </c>
      <c r="O4245" s="530">
        <v>90000000</v>
      </c>
      <c r="P4245" s="17">
        <f t="shared" si="387"/>
        <v>-90000000</v>
      </c>
      <c r="Q4245" s="560"/>
      <c r="R4245" s="755"/>
      <c r="S4245" s="755"/>
      <c r="AZ4245" s="10"/>
      <c r="BA4245" s="10"/>
      <c r="BC4245" s="11"/>
      <c r="BD4245" s="12"/>
    </row>
    <row r="4246" spans="1:56" hidden="1">
      <c r="B4246" s="142"/>
      <c r="C4246" s="142"/>
      <c r="E4246" s="13"/>
      <c r="J4246" s="47"/>
      <c r="K4246" s="47"/>
      <c r="M4246" s="47"/>
      <c r="N4246" s="530"/>
      <c r="O4246" s="561"/>
      <c r="P4246" s="530"/>
      <c r="Q4246" s="560"/>
      <c r="R4246" s="755"/>
      <c r="S4246" s="755"/>
      <c r="AZ4246" s="10"/>
      <c r="BA4246" s="10"/>
      <c r="BC4246" s="11"/>
      <c r="BD4246" s="12"/>
    </row>
    <row r="4247" spans="1:56" hidden="1">
      <c r="B4247" s="142"/>
      <c r="C4247" s="142"/>
      <c r="D4247" s="1005" t="s">
        <v>125</v>
      </c>
      <c r="E4247" s="124"/>
      <c r="N4247" s="528">
        <f>SUBTOTAL(9,N4248:N4249)</f>
        <v>0</v>
      </c>
      <c r="O4247" s="528">
        <f>SUBTOTAL(9,O4248:O4249)</f>
        <v>410000000</v>
      </c>
      <c r="P4247" s="528">
        <f>SUBTOTAL(9,P4248:P4249)</f>
        <v>-410000000</v>
      </c>
      <c r="Q4247" s="560"/>
      <c r="R4247" s="755"/>
      <c r="S4247" s="755"/>
      <c r="AZ4247" s="10"/>
      <c r="BA4247" s="10"/>
      <c r="BC4247" s="11"/>
      <c r="BD4247" s="12"/>
    </row>
    <row r="4248" spans="1:56" hidden="1">
      <c r="B4248" s="142"/>
      <c r="C4248" s="142"/>
      <c r="E4248" s="124" t="s">
        <v>3365</v>
      </c>
      <c r="G4248" s="15" t="s">
        <v>3</v>
      </c>
      <c r="H4248" s="16">
        <v>1</v>
      </c>
      <c r="I4248" s="15" t="s">
        <v>3288</v>
      </c>
      <c r="J4248" s="15" t="s">
        <v>3</v>
      </c>
      <c r="K4248" s="16">
        <v>1</v>
      </c>
      <c r="L4248" s="15" t="s">
        <v>3293</v>
      </c>
      <c r="M4248" s="15" t="s">
        <v>5</v>
      </c>
      <c r="N4248" s="530">
        <f>ROUNDUP(IF(H4247&lt;=0,F4247,IF(K4247&lt;=0,F4247*H4247,F4247*H4247*K4247)),-3)</f>
        <v>0</v>
      </c>
      <c r="O4248" s="561">
        <v>410000000</v>
      </c>
      <c r="P4248" s="17">
        <f t="shared" ref="P4248" si="388">N4248-O4248</f>
        <v>-410000000</v>
      </c>
      <c r="Q4248" s="560"/>
      <c r="R4248" s="755"/>
      <c r="S4248" s="755"/>
      <c r="AZ4248" s="10"/>
      <c r="BA4248" s="10"/>
      <c r="BC4248" s="11"/>
      <c r="BD4248" s="12"/>
    </row>
    <row r="4249" spans="1:56" hidden="1">
      <c r="B4249" s="142"/>
      <c r="C4249" s="142"/>
      <c r="E4249" s="124"/>
      <c r="N4249" s="530"/>
      <c r="O4249" s="561"/>
      <c r="P4249" s="530"/>
      <c r="Q4249" s="560"/>
      <c r="R4249" s="755"/>
      <c r="S4249" s="755"/>
      <c r="AZ4249" s="10"/>
      <c r="BA4249" s="10"/>
      <c r="BC4249" s="11"/>
      <c r="BD4249" s="12"/>
    </row>
    <row r="4250" spans="1:56" hidden="1">
      <c r="A4250" s="562"/>
      <c r="B4250" s="28"/>
      <c r="C4250" s="28"/>
      <c r="D4250" s="1004" t="s">
        <v>126</v>
      </c>
      <c r="E4250" s="13"/>
      <c r="H4250" s="58"/>
      <c r="N4250" s="528">
        <f>SUBTOTAL(9,N4251:N4253)</f>
        <v>0</v>
      </c>
      <c r="O4250" s="528">
        <f>SUBTOTAL(9,O4251:O4253)</f>
        <v>92100000</v>
      </c>
      <c r="P4250" s="528">
        <f>SUBTOTAL(9,P4251:P4253)</f>
        <v>-92100000</v>
      </c>
      <c r="Q4250" s="560"/>
      <c r="R4250" s="755"/>
      <c r="S4250" s="755"/>
      <c r="AZ4250" s="10"/>
      <c r="BA4250" s="10"/>
      <c r="BC4250" s="11"/>
      <c r="BD4250" s="12"/>
    </row>
    <row r="4251" spans="1:56" hidden="1">
      <c r="A4251" s="562"/>
      <c r="B4251" s="28"/>
      <c r="C4251" s="28"/>
      <c r="D4251" s="1004"/>
      <c r="E4251" s="124" t="s">
        <v>3366</v>
      </c>
      <c r="G4251" s="15" t="s">
        <v>3</v>
      </c>
      <c r="H4251" s="16">
        <v>1</v>
      </c>
      <c r="I4251" s="15" t="s">
        <v>3288</v>
      </c>
      <c r="J4251" s="15" t="s">
        <v>3</v>
      </c>
      <c r="K4251" s="16">
        <v>1</v>
      </c>
      <c r="L4251" s="15" t="s">
        <v>3293</v>
      </c>
      <c r="M4251" s="15" t="s">
        <v>5</v>
      </c>
      <c r="N4251" s="530">
        <f>ROUNDUP(IF(H4251&lt;=0,F4251,IF(K4251&lt;=0,F4251*H4251,F4251*H4251*K4251)),-3)</f>
        <v>0</v>
      </c>
      <c r="O4251" s="530">
        <v>30000000</v>
      </c>
      <c r="P4251" s="17">
        <f t="shared" ref="P4251:P4253" si="389">N4251-O4251</f>
        <v>-30000000</v>
      </c>
      <c r="Q4251" s="560"/>
      <c r="R4251" s="755"/>
      <c r="S4251" s="755"/>
      <c r="AZ4251" s="10"/>
      <c r="BA4251" s="10"/>
      <c r="BC4251" s="11"/>
      <c r="BD4251" s="12"/>
    </row>
    <row r="4252" spans="1:56" hidden="1">
      <c r="A4252" s="562"/>
      <c r="B4252" s="28"/>
      <c r="C4252" s="142"/>
      <c r="E4252" s="124" t="s">
        <v>3367</v>
      </c>
      <c r="G4252" s="15" t="s">
        <v>3</v>
      </c>
      <c r="H4252" s="16">
        <v>1</v>
      </c>
      <c r="I4252" s="15" t="s">
        <v>3288</v>
      </c>
      <c r="J4252" s="15" t="s">
        <v>3</v>
      </c>
      <c r="K4252" s="16">
        <v>1</v>
      </c>
      <c r="L4252" s="15" t="s">
        <v>3293</v>
      </c>
      <c r="M4252" s="15" t="s">
        <v>5</v>
      </c>
      <c r="N4252" s="530">
        <f>ROUNDUP(IF(H4252&lt;=0,F4252,IF(K4252&lt;=0,F4252*H4252,F4252*H4252*K4252)),-3)</f>
        <v>0</v>
      </c>
      <c r="O4252" s="530">
        <v>32100000</v>
      </c>
      <c r="P4252" s="17">
        <f t="shared" si="389"/>
        <v>-32100000</v>
      </c>
      <c r="Q4252" s="560"/>
      <c r="R4252" s="755"/>
      <c r="S4252" s="755"/>
      <c r="AZ4252" s="10"/>
      <c r="BA4252" s="10"/>
      <c r="BC4252" s="11"/>
      <c r="BD4252" s="12"/>
    </row>
    <row r="4253" spans="1:56" hidden="1">
      <c r="A4253" s="562"/>
      <c r="B4253" s="28"/>
      <c r="C4253" s="28"/>
      <c r="D4253" s="1004"/>
      <c r="E4253" s="124" t="s">
        <v>3368</v>
      </c>
      <c r="G4253" s="15" t="s">
        <v>3</v>
      </c>
      <c r="H4253" s="16">
        <v>1</v>
      </c>
      <c r="I4253" s="15" t="s">
        <v>3288</v>
      </c>
      <c r="J4253" s="15" t="s">
        <v>3</v>
      </c>
      <c r="K4253" s="16">
        <v>1</v>
      </c>
      <c r="L4253" s="15" t="s">
        <v>3293</v>
      </c>
      <c r="M4253" s="15" t="s">
        <v>5</v>
      </c>
      <c r="N4253" s="530">
        <f>ROUNDUP(IF(H4250&lt;=0,F4250,IF(K4250&lt;=0,F4250*H4250,F4250*H4250*K4250)),-3)</f>
        <v>0</v>
      </c>
      <c r="O4253" s="530">
        <v>30000000</v>
      </c>
      <c r="P4253" s="17">
        <f t="shared" si="389"/>
        <v>-30000000</v>
      </c>
      <c r="Q4253" s="560"/>
      <c r="R4253" s="755"/>
      <c r="S4253" s="755"/>
      <c r="AZ4253" s="10"/>
      <c r="BA4253" s="10"/>
      <c r="BC4253" s="11"/>
      <c r="BD4253" s="12"/>
    </row>
    <row r="4254" spans="1:56" hidden="1">
      <c r="A4254" s="140"/>
      <c r="B4254" s="142"/>
      <c r="C4254" s="46"/>
      <c r="D4254" s="1056"/>
      <c r="E4254" s="13"/>
      <c r="F4254" s="200"/>
      <c r="G4254" s="35"/>
      <c r="H4254" s="58"/>
      <c r="I4254" s="35"/>
      <c r="J4254" s="35"/>
      <c r="K4254" s="58"/>
      <c r="L4254" s="35"/>
      <c r="M4254" s="35"/>
      <c r="N4254" s="32"/>
      <c r="O4254" s="160"/>
      <c r="P4254" s="17"/>
      <c r="Q4254" s="299"/>
      <c r="R4254" s="755"/>
      <c r="S4254" s="755"/>
    </row>
    <row r="4255" spans="1:56" hidden="1">
      <c r="A4255" s="140"/>
      <c r="B4255" s="224" t="s">
        <v>2504</v>
      </c>
      <c r="C4255" s="224"/>
      <c r="D4255" s="1039"/>
      <c r="E4255" s="128"/>
      <c r="F4255" s="129"/>
      <c r="G4255" s="130"/>
      <c r="H4255" s="131"/>
      <c r="I4255" s="130"/>
      <c r="J4255" s="130"/>
      <c r="K4255" s="131"/>
      <c r="L4255" s="130"/>
      <c r="M4255" s="130"/>
      <c r="N4255" s="132">
        <f>SUBTOTAL(9,N4256:N4367)</f>
        <v>2553000000</v>
      </c>
      <c r="O4255" s="132">
        <f>SUBTOTAL(9,O4256:O4367)</f>
        <v>4130226660</v>
      </c>
      <c r="P4255" s="132">
        <f>SUBTOTAL(9,P4256:P4367)</f>
        <v>-1577226660</v>
      </c>
      <c r="Q4255" s="971">
        <f>(N4255/O4255)*100-100</f>
        <v>-38.18741172911804</v>
      </c>
      <c r="R4255" s="755"/>
      <c r="S4255" s="755"/>
      <c r="AZ4255" s="10"/>
      <c r="BA4255" s="10"/>
      <c r="BC4255" s="11"/>
      <c r="BD4255" s="12"/>
    </row>
    <row r="4256" spans="1:56" hidden="1">
      <c r="A4256" s="140"/>
      <c r="B4256" s="526"/>
      <c r="C4256" s="224" t="s">
        <v>2505</v>
      </c>
      <c r="D4256" s="1039"/>
      <c r="E4256" s="128"/>
      <c r="F4256" s="129"/>
      <c r="G4256" s="130"/>
      <c r="H4256" s="131"/>
      <c r="I4256" s="130"/>
      <c r="J4256" s="130"/>
      <c r="K4256" s="131"/>
      <c r="L4256" s="130"/>
      <c r="M4256" s="130"/>
      <c r="N4256" s="132">
        <f>SUBTOTAL(9,N4257:N4263)</f>
        <v>2128000000</v>
      </c>
      <c r="O4256" s="132">
        <f>SUBTOTAL(9,O4257:O4263)</f>
        <v>2983959000</v>
      </c>
      <c r="P4256" s="132">
        <f>SUBTOTAL(9,P4257:P4263)</f>
        <v>-855959000</v>
      </c>
      <c r="Q4256" s="571">
        <f>(N4256/O4256)*100-100</f>
        <v>-28.685347218242612</v>
      </c>
      <c r="R4256" s="755"/>
      <c r="S4256" s="755"/>
      <c r="AZ4256" s="10"/>
      <c r="BA4256" s="10"/>
      <c r="BC4256" s="11"/>
      <c r="BD4256" s="12"/>
    </row>
    <row r="4257" spans="1:56" hidden="1">
      <c r="A4257" s="140"/>
      <c r="B4257" s="28"/>
      <c r="C4257" s="28"/>
      <c r="D4257" s="1004" t="s">
        <v>125</v>
      </c>
      <c r="E4257" s="13"/>
      <c r="H4257" s="58"/>
      <c r="N4257" s="18">
        <f>SUBTOTAL(9,N4258:N4259)</f>
        <v>228000000</v>
      </c>
      <c r="O4257" s="18">
        <f>SUBTOTAL(9,O4258:O4259)</f>
        <v>0</v>
      </c>
      <c r="P4257" s="18">
        <f>SUBTOTAL(9,P4258:P4259)</f>
        <v>228000000</v>
      </c>
      <c r="Q4257" s="303"/>
      <c r="R4257" s="755"/>
      <c r="S4257" s="755"/>
      <c r="AZ4257" s="10"/>
      <c r="BA4257" s="10"/>
      <c r="BC4257" s="11"/>
      <c r="BD4257" s="12"/>
    </row>
    <row r="4258" spans="1:56" hidden="1">
      <c r="A4258" s="140"/>
      <c r="B4258" s="28"/>
      <c r="C4258" s="142"/>
      <c r="E4258" s="124" t="s">
        <v>2513</v>
      </c>
      <c r="F4258" s="14">
        <v>228000000</v>
      </c>
      <c r="G4258" s="15" t="s">
        <v>3</v>
      </c>
      <c r="H4258" s="16">
        <v>1</v>
      </c>
      <c r="I4258" s="15" t="s">
        <v>2514</v>
      </c>
      <c r="J4258" s="15" t="s">
        <v>3</v>
      </c>
      <c r="K4258" s="16">
        <v>1</v>
      </c>
      <c r="L4258" s="15" t="s">
        <v>2512</v>
      </c>
      <c r="M4258" s="15" t="s">
        <v>5</v>
      </c>
      <c r="N4258" s="17">
        <f>ROUNDUP(IF(H4258&lt;=0,F4258,IF(K4258&lt;=0,F4258*H4258,F4258*H4258*K4258)),-3)</f>
        <v>228000000</v>
      </c>
      <c r="O4258" s="17">
        <v>0</v>
      </c>
      <c r="P4258" s="17">
        <f>N4258-O4258</f>
        <v>228000000</v>
      </c>
      <c r="Q4258" s="299"/>
      <c r="R4258" s="755"/>
      <c r="S4258" s="755"/>
      <c r="AZ4258" s="10"/>
      <c r="BA4258" s="10"/>
      <c r="BC4258" s="11"/>
      <c r="BD4258" s="12"/>
    </row>
    <row r="4259" spans="1:56" hidden="1">
      <c r="A4259" s="140"/>
      <c r="B4259" s="28"/>
      <c r="C4259" s="142"/>
      <c r="E4259" s="124" t="s">
        <v>774</v>
      </c>
      <c r="G4259" s="15" t="s">
        <v>3</v>
      </c>
      <c r="I4259" s="15" t="s">
        <v>2514</v>
      </c>
      <c r="J4259" s="15" t="s">
        <v>3</v>
      </c>
      <c r="L4259" s="15" t="s">
        <v>2512</v>
      </c>
      <c r="M4259" s="15" t="s">
        <v>5</v>
      </c>
      <c r="N4259" s="17">
        <f>ROUNDUP(IF(H4259&lt;=0,F4259,IF(K4259&lt;=0,F4259*H4259,F4259*H4259*K4259)),-3)</f>
        <v>0</v>
      </c>
      <c r="O4259" s="17">
        <v>0</v>
      </c>
      <c r="P4259" s="17">
        <f>N4259-O4259</f>
        <v>0</v>
      </c>
      <c r="Q4259" s="299"/>
      <c r="R4259" s="755"/>
      <c r="S4259" s="755"/>
      <c r="AZ4259" s="10"/>
      <c r="BA4259" s="10"/>
      <c r="BC4259" s="11"/>
      <c r="BD4259" s="12"/>
    </row>
    <row r="4260" spans="1:56" hidden="1">
      <c r="A4260" s="140"/>
      <c r="B4260" s="28"/>
      <c r="C4260" s="142"/>
      <c r="E4260" s="124"/>
      <c r="N4260" s="17"/>
      <c r="O4260" s="17"/>
      <c r="P4260" s="17"/>
      <c r="Q4260" s="299"/>
      <c r="R4260" s="755"/>
      <c r="S4260" s="755"/>
      <c r="AZ4260" s="10"/>
      <c r="BA4260" s="10"/>
      <c r="BC4260" s="11"/>
      <c r="BD4260" s="12"/>
    </row>
    <row r="4261" spans="1:56" hidden="1">
      <c r="A4261" s="140"/>
      <c r="B4261" s="142"/>
      <c r="C4261" s="142"/>
      <c r="D4261" s="1005" t="s">
        <v>126</v>
      </c>
      <c r="E4261" s="124"/>
      <c r="N4261" s="18">
        <f>SUBTOTAL(9,N4262:N4262)</f>
        <v>1900000000</v>
      </c>
      <c r="O4261" s="18">
        <f>SUBTOTAL(9,O4262:O4262)</f>
        <v>2983959000</v>
      </c>
      <c r="P4261" s="18">
        <f>SUBTOTAL(9,P4262:P4262)</f>
        <v>-1083959000</v>
      </c>
      <c r="Q4261" s="303"/>
      <c r="R4261" s="755"/>
      <c r="S4261" s="755"/>
      <c r="AZ4261" s="10"/>
      <c r="BA4261" s="10"/>
      <c r="BC4261" s="11"/>
      <c r="BD4261" s="12"/>
    </row>
    <row r="4262" spans="1:56" hidden="1">
      <c r="A4262" s="140"/>
      <c r="B4262" s="142"/>
      <c r="C4262" s="142"/>
      <c r="E4262" s="124" t="s">
        <v>1943</v>
      </c>
      <c r="F4262" s="14">
        <v>1900000000</v>
      </c>
      <c r="G4262" s="15" t="s">
        <v>3</v>
      </c>
      <c r="H4262" s="16">
        <v>1</v>
      </c>
      <c r="I4262" s="15" t="s">
        <v>117</v>
      </c>
      <c r="J4262" s="15" t="s">
        <v>3</v>
      </c>
      <c r="K4262" s="16">
        <v>1</v>
      </c>
      <c r="L4262" s="15" t="s">
        <v>4</v>
      </c>
      <c r="M4262" s="15" t="s">
        <v>5</v>
      </c>
      <c r="N4262" s="17">
        <f>ROUNDUP(IF(H4262&lt;=0,0,IF(K4262&lt;=0,0,F4262*H4262*K4262)),-3)</f>
        <v>1900000000</v>
      </c>
      <c r="O4262" s="17">
        <v>2983959000</v>
      </c>
      <c r="P4262" s="17">
        <f>N4262-O4262</f>
        <v>-1083959000</v>
      </c>
      <c r="Q4262" s="299"/>
      <c r="R4262" s="755"/>
      <c r="S4262" s="755"/>
      <c r="AZ4262" s="10"/>
      <c r="BA4262" s="10"/>
      <c r="BC4262" s="11"/>
      <c r="BD4262" s="12"/>
    </row>
    <row r="4263" spans="1:56" hidden="1">
      <c r="A4263" s="140"/>
      <c r="B4263" s="142"/>
      <c r="C4263" s="142"/>
      <c r="E4263" s="124"/>
      <c r="N4263" s="17"/>
      <c r="O4263" s="17"/>
      <c r="P4263" s="17"/>
      <c r="Q4263" s="299"/>
      <c r="R4263" s="755"/>
      <c r="S4263" s="755"/>
      <c r="AZ4263" s="10"/>
      <c r="BA4263" s="10"/>
      <c r="BC4263" s="11"/>
      <c r="BD4263" s="12"/>
    </row>
    <row r="4264" spans="1:56" hidden="1">
      <c r="A4264" s="140"/>
      <c r="B4264" s="68"/>
      <c r="C4264" s="182" t="s">
        <v>1944</v>
      </c>
      <c r="D4264" s="1060"/>
      <c r="E4264" s="194"/>
      <c r="F4264" s="195"/>
      <c r="G4264" s="196"/>
      <c r="H4264" s="197"/>
      <c r="I4264" s="196"/>
      <c r="J4264" s="196"/>
      <c r="K4264" s="197"/>
      <c r="L4264" s="196"/>
      <c r="M4264" s="564"/>
      <c r="N4264" s="132">
        <f>SUBTOTAL(9,N4265:N4367)</f>
        <v>425000000</v>
      </c>
      <c r="O4264" s="132">
        <f>SUBTOTAL(9,O4265:O4367)</f>
        <v>1146267660</v>
      </c>
      <c r="P4264" s="132">
        <f>SUBTOTAL(9,P4265:P4367)</f>
        <v>-721267660</v>
      </c>
      <c r="Q4264" s="429">
        <f>(N4264/O4264)*100-100</f>
        <v>-62.923144843849123</v>
      </c>
      <c r="R4264" s="755"/>
      <c r="S4264" s="755"/>
      <c r="AZ4264" s="10"/>
      <c r="BA4264" s="10"/>
      <c r="BC4264" s="11"/>
      <c r="BD4264" s="12"/>
    </row>
    <row r="4265" spans="1:56" hidden="1">
      <c r="A4265" s="250"/>
      <c r="B4265" s="256"/>
      <c r="C4265" s="256"/>
      <c r="D4265" s="1062" t="s">
        <v>1945</v>
      </c>
      <c r="E4265" s="455"/>
      <c r="F4265" s="456"/>
      <c r="G4265" s="457"/>
      <c r="H4265" s="459"/>
      <c r="I4265" s="457"/>
      <c r="J4265" s="457"/>
      <c r="K4265" s="459"/>
      <c r="L4265" s="457"/>
      <c r="M4265" s="457"/>
      <c r="N4265" s="565">
        <f>SUBTOTAL(9,N4266:N4285)</f>
        <v>0</v>
      </c>
      <c r="O4265" s="565">
        <f>SUBTOTAL(9,O4266:O4285)</f>
        <v>0</v>
      </c>
      <c r="P4265" s="565">
        <f>SUBTOTAL(9,P4266:P4285)</f>
        <v>0</v>
      </c>
      <c r="Q4265" s="69"/>
      <c r="R4265" s="755"/>
      <c r="S4265" s="755"/>
      <c r="AZ4265" s="10"/>
      <c r="BA4265" s="10"/>
      <c r="BC4265" s="11"/>
      <c r="BD4265" s="12"/>
    </row>
    <row r="4266" spans="1:56" hidden="1">
      <c r="A4266" s="250"/>
      <c r="B4266" s="256"/>
      <c r="C4266" s="256"/>
      <c r="D4266" s="1079"/>
      <c r="E4266" s="455" t="s">
        <v>891</v>
      </c>
      <c r="F4266" s="456"/>
      <c r="G4266" s="457"/>
      <c r="H4266" s="459">
        <f>SUBTOTAL(9,H4267:H4274)</f>
        <v>0</v>
      </c>
      <c r="I4266" s="457" t="s">
        <v>26</v>
      </c>
      <c r="J4266" s="457"/>
      <c r="K4266" s="459"/>
      <c r="L4266" s="457"/>
      <c r="M4266" s="457"/>
      <c r="N4266" s="475">
        <f>SUBTOTAL(9,N4267:N4273)</f>
        <v>0</v>
      </c>
      <c r="O4266" s="475">
        <f>SUBTOTAL(9,O4267:O4273)</f>
        <v>0</v>
      </c>
      <c r="P4266" s="475">
        <f>SUBTOTAL(9,P4267:P4273)</f>
        <v>0</v>
      </c>
      <c r="Q4266" s="69"/>
      <c r="R4266" s="755"/>
      <c r="S4266" s="755"/>
      <c r="AZ4266" s="10"/>
      <c r="BA4266" s="10"/>
      <c r="BC4266" s="11"/>
      <c r="BD4266" s="12"/>
    </row>
    <row r="4267" spans="1:56" hidden="1">
      <c r="A4267" s="250"/>
      <c r="B4267" s="256"/>
      <c r="C4267" s="256"/>
      <c r="D4267" s="1079"/>
      <c r="E4267" s="455" t="s">
        <v>132</v>
      </c>
      <c r="F4267" s="456">
        <v>0</v>
      </c>
      <c r="G4267" s="457" t="s">
        <v>3</v>
      </c>
      <c r="H4267" s="458"/>
      <c r="I4267" s="457" t="s">
        <v>26</v>
      </c>
      <c r="J4267" s="457" t="s">
        <v>3</v>
      </c>
      <c r="K4267" s="459">
        <v>12</v>
      </c>
      <c r="L4267" s="457" t="s">
        <v>12</v>
      </c>
      <c r="M4267" s="457" t="s">
        <v>5</v>
      </c>
      <c r="N4267" s="475">
        <f>ROUNDUP((F4267*H4267*K4267),-3)</f>
        <v>0</v>
      </c>
      <c r="O4267" s="17">
        <v>0</v>
      </c>
      <c r="P4267" s="17">
        <f t="shared" ref="P4267:P4274" si="390">N4267-O4267</f>
        <v>0</v>
      </c>
      <c r="Q4267" s="69"/>
      <c r="R4267" s="755"/>
      <c r="S4267" s="755"/>
      <c r="AZ4267" s="10"/>
      <c r="BA4267" s="10"/>
      <c r="BC4267" s="11"/>
      <c r="BD4267" s="12"/>
    </row>
    <row r="4268" spans="1:56" hidden="1">
      <c r="A4268" s="250"/>
      <c r="B4268" s="256"/>
      <c r="C4268" s="256"/>
      <c r="D4268" s="1079"/>
      <c r="E4268" s="455" t="s">
        <v>133</v>
      </c>
      <c r="F4268" s="456">
        <v>0</v>
      </c>
      <c r="G4268" s="457" t="s">
        <v>3</v>
      </c>
      <c r="H4268" s="458"/>
      <c r="I4268" s="457" t="s">
        <v>26</v>
      </c>
      <c r="J4268" s="457" t="s">
        <v>3</v>
      </c>
      <c r="K4268" s="459">
        <v>12</v>
      </c>
      <c r="L4268" s="457" t="s">
        <v>12</v>
      </c>
      <c r="M4268" s="457" t="s">
        <v>5</v>
      </c>
      <c r="N4268" s="475">
        <f t="shared" ref="N4268:N4274" si="391">ROUNDUP((F4268*H4268*K4268),-3)</f>
        <v>0</v>
      </c>
      <c r="O4268" s="17">
        <v>0</v>
      </c>
      <c r="P4268" s="17">
        <f t="shared" si="390"/>
        <v>0</v>
      </c>
      <c r="Q4268" s="69"/>
      <c r="R4268" s="755"/>
      <c r="S4268" s="755"/>
      <c r="AZ4268" s="10"/>
      <c r="BA4268" s="10"/>
      <c r="BC4268" s="11"/>
      <c r="BD4268" s="12"/>
    </row>
    <row r="4269" spans="1:56" hidden="1">
      <c r="A4269" s="250"/>
      <c r="B4269" s="256"/>
      <c r="C4269" s="256"/>
      <c r="D4269" s="1079"/>
      <c r="E4269" s="455" t="s">
        <v>164</v>
      </c>
      <c r="F4269" s="456">
        <v>0</v>
      </c>
      <c r="G4269" s="457" t="s">
        <v>3</v>
      </c>
      <c r="H4269" s="458"/>
      <c r="I4269" s="457" t="s">
        <v>26</v>
      </c>
      <c r="J4269" s="457" t="s">
        <v>3</v>
      </c>
      <c r="K4269" s="459">
        <v>12</v>
      </c>
      <c r="L4269" s="457" t="s">
        <v>12</v>
      </c>
      <c r="M4269" s="457" t="s">
        <v>5</v>
      </c>
      <c r="N4269" s="475">
        <f t="shared" si="391"/>
        <v>0</v>
      </c>
      <c r="O4269" s="17">
        <v>0</v>
      </c>
      <c r="P4269" s="17">
        <f t="shared" si="390"/>
        <v>0</v>
      </c>
      <c r="Q4269" s="69"/>
      <c r="R4269" s="755"/>
      <c r="S4269" s="755"/>
      <c r="AZ4269" s="10"/>
      <c r="BA4269" s="10"/>
      <c r="BC4269" s="11"/>
      <c r="BD4269" s="12"/>
    </row>
    <row r="4270" spans="1:56" hidden="1">
      <c r="A4270" s="250"/>
      <c r="B4270" s="256"/>
      <c r="C4270" s="256"/>
      <c r="D4270" s="1079"/>
      <c r="E4270" s="455" t="s">
        <v>147</v>
      </c>
      <c r="F4270" s="456">
        <v>0</v>
      </c>
      <c r="G4270" s="457" t="s">
        <v>3</v>
      </c>
      <c r="H4270" s="458"/>
      <c r="I4270" s="457" t="s">
        <v>26</v>
      </c>
      <c r="J4270" s="457" t="s">
        <v>3</v>
      </c>
      <c r="K4270" s="459">
        <v>12</v>
      </c>
      <c r="L4270" s="457" t="s">
        <v>12</v>
      </c>
      <c r="M4270" s="457" t="s">
        <v>5</v>
      </c>
      <c r="N4270" s="475">
        <f t="shared" si="391"/>
        <v>0</v>
      </c>
      <c r="O4270" s="17">
        <v>0</v>
      </c>
      <c r="P4270" s="17">
        <f t="shared" si="390"/>
        <v>0</v>
      </c>
      <c r="Q4270" s="69"/>
      <c r="R4270" s="755"/>
      <c r="S4270" s="755"/>
      <c r="AZ4270" s="10"/>
      <c r="BA4270" s="10"/>
      <c r="BC4270" s="11"/>
      <c r="BD4270" s="12"/>
    </row>
    <row r="4271" spans="1:56" hidden="1">
      <c r="A4271" s="250"/>
      <c r="B4271" s="256"/>
      <c r="C4271" s="256"/>
      <c r="D4271" s="1079"/>
      <c r="E4271" s="455" t="s">
        <v>148</v>
      </c>
      <c r="F4271" s="456">
        <v>0</v>
      </c>
      <c r="G4271" s="457" t="s">
        <v>3</v>
      </c>
      <c r="H4271" s="458"/>
      <c r="I4271" s="457" t="s">
        <v>26</v>
      </c>
      <c r="J4271" s="457" t="s">
        <v>3</v>
      </c>
      <c r="K4271" s="459">
        <v>12</v>
      </c>
      <c r="L4271" s="457" t="s">
        <v>12</v>
      </c>
      <c r="M4271" s="457" t="s">
        <v>5</v>
      </c>
      <c r="N4271" s="475">
        <f t="shared" si="391"/>
        <v>0</v>
      </c>
      <c r="O4271" s="17">
        <v>0</v>
      </c>
      <c r="P4271" s="17">
        <f t="shared" si="390"/>
        <v>0</v>
      </c>
      <c r="Q4271" s="69"/>
      <c r="R4271" s="755"/>
      <c r="S4271" s="755"/>
      <c r="AZ4271" s="10"/>
      <c r="BA4271" s="10"/>
      <c r="BC4271" s="11"/>
      <c r="BD4271" s="12"/>
    </row>
    <row r="4272" spans="1:56" hidden="1">
      <c r="A4272" s="250"/>
      <c r="B4272" s="256"/>
      <c r="C4272" s="256"/>
      <c r="D4272" s="1079"/>
      <c r="E4272" s="455" t="s">
        <v>149</v>
      </c>
      <c r="F4272" s="456">
        <v>0</v>
      </c>
      <c r="G4272" s="457" t="s">
        <v>3</v>
      </c>
      <c r="H4272" s="458"/>
      <c r="I4272" s="457" t="s">
        <v>26</v>
      </c>
      <c r="J4272" s="457" t="s">
        <v>3</v>
      </c>
      <c r="K4272" s="459">
        <v>12</v>
      </c>
      <c r="L4272" s="457" t="s">
        <v>12</v>
      </c>
      <c r="M4272" s="457" t="s">
        <v>5</v>
      </c>
      <c r="N4272" s="475">
        <f t="shared" si="391"/>
        <v>0</v>
      </c>
      <c r="O4272" s="17">
        <v>0</v>
      </c>
      <c r="P4272" s="17">
        <f t="shared" si="390"/>
        <v>0</v>
      </c>
      <c r="Q4272" s="69"/>
      <c r="R4272" s="755"/>
      <c r="S4272" s="755"/>
      <c r="AZ4272" s="10"/>
      <c r="BA4272" s="10"/>
      <c r="BC4272" s="11"/>
      <c r="BD4272" s="12"/>
    </row>
    <row r="4273" spans="1:56" hidden="1">
      <c r="A4273" s="250"/>
      <c r="B4273" s="256"/>
      <c r="C4273" s="256"/>
      <c r="D4273" s="1079"/>
      <c r="E4273" s="455" t="s">
        <v>1619</v>
      </c>
      <c r="F4273" s="456">
        <v>0</v>
      </c>
      <c r="G4273" s="457" t="s">
        <v>3</v>
      </c>
      <c r="H4273" s="458"/>
      <c r="I4273" s="457" t="s">
        <v>26</v>
      </c>
      <c r="J4273" s="457" t="s">
        <v>3</v>
      </c>
      <c r="K4273" s="459">
        <v>12</v>
      </c>
      <c r="L4273" s="457" t="s">
        <v>12</v>
      </c>
      <c r="M4273" s="457" t="s">
        <v>5</v>
      </c>
      <c r="N4273" s="475">
        <f t="shared" si="391"/>
        <v>0</v>
      </c>
      <c r="O4273" s="17">
        <v>0</v>
      </c>
      <c r="P4273" s="17">
        <f t="shared" si="390"/>
        <v>0</v>
      </c>
      <c r="Q4273" s="69"/>
      <c r="R4273" s="755"/>
      <c r="S4273" s="755"/>
      <c r="AZ4273" s="10"/>
      <c r="BA4273" s="10"/>
      <c r="BC4273" s="11"/>
      <c r="BD4273" s="12"/>
    </row>
    <row r="4274" spans="1:56" hidden="1">
      <c r="A4274" s="250"/>
      <c r="B4274" s="256"/>
      <c r="C4274" s="256"/>
      <c r="D4274" s="1079"/>
      <c r="E4274" s="455" t="s">
        <v>1620</v>
      </c>
      <c r="F4274" s="456">
        <v>0</v>
      </c>
      <c r="G4274" s="457" t="s">
        <v>3</v>
      </c>
      <c r="H4274" s="458"/>
      <c r="I4274" s="457" t="s">
        <v>26</v>
      </c>
      <c r="J4274" s="457" t="s">
        <v>3</v>
      </c>
      <c r="K4274" s="459">
        <v>12</v>
      </c>
      <c r="L4274" s="457" t="s">
        <v>12</v>
      </c>
      <c r="M4274" s="457" t="s">
        <v>5</v>
      </c>
      <c r="N4274" s="475">
        <f t="shared" si="391"/>
        <v>0</v>
      </c>
      <c r="O4274" s="17">
        <v>0</v>
      </c>
      <c r="P4274" s="17">
        <f t="shared" si="390"/>
        <v>0</v>
      </c>
      <c r="Q4274" s="69"/>
      <c r="R4274" s="755"/>
      <c r="S4274" s="755"/>
      <c r="AZ4274" s="10"/>
      <c r="BA4274" s="10"/>
      <c r="BC4274" s="11"/>
      <c r="BD4274" s="12"/>
    </row>
    <row r="4275" spans="1:56" hidden="1">
      <c r="A4275" s="250"/>
      <c r="B4275" s="256"/>
      <c r="C4275" s="256"/>
      <c r="D4275" s="1079"/>
      <c r="E4275" s="455"/>
      <c r="F4275" s="456"/>
      <c r="G4275" s="457"/>
      <c r="H4275" s="459"/>
      <c r="I4275" s="457"/>
      <c r="J4275" s="457"/>
      <c r="K4275" s="459"/>
      <c r="L4275" s="457"/>
      <c r="M4275" s="457"/>
      <c r="N4275" s="475"/>
      <c r="O4275" s="17"/>
      <c r="P4275" s="17"/>
      <c r="Q4275" s="69"/>
      <c r="R4275" s="755"/>
      <c r="S4275" s="755"/>
      <c r="AZ4275" s="10"/>
      <c r="BA4275" s="10"/>
      <c r="BC4275" s="11"/>
      <c r="BD4275" s="12"/>
    </row>
    <row r="4276" spans="1:56" hidden="1">
      <c r="A4276" s="250"/>
      <c r="B4276" s="256"/>
      <c r="C4276" s="256"/>
      <c r="D4276" s="1079"/>
      <c r="E4276" s="455" t="s">
        <v>49</v>
      </c>
      <c r="F4276" s="456"/>
      <c r="G4276" s="457"/>
      <c r="H4276" s="460"/>
      <c r="I4276" s="457"/>
      <c r="J4276" s="457"/>
      <c r="K4276" s="459"/>
      <c r="L4276" s="457"/>
      <c r="M4276" s="457"/>
      <c r="N4276" s="475">
        <f>SUBTOTAL(9,N4277:N4285)</f>
        <v>0</v>
      </c>
      <c r="O4276" s="475">
        <f>SUBTOTAL(9,O4277:O4285)</f>
        <v>0</v>
      </c>
      <c r="P4276" s="475">
        <f>SUBTOTAL(9,P4277:P4285)</f>
        <v>0</v>
      </c>
      <c r="Q4276" s="69"/>
      <c r="R4276" s="755"/>
      <c r="S4276" s="755"/>
      <c r="AZ4276" s="10"/>
      <c r="BA4276" s="10"/>
      <c r="BC4276" s="11"/>
      <c r="BD4276" s="12"/>
    </row>
    <row r="4277" spans="1:56" hidden="1">
      <c r="A4277" s="250"/>
      <c r="B4277" s="256"/>
      <c r="C4277" s="256"/>
      <c r="D4277" s="1079"/>
      <c r="E4277" s="455" t="s">
        <v>150</v>
      </c>
      <c r="F4277" s="456">
        <f>N4266</f>
        <v>0</v>
      </c>
      <c r="G4277" s="457" t="s">
        <v>3</v>
      </c>
      <c r="H4277" s="460">
        <f>1.5/209</f>
        <v>7.1770334928229667E-3</v>
      </c>
      <c r="I4277" s="457"/>
      <c r="J4277" s="457" t="s">
        <v>3</v>
      </c>
      <c r="K4277" s="459">
        <v>30</v>
      </c>
      <c r="L4277" s="457" t="s">
        <v>50</v>
      </c>
      <c r="M4277" s="457" t="s">
        <v>5</v>
      </c>
      <c r="N4277" s="475">
        <f>ROUNDUP(IF(H4277&lt;=0,F4277,IF(K4277&lt;=0,F4277*H4277,F4277*H4277*K4277)),-3)</f>
        <v>0</v>
      </c>
      <c r="O4277" s="17">
        <v>0</v>
      </c>
      <c r="P4277" s="17">
        <f t="shared" ref="P4277:P4285" si="392">N4277-O4277</f>
        <v>0</v>
      </c>
      <c r="Q4277" s="69"/>
      <c r="R4277" s="755"/>
      <c r="S4277" s="755"/>
      <c r="AZ4277" s="10"/>
      <c r="BA4277" s="10"/>
      <c r="BC4277" s="11"/>
      <c r="BD4277" s="12"/>
    </row>
    <row r="4278" spans="1:56" hidden="1">
      <c r="A4278" s="250"/>
      <c r="B4278" s="256"/>
      <c r="C4278" s="256"/>
      <c r="D4278" s="1079"/>
      <c r="E4278" s="461" t="s">
        <v>2515</v>
      </c>
      <c r="F4278" s="462">
        <v>700000</v>
      </c>
      <c r="G4278" s="457" t="s">
        <v>3</v>
      </c>
      <c r="H4278" s="459">
        <f>H4268</f>
        <v>0</v>
      </c>
      <c r="I4278" s="457" t="s">
        <v>26</v>
      </c>
      <c r="J4278" s="457" t="s">
        <v>3</v>
      </c>
      <c r="K4278" s="459">
        <v>12</v>
      </c>
      <c r="L4278" s="457" t="s">
        <v>12</v>
      </c>
      <c r="M4278" s="457" t="s">
        <v>5</v>
      </c>
      <c r="N4278" s="475">
        <f>ROUNDUP(IF(H4278&lt;=0,0,IF(K4278&lt;=0,0,F4278*H4278*K4278)),-3)</f>
        <v>0</v>
      </c>
      <c r="O4278" s="17">
        <v>0</v>
      </c>
      <c r="P4278" s="17">
        <f t="shared" si="392"/>
        <v>0</v>
      </c>
      <c r="Q4278" s="69"/>
      <c r="R4278" s="755"/>
      <c r="S4278" s="755"/>
      <c r="AZ4278" s="10"/>
      <c r="BA4278" s="10"/>
      <c r="BC4278" s="11"/>
      <c r="BD4278" s="12"/>
    </row>
    <row r="4279" spans="1:56" hidden="1">
      <c r="A4279" s="250"/>
      <c r="B4279" s="256"/>
      <c r="C4279" s="256"/>
      <c r="D4279" s="1079"/>
      <c r="E4279" s="455" t="s">
        <v>2507</v>
      </c>
      <c r="F4279" s="456">
        <f>N4266/12</f>
        <v>0</v>
      </c>
      <c r="G4279" s="457" t="s">
        <v>3</v>
      </c>
      <c r="H4279" s="460">
        <f>1/209*8</f>
        <v>3.8277511961722487E-2</v>
      </c>
      <c r="I4279" s="457"/>
      <c r="J4279" s="457" t="s">
        <v>3</v>
      </c>
      <c r="K4279" s="459">
        <v>10</v>
      </c>
      <c r="L4279" s="457" t="s">
        <v>51</v>
      </c>
      <c r="M4279" s="457" t="s">
        <v>5</v>
      </c>
      <c r="N4279" s="475">
        <f>ROUNDUP(IF(H4279&lt;=0,F4279,IF(K4279&lt;=0,F4279*H4279,F4279*H4279*K4279)),-3)</f>
        <v>0</v>
      </c>
      <c r="O4279" s="17">
        <v>0</v>
      </c>
      <c r="P4279" s="17">
        <f t="shared" si="392"/>
        <v>0</v>
      </c>
      <c r="Q4279" s="69"/>
      <c r="R4279" s="755"/>
      <c r="S4279" s="755"/>
      <c r="AZ4279" s="10"/>
      <c r="BA4279" s="10"/>
      <c r="BC4279" s="11"/>
      <c r="BD4279" s="12"/>
    </row>
    <row r="4280" spans="1:56" hidden="1">
      <c r="A4280" s="250"/>
      <c r="B4280" s="256"/>
      <c r="C4280" s="256"/>
      <c r="D4280" s="1079"/>
      <c r="E4280" s="461" t="s">
        <v>2516</v>
      </c>
      <c r="F4280" s="462">
        <v>50000</v>
      </c>
      <c r="G4280" s="457" t="s">
        <v>3</v>
      </c>
      <c r="H4280" s="459"/>
      <c r="I4280" s="457" t="s">
        <v>2510</v>
      </c>
      <c r="J4280" s="457" t="s">
        <v>3</v>
      </c>
      <c r="K4280" s="459">
        <v>12</v>
      </c>
      <c r="L4280" s="457" t="s">
        <v>2517</v>
      </c>
      <c r="M4280" s="457" t="s">
        <v>5</v>
      </c>
      <c r="N4280" s="475">
        <f>ROUNDUP(IF(H4280&lt;=0,0,IF(K4280&lt;=0,0,F4280*H4280*K4280)),-3)</f>
        <v>0</v>
      </c>
      <c r="O4280" s="17">
        <v>0</v>
      </c>
      <c r="P4280" s="17">
        <f t="shared" si="392"/>
        <v>0</v>
      </c>
      <c r="Q4280" s="69"/>
      <c r="R4280" s="755"/>
      <c r="S4280" s="755"/>
      <c r="AZ4280" s="10"/>
      <c r="BA4280" s="10"/>
      <c r="BC4280" s="11"/>
      <c r="BD4280" s="12"/>
    </row>
    <row r="4281" spans="1:56" hidden="1">
      <c r="A4281" s="250"/>
      <c r="B4281" s="256"/>
      <c r="C4281" s="256"/>
      <c r="D4281" s="1079"/>
      <c r="E4281" s="461" t="s">
        <v>2518</v>
      </c>
      <c r="F4281" s="462">
        <v>300000</v>
      </c>
      <c r="G4281" s="457" t="s">
        <v>3</v>
      </c>
      <c r="H4281" s="459"/>
      <c r="I4281" s="457" t="s">
        <v>26</v>
      </c>
      <c r="J4281" s="457" t="s">
        <v>3</v>
      </c>
      <c r="K4281" s="459">
        <v>12</v>
      </c>
      <c r="L4281" s="457" t="s">
        <v>12</v>
      </c>
      <c r="M4281" s="457" t="s">
        <v>5</v>
      </c>
      <c r="N4281" s="475">
        <f>ROUNDUP(IF(H4281&lt;=0,0,IF(K4281&lt;=0,0,F4281*H4281*K4281)),-3)</f>
        <v>0</v>
      </c>
      <c r="O4281" s="17">
        <v>0</v>
      </c>
      <c r="P4281" s="17">
        <f t="shared" si="392"/>
        <v>0</v>
      </c>
      <c r="Q4281" s="69"/>
      <c r="R4281" s="755"/>
      <c r="S4281" s="755"/>
      <c r="AZ4281" s="10"/>
      <c r="BA4281" s="10"/>
      <c r="BC4281" s="11"/>
      <c r="BD4281" s="12"/>
    </row>
    <row r="4282" spans="1:56" hidden="1">
      <c r="A4282" s="250"/>
      <c r="B4282" s="256"/>
      <c r="C4282" s="256"/>
      <c r="D4282" s="1079"/>
      <c r="E4282" s="455" t="s">
        <v>2473</v>
      </c>
      <c r="F4282" s="456">
        <v>130000</v>
      </c>
      <c r="G4282" s="457" t="s">
        <v>3</v>
      </c>
      <c r="H4282" s="459">
        <f>H4266</f>
        <v>0</v>
      </c>
      <c r="I4282" s="457" t="s">
        <v>26</v>
      </c>
      <c r="J4282" s="457" t="s">
        <v>3</v>
      </c>
      <c r="K4282" s="459">
        <v>12</v>
      </c>
      <c r="L4282" s="457" t="s">
        <v>12</v>
      </c>
      <c r="M4282" s="457" t="s">
        <v>5</v>
      </c>
      <c r="N4282" s="475">
        <f>ROUNDUP(IF(H4282&lt;=0,0,IF(K4282&lt;=0,F4282*H4282,F4282*H4282*K4282)),-3)</f>
        <v>0</v>
      </c>
      <c r="O4282" s="17">
        <v>0</v>
      </c>
      <c r="P4282" s="17">
        <f t="shared" si="392"/>
        <v>0</v>
      </c>
      <c r="Q4282" s="69"/>
      <c r="R4282" s="755"/>
      <c r="S4282" s="755"/>
      <c r="AZ4282" s="10"/>
      <c r="BA4282" s="10"/>
      <c r="BC4282" s="11"/>
      <c r="BD4282" s="12"/>
    </row>
    <row r="4283" spans="1:56" hidden="1">
      <c r="A4283" s="250"/>
      <c r="B4283" s="256"/>
      <c r="C4283" s="256"/>
      <c r="D4283" s="1079"/>
      <c r="E4283" s="455" t="s">
        <v>2519</v>
      </c>
      <c r="F4283" s="456">
        <v>80000</v>
      </c>
      <c r="G4283" s="457" t="s">
        <v>3</v>
      </c>
      <c r="H4283" s="459"/>
      <c r="I4283" s="457" t="s">
        <v>26</v>
      </c>
      <c r="J4283" s="457" t="s">
        <v>3</v>
      </c>
      <c r="K4283" s="459">
        <v>12</v>
      </c>
      <c r="L4283" s="457" t="s">
        <v>12</v>
      </c>
      <c r="M4283" s="457" t="s">
        <v>5</v>
      </c>
      <c r="N4283" s="475">
        <f>ROUNDUP(IF(H4283&lt;=0,0,IF(K4283&lt;=0,F4283*H4283,F4283*H4283*K4283)),-3)</f>
        <v>0</v>
      </c>
      <c r="O4283" s="17">
        <v>0</v>
      </c>
      <c r="P4283" s="17">
        <f t="shared" si="392"/>
        <v>0</v>
      </c>
      <c r="Q4283" s="69"/>
      <c r="R4283" s="755"/>
      <c r="S4283" s="755"/>
      <c r="AZ4283" s="10"/>
      <c r="BA4283" s="10"/>
      <c r="BC4283" s="11"/>
      <c r="BD4283" s="12"/>
    </row>
    <row r="4284" spans="1:56" hidden="1">
      <c r="A4284" s="250"/>
      <c r="B4284" s="256"/>
      <c r="C4284" s="256"/>
      <c r="D4284" s="1079"/>
      <c r="E4284" s="455" t="s">
        <v>2508</v>
      </c>
      <c r="F4284" s="456">
        <v>40000</v>
      </c>
      <c r="G4284" s="457" t="s">
        <v>3</v>
      </c>
      <c r="H4284" s="459">
        <f>H4266*0.8</f>
        <v>0</v>
      </c>
      <c r="I4284" s="457" t="s">
        <v>26</v>
      </c>
      <c r="J4284" s="457" t="s">
        <v>3</v>
      </c>
      <c r="K4284" s="459">
        <v>12</v>
      </c>
      <c r="L4284" s="457" t="s">
        <v>12</v>
      </c>
      <c r="M4284" s="457" t="s">
        <v>5</v>
      </c>
      <c r="N4284" s="475">
        <f>ROUNDUP(IF(H4284&lt;=0,0,IF(K4284&lt;=0,F4284*H4284,F4284*H4284*K4284)),-3)</f>
        <v>0</v>
      </c>
      <c r="O4284" s="17">
        <v>0</v>
      </c>
      <c r="P4284" s="17">
        <f t="shared" si="392"/>
        <v>0</v>
      </c>
      <c r="Q4284" s="69"/>
      <c r="R4284" s="755"/>
      <c r="S4284" s="755"/>
      <c r="AZ4284" s="10"/>
      <c r="BA4284" s="10"/>
      <c r="BC4284" s="11"/>
      <c r="BD4284" s="12"/>
    </row>
    <row r="4285" spans="1:56" hidden="1">
      <c r="A4285" s="250"/>
      <c r="B4285" s="256"/>
      <c r="C4285" s="256"/>
      <c r="D4285" s="1079"/>
      <c r="E4285" s="455" t="s">
        <v>2509</v>
      </c>
      <c r="F4285" s="456">
        <v>20000</v>
      </c>
      <c r="G4285" s="457" t="s">
        <v>3</v>
      </c>
      <c r="H4285" s="459">
        <f>H4266*2</f>
        <v>0</v>
      </c>
      <c r="I4285" s="457" t="s">
        <v>26</v>
      </c>
      <c r="J4285" s="457" t="s">
        <v>3</v>
      </c>
      <c r="K4285" s="459">
        <v>12</v>
      </c>
      <c r="L4285" s="457" t="s">
        <v>12</v>
      </c>
      <c r="M4285" s="457" t="s">
        <v>5</v>
      </c>
      <c r="N4285" s="475">
        <f>ROUNDUP(IF(H4285&lt;=0,0,IF(K4285&lt;=0,F4285*H4285,F4285*H4285*K4285)),-3)</f>
        <v>0</v>
      </c>
      <c r="O4285" s="17">
        <v>0</v>
      </c>
      <c r="P4285" s="17">
        <f t="shared" si="392"/>
        <v>0</v>
      </c>
      <c r="Q4285" s="69"/>
      <c r="R4285" s="755"/>
      <c r="S4285" s="755"/>
      <c r="AZ4285" s="10"/>
      <c r="BA4285" s="10"/>
      <c r="BC4285" s="11"/>
      <c r="BD4285" s="12"/>
    </row>
    <row r="4286" spans="1:56" hidden="1">
      <c r="A4286" s="250"/>
      <c r="B4286" s="256"/>
      <c r="C4286" s="256"/>
      <c r="D4286" s="1079"/>
      <c r="E4286" s="455"/>
      <c r="F4286" s="456"/>
      <c r="G4286" s="457"/>
      <c r="H4286" s="459"/>
      <c r="I4286" s="457"/>
      <c r="J4286" s="457"/>
      <c r="K4286" s="459"/>
      <c r="L4286" s="457"/>
      <c r="M4286" s="457"/>
      <c r="N4286" s="475"/>
      <c r="O4286" s="17"/>
      <c r="P4286" s="17"/>
      <c r="Q4286" s="69"/>
      <c r="R4286" s="755"/>
      <c r="S4286" s="755"/>
      <c r="AZ4286" s="10"/>
      <c r="BA4286" s="10"/>
      <c r="BC4286" s="11"/>
      <c r="BD4286" s="12"/>
    </row>
    <row r="4287" spans="1:56" hidden="1">
      <c r="A4287" s="250"/>
      <c r="B4287" s="256"/>
      <c r="C4287" s="256"/>
      <c r="D4287" s="1062" t="s">
        <v>519</v>
      </c>
      <c r="E4287" s="455"/>
      <c r="F4287" s="456"/>
      <c r="G4287" s="457"/>
      <c r="H4287" s="459"/>
      <c r="I4287" s="457"/>
      <c r="J4287" s="457"/>
      <c r="K4287" s="459"/>
      <c r="L4287" s="457"/>
      <c r="M4287" s="457"/>
      <c r="N4287" s="565">
        <f>SUBTOTAL(9,N4288:N4304)</f>
        <v>61059000</v>
      </c>
      <c r="O4287" s="565">
        <f>SUBTOTAL(9,O4288:O4304)</f>
        <v>60331940</v>
      </c>
      <c r="P4287" s="565">
        <f>SUBTOTAL(9,P4288:P4304)</f>
        <v>727060</v>
      </c>
      <c r="Q4287" s="69"/>
      <c r="R4287" s="755"/>
      <c r="S4287" s="755"/>
      <c r="AZ4287" s="10"/>
      <c r="BA4287" s="10"/>
      <c r="BC4287" s="11"/>
      <c r="BD4287" s="12"/>
    </row>
    <row r="4288" spans="1:56" hidden="1">
      <c r="A4288" s="250"/>
      <c r="B4288" s="256"/>
      <c r="C4288" s="256"/>
      <c r="D4288" s="1079"/>
      <c r="E4288" s="455" t="s">
        <v>2520</v>
      </c>
      <c r="F4288" s="456"/>
      <c r="G4288" s="457"/>
      <c r="H4288" s="463">
        <f>SUM(H4289:H4295)</f>
        <v>1</v>
      </c>
      <c r="I4288" s="457" t="s">
        <v>26</v>
      </c>
      <c r="J4288" s="457"/>
      <c r="K4288" s="459"/>
      <c r="L4288" s="457"/>
      <c r="M4288" s="457"/>
      <c r="N4288" s="475">
        <f>SUBTOTAL(9,N4289:N4295)</f>
        <v>47012000</v>
      </c>
      <c r="O4288" s="475">
        <f>SUBTOTAL(9,O4289:O4295)</f>
        <v>46547940</v>
      </c>
      <c r="P4288" s="475">
        <f>SUBTOTAL(9,P4289:P4295)</f>
        <v>464060</v>
      </c>
      <c r="Q4288" s="69"/>
      <c r="R4288" s="755"/>
      <c r="S4288" s="755"/>
      <c r="AZ4288" s="10"/>
      <c r="BA4288" s="10"/>
      <c r="BC4288" s="11"/>
      <c r="BD4288" s="12"/>
    </row>
    <row r="4289" spans="1:56" hidden="1">
      <c r="A4289" s="250"/>
      <c r="B4289" s="256"/>
      <c r="C4289" s="256"/>
      <c r="D4289" s="1079"/>
      <c r="E4289" s="455" t="s">
        <v>132</v>
      </c>
      <c r="F4289" s="462">
        <v>5890390</v>
      </c>
      <c r="G4289" s="457" t="s">
        <v>3</v>
      </c>
      <c r="H4289" s="458"/>
      <c r="I4289" s="457" t="s">
        <v>26</v>
      </c>
      <c r="J4289" s="457" t="s">
        <v>3</v>
      </c>
      <c r="K4289" s="459">
        <v>12</v>
      </c>
      <c r="L4289" s="457" t="s">
        <v>12</v>
      </c>
      <c r="M4289" s="457" t="s">
        <v>5</v>
      </c>
      <c r="N4289" s="475">
        <f t="shared" ref="N4289:N4295" si="393">ROUNDUP((F4289*H4289*K4289),-3)</f>
        <v>0</v>
      </c>
      <c r="O4289" s="17">
        <v>0</v>
      </c>
      <c r="P4289" s="17">
        <f t="shared" ref="P4289:P4295" si="394">N4289-O4289</f>
        <v>0</v>
      </c>
      <c r="Q4289" s="69"/>
      <c r="R4289" s="755"/>
      <c r="S4289" s="755"/>
      <c r="AZ4289" s="10"/>
      <c r="BA4289" s="10"/>
      <c r="BC4289" s="11"/>
      <c r="BD4289" s="12"/>
    </row>
    <row r="4290" spans="1:56" hidden="1">
      <c r="A4290" s="250"/>
      <c r="B4290" s="256"/>
      <c r="C4290" s="256"/>
      <c r="D4290" s="1079"/>
      <c r="E4290" s="455" t="s">
        <v>2472</v>
      </c>
      <c r="F4290" s="462">
        <v>0</v>
      </c>
      <c r="G4290" s="457" t="s">
        <v>3</v>
      </c>
      <c r="H4290" s="458"/>
      <c r="I4290" s="457" t="s">
        <v>26</v>
      </c>
      <c r="J4290" s="457" t="s">
        <v>3</v>
      </c>
      <c r="K4290" s="459">
        <v>12</v>
      </c>
      <c r="L4290" s="457" t="s">
        <v>12</v>
      </c>
      <c r="M4290" s="457" t="s">
        <v>5</v>
      </c>
      <c r="N4290" s="475">
        <f t="shared" si="393"/>
        <v>0</v>
      </c>
      <c r="O4290" s="17">
        <v>0</v>
      </c>
      <c r="P4290" s="17">
        <f t="shared" si="394"/>
        <v>0</v>
      </c>
      <c r="Q4290" s="69"/>
      <c r="R4290" s="755"/>
      <c r="S4290" s="755"/>
      <c r="AZ4290" s="10"/>
      <c r="BA4290" s="10"/>
      <c r="BC4290" s="11"/>
      <c r="BD4290" s="12"/>
    </row>
    <row r="4291" spans="1:56" hidden="1">
      <c r="A4291" s="250"/>
      <c r="B4291" s="256"/>
      <c r="C4291" s="256"/>
      <c r="D4291" s="1079"/>
      <c r="E4291" s="455" t="s">
        <v>2521</v>
      </c>
      <c r="F4291" s="462">
        <v>4518600</v>
      </c>
      <c r="G4291" s="457" t="s">
        <v>3</v>
      </c>
      <c r="H4291" s="458"/>
      <c r="I4291" s="457" t="s">
        <v>26</v>
      </c>
      <c r="J4291" s="457" t="s">
        <v>3</v>
      </c>
      <c r="K4291" s="459">
        <v>12</v>
      </c>
      <c r="L4291" s="457" t="s">
        <v>12</v>
      </c>
      <c r="M4291" s="457" t="s">
        <v>5</v>
      </c>
      <c r="N4291" s="475">
        <f t="shared" si="393"/>
        <v>0</v>
      </c>
      <c r="O4291" s="17">
        <v>0</v>
      </c>
      <c r="P4291" s="17">
        <f t="shared" si="394"/>
        <v>0</v>
      </c>
      <c r="Q4291" s="69"/>
      <c r="R4291" s="755"/>
      <c r="S4291" s="755"/>
      <c r="AZ4291" s="10"/>
      <c r="BA4291" s="10"/>
      <c r="BC4291" s="11"/>
      <c r="BD4291" s="12"/>
    </row>
    <row r="4292" spans="1:56" hidden="1">
      <c r="A4292" s="250"/>
      <c r="B4292" s="256"/>
      <c r="C4292" s="256"/>
      <c r="D4292" s="1079"/>
      <c r="E4292" s="455" t="s">
        <v>2522</v>
      </c>
      <c r="F4292" s="462">
        <v>3917600</v>
      </c>
      <c r="G4292" s="457" t="s">
        <v>3</v>
      </c>
      <c r="H4292" s="458">
        <v>1</v>
      </c>
      <c r="I4292" s="457" t="s">
        <v>26</v>
      </c>
      <c r="J4292" s="457" t="s">
        <v>3</v>
      </c>
      <c r="K4292" s="459">
        <v>12</v>
      </c>
      <c r="L4292" s="457" t="s">
        <v>12</v>
      </c>
      <c r="M4292" s="457" t="s">
        <v>5</v>
      </c>
      <c r="N4292" s="475">
        <f t="shared" si="393"/>
        <v>47012000</v>
      </c>
      <c r="O4292" s="17">
        <v>46547940</v>
      </c>
      <c r="P4292" s="17">
        <f t="shared" si="394"/>
        <v>464060</v>
      </c>
      <c r="Q4292" s="69"/>
      <c r="R4292" s="755"/>
      <c r="S4292" s="755"/>
      <c r="AZ4292" s="10"/>
      <c r="BA4292" s="10"/>
      <c r="BC4292" s="11"/>
      <c r="BD4292" s="12"/>
    </row>
    <row r="4293" spans="1:56" hidden="1">
      <c r="A4293" s="250"/>
      <c r="B4293" s="256"/>
      <c r="C4293" s="256"/>
      <c r="D4293" s="1079"/>
      <c r="E4293" s="455" t="s">
        <v>2523</v>
      </c>
      <c r="F4293" s="462">
        <v>3341000</v>
      </c>
      <c r="G4293" s="457" t="s">
        <v>3</v>
      </c>
      <c r="H4293" s="458"/>
      <c r="I4293" s="457" t="s">
        <v>26</v>
      </c>
      <c r="J4293" s="457" t="s">
        <v>3</v>
      </c>
      <c r="K4293" s="459">
        <v>12</v>
      </c>
      <c r="L4293" s="457" t="s">
        <v>12</v>
      </c>
      <c r="M4293" s="457" t="s">
        <v>5</v>
      </c>
      <c r="N4293" s="475">
        <f t="shared" si="393"/>
        <v>0</v>
      </c>
      <c r="O4293" s="17">
        <v>0</v>
      </c>
      <c r="P4293" s="17">
        <f t="shared" si="394"/>
        <v>0</v>
      </c>
      <c r="Q4293" s="69"/>
      <c r="R4293" s="755"/>
      <c r="S4293" s="755"/>
      <c r="AZ4293" s="10"/>
      <c r="BA4293" s="10"/>
      <c r="BC4293" s="11"/>
      <c r="BD4293" s="12"/>
    </row>
    <row r="4294" spans="1:56" hidden="1">
      <c r="A4294" s="250"/>
      <c r="B4294" s="256"/>
      <c r="C4294" s="256"/>
      <c r="D4294" s="1079"/>
      <c r="E4294" s="455" t="s">
        <v>2506</v>
      </c>
      <c r="F4294" s="462">
        <v>2735810</v>
      </c>
      <c r="G4294" s="457" t="s">
        <v>3</v>
      </c>
      <c r="H4294" s="458"/>
      <c r="I4294" s="457" t="s">
        <v>26</v>
      </c>
      <c r="J4294" s="457" t="s">
        <v>3</v>
      </c>
      <c r="K4294" s="459">
        <v>12</v>
      </c>
      <c r="L4294" s="457" t="s">
        <v>12</v>
      </c>
      <c r="M4294" s="457" t="s">
        <v>5</v>
      </c>
      <c r="N4294" s="475">
        <f t="shared" si="393"/>
        <v>0</v>
      </c>
      <c r="O4294" s="17">
        <v>0</v>
      </c>
      <c r="P4294" s="17">
        <f t="shared" si="394"/>
        <v>0</v>
      </c>
      <c r="Q4294" s="69"/>
      <c r="R4294" s="755"/>
      <c r="S4294" s="755"/>
      <c r="AZ4294" s="10"/>
      <c r="BA4294" s="10"/>
      <c r="BC4294" s="11"/>
      <c r="BD4294" s="12"/>
    </row>
    <row r="4295" spans="1:56" hidden="1">
      <c r="A4295" s="250"/>
      <c r="B4295" s="256"/>
      <c r="C4295" s="256"/>
      <c r="D4295" s="1079"/>
      <c r="E4295" s="455" t="s">
        <v>2524</v>
      </c>
      <c r="F4295" s="462">
        <v>2340520</v>
      </c>
      <c r="G4295" s="457" t="s">
        <v>3</v>
      </c>
      <c r="H4295" s="458"/>
      <c r="I4295" s="457" t="s">
        <v>26</v>
      </c>
      <c r="J4295" s="457" t="s">
        <v>3</v>
      </c>
      <c r="K4295" s="459">
        <v>12</v>
      </c>
      <c r="L4295" s="457" t="s">
        <v>12</v>
      </c>
      <c r="M4295" s="457" t="s">
        <v>5</v>
      </c>
      <c r="N4295" s="475">
        <f t="shared" si="393"/>
        <v>0</v>
      </c>
      <c r="O4295" s="17">
        <v>0</v>
      </c>
      <c r="P4295" s="17">
        <f t="shared" si="394"/>
        <v>0</v>
      </c>
      <c r="Q4295" s="69"/>
      <c r="R4295" s="755"/>
      <c r="S4295" s="755"/>
      <c r="AZ4295" s="10"/>
      <c r="BA4295" s="10"/>
      <c r="BC4295" s="11"/>
      <c r="BD4295" s="12"/>
    </row>
    <row r="4296" spans="1:56" hidden="1">
      <c r="A4296" s="250"/>
      <c r="B4296" s="256"/>
      <c r="C4296" s="256"/>
      <c r="D4296" s="1079"/>
      <c r="E4296" s="455"/>
      <c r="F4296" s="456"/>
      <c r="G4296" s="457"/>
      <c r="H4296" s="459"/>
      <c r="I4296" s="457"/>
      <c r="J4296" s="457"/>
      <c r="K4296" s="459"/>
      <c r="L4296" s="457"/>
      <c r="M4296" s="457"/>
      <c r="N4296" s="475"/>
      <c r="O4296" s="17"/>
      <c r="P4296" s="17"/>
      <c r="Q4296" s="69"/>
      <c r="R4296" s="755"/>
      <c r="S4296" s="755"/>
      <c r="AZ4296" s="10"/>
      <c r="BA4296" s="10"/>
      <c r="BC4296" s="11"/>
      <c r="BD4296" s="12"/>
    </row>
    <row r="4297" spans="1:56" hidden="1">
      <c r="A4297" s="250"/>
      <c r="B4297" s="256"/>
      <c r="C4297" s="256"/>
      <c r="D4297" s="1079"/>
      <c r="E4297" s="455" t="s">
        <v>49</v>
      </c>
      <c r="F4297" s="456"/>
      <c r="G4297" s="457"/>
      <c r="H4297" s="459"/>
      <c r="I4297" s="457"/>
      <c r="J4297" s="457"/>
      <c r="K4297" s="459"/>
      <c r="L4297" s="457"/>
      <c r="M4297" s="457"/>
      <c r="N4297" s="475">
        <f>SUBTOTAL(9,N4298:N4304)</f>
        <v>14047000</v>
      </c>
      <c r="O4297" s="475">
        <f>SUBTOTAL(9,O4298:O4304)</f>
        <v>13784000</v>
      </c>
      <c r="P4297" s="475">
        <f>SUBTOTAL(9,P4298:P4304)</f>
        <v>263000</v>
      </c>
      <c r="Q4297" s="69"/>
      <c r="R4297" s="755"/>
      <c r="S4297" s="755"/>
      <c r="AZ4297" s="10"/>
      <c r="BA4297" s="10"/>
      <c r="BC4297" s="11"/>
      <c r="BD4297" s="12"/>
    </row>
    <row r="4298" spans="1:56" hidden="1">
      <c r="A4298" s="250"/>
      <c r="B4298" s="256"/>
      <c r="C4298" s="256"/>
      <c r="D4298" s="1079"/>
      <c r="E4298" s="455" t="s">
        <v>150</v>
      </c>
      <c r="F4298" s="456">
        <f>N4288</f>
        <v>47012000</v>
      </c>
      <c r="G4298" s="457" t="s">
        <v>3</v>
      </c>
      <c r="H4298" s="460">
        <f>1.5/209</f>
        <v>7.1770334928229667E-3</v>
      </c>
      <c r="I4298" s="457"/>
      <c r="J4298" s="457" t="s">
        <v>3</v>
      </c>
      <c r="K4298" s="459">
        <v>30</v>
      </c>
      <c r="L4298" s="457" t="s">
        <v>50</v>
      </c>
      <c r="M4298" s="457" t="s">
        <v>5</v>
      </c>
      <c r="N4298" s="475">
        <f>ROUNDUP(IF(H4298&lt;=0,F4298,IF(K4298&lt;=0,F4298*H4298,F4298*H4298*K4298)),-3)</f>
        <v>10123000</v>
      </c>
      <c r="O4298" s="17">
        <v>9894000</v>
      </c>
      <c r="P4298" s="17">
        <f t="shared" ref="P4298:P4304" si="395">N4298-O4298</f>
        <v>229000</v>
      </c>
      <c r="Q4298" s="69"/>
      <c r="R4298" s="755"/>
      <c r="S4298" s="755"/>
      <c r="AZ4298" s="10"/>
      <c r="BA4298" s="10"/>
      <c r="BC4298" s="11"/>
      <c r="BD4298" s="12"/>
    </row>
    <row r="4299" spans="1:56" hidden="1">
      <c r="A4299" s="250"/>
      <c r="B4299" s="256"/>
      <c r="C4299" s="256"/>
      <c r="D4299" s="1079"/>
      <c r="E4299" s="455" t="s">
        <v>2525</v>
      </c>
      <c r="F4299" s="456">
        <f>N4288/12</f>
        <v>3917666.6666666665</v>
      </c>
      <c r="G4299" s="457" t="s">
        <v>3</v>
      </c>
      <c r="H4299" s="460">
        <f>1/209*8</f>
        <v>3.8277511961722487E-2</v>
      </c>
      <c r="I4299" s="457"/>
      <c r="J4299" s="457" t="s">
        <v>3</v>
      </c>
      <c r="K4299" s="459">
        <v>10</v>
      </c>
      <c r="L4299" s="457" t="s">
        <v>51</v>
      </c>
      <c r="M4299" s="457" t="s">
        <v>5</v>
      </c>
      <c r="N4299" s="475">
        <f>ROUNDUP(IF(H4299&lt;=0,F4299,IF(K4299&lt;=0,F4299*H4299,F4299*H4299*K4299)),-3)</f>
        <v>1500000</v>
      </c>
      <c r="O4299" s="17">
        <v>1466000</v>
      </c>
      <c r="P4299" s="17">
        <f t="shared" si="395"/>
        <v>34000</v>
      </c>
      <c r="Q4299" s="69"/>
      <c r="R4299" s="755"/>
      <c r="S4299" s="755"/>
      <c r="AZ4299" s="10"/>
      <c r="BA4299" s="10"/>
      <c r="BC4299" s="11"/>
      <c r="BD4299" s="12"/>
    </row>
    <row r="4300" spans="1:56" hidden="1">
      <c r="A4300" s="250"/>
      <c r="B4300" s="256"/>
      <c r="C4300" s="256"/>
      <c r="D4300" s="1079"/>
      <c r="E4300" s="461" t="s">
        <v>2516</v>
      </c>
      <c r="F4300" s="462">
        <v>50000</v>
      </c>
      <c r="G4300" s="457" t="s">
        <v>3</v>
      </c>
      <c r="H4300" s="459">
        <v>0</v>
      </c>
      <c r="I4300" s="457" t="s">
        <v>2510</v>
      </c>
      <c r="J4300" s="457" t="s">
        <v>3</v>
      </c>
      <c r="K4300" s="459">
        <v>12</v>
      </c>
      <c r="L4300" s="457" t="s">
        <v>2517</v>
      </c>
      <c r="M4300" s="457" t="s">
        <v>5</v>
      </c>
      <c r="N4300" s="475">
        <f>ROUNDUP(IF(H4300&lt;=0,0,IF(K4300&lt;=0,0,F4300*H4300*K4300)),-3)</f>
        <v>0</v>
      </c>
      <c r="O4300" s="17">
        <v>0</v>
      </c>
      <c r="P4300" s="17">
        <f t="shared" si="395"/>
        <v>0</v>
      </c>
      <c r="Q4300" s="69"/>
      <c r="R4300" s="755"/>
      <c r="S4300" s="755"/>
      <c r="AZ4300" s="10"/>
      <c r="BA4300" s="10"/>
      <c r="BC4300" s="11"/>
      <c r="BD4300" s="12"/>
    </row>
    <row r="4301" spans="1:56" hidden="1">
      <c r="A4301" s="250"/>
      <c r="B4301" s="256"/>
      <c r="C4301" s="256"/>
      <c r="D4301" s="1079"/>
      <c r="E4301" s="455" t="s">
        <v>2473</v>
      </c>
      <c r="F4301" s="456">
        <v>130000</v>
      </c>
      <c r="G4301" s="457" t="s">
        <v>3</v>
      </c>
      <c r="H4301" s="463">
        <f>H4288</f>
        <v>1</v>
      </c>
      <c r="I4301" s="457" t="s">
        <v>26</v>
      </c>
      <c r="J4301" s="457" t="s">
        <v>3</v>
      </c>
      <c r="K4301" s="459">
        <v>12</v>
      </c>
      <c r="L4301" s="457" t="s">
        <v>12</v>
      </c>
      <c r="M4301" s="457" t="s">
        <v>5</v>
      </c>
      <c r="N4301" s="475">
        <f>ROUNDUP(IF(H4301&lt;=0,0,IF(K4301&lt;=0,F4301*H4301,F4301*H4301*K4301)),-3)</f>
        <v>1560000</v>
      </c>
      <c r="O4301" s="17">
        <v>1560000</v>
      </c>
      <c r="P4301" s="17">
        <f t="shared" si="395"/>
        <v>0</v>
      </c>
      <c r="Q4301" s="69"/>
      <c r="R4301" s="755"/>
      <c r="S4301" s="755"/>
      <c r="AZ4301" s="10"/>
      <c r="BA4301" s="10"/>
      <c r="BC4301" s="11"/>
      <c r="BD4301" s="12"/>
    </row>
    <row r="4302" spans="1:56" hidden="1">
      <c r="A4302" s="250"/>
      <c r="B4302" s="256"/>
      <c r="C4302" s="256"/>
      <c r="D4302" s="1079"/>
      <c r="E4302" s="455" t="s">
        <v>2519</v>
      </c>
      <c r="F4302" s="456">
        <v>80000</v>
      </c>
      <c r="G4302" s="457" t="s">
        <v>3</v>
      </c>
      <c r="H4302" s="459"/>
      <c r="I4302" s="457" t="s">
        <v>26</v>
      </c>
      <c r="J4302" s="457" t="s">
        <v>3</v>
      </c>
      <c r="K4302" s="459">
        <v>12</v>
      </c>
      <c r="L4302" s="457" t="s">
        <v>12</v>
      </c>
      <c r="M4302" s="457" t="s">
        <v>5</v>
      </c>
      <c r="N4302" s="475">
        <f>ROUNDUP(IF(H4302&lt;=0,0,IF(K4302&lt;=0,F4302*H4302,F4302*H4302*K4302)),-3)</f>
        <v>0</v>
      </c>
      <c r="O4302" s="17">
        <v>0</v>
      </c>
      <c r="P4302" s="17">
        <f t="shared" si="395"/>
        <v>0</v>
      </c>
      <c r="Q4302" s="69"/>
      <c r="R4302" s="755"/>
      <c r="S4302" s="755"/>
      <c r="AZ4302" s="10"/>
      <c r="BA4302" s="10"/>
      <c r="BC4302" s="11"/>
      <c r="BD4302" s="12"/>
    </row>
    <row r="4303" spans="1:56" hidden="1">
      <c r="A4303" s="250"/>
      <c r="B4303" s="256"/>
      <c r="C4303" s="256"/>
      <c r="D4303" s="1079"/>
      <c r="E4303" s="455" t="s">
        <v>2508</v>
      </c>
      <c r="F4303" s="456">
        <v>40000</v>
      </c>
      <c r="G4303" s="457" t="s">
        <v>3</v>
      </c>
      <c r="H4303" s="459">
        <f>H4288*0.8</f>
        <v>0.8</v>
      </c>
      <c r="I4303" s="457" t="s">
        <v>26</v>
      </c>
      <c r="J4303" s="457" t="s">
        <v>3</v>
      </c>
      <c r="K4303" s="459">
        <v>12</v>
      </c>
      <c r="L4303" s="457" t="s">
        <v>12</v>
      </c>
      <c r="M4303" s="457" t="s">
        <v>5</v>
      </c>
      <c r="N4303" s="475">
        <f>ROUNDUP(IF(H4303&lt;=0,0,IF(K4303&lt;=0,F4303*H4303,F4303*H4303*K4303)),-3)</f>
        <v>384000</v>
      </c>
      <c r="O4303" s="17">
        <v>384000</v>
      </c>
      <c r="P4303" s="17">
        <f t="shared" si="395"/>
        <v>0</v>
      </c>
      <c r="Q4303" s="69"/>
      <c r="R4303" s="755"/>
      <c r="S4303" s="755"/>
      <c r="AZ4303" s="10"/>
      <c r="BA4303" s="10"/>
      <c r="BC4303" s="11"/>
      <c r="BD4303" s="12"/>
    </row>
    <row r="4304" spans="1:56" hidden="1">
      <c r="A4304" s="250"/>
      <c r="B4304" s="256"/>
      <c r="C4304" s="256"/>
      <c r="D4304" s="1079"/>
      <c r="E4304" s="455" t="s">
        <v>2509</v>
      </c>
      <c r="F4304" s="456">
        <v>20000</v>
      </c>
      <c r="G4304" s="457" t="s">
        <v>3</v>
      </c>
      <c r="H4304" s="459">
        <f>H4288*2</f>
        <v>2</v>
      </c>
      <c r="I4304" s="457" t="s">
        <v>26</v>
      </c>
      <c r="J4304" s="457" t="s">
        <v>3</v>
      </c>
      <c r="K4304" s="459">
        <v>12</v>
      </c>
      <c r="L4304" s="457" t="s">
        <v>12</v>
      </c>
      <c r="M4304" s="457" t="s">
        <v>5</v>
      </c>
      <c r="N4304" s="475">
        <f>ROUNDUP(IF(H4304&lt;=0,0,IF(K4304&lt;=0,F4304*H4304,F4304*H4304*K4304)),-3)</f>
        <v>480000</v>
      </c>
      <c r="O4304" s="17">
        <v>480000</v>
      </c>
      <c r="P4304" s="17">
        <f t="shared" si="395"/>
        <v>0</v>
      </c>
      <c r="Q4304" s="69"/>
      <c r="R4304" s="755"/>
      <c r="S4304" s="755"/>
      <c r="AZ4304" s="10"/>
      <c r="BA4304" s="10"/>
      <c r="BC4304" s="11"/>
      <c r="BD4304" s="12"/>
    </row>
    <row r="4305" spans="1:56" hidden="1">
      <c r="A4305" s="250"/>
      <c r="B4305" s="256"/>
      <c r="C4305" s="256"/>
      <c r="D4305" s="1079"/>
      <c r="E4305" s="455"/>
      <c r="F4305" s="456"/>
      <c r="G4305" s="457"/>
      <c r="H4305" s="459"/>
      <c r="I4305" s="457"/>
      <c r="J4305" s="457"/>
      <c r="K4305" s="459"/>
      <c r="L4305" s="457"/>
      <c r="M4305" s="457"/>
      <c r="N4305" s="475"/>
      <c r="O4305" s="17"/>
      <c r="P4305" s="17"/>
      <c r="Q4305" s="69"/>
      <c r="R4305" s="755"/>
      <c r="S4305" s="755"/>
      <c r="AZ4305" s="10"/>
      <c r="BA4305" s="10"/>
      <c r="BC4305" s="11"/>
      <c r="BD4305" s="12"/>
    </row>
    <row r="4306" spans="1:56" hidden="1">
      <c r="A4306" s="250"/>
      <c r="B4306" s="256"/>
      <c r="C4306" s="256"/>
      <c r="D4306" s="1011" t="s">
        <v>2526</v>
      </c>
      <c r="E4306" s="480"/>
      <c r="F4306" s="456"/>
      <c r="G4306" s="457"/>
      <c r="H4306" s="459"/>
      <c r="I4306" s="457"/>
      <c r="J4306" s="457"/>
      <c r="K4306" s="459"/>
      <c r="L4306" s="457"/>
      <c r="M4306" s="457"/>
      <c r="N4306" s="565">
        <f>SUBTOTAL(9,N4307:N4307)</f>
        <v>5328000</v>
      </c>
      <c r="O4306" s="565">
        <f>SUBTOTAL(9,O4307:O4307)</f>
        <v>5887000</v>
      </c>
      <c r="P4306" s="565">
        <f>SUBTOTAL(9,P4307:P4307)</f>
        <v>-559000</v>
      </c>
      <c r="Q4306" s="69"/>
      <c r="R4306" s="755"/>
      <c r="S4306" s="755"/>
      <c r="AZ4306" s="10"/>
      <c r="BA4306" s="10"/>
      <c r="BC4306" s="11"/>
      <c r="BD4306" s="12"/>
    </row>
    <row r="4307" spans="1:56" hidden="1">
      <c r="A4307" s="250"/>
      <c r="B4307" s="256"/>
      <c r="C4307" s="256"/>
      <c r="D4307" s="1079"/>
      <c r="E4307" s="455" t="s">
        <v>796</v>
      </c>
      <c r="F4307" s="456">
        <f>N4265-N4284-N4285+N4287-N4303-N4304</f>
        <v>60195000</v>
      </c>
      <c r="G4307" s="457" t="s">
        <v>3</v>
      </c>
      <c r="H4307" s="481">
        <v>8.8499999999999995E-2</v>
      </c>
      <c r="I4307" s="457" t="s">
        <v>2527</v>
      </c>
      <c r="J4307" s="457" t="s">
        <v>3</v>
      </c>
      <c r="K4307" s="459">
        <v>1</v>
      </c>
      <c r="L4307" s="457" t="s">
        <v>16</v>
      </c>
      <c r="M4307" s="457" t="s">
        <v>5</v>
      </c>
      <c r="N4307" s="475">
        <f>ROUNDUP(IF(H4307&lt;=0,F4307,IF(K4307&lt;=0,F4307*H4307,F4307*H4307*K4307)),-3)</f>
        <v>5328000</v>
      </c>
      <c r="O4307" s="17">
        <v>5887000</v>
      </c>
      <c r="P4307" s="17">
        <f>N4307-O4307</f>
        <v>-559000</v>
      </c>
      <c r="Q4307" s="69"/>
      <c r="R4307" s="755"/>
      <c r="S4307" s="755"/>
      <c r="AZ4307" s="10"/>
      <c r="BA4307" s="10"/>
      <c r="BC4307" s="11"/>
      <c r="BD4307" s="12"/>
    </row>
    <row r="4308" spans="1:56" hidden="1">
      <c r="A4308" s="250"/>
      <c r="B4308" s="256"/>
      <c r="C4308" s="256"/>
      <c r="D4308" s="1079"/>
      <c r="E4308" s="455"/>
      <c r="F4308" s="456"/>
      <c r="G4308" s="457"/>
      <c r="H4308" s="481"/>
      <c r="I4308" s="457"/>
      <c r="J4308" s="457"/>
      <c r="K4308" s="459"/>
      <c r="L4308" s="457"/>
      <c r="M4308" s="457"/>
      <c r="N4308" s="475"/>
      <c r="O4308" s="17"/>
      <c r="P4308" s="17"/>
      <c r="Q4308" s="69"/>
      <c r="R4308" s="755"/>
      <c r="S4308" s="755"/>
      <c r="AZ4308" s="10"/>
      <c r="BA4308" s="10"/>
      <c r="BC4308" s="11"/>
      <c r="BD4308" s="12"/>
    </row>
    <row r="4309" spans="1:56" hidden="1">
      <c r="A4309" s="250"/>
      <c r="B4309" s="256"/>
      <c r="C4309" s="256"/>
      <c r="D4309" s="1011" t="s">
        <v>2528</v>
      </c>
      <c r="E4309" s="455"/>
      <c r="F4309" s="456"/>
      <c r="G4309" s="457"/>
      <c r="H4309" s="483"/>
      <c r="I4309" s="457"/>
      <c r="J4309" s="457"/>
      <c r="K4309" s="459"/>
      <c r="L4309" s="457"/>
      <c r="M4309" s="457"/>
      <c r="N4309" s="565">
        <f>SUBTOTAL(9,N4310:N4324)</f>
        <v>16533000</v>
      </c>
      <c r="O4309" s="565">
        <f>SUBTOTAL(9,O4310:O4324)</f>
        <v>14082920</v>
      </c>
      <c r="P4309" s="565">
        <f>SUBTOTAL(9,P4310:P4324)</f>
        <v>2450080</v>
      </c>
      <c r="Q4309" s="69"/>
      <c r="R4309" s="755"/>
      <c r="S4309" s="755"/>
      <c r="AZ4309" s="10"/>
      <c r="BA4309" s="10"/>
      <c r="BC4309" s="11"/>
      <c r="BD4309" s="12"/>
    </row>
    <row r="4310" spans="1:56" hidden="1">
      <c r="A4310" s="250"/>
      <c r="B4310" s="256"/>
      <c r="C4310" s="256"/>
      <c r="D4310" s="1079"/>
      <c r="E4310" s="455" t="s">
        <v>802</v>
      </c>
      <c r="F4310" s="456">
        <v>40000</v>
      </c>
      <c r="G4310" s="457" t="s">
        <v>3</v>
      </c>
      <c r="H4310" s="458">
        <f>+H4266+H4288</f>
        <v>1</v>
      </c>
      <c r="I4310" s="457" t="s">
        <v>2510</v>
      </c>
      <c r="J4310" s="457" t="s">
        <v>3</v>
      </c>
      <c r="K4310" s="459">
        <v>12</v>
      </c>
      <c r="L4310" s="457" t="s">
        <v>12</v>
      </c>
      <c r="M4310" s="457" t="s">
        <v>5</v>
      </c>
      <c r="N4310" s="475">
        <f>ROUNDUP(IF(H4310&lt;=0,0,IF(K4310&lt;=0,F4310*H4310,F4310*H4310*K4310)),-3)</f>
        <v>480000</v>
      </c>
      <c r="O4310" s="17">
        <v>480000</v>
      </c>
      <c r="P4310" s="17">
        <f>N4310-O4310</f>
        <v>0</v>
      </c>
      <c r="Q4310" s="69"/>
      <c r="R4310" s="755"/>
      <c r="S4310" s="755"/>
      <c r="AZ4310" s="10"/>
      <c r="BA4310" s="10"/>
      <c r="BC4310" s="11"/>
      <c r="BD4310" s="12"/>
    </row>
    <row r="4311" spans="1:56" hidden="1">
      <c r="A4311" s="250"/>
      <c r="B4311" s="256"/>
      <c r="C4311" s="256"/>
      <c r="D4311" s="1079"/>
      <c r="E4311" s="455" t="s">
        <v>803</v>
      </c>
      <c r="F4311" s="456">
        <v>100000</v>
      </c>
      <c r="G4311" s="457" t="s">
        <v>3</v>
      </c>
      <c r="H4311" s="458">
        <f>+H4266+H4288</f>
        <v>1</v>
      </c>
      <c r="I4311" s="457" t="s">
        <v>2510</v>
      </c>
      <c r="J4311" s="457" t="s">
        <v>3</v>
      </c>
      <c r="K4311" s="459">
        <v>2</v>
      </c>
      <c r="L4311" s="457" t="s">
        <v>2511</v>
      </c>
      <c r="M4311" s="457" t="s">
        <v>5</v>
      </c>
      <c r="N4311" s="475">
        <f>ROUNDUP(IF(H4311&lt;=0,0,IF(K4311&lt;=0,F4311*H4311,F4311*H4311*K4311)),-3)</f>
        <v>200000</v>
      </c>
      <c r="O4311" s="17">
        <v>200000</v>
      </c>
      <c r="P4311" s="17">
        <f>N4311-O4311</f>
        <v>0</v>
      </c>
      <c r="Q4311" s="69"/>
      <c r="R4311" s="755"/>
      <c r="S4311" s="755"/>
      <c r="AZ4311" s="10"/>
      <c r="BA4311" s="10"/>
      <c r="BC4311" s="11"/>
      <c r="BD4311" s="12"/>
    </row>
    <row r="4312" spans="1:56" hidden="1">
      <c r="A4312" s="250"/>
      <c r="B4312" s="256"/>
      <c r="C4312" s="256"/>
      <c r="D4312" s="1079"/>
      <c r="E4312" s="455"/>
      <c r="F4312" s="456"/>
      <c r="G4312" s="457"/>
      <c r="H4312" s="481"/>
      <c r="I4312" s="457"/>
      <c r="J4312" s="457"/>
      <c r="K4312" s="459"/>
      <c r="L4312" s="457"/>
      <c r="M4312" s="457"/>
      <c r="N4312" s="475"/>
      <c r="O4312" s="17"/>
      <c r="P4312" s="17"/>
      <c r="Q4312" s="69"/>
      <c r="R4312" s="755"/>
      <c r="S4312" s="755"/>
      <c r="AZ4312" s="10"/>
      <c r="BA4312" s="10"/>
      <c r="BC4312" s="11"/>
      <c r="BD4312" s="12"/>
    </row>
    <row r="4313" spans="1:56" hidden="1">
      <c r="A4313" s="250"/>
      <c r="B4313" s="256"/>
      <c r="C4313" s="254"/>
      <c r="D4313" s="1004" t="s">
        <v>123</v>
      </c>
      <c r="E4313" s="13"/>
      <c r="H4313" s="58"/>
      <c r="K4313" s="58"/>
      <c r="N4313" s="17">
        <f>SUBTOTAL(9,N4314:N4314)</f>
        <v>3000000</v>
      </c>
      <c r="O4313" s="17">
        <f>SUBTOTAL(9,O4314:O4314)</f>
        <v>0</v>
      </c>
      <c r="P4313" s="17">
        <f>SUBTOTAL(9,P4314:P4314)</f>
        <v>3000000</v>
      </c>
      <c r="Q4313" s="69"/>
      <c r="R4313" s="755"/>
      <c r="S4313" s="755"/>
      <c r="AZ4313" s="10"/>
      <c r="BA4313" s="10"/>
      <c r="BC4313" s="11"/>
      <c r="BD4313" s="12"/>
    </row>
    <row r="4314" spans="1:56" hidden="1">
      <c r="A4314" s="250"/>
      <c r="B4314" s="256"/>
      <c r="C4314" s="254"/>
      <c r="D4314" s="1004"/>
      <c r="E4314" s="199" t="s">
        <v>2534</v>
      </c>
      <c r="F4314" s="23">
        <v>3000000</v>
      </c>
      <c r="G4314" s="15" t="s">
        <v>3</v>
      </c>
      <c r="H4314" s="16">
        <v>1</v>
      </c>
      <c r="I4314" s="15" t="s">
        <v>2510</v>
      </c>
      <c r="J4314" s="15" t="s">
        <v>3</v>
      </c>
      <c r="K4314" s="16">
        <v>1</v>
      </c>
      <c r="L4314" s="15" t="s">
        <v>2535</v>
      </c>
      <c r="M4314" s="15" t="s">
        <v>5</v>
      </c>
      <c r="N4314" s="17">
        <f>ROUNDUP(IF(H4314&lt;=0,F4314,IF(K4314&lt;=0,F4314*H4314,F4314*H4314*K4314)),-3)</f>
        <v>3000000</v>
      </c>
      <c r="O4314" s="316">
        <v>0</v>
      </c>
      <c r="P4314" s="17">
        <f>N4314-O4314</f>
        <v>3000000</v>
      </c>
      <c r="Q4314" s="69"/>
      <c r="R4314" s="755"/>
      <c r="S4314" s="755"/>
      <c r="AZ4314" s="10"/>
      <c r="BA4314" s="10"/>
      <c r="BC4314" s="11"/>
      <c r="BD4314" s="12"/>
    </row>
    <row r="4315" spans="1:56" hidden="1">
      <c r="A4315" s="250"/>
      <c r="B4315" s="256"/>
      <c r="C4315" s="254"/>
      <c r="D4315" s="1004"/>
      <c r="E4315" s="13"/>
      <c r="H4315" s="58"/>
      <c r="K4315" s="58"/>
      <c r="N4315" s="17"/>
      <c r="O4315" s="316"/>
      <c r="P4315" s="17"/>
      <c r="Q4315" s="69"/>
      <c r="R4315" s="755"/>
      <c r="S4315" s="755"/>
      <c r="AZ4315" s="10"/>
      <c r="BA4315" s="10"/>
      <c r="BC4315" s="11"/>
      <c r="BD4315" s="12"/>
    </row>
    <row r="4316" spans="1:56" hidden="1">
      <c r="A4316" s="250"/>
      <c r="B4316" s="256"/>
      <c r="C4316" s="254"/>
      <c r="D4316" s="1004" t="s">
        <v>436</v>
      </c>
      <c r="E4316" s="13"/>
      <c r="H4316" s="58"/>
      <c r="K4316" s="58"/>
      <c r="N4316" s="18">
        <f>SUBTOTAL(9,N4317:N4317)</f>
        <v>4500000</v>
      </c>
      <c r="O4316" s="18">
        <f>SUBTOTAL(9,O4317:O4317)</f>
        <v>5207920</v>
      </c>
      <c r="P4316" s="18">
        <f>SUBTOTAL(9,P4317:P4317)</f>
        <v>-707920</v>
      </c>
      <c r="Q4316" s="69"/>
      <c r="R4316" s="755"/>
      <c r="S4316" s="755"/>
      <c r="AZ4316" s="10"/>
      <c r="BA4316" s="10"/>
      <c r="BC4316" s="11"/>
      <c r="BD4316" s="12"/>
    </row>
    <row r="4317" spans="1:56" hidden="1">
      <c r="A4317" s="250"/>
      <c r="B4317" s="256"/>
      <c r="C4317" s="254"/>
      <c r="D4317" s="1004"/>
      <c r="E4317" s="199" t="s">
        <v>2536</v>
      </c>
      <c r="F4317" s="23">
        <v>1125000</v>
      </c>
      <c r="G4317" s="15" t="s">
        <v>3</v>
      </c>
      <c r="H4317" s="16">
        <v>4</v>
      </c>
      <c r="I4317" s="15" t="s">
        <v>2537</v>
      </c>
      <c r="J4317" s="15" t="s">
        <v>3</v>
      </c>
      <c r="K4317" s="16">
        <v>1</v>
      </c>
      <c r="L4317" s="15" t="s">
        <v>2477</v>
      </c>
      <c r="M4317" s="15" t="s">
        <v>5</v>
      </c>
      <c r="N4317" s="17">
        <f>ROUNDUP(IF(H4317&lt;=0,F4317,IF(K4317&lt;=0,F4317*H4317,F4317*H4317*K4317)),-3)</f>
        <v>4500000</v>
      </c>
      <c r="O4317" s="316">
        <v>5207920</v>
      </c>
      <c r="P4317" s="17">
        <f>N4317-O4317</f>
        <v>-707920</v>
      </c>
      <c r="Q4317" s="69"/>
      <c r="R4317" s="755"/>
      <c r="S4317" s="755"/>
      <c r="AZ4317" s="10"/>
      <c r="BA4317" s="10"/>
      <c r="BC4317" s="11"/>
      <c r="BD4317" s="12"/>
    </row>
    <row r="4318" spans="1:56" hidden="1">
      <c r="A4318" s="250"/>
      <c r="B4318" s="256"/>
      <c r="C4318" s="254"/>
      <c r="D4318" s="1004"/>
      <c r="E4318" s="199"/>
      <c r="F4318" s="23"/>
      <c r="N4318" s="17"/>
      <c r="O4318" s="316"/>
      <c r="P4318" s="17"/>
      <c r="Q4318" s="69"/>
      <c r="R4318" s="755"/>
      <c r="S4318" s="755"/>
      <c r="AZ4318" s="10"/>
      <c r="BA4318" s="10"/>
      <c r="BC4318" s="11"/>
      <c r="BD4318" s="12"/>
    </row>
    <row r="4319" spans="1:56" hidden="1">
      <c r="A4319" s="250"/>
      <c r="B4319" s="256"/>
      <c r="C4319" s="254"/>
      <c r="D4319" s="1004" t="s">
        <v>445</v>
      </c>
      <c r="E4319" s="199"/>
      <c r="F4319" s="23"/>
      <c r="N4319" s="17">
        <f>SUBTOTAL(9,N4320:N4320)</f>
        <v>4880000</v>
      </c>
      <c r="O4319" s="17">
        <f>SUBTOTAL(9,O4320:O4320)</f>
        <v>5000000</v>
      </c>
      <c r="P4319" s="17">
        <f>SUBTOTAL(9,P4320:P4320)</f>
        <v>-120000</v>
      </c>
      <c r="Q4319" s="69"/>
      <c r="R4319" s="755"/>
      <c r="S4319" s="755"/>
      <c r="AZ4319" s="10"/>
      <c r="BA4319" s="10"/>
      <c r="BC4319" s="11"/>
      <c r="BD4319" s="12"/>
    </row>
    <row r="4320" spans="1:56" hidden="1">
      <c r="A4320" s="250"/>
      <c r="B4320" s="256"/>
      <c r="C4320" s="254"/>
      <c r="D4320" s="1004"/>
      <c r="E4320" s="199" t="s">
        <v>2538</v>
      </c>
      <c r="F4320" s="14">
        <v>1220000</v>
      </c>
      <c r="G4320" s="15" t="s">
        <v>3</v>
      </c>
      <c r="H4320" s="16">
        <v>4</v>
      </c>
      <c r="I4320" s="15" t="s">
        <v>2537</v>
      </c>
      <c r="J4320" s="15" t="s">
        <v>3</v>
      </c>
      <c r="K4320" s="16">
        <v>1</v>
      </c>
      <c r="L4320" s="15" t="s">
        <v>2477</v>
      </c>
      <c r="M4320" s="15" t="s">
        <v>5</v>
      </c>
      <c r="N4320" s="17">
        <f>ROUNDUP(IF(H4320&lt;=0,0,IF(K4320&lt;=0,0,F4320*H4320*K4320)),-3)</f>
        <v>4880000</v>
      </c>
      <c r="O4320" s="316">
        <v>5000000</v>
      </c>
      <c r="P4320" s="17">
        <f>N4320-O4320</f>
        <v>-120000</v>
      </c>
      <c r="Q4320" s="69"/>
      <c r="R4320" s="755"/>
      <c r="S4320" s="755"/>
      <c r="AZ4320" s="10"/>
      <c r="BA4320" s="10"/>
      <c r="BC4320" s="11"/>
      <c r="BD4320" s="12"/>
    </row>
    <row r="4321" spans="1:56" hidden="1">
      <c r="A4321" s="250"/>
      <c r="B4321" s="256"/>
      <c r="C4321" s="254"/>
      <c r="D4321" s="1004"/>
      <c r="E4321" s="199"/>
      <c r="F4321" s="23"/>
      <c r="N4321" s="17"/>
      <c r="O4321" s="316"/>
      <c r="P4321" s="17"/>
      <c r="Q4321" s="69"/>
      <c r="R4321" s="755"/>
      <c r="S4321" s="755"/>
      <c r="AZ4321" s="10"/>
      <c r="BA4321" s="10"/>
      <c r="BC4321" s="11"/>
      <c r="BD4321" s="12"/>
    </row>
    <row r="4322" spans="1:56" hidden="1">
      <c r="A4322" s="250"/>
      <c r="B4322" s="256"/>
      <c r="C4322" s="256"/>
      <c r="D4322" s="1011" t="s">
        <v>2529</v>
      </c>
      <c r="E4322" s="455"/>
      <c r="F4322" s="456"/>
      <c r="G4322" s="457"/>
      <c r="H4322" s="481"/>
      <c r="I4322" s="457"/>
      <c r="J4322" s="457"/>
      <c r="K4322" s="459"/>
      <c r="L4322" s="457"/>
      <c r="M4322" s="457"/>
      <c r="N4322" s="565">
        <f>SUBTOTAL(9,N4323:N4327)</f>
        <v>5931000</v>
      </c>
      <c r="O4322" s="565">
        <f>SUBTOTAL(9,O4323:O4327)</f>
        <v>5354000</v>
      </c>
      <c r="P4322" s="565">
        <f>SUBTOTAL(9,P4323:P4327)</f>
        <v>577000</v>
      </c>
      <c r="Q4322" s="69"/>
      <c r="R4322" s="755"/>
      <c r="S4322" s="755"/>
      <c r="AZ4322" s="10"/>
      <c r="BA4322" s="10"/>
      <c r="BC4322" s="11"/>
      <c r="BD4322" s="12"/>
    </row>
    <row r="4323" spans="1:56" hidden="1">
      <c r="A4323" s="250"/>
      <c r="B4323" s="256"/>
      <c r="C4323" s="256"/>
      <c r="D4323" s="1079"/>
      <c r="E4323" s="455" t="s">
        <v>797</v>
      </c>
      <c r="F4323" s="456">
        <f>(N4265-1200000*H4266)+(N4287-1200000*H4288)</f>
        <v>59859000</v>
      </c>
      <c r="G4323" s="457" t="s">
        <v>3</v>
      </c>
      <c r="H4323" s="464">
        <v>1.2999999999999999E-2</v>
      </c>
      <c r="I4323" s="457" t="s">
        <v>2527</v>
      </c>
      <c r="J4323" s="457" t="s">
        <v>3</v>
      </c>
      <c r="K4323" s="459">
        <v>1</v>
      </c>
      <c r="L4323" s="457" t="s">
        <v>16</v>
      </c>
      <c r="M4323" s="457" t="s">
        <v>5</v>
      </c>
      <c r="N4323" s="475">
        <f>ROUNDUP(IF(H4323&lt;=0,F4323,IF(K4323&lt;=0,F4323*H4323,F4323*H4323*K4323)),-3)</f>
        <v>779000</v>
      </c>
      <c r="O4323" s="17">
        <v>761000</v>
      </c>
      <c r="P4323" s="17">
        <f>N4323-O4323</f>
        <v>18000</v>
      </c>
      <c r="Q4323" s="69"/>
      <c r="R4323" s="755"/>
      <c r="S4323" s="755"/>
      <c r="AZ4323" s="10"/>
      <c r="BA4323" s="10"/>
      <c r="BC4323" s="11"/>
      <c r="BD4323" s="12"/>
    </row>
    <row r="4324" spans="1:56" hidden="1">
      <c r="A4324" s="250"/>
      <c r="B4324" s="256"/>
      <c r="C4324" s="256"/>
      <c r="D4324" s="1079"/>
      <c r="E4324" s="455" t="s">
        <v>798</v>
      </c>
      <c r="F4324" s="456">
        <f>+F4323</f>
        <v>59859000</v>
      </c>
      <c r="G4324" s="457" t="s">
        <v>3</v>
      </c>
      <c r="H4324" s="465">
        <v>4.4999999999999998E-2</v>
      </c>
      <c r="I4324" s="457" t="s">
        <v>2527</v>
      </c>
      <c r="J4324" s="457" t="s">
        <v>3</v>
      </c>
      <c r="K4324" s="459">
        <v>1</v>
      </c>
      <c r="L4324" s="457" t="s">
        <v>16</v>
      </c>
      <c r="M4324" s="457" t="s">
        <v>5</v>
      </c>
      <c r="N4324" s="475">
        <f>ROUNDUP(IF(H4324&lt;=0,F4324,IF(K4324&lt;=0,F4324*H4324,F4324*H4324*K4324)),-3)</f>
        <v>2694000</v>
      </c>
      <c r="O4324" s="17">
        <v>2434000</v>
      </c>
      <c r="P4324" s="17">
        <f>N4324-O4324</f>
        <v>260000</v>
      </c>
      <c r="Q4324" s="69"/>
      <c r="R4324" s="755"/>
      <c r="S4324" s="755"/>
      <c r="AZ4324" s="10"/>
      <c r="BA4324" s="10"/>
      <c r="BC4324" s="11"/>
      <c r="BD4324" s="12"/>
    </row>
    <row r="4325" spans="1:56" hidden="1">
      <c r="A4325" s="250"/>
      <c r="B4325" s="256"/>
      <c r="C4325" s="256"/>
      <c r="D4325" s="1079"/>
      <c r="E4325" s="455" t="s">
        <v>799</v>
      </c>
      <c r="F4325" s="456">
        <f>+F4323</f>
        <v>59859000</v>
      </c>
      <c r="G4325" s="457" t="s">
        <v>3</v>
      </c>
      <c r="H4325" s="465">
        <v>8.4399999999999996E-3</v>
      </c>
      <c r="I4325" s="457" t="s">
        <v>2527</v>
      </c>
      <c r="J4325" s="457" t="s">
        <v>3</v>
      </c>
      <c r="K4325" s="459">
        <v>1</v>
      </c>
      <c r="L4325" s="457" t="s">
        <v>16</v>
      </c>
      <c r="M4325" s="457" t="s">
        <v>5</v>
      </c>
      <c r="N4325" s="475">
        <f>ROUNDUP(IF(H4325&lt;=0,F4325,IF(K4325&lt;=0,F4325*H4325,F4325*H4325*K4325)),-3)</f>
        <v>506000</v>
      </c>
      <c r="O4325" s="17">
        <v>495000</v>
      </c>
      <c r="P4325" s="17">
        <f>N4325-O4325</f>
        <v>11000</v>
      </c>
      <c r="Q4325" s="69"/>
      <c r="R4325" s="755"/>
      <c r="S4325" s="755"/>
      <c r="AZ4325" s="10"/>
      <c r="BA4325" s="10"/>
      <c r="BC4325" s="11"/>
      <c r="BD4325" s="12"/>
    </row>
    <row r="4326" spans="1:56" hidden="1">
      <c r="A4326" s="250"/>
      <c r="B4326" s="256"/>
      <c r="C4326" s="256"/>
      <c r="D4326" s="1079"/>
      <c r="E4326" s="455" t="s">
        <v>800</v>
      </c>
      <c r="F4326" s="456">
        <f>+F4323</f>
        <v>59859000</v>
      </c>
      <c r="G4326" s="457" t="s">
        <v>3</v>
      </c>
      <c r="H4326" s="466">
        <v>3.0599999999999999E-2</v>
      </c>
      <c r="I4326" s="457" t="s">
        <v>2527</v>
      </c>
      <c r="J4326" s="457" t="s">
        <v>3</v>
      </c>
      <c r="K4326" s="459">
        <v>1</v>
      </c>
      <c r="L4326" s="457" t="s">
        <v>16</v>
      </c>
      <c r="M4326" s="457" t="s">
        <v>5</v>
      </c>
      <c r="N4326" s="475">
        <f>ROUNDUP(IF(H4326&lt;=0,F4326,IF(K4326&lt;=0,F4326*H4326,F4326*H4326*K4326)),-3)</f>
        <v>1832000</v>
      </c>
      <c r="O4326" s="17">
        <v>1546000</v>
      </c>
      <c r="P4326" s="17">
        <f>N4326-O4326</f>
        <v>286000</v>
      </c>
      <c r="Q4326" s="69"/>
      <c r="R4326" s="755"/>
      <c r="S4326" s="755"/>
      <c r="AZ4326" s="10"/>
      <c r="BA4326" s="10"/>
      <c r="BC4326" s="11"/>
      <c r="BD4326" s="12"/>
    </row>
    <row r="4327" spans="1:56" hidden="1">
      <c r="A4327" s="250"/>
      <c r="B4327" s="256"/>
      <c r="C4327" s="256"/>
      <c r="D4327" s="1079"/>
      <c r="E4327" s="455" t="s">
        <v>2530</v>
      </c>
      <c r="F4327" s="456">
        <f>+N4326</f>
        <v>1832000</v>
      </c>
      <c r="G4327" s="457" t="s">
        <v>3</v>
      </c>
      <c r="H4327" s="466">
        <v>6.5500000000000003E-2</v>
      </c>
      <c r="I4327" s="457" t="s">
        <v>2527</v>
      </c>
      <c r="J4327" s="457" t="s">
        <v>3</v>
      </c>
      <c r="K4327" s="459">
        <v>1</v>
      </c>
      <c r="L4327" s="457" t="s">
        <v>16</v>
      </c>
      <c r="M4327" s="457" t="s">
        <v>5</v>
      </c>
      <c r="N4327" s="475">
        <f>ROUNDUP(IF(H4327&lt;=0,F4327,IF(K4327&lt;=0,F4327*H4327,F4327*H4327*K4327)),-3)</f>
        <v>120000</v>
      </c>
      <c r="O4327" s="17">
        <v>118000</v>
      </c>
      <c r="P4327" s="17">
        <f>N4327-O4327</f>
        <v>2000</v>
      </c>
      <c r="Q4327" s="69"/>
      <c r="R4327" s="755"/>
      <c r="S4327" s="755"/>
      <c r="AZ4327" s="10"/>
      <c r="BA4327" s="10"/>
      <c r="BC4327" s="11"/>
      <c r="BD4327" s="12"/>
    </row>
    <row r="4328" spans="1:56" hidden="1">
      <c r="A4328" s="250"/>
      <c r="B4328" s="256"/>
      <c r="C4328" s="256"/>
      <c r="D4328" s="1079"/>
      <c r="E4328" s="455"/>
      <c r="F4328" s="456"/>
      <c r="G4328" s="457"/>
      <c r="H4328" s="466"/>
      <c r="I4328" s="457"/>
      <c r="J4328" s="457"/>
      <c r="K4328" s="459"/>
      <c r="L4328" s="457"/>
      <c r="M4328" s="457"/>
      <c r="N4328" s="475"/>
      <c r="O4328" s="17"/>
      <c r="P4328" s="17"/>
      <c r="Q4328" s="69"/>
      <c r="R4328" s="755"/>
      <c r="S4328" s="755"/>
      <c r="AZ4328" s="10"/>
      <c r="BA4328" s="10"/>
      <c r="BC4328" s="11"/>
      <c r="BD4328" s="12"/>
    </row>
    <row r="4329" spans="1:56" hidden="1">
      <c r="A4329" s="250"/>
      <c r="B4329" s="256"/>
      <c r="C4329" s="256"/>
      <c r="D4329" s="1011" t="s">
        <v>2531</v>
      </c>
      <c r="E4329" s="455"/>
      <c r="F4329" s="456"/>
      <c r="G4329" s="457"/>
      <c r="H4329" s="482"/>
      <c r="I4329" s="457"/>
      <c r="J4329" s="457"/>
      <c r="K4329" s="459"/>
      <c r="L4329" s="457"/>
      <c r="M4329" s="457"/>
      <c r="N4329" s="565">
        <f>SUBTOTAL(9,N4330:N4330)</f>
        <v>960000</v>
      </c>
      <c r="O4329" s="565">
        <f>SUBTOTAL(9,O4330:O4330)</f>
        <v>840000</v>
      </c>
      <c r="P4329" s="565">
        <f>SUBTOTAL(9,P4330:P4330)</f>
        <v>120000</v>
      </c>
      <c r="Q4329" s="69"/>
      <c r="R4329" s="755"/>
      <c r="S4329" s="755"/>
      <c r="AZ4329" s="10"/>
      <c r="BA4329" s="10"/>
      <c r="BC4329" s="11"/>
      <c r="BD4329" s="12"/>
    </row>
    <row r="4330" spans="1:56" hidden="1">
      <c r="A4330" s="250"/>
      <c r="B4330" s="256"/>
      <c r="C4330" s="256"/>
      <c r="D4330" s="1079"/>
      <c r="E4330" s="455" t="s">
        <v>1543</v>
      </c>
      <c r="F4330" s="456">
        <v>80000</v>
      </c>
      <c r="G4330" s="457" t="s">
        <v>3</v>
      </c>
      <c r="H4330" s="458">
        <f>+H4266+H4288</f>
        <v>1</v>
      </c>
      <c r="I4330" s="457" t="s">
        <v>2510</v>
      </c>
      <c r="J4330" s="457" t="s">
        <v>3</v>
      </c>
      <c r="K4330" s="459">
        <v>12</v>
      </c>
      <c r="L4330" s="457" t="s">
        <v>12</v>
      </c>
      <c r="M4330" s="457" t="s">
        <v>5</v>
      </c>
      <c r="N4330" s="475">
        <f>ROUNDUP(IF(H4330&lt;=0,0,IF(K4330&lt;=0,F4330*H4330,F4330*H4330*K4330)),-3)</f>
        <v>960000</v>
      </c>
      <c r="O4330" s="17">
        <v>840000</v>
      </c>
      <c r="P4330" s="17">
        <f>N4330-O4330</f>
        <v>120000</v>
      </c>
      <c r="Q4330" s="69"/>
      <c r="R4330" s="755"/>
      <c r="S4330" s="755"/>
      <c r="AZ4330" s="10"/>
      <c r="BA4330" s="10"/>
      <c r="BC4330" s="11"/>
      <c r="BD4330" s="12"/>
    </row>
    <row r="4331" spans="1:56" hidden="1">
      <c r="A4331" s="250"/>
      <c r="B4331" s="256"/>
      <c r="C4331" s="254"/>
      <c r="D4331" s="1079"/>
      <c r="E4331" s="455"/>
      <c r="F4331" s="456"/>
      <c r="G4331" s="457"/>
      <c r="H4331" s="466"/>
      <c r="I4331" s="457"/>
      <c r="J4331" s="457"/>
      <c r="K4331" s="459"/>
      <c r="L4331" s="457"/>
      <c r="M4331" s="457"/>
      <c r="N4331" s="475"/>
      <c r="O4331" s="17"/>
      <c r="P4331" s="17"/>
      <c r="Q4331" s="69"/>
      <c r="R4331" s="755"/>
      <c r="S4331" s="755"/>
      <c r="AZ4331" s="10"/>
      <c r="BA4331" s="10"/>
      <c r="BC4331" s="11"/>
      <c r="BD4331" s="12"/>
    </row>
    <row r="4332" spans="1:56" hidden="1">
      <c r="A4332" s="250"/>
      <c r="B4332" s="256"/>
      <c r="C4332" s="254"/>
      <c r="D4332" s="1011" t="s">
        <v>2532</v>
      </c>
      <c r="E4332" s="455"/>
      <c r="F4332" s="456"/>
      <c r="G4332" s="457"/>
      <c r="H4332" s="466"/>
      <c r="I4332" s="457"/>
      <c r="J4332" s="457"/>
      <c r="K4332" s="459"/>
      <c r="L4332" s="457"/>
      <c r="M4332" s="457"/>
      <c r="N4332" s="565">
        <f>SUBTOTAL(9,N4333:N4333)</f>
        <v>890000</v>
      </c>
      <c r="O4332" s="565">
        <f>SUBTOTAL(9,O4333:O4333)</f>
        <v>839000</v>
      </c>
      <c r="P4332" s="565">
        <f>SUBTOTAL(9,P4333:P4333)</f>
        <v>51000</v>
      </c>
      <c r="Q4332" s="69"/>
      <c r="R4332" s="755"/>
      <c r="S4332" s="755"/>
      <c r="AZ4332" s="10"/>
      <c r="BA4332" s="10"/>
      <c r="BC4332" s="11"/>
      <c r="BD4332" s="12"/>
    </row>
    <row r="4333" spans="1:56" hidden="1">
      <c r="A4333" s="250"/>
      <c r="B4333" s="256"/>
      <c r="C4333" s="254"/>
      <c r="D4333" s="1079"/>
      <c r="E4333" s="455" t="s">
        <v>2533</v>
      </c>
      <c r="F4333" s="462">
        <v>890000</v>
      </c>
      <c r="G4333" s="457" t="s">
        <v>3</v>
      </c>
      <c r="H4333" s="458">
        <f>H4266+H4288</f>
        <v>1</v>
      </c>
      <c r="I4333" s="457" t="s">
        <v>2510</v>
      </c>
      <c r="J4333" s="457" t="s">
        <v>3</v>
      </c>
      <c r="K4333" s="459">
        <v>1</v>
      </c>
      <c r="L4333" s="457" t="s">
        <v>16</v>
      </c>
      <c r="M4333" s="457" t="s">
        <v>5</v>
      </c>
      <c r="N4333" s="475">
        <f>ROUNDUP((F4333*H4333*K4333),-3)</f>
        <v>890000</v>
      </c>
      <c r="O4333" s="17">
        <v>839000</v>
      </c>
      <c r="P4333" s="17">
        <f>N4333-O4333</f>
        <v>51000</v>
      </c>
      <c r="Q4333" s="69"/>
      <c r="R4333" s="755"/>
      <c r="S4333" s="755"/>
      <c r="AZ4333" s="10"/>
      <c r="BA4333" s="10"/>
      <c r="BC4333" s="11"/>
      <c r="BD4333" s="12"/>
    </row>
    <row r="4334" spans="1:56" hidden="1">
      <c r="A4334" s="250"/>
      <c r="B4334" s="256"/>
      <c r="C4334" s="254"/>
      <c r="D4334" s="1079"/>
      <c r="E4334" s="455"/>
      <c r="F4334" s="456"/>
      <c r="G4334" s="457"/>
      <c r="H4334" s="458"/>
      <c r="I4334" s="457"/>
      <c r="J4334" s="457"/>
      <c r="K4334" s="459"/>
      <c r="L4334" s="457"/>
      <c r="M4334" s="457"/>
      <c r="N4334" s="475"/>
      <c r="O4334" s="17"/>
      <c r="P4334" s="17"/>
      <c r="Q4334" s="69"/>
      <c r="R4334" s="755"/>
      <c r="S4334" s="755"/>
      <c r="AZ4334" s="10"/>
      <c r="BA4334" s="10"/>
      <c r="BC4334" s="11"/>
      <c r="BD4334" s="12"/>
    </row>
    <row r="4335" spans="1:56" hidden="1">
      <c r="A4335" s="250"/>
      <c r="B4335" s="256"/>
      <c r="C4335" s="254"/>
      <c r="D4335" s="1004" t="s">
        <v>412</v>
      </c>
      <c r="E4335" s="13"/>
      <c r="H4335" s="58"/>
      <c r="K4335" s="58"/>
      <c r="N4335" s="18">
        <f>SUBTOTAL(9,N4336:N4342)</f>
        <v>289672000</v>
      </c>
      <c r="O4335" s="18">
        <f>SUBTOTAL(9,O4336:O4342)</f>
        <v>268004800</v>
      </c>
      <c r="P4335" s="18">
        <f>SUBTOTAL(9,P4336:P4342)</f>
        <v>21667200</v>
      </c>
      <c r="Q4335" s="69"/>
      <c r="R4335" s="755"/>
      <c r="S4335" s="755"/>
      <c r="AZ4335" s="10"/>
      <c r="BA4335" s="10"/>
      <c r="BC4335" s="11"/>
      <c r="BD4335" s="12"/>
    </row>
    <row r="4336" spans="1:56" hidden="1">
      <c r="A4336" s="250"/>
      <c r="B4336" s="256"/>
      <c r="C4336" s="254"/>
      <c r="D4336" s="1004"/>
      <c r="E4336" s="13" t="s">
        <v>2539</v>
      </c>
      <c r="F4336" s="14">
        <v>850000</v>
      </c>
      <c r="G4336" s="15" t="s">
        <v>3</v>
      </c>
      <c r="H4336" s="16">
        <v>100</v>
      </c>
      <c r="I4336" s="15" t="s">
        <v>2540</v>
      </c>
      <c r="J4336" s="15" t="s">
        <v>3</v>
      </c>
      <c r="K4336" s="16">
        <v>1</v>
      </c>
      <c r="L4336" s="15" t="s">
        <v>2477</v>
      </c>
      <c r="M4336" s="15" t="s">
        <v>5</v>
      </c>
      <c r="N4336" s="17">
        <f t="shared" ref="N4336:N4342" si="396">ROUNDUP(IF(H4336&lt;=0,0,IF(K4336&lt;=0,0,F4336*H4336*K4336)),-3)</f>
        <v>85000000</v>
      </c>
      <c r="O4336" s="316">
        <v>108004800</v>
      </c>
      <c r="P4336" s="17">
        <f t="shared" ref="P4336:P4342" si="397">N4336-O4336</f>
        <v>-23004800</v>
      </c>
      <c r="Q4336" s="69"/>
      <c r="R4336" s="755"/>
      <c r="S4336" s="755"/>
      <c r="AZ4336" s="10"/>
      <c r="BA4336" s="10"/>
      <c r="BC4336" s="11"/>
      <c r="BD4336" s="12"/>
    </row>
    <row r="4337" spans="1:56" hidden="1">
      <c r="A4337" s="250"/>
      <c r="B4337" s="256"/>
      <c r="C4337" s="254"/>
      <c r="D4337" s="1004"/>
      <c r="E4337" s="13" t="s">
        <v>2541</v>
      </c>
      <c r="F4337" s="14">
        <v>850000</v>
      </c>
      <c r="G4337" s="15" t="s">
        <v>3</v>
      </c>
      <c r="H4337" s="16">
        <v>20</v>
      </c>
      <c r="I4337" s="15" t="s">
        <v>2540</v>
      </c>
      <c r="J4337" s="15" t="s">
        <v>3</v>
      </c>
      <c r="K4337" s="16">
        <v>1</v>
      </c>
      <c r="L4337" s="15" t="s">
        <v>2477</v>
      </c>
      <c r="M4337" s="15" t="s">
        <v>5</v>
      </c>
      <c r="N4337" s="17">
        <f t="shared" si="396"/>
        <v>17000000</v>
      </c>
      <c r="O4337" s="316">
        <v>50000000</v>
      </c>
      <c r="P4337" s="17">
        <f t="shared" si="397"/>
        <v>-33000000</v>
      </c>
      <c r="Q4337" s="69"/>
      <c r="R4337" s="755"/>
      <c r="S4337" s="755"/>
      <c r="AZ4337" s="10"/>
      <c r="BA4337" s="10"/>
      <c r="BC4337" s="11"/>
      <c r="BD4337" s="12"/>
    </row>
    <row r="4338" spans="1:56" hidden="1">
      <c r="A4338" s="250"/>
      <c r="B4338" s="256"/>
      <c r="C4338" s="254"/>
      <c r="D4338" s="1004"/>
      <c r="E4338" s="13" t="s">
        <v>2542</v>
      </c>
      <c r="F4338" s="14">
        <v>800000</v>
      </c>
      <c r="G4338" s="15" t="s">
        <v>3</v>
      </c>
      <c r="H4338" s="16">
        <v>40</v>
      </c>
      <c r="I4338" s="15" t="s">
        <v>2540</v>
      </c>
      <c r="J4338" s="15" t="s">
        <v>3</v>
      </c>
      <c r="K4338" s="16">
        <v>1</v>
      </c>
      <c r="L4338" s="15" t="s">
        <v>2477</v>
      </c>
      <c r="M4338" s="15" t="s">
        <v>5</v>
      </c>
      <c r="N4338" s="17">
        <f t="shared" si="396"/>
        <v>32000000</v>
      </c>
      <c r="O4338" s="316">
        <v>50000000</v>
      </c>
      <c r="P4338" s="17">
        <f t="shared" si="397"/>
        <v>-18000000</v>
      </c>
      <c r="Q4338" s="69"/>
      <c r="R4338" s="755"/>
      <c r="S4338" s="755"/>
      <c r="AZ4338" s="10"/>
      <c r="BA4338" s="10"/>
      <c r="BC4338" s="11"/>
      <c r="BD4338" s="12"/>
    </row>
    <row r="4339" spans="1:56" hidden="1">
      <c r="A4339" s="250"/>
      <c r="B4339" s="256"/>
      <c r="C4339" s="254"/>
      <c r="D4339" s="1004"/>
      <c r="E4339" s="13" t="s">
        <v>2543</v>
      </c>
      <c r="F4339" s="14">
        <v>400000</v>
      </c>
      <c r="G4339" s="15" t="s">
        <v>3</v>
      </c>
      <c r="H4339" s="16">
        <v>40</v>
      </c>
      <c r="I4339" s="15" t="s">
        <v>2540</v>
      </c>
      <c r="J4339" s="15" t="s">
        <v>3</v>
      </c>
      <c r="K4339" s="16">
        <v>1</v>
      </c>
      <c r="L4339" s="15" t="s">
        <v>2477</v>
      </c>
      <c r="M4339" s="15" t="s">
        <v>5</v>
      </c>
      <c r="N4339" s="17">
        <f t="shared" si="396"/>
        <v>16000000</v>
      </c>
      <c r="O4339" s="316">
        <v>10000000</v>
      </c>
      <c r="P4339" s="17">
        <f t="shared" si="397"/>
        <v>6000000</v>
      </c>
      <c r="Q4339" s="69"/>
      <c r="R4339" s="755"/>
      <c r="S4339" s="755"/>
      <c r="AZ4339" s="10"/>
      <c r="BA4339" s="10"/>
      <c r="BC4339" s="11"/>
      <c r="BD4339" s="12"/>
    </row>
    <row r="4340" spans="1:56" hidden="1">
      <c r="A4340" s="250"/>
      <c r="B4340" s="256"/>
      <c r="C4340" s="254"/>
      <c r="D4340" s="1004"/>
      <c r="E4340" s="13" t="s">
        <v>2544</v>
      </c>
      <c r="F4340" s="14">
        <v>50000</v>
      </c>
      <c r="G4340" s="15" t="s">
        <v>3</v>
      </c>
      <c r="H4340" s="16">
        <v>200</v>
      </c>
      <c r="I4340" s="15" t="s">
        <v>2540</v>
      </c>
      <c r="J4340" s="15" t="s">
        <v>3</v>
      </c>
      <c r="K4340" s="16">
        <v>1</v>
      </c>
      <c r="L4340" s="15" t="s">
        <v>2477</v>
      </c>
      <c r="M4340" s="15" t="s">
        <v>5</v>
      </c>
      <c r="N4340" s="17">
        <f t="shared" si="396"/>
        <v>10000000</v>
      </c>
      <c r="O4340" s="316">
        <v>10000000</v>
      </c>
      <c r="P4340" s="17">
        <f t="shared" si="397"/>
        <v>0</v>
      </c>
      <c r="Q4340" s="69"/>
      <c r="R4340" s="755"/>
      <c r="S4340" s="755"/>
      <c r="AZ4340" s="10"/>
      <c r="BA4340" s="10"/>
      <c r="BC4340" s="11"/>
      <c r="BD4340" s="12"/>
    </row>
    <row r="4341" spans="1:56" hidden="1">
      <c r="A4341" s="250"/>
      <c r="B4341" s="256"/>
      <c r="C4341" s="254"/>
      <c r="D4341" s="1004"/>
      <c r="E4341" s="13" t="s">
        <v>2545</v>
      </c>
      <c r="F4341" s="14">
        <v>112672000</v>
      </c>
      <c r="G4341" s="15" t="s">
        <v>3</v>
      </c>
      <c r="H4341" s="16">
        <v>1</v>
      </c>
      <c r="I4341" s="15" t="s">
        <v>2493</v>
      </c>
      <c r="J4341" s="15" t="s">
        <v>3</v>
      </c>
      <c r="K4341" s="16">
        <v>1</v>
      </c>
      <c r="L4341" s="15" t="s">
        <v>2477</v>
      </c>
      <c r="M4341" s="15" t="s">
        <v>5</v>
      </c>
      <c r="N4341" s="17">
        <f t="shared" si="396"/>
        <v>112672000</v>
      </c>
      <c r="O4341" s="316">
        <v>40000000</v>
      </c>
      <c r="P4341" s="17">
        <f t="shared" si="397"/>
        <v>72672000</v>
      </c>
      <c r="Q4341" s="69"/>
      <c r="R4341" s="755"/>
      <c r="S4341" s="755"/>
      <c r="AZ4341" s="10"/>
      <c r="BA4341" s="10"/>
      <c r="BC4341" s="11"/>
      <c r="BD4341" s="12"/>
    </row>
    <row r="4342" spans="1:56" hidden="1">
      <c r="A4342" s="250"/>
      <c r="B4342" s="256"/>
      <c r="C4342" s="254"/>
      <c r="D4342" s="1004"/>
      <c r="E4342" s="13" t="s">
        <v>2546</v>
      </c>
      <c r="F4342" s="14">
        <v>8500000</v>
      </c>
      <c r="G4342" s="15" t="s">
        <v>3</v>
      </c>
      <c r="H4342" s="16">
        <v>2</v>
      </c>
      <c r="I4342" s="15" t="s">
        <v>2493</v>
      </c>
      <c r="J4342" s="15" t="s">
        <v>3</v>
      </c>
      <c r="K4342" s="16">
        <v>1</v>
      </c>
      <c r="L4342" s="15" t="s">
        <v>2477</v>
      </c>
      <c r="M4342" s="15" t="s">
        <v>5</v>
      </c>
      <c r="N4342" s="17">
        <f t="shared" si="396"/>
        <v>17000000</v>
      </c>
      <c r="O4342" s="316">
        <v>0</v>
      </c>
      <c r="P4342" s="17">
        <f t="shared" si="397"/>
        <v>17000000</v>
      </c>
      <c r="Q4342" s="69"/>
      <c r="R4342" s="755"/>
      <c r="S4342" s="755"/>
      <c r="AZ4342" s="10"/>
      <c r="BA4342" s="10"/>
      <c r="BC4342" s="11"/>
      <c r="BD4342" s="12"/>
    </row>
    <row r="4343" spans="1:56" hidden="1">
      <c r="A4343" s="250"/>
      <c r="B4343" s="256"/>
      <c r="C4343" s="254"/>
      <c r="D4343" s="1004"/>
      <c r="E4343" s="199" t="s">
        <v>2556</v>
      </c>
      <c r="F4343" s="14">
        <v>8500000</v>
      </c>
      <c r="G4343" s="15" t="s">
        <v>3</v>
      </c>
      <c r="H4343" s="16">
        <v>1</v>
      </c>
      <c r="I4343" s="15" t="s">
        <v>2495</v>
      </c>
      <c r="J4343" s="15" t="s">
        <v>3</v>
      </c>
      <c r="K4343" s="16">
        <v>1</v>
      </c>
      <c r="L4343" s="15" t="s">
        <v>2498</v>
      </c>
      <c r="M4343" s="15" t="s">
        <v>5</v>
      </c>
      <c r="N4343" s="17">
        <f>ROUNDUP(IF(H4343&lt;=0,0,IF(K4343&lt;=0,0,F4343*H4343*K4343)),-3)</f>
        <v>8500000</v>
      </c>
      <c r="O4343" s="316">
        <v>0</v>
      </c>
      <c r="P4343" s="17">
        <f>N4343-O4343</f>
        <v>8500000</v>
      </c>
      <c r="Q4343" s="69"/>
      <c r="R4343" s="755"/>
      <c r="S4343" s="755"/>
      <c r="AZ4343" s="10"/>
      <c r="BA4343" s="10"/>
      <c r="BC4343" s="11"/>
      <c r="BD4343" s="12"/>
    </row>
    <row r="4344" spans="1:56" hidden="1">
      <c r="A4344" s="250"/>
      <c r="B4344" s="256"/>
      <c r="C4344" s="254"/>
      <c r="E4344" s="199"/>
      <c r="M4344" s="449"/>
      <c r="N4344" s="356"/>
      <c r="O4344" s="316"/>
      <c r="P4344" s="17"/>
      <c r="Q4344" s="69"/>
      <c r="R4344" s="755"/>
      <c r="S4344" s="755"/>
      <c r="AZ4344" s="10"/>
      <c r="BA4344" s="10"/>
      <c r="BC4344" s="11"/>
      <c r="BD4344" s="12"/>
    </row>
    <row r="4345" spans="1:56" hidden="1">
      <c r="A4345" s="250"/>
      <c r="B4345" s="256"/>
      <c r="C4345" s="254"/>
      <c r="D4345" s="1011" t="s">
        <v>407</v>
      </c>
      <c r="E4345" s="455"/>
      <c r="F4345" s="456"/>
      <c r="G4345" s="457"/>
      <c r="H4345" s="458"/>
      <c r="I4345" s="457"/>
      <c r="J4345" s="457"/>
      <c r="K4345" s="459"/>
      <c r="L4345" s="457"/>
      <c r="M4345" s="457"/>
      <c r="N4345" s="565">
        <f>SUBTOTAL(9,N4346:N4346)</f>
        <v>600000</v>
      </c>
      <c r="O4345" s="565">
        <f>SUBTOTAL(9,O4346:O4346)</f>
        <v>0</v>
      </c>
      <c r="P4345" s="565">
        <f>SUBTOTAL(9,P4346:P4346)</f>
        <v>600000</v>
      </c>
      <c r="Q4345" s="69"/>
      <c r="R4345" s="755"/>
      <c r="S4345" s="755"/>
      <c r="AZ4345" s="10"/>
      <c r="BA4345" s="10"/>
      <c r="BC4345" s="11"/>
      <c r="BD4345" s="12"/>
    </row>
    <row r="4346" spans="1:56" hidden="1">
      <c r="A4346" s="250"/>
      <c r="B4346" s="256"/>
      <c r="C4346" s="254"/>
      <c r="D4346" s="1079"/>
      <c r="E4346" s="455" t="s">
        <v>808</v>
      </c>
      <c r="F4346" s="462">
        <v>600000</v>
      </c>
      <c r="G4346" s="457" t="s">
        <v>3</v>
      </c>
      <c r="H4346" s="458">
        <f>H4266+H4288</f>
        <v>1</v>
      </c>
      <c r="I4346" s="457" t="s">
        <v>2510</v>
      </c>
      <c r="J4346" s="457" t="s">
        <v>3</v>
      </c>
      <c r="K4346" s="459">
        <v>1</v>
      </c>
      <c r="L4346" s="457" t="s">
        <v>16</v>
      </c>
      <c r="M4346" s="457" t="s">
        <v>5</v>
      </c>
      <c r="N4346" s="475">
        <f>ROUNDUP((F4346*H4346*K4346),-3)</f>
        <v>600000</v>
      </c>
      <c r="O4346" s="17">
        <v>0</v>
      </c>
      <c r="P4346" s="17">
        <f>N4346-O4346</f>
        <v>600000</v>
      </c>
      <c r="Q4346" s="69"/>
      <c r="R4346" s="755"/>
      <c r="S4346" s="755"/>
      <c r="AZ4346" s="10"/>
      <c r="BA4346" s="10"/>
      <c r="BC4346" s="11"/>
      <c r="BD4346" s="12"/>
    </row>
    <row r="4347" spans="1:56" hidden="1">
      <c r="A4347" s="250"/>
      <c r="B4347" s="256"/>
      <c r="C4347" s="254"/>
      <c r="D4347" s="1079"/>
      <c r="E4347" s="455"/>
      <c r="F4347" s="456"/>
      <c r="G4347" s="457"/>
      <c r="H4347" s="458"/>
      <c r="I4347" s="457"/>
      <c r="J4347" s="457"/>
      <c r="K4347" s="459"/>
      <c r="L4347" s="457"/>
      <c r="M4347" s="457"/>
      <c r="N4347" s="475"/>
      <c r="O4347" s="17"/>
      <c r="P4347" s="17"/>
      <c r="Q4347" s="69"/>
      <c r="R4347" s="755"/>
      <c r="S4347" s="755"/>
      <c r="AZ4347" s="10"/>
      <c r="BA4347" s="10"/>
      <c r="BC4347" s="11"/>
      <c r="BD4347" s="12"/>
    </row>
    <row r="4348" spans="1:56" hidden="1">
      <c r="A4348" s="250"/>
      <c r="B4348" s="256"/>
      <c r="C4348" s="254"/>
      <c r="D4348" s="1004" t="s">
        <v>434</v>
      </c>
      <c r="E4348" s="13"/>
      <c r="H4348" s="58"/>
      <c r="K4348" s="58"/>
      <c r="N4348" s="18">
        <f>SUBTOTAL(9,N4349:N4352)</f>
        <v>17000000</v>
      </c>
      <c r="O4348" s="18">
        <f>SUBTOTAL(9,O4349:O4352)</f>
        <v>130123000</v>
      </c>
      <c r="P4348" s="18">
        <f>SUBTOTAL(9,P4349:P4352)</f>
        <v>-113123000</v>
      </c>
      <c r="Q4348" s="69"/>
      <c r="R4348" s="755"/>
      <c r="S4348" s="755"/>
      <c r="AZ4348" s="10"/>
      <c r="BA4348" s="10"/>
      <c r="BC4348" s="11"/>
      <c r="BD4348" s="12"/>
    </row>
    <row r="4349" spans="1:56" hidden="1">
      <c r="A4349" s="250"/>
      <c r="B4349" s="256"/>
      <c r="C4349" s="254"/>
      <c r="D4349" s="1004"/>
      <c r="E4349" s="13" t="s">
        <v>2547</v>
      </c>
      <c r="F4349" s="14">
        <v>0</v>
      </c>
      <c r="G4349" s="15" t="s">
        <v>3</v>
      </c>
      <c r="H4349" s="16">
        <v>1</v>
      </c>
      <c r="I4349" s="15" t="s">
        <v>2493</v>
      </c>
      <c r="J4349" s="15" t="s">
        <v>3</v>
      </c>
      <c r="K4349" s="16">
        <v>1</v>
      </c>
      <c r="L4349" s="15" t="s">
        <v>2477</v>
      </c>
      <c r="M4349" s="15" t="s">
        <v>5</v>
      </c>
      <c r="N4349" s="17">
        <f>ROUNDUP(IF(H4349&lt;=0,0,IF(K4349&lt;=0,0,F4349*H4349*K4349)),-3)</f>
        <v>0</v>
      </c>
      <c r="O4349" s="316">
        <v>75000000</v>
      </c>
      <c r="P4349" s="17">
        <f>N4349-O4349</f>
        <v>-75000000</v>
      </c>
      <c r="Q4349" s="69"/>
      <c r="R4349" s="755"/>
      <c r="S4349" s="755"/>
      <c r="AZ4349" s="10"/>
      <c r="BA4349" s="10"/>
      <c r="BC4349" s="11"/>
      <c r="BD4349" s="12"/>
    </row>
    <row r="4350" spans="1:56" hidden="1">
      <c r="A4350" s="250"/>
      <c r="B4350" s="256"/>
      <c r="C4350" s="254"/>
      <c r="D4350" s="1004"/>
      <c r="E4350" s="13" t="s">
        <v>2548</v>
      </c>
      <c r="F4350" s="14">
        <v>500000</v>
      </c>
      <c r="G4350" s="15" t="s">
        <v>3</v>
      </c>
      <c r="H4350" s="16">
        <v>12</v>
      </c>
      <c r="I4350" s="15" t="s">
        <v>2493</v>
      </c>
      <c r="J4350" s="15" t="s">
        <v>3</v>
      </c>
      <c r="K4350" s="16">
        <v>1</v>
      </c>
      <c r="L4350" s="15" t="s">
        <v>2477</v>
      </c>
      <c r="M4350" s="15" t="s">
        <v>5</v>
      </c>
      <c r="N4350" s="17">
        <f>ROUNDUP(IF(H4350&lt;=0,0,IF(K4350&lt;=0,0,F4350*H4350*K4350)),-3)</f>
        <v>6000000</v>
      </c>
      <c r="O4350" s="316">
        <v>55123000</v>
      </c>
      <c r="P4350" s="17">
        <f>N4350-O4350</f>
        <v>-49123000</v>
      </c>
      <c r="Q4350" s="69"/>
      <c r="R4350" s="755"/>
      <c r="S4350" s="755"/>
      <c r="AZ4350" s="10"/>
      <c r="BA4350" s="10"/>
      <c r="BC4350" s="11"/>
      <c r="BD4350" s="12"/>
    </row>
    <row r="4351" spans="1:56" hidden="1">
      <c r="A4351" s="250"/>
      <c r="B4351" s="256"/>
      <c r="C4351" s="254"/>
      <c r="D4351" s="1004"/>
      <c r="E4351" s="13" t="s">
        <v>2549</v>
      </c>
      <c r="F4351" s="14">
        <v>100000</v>
      </c>
      <c r="G4351" s="15" t="s">
        <v>3</v>
      </c>
      <c r="H4351" s="16">
        <v>50</v>
      </c>
      <c r="I4351" s="15" t="s">
        <v>2493</v>
      </c>
      <c r="J4351" s="15" t="s">
        <v>3</v>
      </c>
      <c r="K4351" s="16">
        <v>1</v>
      </c>
      <c r="L4351" s="15" t="s">
        <v>2477</v>
      </c>
      <c r="M4351" s="15" t="s">
        <v>5</v>
      </c>
      <c r="N4351" s="17">
        <f>ROUNDUP(IF(H4351&lt;=0,0,IF(K4351&lt;=0,0,F4351*H4351*K4351)),-3)</f>
        <v>5000000</v>
      </c>
      <c r="O4351" s="316">
        <v>0</v>
      </c>
      <c r="P4351" s="17">
        <f>N4351-O4351</f>
        <v>5000000</v>
      </c>
      <c r="Q4351" s="69"/>
      <c r="R4351" s="755"/>
      <c r="S4351" s="755"/>
      <c r="AZ4351" s="10"/>
      <c r="BA4351" s="10"/>
      <c r="BC4351" s="11"/>
      <c r="BD4351" s="12"/>
    </row>
    <row r="4352" spans="1:56" hidden="1">
      <c r="A4352" s="250"/>
      <c r="B4352" s="256"/>
      <c r="C4352" s="254"/>
      <c r="D4352" s="1004"/>
      <c r="E4352" s="13" t="s">
        <v>2550</v>
      </c>
      <c r="F4352" s="14">
        <v>150000</v>
      </c>
      <c r="G4352" s="15" t="s">
        <v>3</v>
      </c>
      <c r="H4352" s="16">
        <v>40</v>
      </c>
      <c r="I4352" s="15" t="s">
        <v>2540</v>
      </c>
      <c r="J4352" s="15" t="s">
        <v>3</v>
      </c>
      <c r="K4352" s="16">
        <v>1</v>
      </c>
      <c r="L4352" s="15" t="s">
        <v>2477</v>
      </c>
      <c r="M4352" s="15" t="s">
        <v>5</v>
      </c>
      <c r="N4352" s="17">
        <f>ROUNDUP(IF(H4352&lt;=0,0,IF(K4352&lt;=0,0,F4352*H4352*K4352)),-3)</f>
        <v>6000000</v>
      </c>
      <c r="O4352" s="316">
        <v>0</v>
      </c>
      <c r="P4352" s="17">
        <f>N4352-O4352</f>
        <v>6000000</v>
      </c>
      <c r="Q4352" s="69"/>
      <c r="R4352" s="755"/>
      <c r="S4352" s="755"/>
      <c r="AZ4352" s="10"/>
      <c r="BA4352" s="10"/>
      <c r="BC4352" s="11"/>
      <c r="BD4352" s="12"/>
    </row>
    <row r="4353" spans="1:56" hidden="1">
      <c r="A4353" s="250"/>
      <c r="B4353" s="256"/>
      <c r="C4353" s="254"/>
      <c r="D4353" s="1004"/>
      <c r="E4353" s="13"/>
      <c r="H4353" s="58"/>
      <c r="K4353" s="58"/>
      <c r="N4353" s="17"/>
      <c r="O4353" s="316"/>
      <c r="P4353" s="17"/>
      <c r="Q4353" s="69"/>
      <c r="R4353" s="755"/>
      <c r="S4353" s="755"/>
      <c r="AZ4353" s="10"/>
      <c r="BA4353" s="10"/>
      <c r="BC4353" s="11"/>
      <c r="BD4353" s="12"/>
    </row>
    <row r="4354" spans="1:56" hidden="1">
      <c r="A4354" s="250"/>
      <c r="B4354" s="256"/>
      <c r="C4354" s="254"/>
      <c r="D4354" s="1004" t="s">
        <v>401</v>
      </c>
      <c r="E4354" s="13"/>
      <c r="H4354" s="58"/>
      <c r="K4354" s="58"/>
      <c r="N4354" s="18">
        <f>SUBTOTAL(9,N4355:N4357)</f>
        <v>16000000</v>
      </c>
      <c r="O4354" s="18">
        <f>SUBTOTAL(9,O4355:O4357)</f>
        <v>60000000</v>
      </c>
      <c r="P4354" s="18">
        <f>SUBTOTAL(9,P4355:P4357)</f>
        <v>-44000000</v>
      </c>
      <c r="Q4354" s="69"/>
      <c r="R4354" s="755"/>
      <c r="S4354" s="755"/>
      <c r="AZ4354" s="10"/>
      <c r="BA4354" s="10"/>
      <c r="BC4354" s="11"/>
      <c r="BD4354" s="12"/>
    </row>
    <row r="4355" spans="1:56" hidden="1">
      <c r="A4355" s="250"/>
      <c r="B4355" s="256"/>
      <c r="C4355" s="254"/>
      <c r="D4355" s="1004"/>
      <c r="E4355" s="199" t="s">
        <v>2551</v>
      </c>
      <c r="F4355" s="14">
        <v>2000000</v>
      </c>
      <c r="G4355" s="15" t="s">
        <v>3</v>
      </c>
      <c r="H4355" s="16">
        <v>1</v>
      </c>
      <c r="I4355" s="15" t="s">
        <v>25</v>
      </c>
      <c r="J4355" s="47" t="s">
        <v>3</v>
      </c>
      <c r="K4355" s="16">
        <v>1</v>
      </c>
      <c r="L4355" s="15" t="s">
        <v>2477</v>
      </c>
      <c r="M4355" s="47" t="s">
        <v>5</v>
      </c>
      <c r="N4355" s="17">
        <f>ROUNDUP(IF(H4355&lt;=0,0,IF(K4355&lt;=0,0,F4355*H4355*K4355)),-3)</f>
        <v>2000000</v>
      </c>
      <c r="O4355" s="316">
        <v>10000000</v>
      </c>
      <c r="P4355" s="17">
        <f>N4355-O4355</f>
        <v>-8000000</v>
      </c>
      <c r="Q4355" s="69"/>
      <c r="R4355" s="755"/>
      <c r="S4355" s="755"/>
      <c r="AZ4355" s="10"/>
      <c r="BA4355" s="10"/>
      <c r="BC4355" s="11"/>
      <c r="BD4355" s="12"/>
    </row>
    <row r="4356" spans="1:56" hidden="1">
      <c r="A4356" s="250"/>
      <c r="B4356" s="256"/>
      <c r="C4356" s="254"/>
      <c r="D4356" s="1004"/>
      <c r="E4356" s="199" t="s">
        <v>2552</v>
      </c>
      <c r="F4356" s="14">
        <v>4000000</v>
      </c>
      <c r="G4356" s="15" t="s">
        <v>3</v>
      </c>
      <c r="H4356" s="16">
        <v>1</v>
      </c>
      <c r="I4356" s="15" t="s">
        <v>25</v>
      </c>
      <c r="J4356" s="47" t="s">
        <v>3</v>
      </c>
      <c r="K4356" s="16">
        <v>1</v>
      </c>
      <c r="L4356" s="15" t="s">
        <v>2477</v>
      </c>
      <c r="M4356" s="47" t="s">
        <v>5</v>
      </c>
      <c r="N4356" s="17">
        <f>ROUNDUP(IF(H4356&lt;=0,F4356,IF(K4356&lt;=0,F4356*H4356,F4356*H4356*K4356)),-3)</f>
        <v>4000000</v>
      </c>
      <c r="O4356" s="316">
        <v>50000000</v>
      </c>
      <c r="P4356" s="17">
        <f>N4356-O4356</f>
        <v>-46000000</v>
      </c>
      <c r="Q4356" s="69"/>
      <c r="R4356" s="755"/>
      <c r="S4356" s="755"/>
      <c r="AZ4356" s="10"/>
      <c r="BA4356" s="10"/>
      <c r="BC4356" s="11"/>
      <c r="BD4356" s="12"/>
    </row>
    <row r="4357" spans="1:56" hidden="1">
      <c r="A4357" s="250"/>
      <c r="B4357" s="256"/>
      <c r="C4357" s="254"/>
      <c r="D4357" s="1004"/>
      <c r="E4357" s="199" t="s">
        <v>2553</v>
      </c>
      <c r="F4357" s="14">
        <v>10000000</v>
      </c>
      <c r="G4357" s="15" t="s">
        <v>3</v>
      </c>
      <c r="H4357" s="16">
        <v>1</v>
      </c>
      <c r="I4357" s="15" t="s">
        <v>25</v>
      </c>
      <c r="J4357" s="47" t="s">
        <v>3</v>
      </c>
      <c r="K4357" s="16">
        <v>1</v>
      </c>
      <c r="L4357" s="15" t="s">
        <v>2477</v>
      </c>
      <c r="M4357" s="47" t="s">
        <v>5</v>
      </c>
      <c r="N4357" s="17">
        <f>ROUNDUP(IF(H4357&lt;=0,F4357,IF(K4357&lt;=0,F4357*H4357,F4357*H4357*K4357)),-3)</f>
        <v>10000000</v>
      </c>
      <c r="O4357" s="316">
        <v>0</v>
      </c>
      <c r="P4357" s="17">
        <f>N4357-O4357</f>
        <v>10000000</v>
      </c>
      <c r="Q4357" s="69"/>
      <c r="R4357" s="755"/>
      <c r="S4357" s="755"/>
      <c r="AZ4357" s="10"/>
      <c r="BA4357" s="10"/>
      <c r="BC4357" s="11"/>
      <c r="BD4357" s="12"/>
    </row>
    <row r="4358" spans="1:56" hidden="1">
      <c r="A4358" s="250"/>
      <c r="B4358" s="256"/>
      <c r="C4358" s="254"/>
      <c r="D4358" s="1004"/>
      <c r="E4358" s="199"/>
      <c r="J4358" s="47"/>
      <c r="K4358" s="47"/>
      <c r="N4358" s="17"/>
      <c r="O4358" s="316"/>
      <c r="P4358" s="17"/>
      <c r="Q4358" s="69"/>
      <c r="R4358" s="755"/>
      <c r="S4358" s="755"/>
      <c r="AZ4358" s="10"/>
      <c r="BA4358" s="10"/>
      <c r="BC4358" s="11"/>
      <c r="BD4358" s="12"/>
    </row>
    <row r="4359" spans="1:56" hidden="1">
      <c r="A4359" s="250"/>
      <c r="B4359" s="256"/>
      <c r="C4359" s="254"/>
      <c r="D4359" s="1004" t="s">
        <v>402</v>
      </c>
      <c r="E4359" s="199"/>
      <c r="N4359" s="18">
        <f>SUBTOTAL(9,N4360:N4361)</f>
        <v>3000000</v>
      </c>
      <c r="O4359" s="18">
        <f>SUBTOTAL(9,O4360:O4361)</f>
        <v>4000000</v>
      </c>
      <c r="P4359" s="18">
        <f>SUBTOTAL(9,P4360:P4361)</f>
        <v>-1000000</v>
      </c>
      <c r="Q4359" s="69"/>
      <c r="R4359" s="755"/>
      <c r="S4359" s="755"/>
      <c r="AZ4359" s="10"/>
      <c r="BA4359" s="10"/>
      <c r="BC4359" s="11"/>
      <c r="BD4359" s="12"/>
    </row>
    <row r="4360" spans="1:56" hidden="1">
      <c r="A4360" s="250"/>
      <c r="B4360" s="256"/>
      <c r="C4360" s="254"/>
      <c r="D4360" s="1004"/>
      <c r="E4360" s="199" t="s">
        <v>2554</v>
      </c>
      <c r="F4360" s="14">
        <v>142850</v>
      </c>
      <c r="G4360" s="15" t="s">
        <v>3</v>
      </c>
      <c r="H4360" s="16">
        <v>7</v>
      </c>
      <c r="I4360" s="15" t="s">
        <v>2494</v>
      </c>
      <c r="J4360" s="15" t="s">
        <v>3</v>
      </c>
      <c r="K4360" s="16">
        <v>3</v>
      </c>
      <c r="L4360" s="15" t="s">
        <v>2493</v>
      </c>
      <c r="M4360" s="15" t="s">
        <v>5</v>
      </c>
      <c r="N4360" s="17">
        <f>ROUNDUP(IF(H4360&lt;=0,0,IF(K4360&lt;=0,0,F4360*H4360*K4360)),-3)</f>
        <v>3000000</v>
      </c>
      <c r="O4360" s="316">
        <v>4000000</v>
      </c>
      <c r="P4360" s="17">
        <f>N4360-O4360</f>
        <v>-1000000</v>
      </c>
      <c r="Q4360" s="69"/>
      <c r="R4360" s="755"/>
      <c r="S4360" s="755"/>
      <c r="AZ4360" s="10"/>
      <c r="BA4360" s="10"/>
      <c r="BC4360" s="11"/>
      <c r="BD4360" s="12"/>
    </row>
    <row r="4361" spans="1:56" hidden="1">
      <c r="A4361" s="250"/>
      <c r="B4361" s="256"/>
      <c r="C4361" s="254"/>
      <c r="D4361" s="1004"/>
      <c r="E4361" s="199"/>
      <c r="H4361" s="58"/>
      <c r="K4361" s="58"/>
      <c r="N4361" s="17"/>
      <c r="O4361" s="316"/>
      <c r="P4361" s="17"/>
      <c r="Q4361" s="69"/>
      <c r="R4361" s="755"/>
      <c r="S4361" s="755"/>
      <c r="AZ4361" s="10"/>
      <c r="BA4361" s="10"/>
      <c r="BC4361" s="11"/>
      <c r="BD4361" s="12"/>
    </row>
    <row r="4362" spans="1:56" hidden="1">
      <c r="A4362" s="250"/>
      <c r="B4362" s="256"/>
      <c r="C4362" s="254"/>
      <c r="D4362" s="1004" t="s">
        <v>403</v>
      </c>
      <c r="E4362" s="13"/>
      <c r="H4362" s="58"/>
      <c r="K4362" s="58"/>
      <c r="N4362" s="18">
        <f>SUBTOTAL(9,N4363:N4364)</f>
        <v>3000000</v>
      </c>
      <c r="O4362" s="18">
        <f>SUBTOTAL(9,O4363:O4364)</f>
        <v>0</v>
      </c>
      <c r="P4362" s="18">
        <f>SUBTOTAL(9,P4363:P4364)</f>
        <v>3000000</v>
      </c>
      <c r="Q4362" s="69"/>
      <c r="R4362" s="755"/>
      <c r="S4362" s="755"/>
      <c r="AZ4362" s="10"/>
      <c r="BA4362" s="10"/>
      <c r="BC4362" s="11"/>
      <c r="BD4362" s="12"/>
    </row>
    <row r="4363" spans="1:56" hidden="1">
      <c r="A4363" s="250"/>
      <c r="B4363" s="256"/>
      <c r="C4363" s="254"/>
      <c r="D4363" s="1004"/>
      <c r="E4363" s="199" t="s">
        <v>2555</v>
      </c>
      <c r="F4363" s="14">
        <v>15000</v>
      </c>
      <c r="G4363" s="15" t="s">
        <v>3</v>
      </c>
      <c r="H4363" s="16">
        <v>10</v>
      </c>
      <c r="I4363" s="15" t="s">
        <v>2494</v>
      </c>
      <c r="J4363" s="15" t="s">
        <v>3</v>
      </c>
      <c r="K4363" s="16">
        <v>20</v>
      </c>
      <c r="L4363" s="15" t="s">
        <v>2493</v>
      </c>
      <c r="M4363" s="15" t="s">
        <v>5</v>
      </c>
      <c r="N4363" s="17">
        <f>ROUNDUP(IF(H4363&lt;=0,0,IF(K4363&lt;=0,0,F4363*H4363*K4363)),-3)</f>
        <v>3000000</v>
      </c>
      <c r="O4363" s="316">
        <v>0</v>
      </c>
      <c r="P4363" s="17">
        <f>N4363-O4363</f>
        <v>3000000</v>
      </c>
      <c r="Q4363" s="69"/>
      <c r="R4363" s="755"/>
      <c r="S4363" s="755"/>
      <c r="AZ4363" s="10"/>
      <c r="BA4363" s="10"/>
      <c r="BC4363" s="11"/>
      <c r="BD4363" s="12"/>
    </row>
    <row r="4364" spans="1:56" hidden="1">
      <c r="A4364" s="250"/>
      <c r="B4364" s="256"/>
      <c r="C4364" s="254"/>
      <c r="E4364" s="199"/>
      <c r="N4364" s="17"/>
      <c r="O4364" s="316"/>
      <c r="P4364" s="17"/>
      <c r="Q4364" s="69"/>
      <c r="R4364" s="755"/>
      <c r="S4364" s="755"/>
      <c r="AZ4364" s="10"/>
      <c r="BA4364" s="10"/>
      <c r="BC4364" s="11"/>
      <c r="BD4364" s="12"/>
    </row>
    <row r="4365" spans="1:56" hidden="1">
      <c r="A4365" s="250"/>
      <c r="B4365" s="256"/>
      <c r="C4365" s="254"/>
      <c r="D4365" s="1004" t="s">
        <v>126</v>
      </c>
      <c r="E4365" s="13"/>
      <c r="H4365" s="58"/>
      <c r="K4365" s="58"/>
      <c r="M4365" s="449"/>
      <c r="N4365" s="18">
        <f>SUBTOTAL(9,N4366)</f>
        <v>0</v>
      </c>
      <c r="O4365" s="18">
        <f>SUBTOTAL(9,O4366)</f>
        <v>600000000</v>
      </c>
      <c r="P4365" s="18">
        <f>SUBTOTAL(9,P4366)</f>
        <v>-600000000</v>
      </c>
      <c r="Q4365" s="69"/>
      <c r="R4365" s="755"/>
      <c r="S4365" s="755"/>
      <c r="AZ4365" s="10"/>
      <c r="BA4365" s="10"/>
      <c r="BC4365" s="11"/>
      <c r="BD4365" s="12"/>
    </row>
    <row r="4366" spans="1:56" hidden="1">
      <c r="A4366" s="250"/>
      <c r="B4366" s="256"/>
      <c r="C4366" s="256"/>
      <c r="D4366" s="1004"/>
      <c r="E4366" s="199" t="s">
        <v>2557</v>
      </c>
      <c r="F4366" s="14">
        <v>0</v>
      </c>
      <c r="G4366" s="15" t="s">
        <v>3</v>
      </c>
      <c r="H4366" s="16">
        <v>0</v>
      </c>
      <c r="I4366" s="15" t="s">
        <v>2494</v>
      </c>
      <c r="J4366" s="15" t="s">
        <v>3</v>
      </c>
      <c r="L4366" s="15" t="s">
        <v>2493</v>
      </c>
      <c r="M4366" s="15" t="s">
        <v>5</v>
      </c>
      <c r="N4366" s="17">
        <f>ROUNDUP(IF(H4366&lt;=0,0,IF(K4366&lt;=0,0,F4366*H4366*K4366)),-3)</f>
        <v>0</v>
      </c>
      <c r="O4366" s="316">
        <v>600000000</v>
      </c>
      <c r="P4366" s="17">
        <f>N4366-O4366</f>
        <v>-600000000</v>
      </c>
      <c r="Q4366" s="69"/>
      <c r="R4366" s="755"/>
      <c r="S4366" s="755"/>
      <c r="AZ4366" s="10"/>
      <c r="BA4366" s="10"/>
      <c r="BC4366" s="11"/>
      <c r="BD4366" s="12"/>
    </row>
    <row r="4367" spans="1:56" hidden="1">
      <c r="A4367" s="250"/>
      <c r="B4367" s="256"/>
      <c r="C4367" s="469"/>
      <c r="E4367" s="124"/>
      <c r="M4367" s="566"/>
      <c r="N4367" s="356"/>
      <c r="O4367" s="17"/>
      <c r="P4367" s="17"/>
      <c r="Q4367" s="69"/>
      <c r="R4367" s="755"/>
      <c r="S4367" s="755"/>
      <c r="AZ4367" s="10"/>
      <c r="BA4367" s="10"/>
      <c r="BC4367" s="11"/>
      <c r="BD4367" s="12"/>
    </row>
    <row r="4368" spans="1:56" hidden="1">
      <c r="A4368" s="553" t="s">
        <v>426</v>
      </c>
      <c r="B4368" s="355"/>
      <c r="C4368" s="397"/>
      <c r="D4368" s="1067"/>
      <c r="E4368" s="348"/>
      <c r="F4368" s="118"/>
      <c r="G4368" s="119"/>
      <c r="H4368" s="120"/>
      <c r="I4368" s="119"/>
      <c r="J4368" s="119"/>
      <c r="K4368" s="120"/>
      <c r="L4368" s="119"/>
      <c r="M4368" s="119"/>
      <c r="N4368" s="439">
        <f>SUBTOTAL(9,N4369:N4632)</f>
        <v>9757000000</v>
      </c>
      <c r="O4368" s="439">
        <f>SUBTOTAL(9,O4369:O4632)</f>
        <v>9235883000</v>
      </c>
      <c r="P4368" s="439">
        <f>SUBTOTAL(9,P4369:P4632)</f>
        <v>521117000</v>
      </c>
      <c r="Q4368" s="318">
        <f>(N4368/O4368)*100-100</f>
        <v>5.6423083748462233</v>
      </c>
      <c r="R4368" s="755"/>
      <c r="S4368" s="755"/>
    </row>
    <row r="4369" spans="1:53" hidden="1">
      <c r="A4369" s="67"/>
      <c r="B4369" s="422" t="s">
        <v>877</v>
      </c>
      <c r="C4369" s="422"/>
      <c r="D4369" s="1011"/>
      <c r="E4369" s="124"/>
      <c r="N4369" s="17">
        <f>SUBTOTAL(9,N4370:N4514)</f>
        <v>7863000000</v>
      </c>
      <c r="O4369" s="17">
        <f>SUBTOTAL(9,O4370:O4514)</f>
        <v>7426180000</v>
      </c>
      <c r="P4369" s="17">
        <f>SUBTOTAL(9,P4370:P4514)</f>
        <v>436820000</v>
      </c>
      <c r="Q4369" s="567">
        <f>(N4369/O4369)*100-100</f>
        <v>5.88216283472795</v>
      </c>
      <c r="R4369" s="755"/>
      <c r="S4369" s="755"/>
    </row>
    <row r="4370" spans="1:53" hidden="1">
      <c r="A4370" s="67"/>
      <c r="B4370" s="526"/>
      <c r="C4370" s="224" t="s">
        <v>877</v>
      </c>
      <c r="D4370" s="1051"/>
      <c r="E4370" s="181"/>
      <c r="F4370" s="137"/>
      <c r="G4370" s="138"/>
      <c r="H4370" s="139"/>
      <c r="I4370" s="138"/>
      <c r="J4370" s="138"/>
      <c r="K4370" s="139"/>
      <c r="L4370" s="138"/>
      <c r="M4370" s="138"/>
      <c r="N4370" s="445">
        <f>SUBTOTAL(9,N4371:N4492)</f>
        <v>7500000000</v>
      </c>
      <c r="O4370" s="445">
        <f>SUBTOTAL(9,O4371:O4492)</f>
        <v>7031565000</v>
      </c>
      <c r="P4370" s="445">
        <f>SUBTOTAL(9,P4371:P4492)</f>
        <v>468435000</v>
      </c>
      <c r="Q4370" s="318">
        <f>(N4370/O4370)*100-100</f>
        <v>6.6618882140746791</v>
      </c>
      <c r="R4370" s="755"/>
      <c r="S4370" s="755"/>
    </row>
    <row r="4371" spans="1:53" hidden="1">
      <c r="A4371" s="67"/>
      <c r="B4371" s="28"/>
      <c r="C4371" s="28"/>
      <c r="D4371" s="1051" t="s">
        <v>199</v>
      </c>
      <c r="E4371" s="257"/>
      <c r="F4371" s="253"/>
      <c r="G4371" s="138"/>
      <c r="H4371" s="139"/>
      <c r="I4371" s="138"/>
      <c r="J4371" s="138"/>
      <c r="K4371" s="139"/>
      <c r="L4371" s="138"/>
      <c r="M4371" s="138"/>
      <c r="N4371" s="445">
        <f>SUBTOTAL(9,N4372:N4387)</f>
        <v>0</v>
      </c>
      <c r="O4371" s="445">
        <f>SUBTOTAL(9,O4372:O4387)</f>
        <v>314370420</v>
      </c>
      <c r="P4371" s="445">
        <f>SUBTOTAL(9,P4372:P4387)</f>
        <v>-314370420</v>
      </c>
      <c r="Q4371" s="505"/>
      <c r="R4371" s="755"/>
      <c r="S4371" s="755"/>
    </row>
    <row r="4372" spans="1:53" hidden="1">
      <c r="A4372" s="67"/>
      <c r="B4372" s="28"/>
      <c r="C4372" s="28"/>
      <c r="D4372" s="1011"/>
      <c r="E4372" s="22" t="s">
        <v>48</v>
      </c>
      <c r="F4372" s="23"/>
      <c r="H4372" s="25"/>
      <c r="I4372" s="15" t="s">
        <v>26</v>
      </c>
      <c r="N4372" s="17">
        <f>SUBTOTAL(9,N4373:N4376)</f>
        <v>0</v>
      </c>
      <c r="O4372" s="17">
        <f>SUBTOTAL(9,O4373:O4376)</f>
        <v>237048420</v>
      </c>
      <c r="P4372" s="17">
        <f>SUBTOTAL(9,P4373:P4376)</f>
        <v>-237048420</v>
      </c>
      <c r="Q4372" s="69"/>
      <c r="R4372" s="755"/>
      <c r="S4372" s="755"/>
    </row>
    <row r="4373" spans="1:53" hidden="1">
      <c r="A4373" s="67"/>
      <c r="B4373" s="28"/>
      <c r="C4373" s="28"/>
      <c r="D4373" s="1011"/>
      <c r="E4373" s="22" t="s">
        <v>61</v>
      </c>
      <c r="F4373" s="23"/>
      <c r="G4373" s="15" t="s">
        <v>3</v>
      </c>
      <c r="H4373" s="45"/>
      <c r="I4373" s="15" t="s">
        <v>26</v>
      </c>
      <c r="J4373" s="15" t="s">
        <v>3</v>
      </c>
      <c r="L4373" s="15" t="s">
        <v>12</v>
      </c>
      <c r="M4373" s="15" t="s">
        <v>5</v>
      </c>
      <c r="N4373" s="17">
        <f>ROUNDUP((F4373*H4373*K4373),-3)</f>
        <v>0</v>
      </c>
      <c r="O4373" s="17">
        <v>59962000</v>
      </c>
      <c r="P4373" s="17">
        <f t="shared" ref="P4373" si="398">N4373-O4373</f>
        <v>-59962000</v>
      </c>
      <c r="Q4373" s="69"/>
      <c r="R4373" s="755"/>
      <c r="S4373" s="755"/>
      <c r="AZ4373" s="10"/>
      <c r="BA4373" s="10"/>
    </row>
    <row r="4374" spans="1:53" hidden="1">
      <c r="A4374" s="67"/>
      <c r="B4374" s="28"/>
      <c r="C4374" s="28"/>
      <c r="D4374" s="1011"/>
      <c r="E4374" s="22" t="s">
        <v>62</v>
      </c>
      <c r="F4374" s="23"/>
      <c r="G4374" s="15" t="s">
        <v>3</v>
      </c>
      <c r="H4374" s="45"/>
      <c r="I4374" s="15" t="s">
        <v>26</v>
      </c>
      <c r="J4374" s="15" t="s">
        <v>3</v>
      </c>
      <c r="L4374" s="15" t="s">
        <v>12</v>
      </c>
      <c r="M4374" s="15" t="s">
        <v>5</v>
      </c>
      <c r="N4374" s="17">
        <f>ROUNDUP((F4374*H4374*K4374),-3)</f>
        <v>0</v>
      </c>
      <c r="O4374" s="17">
        <v>100749000</v>
      </c>
      <c r="P4374" s="17">
        <f t="shared" ref="P4374" si="399">N4374-O4374</f>
        <v>-100749000</v>
      </c>
      <c r="Q4374" s="69"/>
      <c r="R4374" s="755"/>
      <c r="S4374" s="755"/>
      <c r="AZ4374" s="10"/>
      <c r="BA4374" s="10"/>
    </row>
    <row r="4375" spans="1:53" hidden="1">
      <c r="A4375" s="67"/>
      <c r="B4375" s="28"/>
      <c r="C4375" s="28"/>
      <c r="D4375" s="1004"/>
      <c r="E4375" s="22" t="s">
        <v>63</v>
      </c>
      <c r="F4375" s="23"/>
      <c r="G4375" s="15" t="s">
        <v>3</v>
      </c>
      <c r="H4375" s="45"/>
      <c r="I4375" s="15" t="s">
        <v>26</v>
      </c>
      <c r="J4375" s="15" t="s">
        <v>3</v>
      </c>
      <c r="L4375" s="15" t="s">
        <v>12</v>
      </c>
      <c r="M4375" s="15" t="s">
        <v>5</v>
      </c>
      <c r="N4375" s="17">
        <f>ROUNDUP((F4375*H4375*K4375),-3)*1.03</f>
        <v>0</v>
      </c>
      <c r="O4375" s="17">
        <v>41429690</v>
      </c>
      <c r="P4375" s="17">
        <f t="shared" ref="P4375" si="400">N4375-O4375</f>
        <v>-41429690</v>
      </c>
      <c r="Q4375" s="69"/>
      <c r="R4375" s="755"/>
      <c r="S4375" s="755"/>
      <c r="AZ4375" s="10"/>
      <c r="BA4375" s="10"/>
    </row>
    <row r="4376" spans="1:53" hidden="1">
      <c r="A4376" s="67"/>
      <c r="B4376" s="28"/>
      <c r="C4376" s="28"/>
      <c r="D4376" s="1004"/>
      <c r="E4376" s="22" t="s">
        <v>64</v>
      </c>
      <c r="F4376" s="23"/>
      <c r="G4376" s="15" t="s">
        <v>3</v>
      </c>
      <c r="H4376" s="45"/>
      <c r="I4376" s="15" t="s">
        <v>26</v>
      </c>
      <c r="J4376" s="15" t="s">
        <v>3</v>
      </c>
      <c r="L4376" s="15" t="s">
        <v>219</v>
      </c>
      <c r="M4376" s="15" t="s">
        <v>5</v>
      </c>
      <c r="N4376" s="17">
        <f>ROUNDUP((F4376*H4376*K4376),-3)*1.03</f>
        <v>0</v>
      </c>
      <c r="O4376" s="17">
        <v>34907730</v>
      </c>
      <c r="P4376" s="17">
        <f t="shared" ref="P4376" si="401">N4376-O4376</f>
        <v>-34907730</v>
      </c>
      <c r="Q4376" s="69"/>
      <c r="R4376" s="755"/>
      <c r="S4376" s="755"/>
      <c r="AZ4376" s="10"/>
      <c r="BA4376" s="10"/>
    </row>
    <row r="4377" spans="1:53" hidden="1">
      <c r="A4377" s="67"/>
      <c r="B4377" s="28"/>
      <c r="C4377" s="28"/>
      <c r="D4377" s="1004"/>
      <c r="E4377" s="22"/>
      <c r="F4377" s="23"/>
      <c r="H4377" s="45"/>
      <c r="N4377" s="17"/>
      <c r="O4377" s="17"/>
      <c r="P4377" s="17"/>
      <c r="Q4377" s="69"/>
      <c r="R4377" s="755"/>
      <c r="S4377" s="755"/>
      <c r="AZ4377" s="10"/>
      <c r="BA4377" s="10"/>
    </row>
    <row r="4378" spans="1:53" hidden="1">
      <c r="A4378" s="67"/>
      <c r="B4378" s="28"/>
      <c r="C4378" s="28"/>
      <c r="D4378" s="1011"/>
      <c r="E4378" s="22" t="s">
        <v>49</v>
      </c>
      <c r="F4378" s="23"/>
      <c r="H4378" s="21"/>
      <c r="N4378" s="17">
        <f>SUBTOTAL(9,N4379:N4387)</f>
        <v>0</v>
      </c>
      <c r="O4378" s="17">
        <f>SUBTOTAL(9,O4379:O4387)</f>
        <v>77322000</v>
      </c>
      <c r="P4378" s="17">
        <f>SUBTOTAL(9,P4379:P4387)</f>
        <v>-77322000</v>
      </c>
      <c r="Q4378" s="69"/>
      <c r="R4378" s="755"/>
      <c r="S4378" s="755"/>
      <c r="AZ4378" s="10"/>
      <c r="BA4378" s="10"/>
    </row>
    <row r="4379" spans="1:53" hidden="1">
      <c r="A4379" s="67"/>
      <c r="B4379" s="28"/>
      <c r="C4379" s="28"/>
      <c r="D4379" s="1011"/>
      <c r="E4379" s="22" t="s">
        <v>480</v>
      </c>
      <c r="F4379" s="23"/>
      <c r="G4379" s="15" t="s">
        <v>3</v>
      </c>
      <c r="H4379" s="440"/>
      <c r="J4379" s="15" t="s">
        <v>3</v>
      </c>
      <c r="K4379" s="37"/>
      <c r="L4379" s="15" t="s">
        <v>50</v>
      </c>
      <c r="M4379" s="15" t="s">
        <v>5</v>
      </c>
      <c r="N4379" s="17">
        <f t="shared" ref="N4379:N4387" si="402">ROUNDUP((F4379*H4379*K4379),-3)</f>
        <v>0</v>
      </c>
      <c r="O4379" s="17">
        <v>51040000</v>
      </c>
      <c r="P4379" s="17">
        <f t="shared" ref="P4379" si="403">N4379-O4379</f>
        <v>-51040000</v>
      </c>
      <c r="Q4379" s="69"/>
      <c r="R4379" s="755"/>
      <c r="S4379" s="755"/>
      <c r="AZ4379" s="10"/>
      <c r="BA4379" s="10"/>
    </row>
    <row r="4380" spans="1:53" hidden="1">
      <c r="A4380" s="67"/>
      <c r="B4380" s="28"/>
      <c r="C4380" s="28"/>
      <c r="D4380" s="1011"/>
      <c r="E4380" s="199" t="s">
        <v>481</v>
      </c>
      <c r="F4380" s="200"/>
      <c r="G4380" s="35" t="s">
        <v>3</v>
      </c>
      <c r="H4380" s="467"/>
      <c r="K4380" s="37"/>
      <c r="L4380" s="15" t="s">
        <v>456</v>
      </c>
      <c r="N4380" s="17">
        <f t="shared" si="402"/>
        <v>0</v>
      </c>
      <c r="O4380" s="17">
        <v>0</v>
      </c>
      <c r="P4380" s="17"/>
      <c r="Q4380" s="69"/>
      <c r="R4380" s="755"/>
      <c r="S4380" s="755"/>
      <c r="AZ4380" s="10"/>
      <c r="BA4380" s="10"/>
    </row>
    <row r="4381" spans="1:53" hidden="1">
      <c r="A4381" s="67"/>
      <c r="B4381" s="28"/>
      <c r="C4381" s="28"/>
      <c r="D4381" s="1011"/>
      <c r="E4381" s="20" t="s">
        <v>220</v>
      </c>
      <c r="F4381" s="34"/>
      <c r="G4381" s="35" t="s">
        <v>3</v>
      </c>
      <c r="H4381" s="332"/>
      <c r="J4381" s="15" t="s">
        <v>3</v>
      </c>
      <c r="K4381" s="37"/>
      <c r="L4381" s="15" t="s">
        <v>51</v>
      </c>
      <c r="M4381" s="15" t="s">
        <v>5</v>
      </c>
      <c r="N4381" s="17">
        <f t="shared" si="402"/>
        <v>0</v>
      </c>
      <c r="O4381" s="17">
        <v>7562000</v>
      </c>
      <c r="P4381" s="17">
        <f t="shared" ref="P4381" si="404">N4381-O4381</f>
        <v>-7562000</v>
      </c>
      <c r="Q4381" s="69"/>
      <c r="R4381" s="755"/>
      <c r="S4381" s="755"/>
      <c r="AZ4381" s="10"/>
      <c r="BA4381" s="10"/>
    </row>
    <row r="4382" spans="1:53" hidden="1">
      <c r="A4382" s="67"/>
      <c r="B4382" s="28"/>
      <c r="C4382" s="28"/>
      <c r="D4382" s="1011"/>
      <c r="E4382" s="199" t="s">
        <v>151</v>
      </c>
      <c r="F4382" s="200"/>
      <c r="G4382" s="35" t="s">
        <v>3</v>
      </c>
      <c r="H4382" s="45"/>
      <c r="I4382" s="15" t="s">
        <v>9</v>
      </c>
      <c r="J4382" s="15" t="s">
        <v>3</v>
      </c>
      <c r="K4382" s="37"/>
      <c r="L4382" s="15" t="s">
        <v>17</v>
      </c>
      <c r="M4382" s="15" t="s">
        <v>5</v>
      </c>
      <c r="N4382" s="17">
        <f t="shared" si="402"/>
        <v>0</v>
      </c>
      <c r="O4382" s="17">
        <v>3000000</v>
      </c>
      <c r="P4382" s="17">
        <f t="shared" ref="P4382" si="405">N4382-O4382</f>
        <v>-3000000</v>
      </c>
      <c r="Q4382" s="69"/>
      <c r="R4382" s="755"/>
      <c r="S4382" s="755"/>
      <c r="AZ4382" s="10"/>
      <c r="BA4382" s="10"/>
    </row>
    <row r="4383" spans="1:53" hidden="1">
      <c r="A4383" s="67"/>
      <c r="B4383" s="28"/>
      <c r="C4383" s="28"/>
      <c r="D4383" s="1011"/>
      <c r="E4383" s="199" t="s">
        <v>482</v>
      </c>
      <c r="F4383" s="200"/>
      <c r="G4383" s="35" t="s">
        <v>3</v>
      </c>
      <c r="H4383" s="45"/>
      <c r="I4383" s="15" t="s">
        <v>26</v>
      </c>
      <c r="J4383" s="15" t="s">
        <v>3</v>
      </c>
      <c r="K4383" s="37"/>
      <c r="L4383" s="15" t="s">
        <v>12</v>
      </c>
      <c r="M4383" s="15" t="s">
        <v>5</v>
      </c>
      <c r="N4383" s="17">
        <f t="shared" si="402"/>
        <v>0</v>
      </c>
      <c r="O4383" s="17">
        <v>3600000</v>
      </c>
      <c r="P4383" s="17">
        <f t="shared" ref="P4383" si="406">N4383-O4383</f>
        <v>-3600000</v>
      </c>
      <c r="Q4383" s="69"/>
      <c r="R4383" s="755"/>
      <c r="S4383" s="755"/>
      <c r="AZ4383" s="10"/>
      <c r="BA4383" s="10"/>
    </row>
    <row r="4384" spans="1:53" hidden="1">
      <c r="A4384" s="67"/>
      <c r="B4384" s="28"/>
      <c r="C4384" s="28"/>
      <c r="D4384" s="1011"/>
      <c r="E4384" s="20" t="s">
        <v>479</v>
      </c>
      <c r="F4384" s="34"/>
      <c r="G4384" s="35" t="s">
        <v>3</v>
      </c>
      <c r="H4384" s="45"/>
      <c r="I4384" s="15" t="s">
        <v>26</v>
      </c>
      <c r="J4384" s="15" t="s">
        <v>3</v>
      </c>
      <c r="K4384" s="37"/>
      <c r="L4384" s="15" t="s">
        <v>12</v>
      </c>
      <c r="M4384" s="15" t="s">
        <v>5</v>
      </c>
      <c r="N4384" s="17">
        <f t="shared" si="402"/>
        <v>0</v>
      </c>
      <c r="O4384" s="17">
        <v>7800000</v>
      </c>
      <c r="P4384" s="17">
        <f t="shared" ref="P4384" si="407">N4384-O4384</f>
        <v>-7800000</v>
      </c>
      <c r="Q4384" s="69"/>
      <c r="R4384" s="755"/>
      <c r="S4384" s="755"/>
      <c r="AZ4384" s="10"/>
      <c r="BA4384" s="10"/>
    </row>
    <row r="4385" spans="1:53" hidden="1">
      <c r="A4385" s="67"/>
      <c r="B4385" s="28"/>
      <c r="C4385" s="28"/>
      <c r="D4385" s="1011"/>
      <c r="E4385" s="20" t="s">
        <v>483</v>
      </c>
      <c r="F4385" s="200"/>
      <c r="G4385" s="35" t="s">
        <v>3</v>
      </c>
      <c r="H4385" s="45"/>
      <c r="I4385" s="15" t="s">
        <v>26</v>
      </c>
      <c r="J4385" s="15" t="s">
        <v>3</v>
      </c>
      <c r="K4385" s="37"/>
      <c r="L4385" s="15" t="s">
        <v>12</v>
      </c>
      <c r="M4385" s="15" t="s">
        <v>5</v>
      </c>
      <c r="N4385" s="17">
        <f t="shared" si="402"/>
        <v>0</v>
      </c>
      <c r="O4385" s="17">
        <v>0</v>
      </c>
      <c r="P4385" s="17"/>
      <c r="Q4385" s="69"/>
      <c r="R4385" s="755"/>
      <c r="S4385" s="755"/>
      <c r="AZ4385" s="10"/>
      <c r="BA4385" s="10"/>
    </row>
    <row r="4386" spans="1:53" hidden="1">
      <c r="A4386" s="67"/>
      <c r="B4386" s="28"/>
      <c r="C4386" s="28"/>
      <c r="D4386" s="1011"/>
      <c r="E4386" s="20" t="s">
        <v>484</v>
      </c>
      <c r="G4386" s="35" t="s">
        <v>3</v>
      </c>
      <c r="H4386" s="45"/>
      <c r="I4386" s="15" t="s">
        <v>26</v>
      </c>
      <c r="J4386" s="15" t="s">
        <v>3</v>
      </c>
      <c r="K4386" s="37"/>
      <c r="L4386" s="15" t="s">
        <v>12</v>
      </c>
      <c r="M4386" s="15" t="s">
        <v>5</v>
      </c>
      <c r="N4386" s="17">
        <f t="shared" si="402"/>
        <v>0</v>
      </c>
      <c r="O4386" s="17">
        <v>1920000</v>
      </c>
      <c r="P4386" s="17">
        <f t="shared" ref="P4386" si="408">N4386-O4386</f>
        <v>-1920000</v>
      </c>
      <c r="Q4386" s="69"/>
      <c r="R4386" s="755"/>
      <c r="S4386" s="755"/>
      <c r="AZ4386" s="10"/>
      <c r="BA4386" s="10"/>
    </row>
    <row r="4387" spans="1:53" hidden="1">
      <c r="A4387" s="67"/>
      <c r="B4387" s="28"/>
      <c r="C4387" s="28"/>
      <c r="D4387" s="1011"/>
      <c r="E4387" s="20" t="s">
        <v>485</v>
      </c>
      <c r="G4387" s="35" t="s">
        <v>3</v>
      </c>
      <c r="H4387" s="45"/>
      <c r="I4387" s="15" t="s">
        <v>26</v>
      </c>
      <c r="J4387" s="15" t="s">
        <v>3</v>
      </c>
      <c r="K4387" s="37"/>
      <c r="L4387" s="15" t="s">
        <v>12</v>
      </c>
      <c r="M4387" s="15" t="s">
        <v>5</v>
      </c>
      <c r="N4387" s="17">
        <f t="shared" si="402"/>
        <v>0</v>
      </c>
      <c r="O4387" s="17">
        <v>2400000</v>
      </c>
      <c r="P4387" s="17">
        <f t="shared" ref="P4387" si="409">N4387-O4387</f>
        <v>-2400000</v>
      </c>
      <c r="Q4387" s="69"/>
      <c r="R4387" s="755"/>
      <c r="S4387" s="755"/>
      <c r="AZ4387" s="10"/>
      <c r="BA4387" s="10"/>
    </row>
    <row r="4388" spans="1:53" hidden="1">
      <c r="A4388" s="67"/>
      <c r="B4388" s="28"/>
      <c r="C4388" s="28"/>
      <c r="D4388" s="1011"/>
      <c r="E4388" s="20"/>
      <c r="G4388" s="35"/>
      <c r="H4388" s="45"/>
      <c r="K4388" s="37"/>
      <c r="N4388" s="17"/>
      <c r="O4388" s="17"/>
      <c r="P4388" s="17"/>
      <c r="Q4388" s="69"/>
      <c r="R4388" s="755"/>
      <c r="S4388" s="755"/>
      <c r="AZ4388" s="10"/>
      <c r="BA4388" s="10"/>
    </row>
    <row r="4389" spans="1:53" hidden="1">
      <c r="A4389" s="67"/>
      <c r="B4389" s="28"/>
      <c r="C4389" s="28"/>
      <c r="D4389" s="1011" t="s">
        <v>507</v>
      </c>
      <c r="E4389" s="22"/>
      <c r="F4389" s="23"/>
      <c r="N4389" s="17">
        <f>SUBTOTAL(9,N4390:N4400)</f>
        <v>0</v>
      </c>
      <c r="O4389" s="17">
        <f>SUBTOTAL(9,O4390:O4400)</f>
        <v>0</v>
      </c>
      <c r="P4389" s="17">
        <f>SUBTOTAL(9,P4390:P4400)</f>
        <v>0</v>
      </c>
      <c r="Q4389" s="69"/>
      <c r="R4389" s="755"/>
      <c r="S4389" s="755"/>
      <c r="AZ4389" s="10"/>
      <c r="BA4389" s="10"/>
    </row>
    <row r="4390" spans="1:53" hidden="1">
      <c r="A4390" s="67"/>
      <c r="B4390" s="28"/>
      <c r="C4390" s="28"/>
      <c r="D4390" s="1011"/>
      <c r="E4390" s="22" t="s">
        <v>52</v>
      </c>
      <c r="F4390" s="23"/>
      <c r="H4390" s="568"/>
      <c r="N4390" s="17">
        <f>SUBTOTAL(9,N4391)</f>
        <v>0</v>
      </c>
      <c r="O4390" s="17">
        <f>SUBTOTAL(9,O4391)</f>
        <v>0</v>
      </c>
      <c r="P4390" s="17">
        <f>SUBTOTAL(9,P4391)</f>
        <v>0</v>
      </c>
      <c r="Q4390" s="69"/>
      <c r="R4390" s="755"/>
      <c r="S4390" s="755"/>
      <c r="AZ4390" s="10"/>
      <c r="BA4390" s="10"/>
    </row>
    <row r="4391" spans="1:53" hidden="1">
      <c r="A4391" s="67"/>
      <c r="B4391" s="28"/>
      <c r="C4391" s="28"/>
      <c r="D4391" s="1011"/>
      <c r="E4391" s="22" t="s">
        <v>486</v>
      </c>
      <c r="F4391" s="34"/>
      <c r="G4391" s="15" t="s">
        <v>3</v>
      </c>
      <c r="H4391" s="45"/>
      <c r="I4391" s="15" t="s">
        <v>26</v>
      </c>
      <c r="J4391" s="15" t="s">
        <v>3</v>
      </c>
      <c r="L4391" s="15" t="s">
        <v>12</v>
      </c>
      <c r="M4391" s="15" t="s">
        <v>5</v>
      </c>
      <c r="N4391" s="17">
        <v>0</v>
      </c>
      <c r="O4391" s="17">
        <v>0</v>
      </c>
      <c r="P4391" s="17"/>
      <c r="Q4391" s="69"/>
      <c r="R4391" s="755"/>
      <c r="S4391" s="755"/>
      <c r="AZ4391" s="10"/>
      <c r="BA4391" s="10"/>
    </row>
    <row r="4392" spans="1:53" hidden="1">
      <c r="A4392" s="67"/>
      <c r="B4392" s="28"/>
      <c r="C4392" s="28"/>
      <c r="D4392" s="1011"/>
      <c r="E4392" s="22"/>
      <c r="F4392" s="34"/>
      <c r="N4392" s="17"/>
      <c r="O4392" s="17"/>
      <c r="P4392" s="17"/>
      <c r="Q4392" s="69"/>
      <c r="R4392" s="755"/>
      <c r="S4392" s="755"/>
      <c r="AZ4392" s="10"/>
      <c r="BA4392" s="10"/>
    </row>
    <row r="4393" spans="1:53" hidden="1">
      <c r="A4393" s="67"/>
      <c r="B4393" s="28"/>
      <c r="C4393" s="28"/>
      <c r="D4393" s="1011"/>
      <c r="E4393" s="22" t="s">
        <v>49</v>
      </c>
      <c r="F4393" s="23"/>
      <c r="N4393" s="17">
        <f>SUBTOTAL(9,N4394:N4400)</f>
        <v>0</v>
      </c>
      <c r="O4393" s="17">
        <f>SUBTOTAL(9,O4394:O4400)</f>
        <v>0</v>
      </c>
      <c r="P4393" s="17">
        <f>SUBTOTAL(9,P4394:P4400)</f>
        <v>0</v>
      </c>
      <c r="Q4393" s="69"/>
      <c r="R4393" s="755"/>
      <c r="S4393" s="755"/>
      <c r="AZ4393" s="10"/>
      <c r="BA4393" s="10"/>
    </row>
    <row r="4394" spans="1:53" hidden="1">
      <c r="A4394" s="67"/>
      <c r="B4394" s="28"/>
      <c r="C4394" s="28"/>
      <c r="D4394" s="1011"/>
      <c r="E4394" s="22" t="s">
        <v>150</v>
      </c>
      <c r="F4394" s="34"/>
      <c r="G4394" s="15" t="s">
        <v>3</v>
      </c>
      <c r="H4394" s="440"/>
      <c r="J4394" s="15" t="s">
        <v>3</v>
      </c>
      <c r="L4394" s="15" t="s">
        <v>50</v>
      </c>
      <c r="M4394" s="15" t="s">
        <v>5</v>
      </c>
      <c r="N4394" s="17">
        <v>0</v>
      </c>
      <c r="O4394" s="17">
        <v>0</v>
      </c>
      <c r="P4394" s="17"/>
      <c r="Q4394" s="69"/>
      <c r="R4394" s="755"/>
      <c r="S4394" s="755"/>
      <c r="AZ4394" s="10"/>
      <c r="BA4394" s="10"/>
    </row>
    <row r="4395" spans="1:53" hidden="1">
      <c r="A4395" s="67"/>
      <c r="B4395" s="28"/>
      <c r="C4395" s="28"/>
      <c r="D4395" s="1011"/>
      <c r="E4395" s="22" t="s">
        <v>487</v>
      </c>
      <c r="F4395" s="34"/>
      <c r="G4395" s="15" t="s">
        <v>3</v>
      </c>
      <c r="H4395" s="440"/>
      <c r="J4395" s="15" t="s">
        <v>3</v>
      </c>
      <c r="L4395" s="15" t="s">
        <v>51</v>
      </c>
      <c r="M4395" s="15" t="s">
        <v>5</v>
      </c>
      <c r="N4395" s="17">
        <v>0</v>
      </c>
      <c r="O4395" s="17">
        <v>0</v>
      </c>
      <c r="P4395" s="17"/>
      <c r="Q4395" s="69"/>
      <c r="R4395" s="755"/>
      <c r="S4395" s="755"/>
      <c r="AZ4395" s="10"/>
      <c r="BA4395" s="10"/>
    </row>
    <row r="4396" spans="1:53" hidden="1">
      <c r="A4396" s="67"/>
      <c r="B4396" s="28"/>
      <c r="C4396" s="28"/>
      <c r="D4396" s="1011"/>
      <c r="E4396" s="13" t="s">
        <v>151</v>
      </c>
      <c r="F4396" s="200"/>
      <c r="G4396" s="15" t="s">
        <v>3</v>
      </c>
      <c r="H4396" s="37"/>
      <c r="I4396" s="15" t="s">
        <v>9</v>
      </c>
      <c r="J4396" s="15" t="s">
        <v>3</v>
      </c>
      <c r="L4396" s="15" t="s">
        <v>17</v>
      </c>
      <c r="M4396" s="15" t="s">
        <v>5</v>
      </c>
      <c r="N4396" s="17">
        <v>0</v>
      </c>
      <c r="O4396" s="17">
        <v>0</v>
      </c>
      <c r="P4396" s="17"/>
      <c r="Q4396" s="69"/>
      <c r="R4396" s="755"/>
      <c r="S4396" s="755"/>
      <c r="AZ4396" s="10"/>
      <c r="BA4396" s="10"/>
    </row>
    <row r="4397" spans="1:53" hidden="1">
      <c r="A4397" s="67"/>
      <c r="B4397" s="28"/>
      <c r="C4397" s="28"/>
      <c r="D4397" s="1011"/>
      <c r="E4397" s="22" t="s">
        <v>134</v>
      </c>
      <c r="F4397" s="34"/>
      <c r="G4397" s="15" t="s">
        <v>3</v>
      </c>
      <c r="H4397" s="568"/>
      <c r="I4397" s="15" t="s">
        <v>26</v>
      </c>
      <c r="J4397" s="15" t="s">
        <v>3</v>
      </c>
      <c r="L4397" s="15" t="s">
        <v>12</v>
      </c>
      <c r="M4397" s="15" t="s">
        <v>5</v>
      </c>
      <c r="N4397" s="17">
        <v>0</v>
      </c>
      <c r="O4397" s="17">
        <v>0</v>
      </c>
      <c r="P4397" s="17"/>
      <c r="Q4397" s="69"/>
      <c r="R4397" s="755"/>
      <c r="S4397" s="755"/>
      <c r="AZ4397" s="10"/>
      <c r="BA4397" s="10"/>
    </row>
    <row r="4398" spans="1:53" hidden="1">
      <c r="A4398" s="67"/>
      <c r="B4398" s="28"/>
      <c r="C4398" s="28"/>
      <c r="D4398" s="1011"/>
      <c r="E4398" s="22" t="s">
        <v>216</v>
      </c>
      <c r="F4398" s="34"/>
      <c r="G4398" s="15" t="s">
        <v>3</v>
      </c>
      <c r="H4398" s="37"/>
      <c r="I4398" s="15" t="s">
        <v>26</v>
      </c>
      <c r="J4398" s="15" t="s">
        <v>3</v>
      </c>
      <c r="L4398" s="15" t="s">
        <v>12</v>
      </c>
      <c r="M4398" s="15" t="s">
        <v>5</v>
      </c>
      <c r="N4398" s="17">
        <v>0</v>
      </c>
      <c r="O4398" s="17">
        <v>0</v>
      </c>
      <c r="P4398" s="17"/>
      <c r="Q4398" s="69"/>
      <c r="R4398" s="755"/>
      <c r="S4398" s="755"/>
      <c r="AZ4398" s="10"/>
      <c r="BA4398" s="10"/>
    </row>
    <row r="4399" spans="1:53" hidden="1">
      <c r="A4399" s="67"/>
      <c r="B4399" s="28"/>
      <c r="C4399" s="28"/>
      <c r="D4399" s="1011"/>
      <c r="E4399" s="22" t="s">
        <v>152</v>
      </c>
      <c r="F4399" s="34"/>
      <c r="G4399" s="15" t="s">
        <v>3</v>
      </c>
      <c r="H4399" s="37"/>
      <c r="I4399" s="15" t="s">
        <v>26</v>
      </c>
      <c r="J4399" s="15" t="s">
        <v>3</v>
      </c>
      <c r="L4399" s="15" t="s">
        <v>12</v>
      </c>
      <c r="M4399" s="15" t="s">
        <v>5</v>
      </c>
      <c r="N4399" s="17">
        <v>0</v>
      </c>
      <c r="O4399" s="17">
        <v>0</v>
      </c>
      <c r="P4399" s="17"/>
      <c r="Q4399" s="69"/>
      <c r="R4399" s="755"/>
      <c r="S4399" s="755"/>
      <c r="AZ4399" s="10"/>
      <c r="BA4399" s="10"/>
    </row>
    <row r="4400" spans="1:53" hidden="1">
      <c r="A4400" s="67"/>
      <c r="B4400" s="28"/>
      <c r="C4400" s="28"/>
      <c r="D4400" s="1011"/>
      <c r="E4400" s="22" t="s">
        <v>223</v>
      </c>
      <c r="F4400" s="34"/>
      <c r="G4400" s="15" t="s">
        <v>3</v>
      </c>
      <c r="H4400" s="37"/>
      <c r="I4400" s="15" t="s">
        <v>26</v>
      </c>
      <c r="J4400" s="15" t="s">
        <v>3</v>
      </c>
      <c r="L4400" s="15" t="s">
        <v>12</v>
      </c>
      <c r="M4400" s="15" t="s">
        <v>5</v>
      </c>
      <c r="N4400" s="17">
        <v>0</v>
      </c>
      <c r="O4400" s="17">
        <v>0</v>
      </c>
      <c r="P4400" s="17"/>
      <c r="Q4400" s="69"/>
      <c r="R4400" s="755"/>
      <c r="S4400" s="755"/>
      <c r="AZ4400" s="10"/>
      <c r="BA4400" s="10"/>
    </row>
    <row r="4401" spans="1:53" hidden="1">
      <c r="A4401" s="67"/>
      <c r="B4401" s="28"/>
      <c r="C4401" s="28"/>
      <c r="D4401" s="1011"/>
      <c r="E4401" s="20"/>
      <c r="G4401" s="35"/>
      <c r="H4401" s="45"/>
      <c r="K4401" s="37"/>
      <c r="N4401" s="17"/>
      <c r="O4401" s="17"/>
      <c r="P4401" s="17"/>
      <c r="Q4401" s="69"/>
      <c r="R4401" s="755"/>
      <c r="S4401" s="755"/>
      <c r="AZ4401" s="10"/>
      <c r="BA4401" s="10"/>
    </row>
    <row r="4402" spans="1:53" hidden="1">
      <c r="A4402" s="67"/>
      <c r="B4402" s="28"/>
      <c r="C4402" s="28"/>
      <c r="D4402" s="1011" t="s">
        <v>404</v>
      </c>
      <c r="E4402" s="229"/>
      <c r="F4402" s="23"/>
      <c r="N4402" s="17">
        <f>SUBTOTAL(9,N4403)</f>
        <v>0</v>
      </c>
      <c r="O4402" s="17">
        <f>SUBTOTAL(9,O4403)</f>
        <v>31006000</v>
      </c>
      <c r="P4402" s="17">
        <f>SUBTOTAL(9,P4403)</f>
        <v>-31006000</v>
      </c>
      <c r="Q4402" s="69"/>
      <c r="R4402" s="755"/>
      <c r="S4402" s="755"/>
      <c r="AZ4402" s="10"/>
      <c r="BA4402" s="10"/>
    </row>
    <row r="4403" spans="1:53" hidden="1">
      <c r="A4403" s="67"/>
      <c r="B4403" s="28"/>
      <c r="C4403" s="28"/>
      <c r="D4403" s="1011"/>
      <c r="E4403" s="22" t="s">
        <v>598</v>
      </c>
      <c r="F4403" s="34"/>
      <c r="G4403" s="35" t="s">
        <v>3</v>
      </c>
      <c r="H4403" s="434"/>
      <c r="I4403" s="15" t="s">
        <v>154</v>
      </c>
      <c r="J4403" s="15" t="s">
        <v>3</v>
      </c>
      <c r="L4403" s="15" t="s">
        <v>16</v>
      </c>
      <c r="M4403" s="15" t="s">
        <v>5</v>
      </c>
      <c r="N4403" s="17">
        <f>ROUNDUP(IF(H4403&lt;=0,F4403,IF(K4403&lt;=0,F4403*H4403,F4403*H4403*K4403)),-3)</f>
        <v>0</v>
      </c>
      <c r="O4403" s="17">
        <v>31006000</v>
      </c>
      <c r="P4403" s="17">
        <f t="shared" ref="P4403" si="410">N4403-O4403</f>
        <v>-31006000</v>
      </c>
      <c r="Q4403" s="69"/>
      <c r="R4403" s="755"/>
      <c r="S4403" s="755"/>
      <c r="AZ4403" s="10"/>
      <c r="BA4403" s="10"/>
    </row>
    <row r="4404" spans="1:53" hidden="1">
      <c r="A4404" s="67"/>
      <c r="B4404" s="28"/>
      <c r="C4404" s="28"/>
      <c r="D4404" s="1011"/>
      <c r="E4404" s="22"/>
      <c r="F4404" s="23"/>
      <c r="N4404" s="17"/>
      <c r="O4404" s="17"/>
      <c r="P4404" s="17"/>
      <c r="Q4404" s="69"/>
      <c r="R4404" s="755"/>
      <c r="S4404" s="755"/>
      <c r="AZ4404" s="10"/>
      <c r="BA4404" s="10"/>
    </row>
    <row r="4405" spans="1:53" hidden="1">
      <c r="A4405" s="67"/>
      <c r="B4405" s="28"/>
      <c r="C4405" s="28"/>
      <c r="D4405" s="1011" t="s">
        <v>509</v>
      </c>
      <c r="E4405" s="229"/>
      <c r="F4405" s="23"/>
      <c r="N4405" s="17">
        <f>SUBTOTAL(9,N4406:N4410)</f>
        <v>0</v>
      </c>
      <c r="O4405" s="17">
        <f>SUBTOTAL(9,O4406:O4410)</f>
        <v>31139000</v>
      </c>
      <c r="P4405" s="17">
        <f>SUBTOTAL(9,P4406:P4410)</f>
        <v>-31139000</v>
      </c>
      <c r="Q4405" s="69"/>
      <c r="R4405" s="755"/>
      <c r="S4405" s="755"/>
      <c r="AZ4405" s="10"/>
      <c r="BA4405" s="10"/>
    </row>
    <row r="4406" spans="1:53" hidden="1">
      <c r="A4406" s="67"/>
      <c r="B4406" s="28"/>
      <c r="C4406" s="28"/>
      <c r="D4406" s="1011"/>
      <c r="E4406" s="22" t="s">
        <v>599</v>
      </c>
      <c r="F4406" s="34"/>
      <c r="G4406" s="35" t="s">
        <v>3</v>
      </c>
      <c r="H4406" s="40"/>
      <c r="I4406" s="15" t="s">
        <v>154</v>
      </c>
      <c r="J4406" s="15" t="s">
        <v>3</v>
      </c>
      <c r="L4406" s="15" t="s">
        <v>16</v>
      </c>
      <c r="M4406" s="15" t="s">
        <v>5</v>
      </c>
      <c r="N4406" s="17">
        <f>ROUNDUP(IF(H4406&lt;=0,F4406,IF(K4406&lt;=0,F4406*H4406,F4406*H4406*K4406)),-3)</f>
        <v>0</v>
      </c>
      <c r="O4406" s="17">
        <v>4087000</v>
      </c>
      <c r="P4406" s="17">
        <f t="shared" ref="P4406" si="411">N4406-O4406</f>
        <v>-4087000</v>
      </c>
      <c r="Q4406" s="69"/>
      <c r="R4406" s="755"/>
      <c r="S4406" s="755"/>
      <c r="AZ4406" s="10"/>
      <c r="BA4406" s="10"/>
    </row>
    <row r="4407" spans="1:53" hidden="1">
      <c r="A4407" s="67"/>
      <c r="B4407" s="28"/>
      <c r="C4407" s="28"/>
      <c r="D4407" s="1011"/>
      <c r="E4407" s="22" t="s">
        <v>600</v>
      </c>
      <c r="F4407" s="34"/>
      <c r="G4407" s="35" t="s">
        <v>3</v>
      </c>
      <c r="H4407" s="41"/>
      <c r="I4407" s="15" t="s">
        <v>154</v>
      </c>
      <c r="J4407" s="15" t="s">
        <v>3</v>
      </c>
      <c r="L4407" s="15" t="s">
        <v>16</v>
      </c>
      <c r="M4407" s="15" t="s">
        <v>5</v>
      </c>
      <c r="N4407" s="17">
        <f>ROUNDUP(IF(H4407&lt;=0,F4407,IF(K4407&lt;=0,F4407*H4407,F4407*H4407*K4407)),-3)</f>
        <v>0</v>
      </c>
      <c r="O4407" s="17">
        <v>14147000</v>
      </c>
      <c r="P4407" s="17">
        <f t="shared" ref="P4407" si="412">N4407-O4407</f>
        <v>-14147000</v>
      </c>
      <c r="Q4407" s="69"/>
      <c r="R4407" s="755"/>
      <c r="S4407" s="755"/>
      <c r="AZ4407" s="10"/>
      <c r="BA4407" s="10"/>
    </row>
    <row r="4408" spans="1:53" hidden="1">
      <c r="A4408" s="67"/>
      <c r="B4408" s="28"/>
      <c r="C4408" s="28"/>
      <c r="D4408" s="1011"/>
      <c r="E4408" s="22" t="s">
        <v>601</v>
      </c>
      <c r="F4408" s="34"/>
      <c r="G4408" s="35" t="s">
        <v>3</v>
      </c>
      <c r="H4408" s="41"/>
      <c r="I4408" s="15" t="s">
        <v>154</v>
      </c>
      <c r="J4408" s="15" t="s">
        <v>3</v>
      </c>
      <c r="L4408" s="15" t="s">
        <v>16</v>
      </c>
      <c r="M4408" s="15" t="s">
        <v>5</v>
      </c>
      <c r="N4408" s="17">
        <f>ROUNDUP(IF(H4408&lt;=0,F4408,IF(K4408&lt;=0,F4408*H4408,F4408*H4408*K4408)),-3)</f>
        <v>0</v>
      </c>
      <c r="O4408" s="17">
        <v>2654000</v>
      </c>
      <c r="P4408" s="17">
        <f t="shared" ref="P4408" si="413">N4408-O4408</f>
        <v>-2654000</v>
      </c>
      <c r="Q4408" s="69"/>
      <c r="R4408" s="755"/>
      <c r="S4408" s="755"/>
      <c r="AZ4408" s="10"/>
      <c r="BA4408" s="10"/>
    </row>
    <row r="4409" spans="1:53" hidden="1">
      <c r="A4409" s="67"/>
      <c r="B4409" s="28"/>
      <c r="C4409" s="28"/>
      <c r="D4409" s="1011"/>
      <c r="E4409" s="22" t="s">
        <v>602</v>
      </c>
      <c r="F4409" s="34"/>
      <c r="G4409" s="35" t="s">
        <v>3</v>
      </c>
      <c r="H4409" s="42"/>
      <c r="I4409" s="15" t="s">
        <v>154</v>
      </c>
      <c r="J4409" s="15" t="s">
        <v>3</v>
      </c>
      <c r="L4409" s="15" t="s">
        <v>16</v>
      </c>
      <c r="M4409" s="15" t="s">
        <v>5</v>
      </c>
      <c r="N4409" s="17">
        <f>ROUNDUP(IF(H4409&lt;=0,F4409,IF(K4409&lt;=0,F4409*H4409,F4409*H4409*K4409)),-3)</f>
        <v>0</v>
      </c>
      <c r="O4409" s="17">
        <v>9620000</v>
      </c>
      <c r="P4409" s="17">
        <f t="shared" ref="P4409" si="414">N4409-O4409</f>
        <v>-9620000</v>
      </c>
      <c r="Q4409" s="69"/>
      <c r="R4409" s="755"/>
      <c r="S4409" s="755"/>
      <c r="AZ4409" s="10"/>
      <c r="BA4409" s="10"/>
    </row>
    <row r="4410" spans="1:53" hidden="1">
      <c r="A4410" s="67"/>
      <c r="B4410" s="28"/>
      <c r="C4410" s="28"/>
      <c r="D4410" s="1011"/>
      <c r="E4410" s="22" t="s">
        <v>603</v>
      </c>
      <c r="F4410" s="34"/>
      <c r="G4410" s="35" t="s">
        <v>3</v>
      </c>
      <c r="H4410" s="42"/>
      <c r="I4410" s="15" t="s">
        <v>154</v>
      </c>
      <c r="J4410" s="15" t="s">
        <v>3</v>
      </c>
      <c r="L4410" s="15" t="s">
        <v>16</v>
      </c>
      <c r="M4410" s="15" t="s">
        <v>5</v>
      </c>
      <c r="N4410" s="17">
        <f>ROUNDUP(IF(H4410&lt;=0,F4410,IF(K4410&lt;=0,F4410*H4410,F4410*H4410*K4410)),-3)</f>
        <v>0</v>
      </c>
      <c r="O4410" s="17">
        <v>631000</v>
      </c>
      <c r="P4410" s="17">
        <f t="shared" ref="P4410" si="415">N4410-O4410</f>
        <v>-631000</v>
      </c>
      <c r="Q4410" s="69"/>
      <c r="R4410" s="755"/>
      <c r="S4410" s="755"/>
      <c r="AZ4410" s="10"/>
      <c r="BA4410" s="10"/>
    </row>
    <row r="4411" spans="1:53" hidden="1">
      <c r="A4411" s="67"/>
      <c r="B4411" s="28"/>
      <c r="C4411" s="28"/>
      <c r="D4411" s="1011"/>
      <c r="E4411" s="22"/>
      <c r="F4411" s="34"/>
      <c r="G4411" s="35"/>
      <c r="H4411" s="42"/>
      <c r="N4411" s="17"/>
      <c r="O4411" s="17"/>
      <c r="P4411" s="17"/>
      <c r="Q4411" s="69"/>
      <c r="R4411" s="755"/>
      <c r="S4411" s="755"/>
      <c r="AZ4411" s="10"/>
      <c r="BA4411" s="10"/>
    </row>
    <row r="4412" spans="1:53" hidden="1">
      <c r="A4412" s="67"/>
      <c r="B4412" s="28"/>
      <c r="C4412" s="28"/>
      <c r="D4412" s="1011" t="s">
        <v>405</v>
      </c>
      <c r="E4412" s="22"/>
      <c r="F4412" s="34"/>
      <c r="G4412" s="35"/>
      <c r="H4412" s="42"/>
      <c r="N4412" s="17">
        <f>SUBTOTAL(9,N4413)</f>
        <v>0</v>
      </c>
      <c r="O4412" s="17">
        <f>SUBTOTAL(9,O4413)</f>
        <v>4200000</v>
      </c>
      <c r="P4412" s="17">
        <f>SUBTOTAL(9,P4413)</f>
        <v>-4200000</v>
      </c>
      <c r="Q4412" s="69"/>
      <c r="R4412" s="755"/>
      <c r="S4412" s="755"/>
      <c r="AZ4412" s="10"/>
      <c r="BA4412" s="10"/>
    </row>
    <row r="4413" spans="1:53" hidden="1">
      <c r="A4413" s="67"/>
      <c r="B4413" s="28"/>
      <c r="C4413" s="28"/>
      <c r="D4413" s="1011"/>
      <c r="E4413" s="22" t="s">
        <v>183</v>
      </c>
      <c r="F4413" s="34"/>
      <c r="G4413" s="15" t="s">
        <v>3</v>
      </c>
      <c r="H4413" s="45"/>
      <c r="I4413" s="15" t="s">
        <v>26</v>
      </c>
      <c r="J4413" s="15" t="s">
        <v>3</v>
      </c>
      <c r="L4413" s="15" t="s">
        <v>12</v>
      </c>
      <c r="M4413" s="15" t="s">
        <v>5</v>
      </c>
      <c r="N4413" s="17">
        <f>ROUNDUP(IF(H4413&lt;=0,F4413,IF(K4413&lt;=0,F4413*H4413,F4413*H4413*K4413)),-3)</f>
        <v>0</v>
      </c>
      <c r="O4413" s="17">
        <v>4200000</v>
      </c>
      <c r="P4413" s="17">
        <f t="shared" ref="P4413" si="416">N4413-O4413</f>
        <v>-4200000</v>
      </c>
      <c r="Q4413" s="69"/>
      <c r="R4413" s="755"/>
      <c r="S4413" s="755"/>
      <c r="AZ4413" s="10"/>
      <c r="BA4413" s="10"/>
    </row>
    <row r="4414" spans="1:53" hidden="1">
      <c r="A4414" s="67"/>
      <c r="B4414" s="28"/>
      <c r="C4414" s="28"/>
      <c r="D4414" s="1011"/>
      <c r="E4414" s="22"/>
      <c r="F4414" s="34"/>
      <c r="H4414" s="45"/>
      <c r="N4414" s="17"/>
      <c r="O4414" s="17"/>
      <c r="P4414" s="17"/>
      <c r="Q4414" s="69"/>
      <c r="R4414" s="755"/>
      <c r="S4414" s="755"/>
      <c r="AZ4414" s="10"/>
      <c r="BA4414" s="10"/>
    </row>
    <row r="4415" spans="1:53" hidden="1">
      <c r="A4415" s="67"/>
      <c r="B4415" s="28"/>
      <c r="C4415" s="28"/>
      <c r="D4415" s="1011" t="s">
        <v>406</v>
      </c>
      <c r="E4415" s="22"/>
      <c r="F4415" s="34"/>
      <c r="H4415" s="45"/>
      <c r="N4415" s="17">
        <f>SUBTOTAL(9,N4416)</f>
        <v>0</v>
      </c>
      <c r="O4415" s="17">
        <f>SUBTOTAL(9,O4416)</f>
        <v>4195000</v>
      </c>
      <c r="P4415" s="17">
        <f>SUBTOTAL(9,P4416)</f>
        <v>-4195000</v>
      </c>
      <c r="Q4415" s="69"/>
      <c r="R4415" s="755"/>
      <c r="S4415" s="755"/>
      <c r="AZ4415" s="10"/>
      <c r="BA4415" s="10"/>
    </row>
    <row r="4416" spans="1:53" hidden="1">
      <c r="A4416" s="67"/>
      <c r="B4416" s="28"/>
      <c r="C4416" s="28"/>
      <c r="D4416" s="1011"/>
      <c r="E4416" s="22" t="s">
        <v>604</v>
      </c>
      <c r="F4416" s="34"/>
      <c r="G4416" s="35" t="s">
        <v>3</v>
      </c>
      <c r="H4416" s="45"/>
      <c r="I4416" s="15" t="s">
        <v>451</v>
      </c>
      <c r="J4416" s="15" t="s">
        <v>3</v>
      </c>
      <c r="L4416" s="15" t="s">
        <v>16</v>
      </c>
      <c r="M4416" s="15" t="s">
        <v>5</v>
      </c>
      <c r="N4416" s="17">
        <f>ROUNDUP(IF(H4416&lt;=0,F4416,IF(K4416&lt;=0,F4416*H4416,F4416*H4416*K4416)),-3)</f>
        <v>0</v>
      </c>
      <c r="O4416" s="17">
        <v>4195000</v>
      </c>
      <c r="P4416" s="17">
        <f t="shared" ref="P4416" si="417">N4416-O4416</f>
        <v>-4195000</v>
      </c>
      <c r="Q4416" s="69"/>
      <c r="R4416" s="755"/>
      <c r="S4416" s="755"/>
      <c r="AZ4416" s="10"/>
      <c r="BA4416" s="10"/>
    </row>
    <row r="4417" spans="1:53" hidden="1">
      <c r="A4417" s="67"/>
      <c r="B4417" s="28"/>
      <c r="C4417" s="28"/>
      <c r="D4417" s="1011"/>
      <c r="E4417" s="22"/>
      <c r="F4417" s="34"/>
      <c r="G4417" s="35"/>
      <c r="H4417" s="45"/>
      <c r="N4417" s="17"/>
      <c r="O4417" s="17"/>
      <c r="P4417" s="17"/>
      <c r="Q4417" s="69"/>
      <c r="R4417" s="755"/>
      <c r="S4417" s="755"/>
      <c r="AZ4417" s="10"/>
      <c r="BA4417" s="10"/>
    </row>
    <row r="4418" spans="1:53" hidden="1">
      <c r="A4418" s="67"/>
      <c r="B4418" s="28"/>
      <c r="C4418" s="28"/>
      <c r="D4418" s="1011" t="s">
        <v>122</v>
      </c>
      <c r="E4418" s="22"/>
      <c r="F4418" s="23"/>
      <c r="N4418" s="17">
        <f>SUBTOTAL(9,N4419:N4420)</f>
        <v>0</v>
      </c>
      <c r="O4418" s="17">
        <f>SUBTOTAL(9,O4419:O4420)</f>
        <v>3400000</v>
      </c>
      <c r="P4418" s="17">
        <f>SUBTOTAL(9,P4419:P4420)</f>
        <v>-3400000</v>
      </c>
      <c r="Q4418" s="69"/>
      <c r="R4418" s="755"/>
      <c r="S4418" s="755"/>
      <c r="AZ4418" s="10"/>
      <c r="BA4418" s="10"/>
    </row>
    <row r="4419" spans="1:53" hidden="1">
      <c r="A4419" s="67"/>
      <c r="B4419" s="28"/>
      <c r="C4419" s="28"/>
      <c r="D4419" s="1011"/>
      <c r="E4419" s="22" t="s">
        <v>605</v>
      </c>
      <c r="F4419" s="34"/>
      <c r="G4419" s="15" t="s">
        <v>3</v>
      </c>
      <c r="H4419" s="45"/>
      <c r="I4419" s="15" t="s">
        <v>26</v>
      </c>
      <c r="J4419" s="15" t="s">
        <v>3</v>
      </c>
      <c r="L4419" s="15" t="s">
        <v>12</v>
      </c>
      <c r="M4419" s="15" t="s">
        <v>5</v>
      </c>
      <c r="N4419" s="17">
        <f>ROUNDUP(IF(H4419&lt;=0,F4419,IF(K4419&lt;=0,F4419*H4419,F4419*H4419*K4419)),-3)</f>
        <v>0</v>
      </c>
      <c r="O4419" s="17">
        <v>2400000</v>
      </c>
      <c r="P4419" s="17">
        <f t="shared" ref="P4419" si="418">N4419-O4419</f>
        <v>-2400000</v>
      </c>
      <c r="Q4419" s="69"/>
      <c r="R4419" s="755"/>
      <c r="S4419" s="755"/>
      <c r="AZ4419" s="10"/>
      <c r="BA4419" s="10"/>
    </row>
    <row r="4420" spans="1:53" hidden="1">
      <c r="A4420" s="67"/>
      <c r="B4420" s="28"/>
      <c r="C4420" s="28"/>
      <c r="D4420" s="1011"/>
      <c r="E4420" s="22" t="s">
        <v>606</v>
      </c>
      <c r="F4420" s="34"/>
      <c r="G4420" s="15" t="s">
        <v>3</v>
      </c>
      <c r="H4420" s="45"/>
      <c r="I4420" s="15" t="s">
        <v>26</v>
      </c>
      <c r="J4420" s="15" t="s">
        <v>3</v>
      </c>
      <c r="L4420" s="15" t="s">
        <v>155</v>
      </c>
      <c r="N4420" s="17">
        <f>ROUNDUP(IF(H4420&lt;=0,F4420,IF(K4420&lt;=0,F4420*H4420,F4420*H4420*K4420)),-3)</f>
        <v>0</v>
      </c>
      <c r="O4420" s="17">
        <v>1000000</v>
      </c>
      <c r="P4420" s="17">
        <f t="shared" ref="P4420" si="419">N4420-O4420</f>
        <v>-1000000</v>
      </c>
      <c r="Q4420" s="69"/>
      <c r="R4420" s="755"/>
      <c r="S4420" s="755"/>
      <c r="AZ4420" s="10"/>
      <c r="BA4420" s="10"/>
    </row>
    <row r="4421" spans="1:53" hidden="1">
      <c r="A4421" s="67"/>
      <c r="B4421" s="28"/>
      <c r="C4421" s="28"/>
      <c r="D4421" s="1011"/>
      <c r="E4421" s="22"/>
      <c r="F4421" s="23"/>
      <c r="N4421" s="17"/>
      <c r="O4421" s="17"/>
      <c r="P4421" s="17"/>
      <c r="Q4421" s="69"/>
      <c r="R4421" s="755"/>
      <c r="S4421" s="755"/>
      <c r="AZ4421" s="10"/>
      <c r="BA4421" s="10"/>
    </row>
    <row r="4422" spans="1:53" hidden="1">
      <c r="A4422" s="67"/>
      <c r="B4422" s="28"/>
      <c r="C4422" s="28"/>
      <c r="D4422" s="1084" t="s">
        <v>397</v>
      </c>
      <c r="E4422" s="210"/>
      <c r="F4422" s="200"/>
      <c r="G4422" s="210"/>
      <c r="H4422" s="210"/>
      <c r="I4422" s="210"/>
      <c r="J4422" s="210"/>
      <c r="K4422" s="210"/>
      <c r="L4422" s="35"/>
      <c r="M4422" s="210"/>
      <c r="N4422" s="32">
        <f>SUBTOTAL(9,N4423:N4426)</f>
        <v>0</v>
      </c>
      <c r="O4422" s="32">
        <f>SUBTOTAL(9,O4423:O4426)</f>
        <v>51573000</v>
      </c>
      <c r="P4422" s="32">
        <f>SUBTOTAL(9,P4423:P4426)</f>
        <v>-51573000</v>
      </c>
      <c r="Q4422" s="69"/>
      <c r="R4422" s="755"/>
      <c r="S4422" s="755"/>
      <c r="AZ4422" s="10"/>
      <c r="BA4422" s="10"/>
    </row>
    <row r="4423" spans="1:53" hidden="1">
      <c r="A4423" s="67"/>
      <c r="B4423" s="28"/>
      <c r="C4423" s="28"/>
      <c r="D4423" s="1084"/>
      <c r="E4423" s="13" t="s">
        <v>232</v>
      </c>
      <c r="G4423" s="15" t="s">
        <v>3</v>
      </c>
      <c r="H4423" s="58"/>
      <c r="I4423" s="15" t="s">
        <v>108</v>
      </c>
      <c r="J4423" s="15" t="s">
        <v>3</v>
      </c>
      <c r="L4423" s="15" t="s">
        <v>118</v>
      </c>
      <c r="M4423" s="15" t="s">
        <v>5</v>
      </c>
      <c r="N4423" s="32">
        <v>0</v>
      </c>
      <c r="O4423" s="32">
        <v>0</v>
      </c>
      <c r="P4423" s="17"/>
      <c r="Q4423" s="69"/>
      <c r="R4423" s="755"/>
      <c r="S4423" s="755"/>
      <c r="AZ4423" s="10"/>
      <c r="BA4423" s="10"/>
    </row>
    <row r="4424" spans="1:53" hidden="1">
      <c r="A4424" s="67"/>
      <c r="B4424" s="28"/>
      <c r="C4424" s="68"/>
      <c r="D4424" s="1084"/>
      <c r="E4424" s="210" t="s">
        <v>173</v>
      </c>
      <c r="F4424" s="200"/>
      <c r="G4424" s="210" t="s">
        <v>27</v>
      </c>
      <c r="H4424" s="210"/>
      <c r="I4424" s="210" t="s">
        <v>16</v>
      </c>
      <c r="J4424" s="210" t="s">
        <v>3</v>
      </c>
      <c r="K4424" s="210"/>
      <c r="L4424" s="35" t="s">
        <v>16</v>
      </c>
      <c r="M4424" s="210" t="s">
        <v>5</v>
      </c>
      <c r="N4424" s="32">
        <f>ROUNDDOWN((F4424*H4424*K4424),-3)</f>
        <v>0</v>
      </c>
      <c r="O4424" s="32">
        <v>31413000</v>
      </c>
      <c r="P4424" s="17">
        <f t="shared" ref="P4424" si="420">N4424-O4424</f>
        <v>-31413000</v>
      </c>
      <c r="Q4424" s="69"/>
      <c r="R4424" s="755"/>
      <c r="S4424" s="755"/>
      <c r="AZ4424" s="10"/>
      <c r="BA4424" s="10"/>
    </row>
    <row r="4425" spans="1:53" hidden="1">
      <c r="A4425" s="67"/>
      <c r="B4425" s="28"/>
      <c r="C4425" s="68"/>
      <c r="D4425" s="1084"/>
      <c r="E4425" s="210" t="s">
        <v>30</v>
      </c>
      <c r="F4425" s="200"/>
      <c r="G4425" s="210" t="s">
        <v>27</v>
      </c>
      <c r="H4425" s="210"/>
      <c r="I4425" s="210" t="s">
        <v>12</v>
      </c>
      <c r="J4425" s="210" t="s">
        <v>3</v>
      </c>
      <c r="K4425" s="210"/>
      <c r="L4425" s="35" t="s">
        <v>16</v>
      </c>
      <c r="M4425" s="210" t="s">
        <v>5</v>
      </c>
      <c r="N4425" s="32">
        <f>ROUNDDOWN((F4425*H4425*K4425),-3)</f>
        <v>0</v>
      </c>
      <c r="O4425" s="32">
        <v>12600000</v>
      </c>
      <c r="P4425" s="17">
        <f t="shared" ref="P4425" si="421">N4425-O4425</f>
        <v>-12600000</v>
      </c>
      <c r="Q4425" s="69"/>
      <c r="R4425" s="755"/>
      <c r="S4425" s="755"/>
      <c r="AZ4425" s="10"/>
      <c r="BA4425" s="10"/>
    </row>
    <row r="4426" spans="1:53" hidden="1">
      <c r="A4426" s="67"/>
      <c r="B4426" s="28"/>
      <c r="C4426" s="28"/>
      <c r="D4426" s="1084"/>
      <c r="E4426" s="210" t="s">
        <v>176</v>
      </c>
      <c r="F4426" s="200"/>
      <c r="G4426" s="210" t="s">
        <v>27</v>
      </c>
      <c r="H4426" s="210"/>
      <c r="I4426" s="210" t="s">
        <v>12</v>
      </c>
      <c r="J4426" s="210" t="s">
        <v>3</v>
      </c>
      <c r="K4426" s="210"/>
      <c r="L4426" s="35" t="s">
        <v>16</v>
      </c>
      <c r="M4426" s="210" t="s">
        <v>5</v>
      </c>
      <c r="N4426" s="32">
        <f>ROUNDDOWN((F4426*H4426*K4426),-3)</f>
        <v>0</v>
      </c>
      <c r="O4426" s="32">
        <v>7560000</v>
      </c>
      <c r="P4426" s="17">
        <f t="shared" ref="P4426" si="422">N4426-O4426</f>
        <v>-7560000</v>
      </c>
      <c r="Q4426" s="69"/>
      <c r="R4426" s="755"/>
      <c r="S4426" s="755"/>
      <c r="AZ4426" s="10"/>
      <c r="BA4426" s="10"/>
    </row>
    <row r="4427" spans="1:53" hidden="1">
      <c r="A4427" s="67"/>
      <c r="B4427" s="28"/>
      <c r="C4427" s="28"/>
      <c r="D4427" s="1084"/>
      <c r="E4427" s="210"/>
      <c r="F4427" s="200"/>
      <c r="G4427" s="210"/>
      <c r="H4427" s="210"/>
      <c r="I4427" s="210"/>
      <c r="J4427" s="210"/>
      <c r="K4427" s="210"/>
      <c r="L4427" s="35"/>
      <c r="M4427" s="210"/>
      <c r="N4427" s="32"/>
      <c r="O4427" s="32"/>
      <c r="P4427" s="17"/>
      <c r="Q4427" s="69"/>
      <c r="R4427" s="755"/>
      <c r="S4427" s="755"/>
      <c r="AZ4427" s="10"/>
      <c r="BA4427" s="10"/>
    </row>
    <row r="4428" spans="1:53" hidden="1">
      <c r="A4428" s="67"/>
      <c r="B4428" s="28"/>
      <c r="C4428" s="28"/>
      <c r="D4428" s="1084" t="s">
        <v>410</v>
      </c>
      <c r="E4428" s="210"/>
      <c r="F4428" s="200"/>
      <c r="G4428" s="210"/>
      <c r="H4428" s="210"/>
      <c r="I4428" s="210"/>
      <c r="J4428" s="210"/>
      <c r="K4428" s="210"/>
      <c r="L4428" s="35"/>
      <c r="M4428" s="210"/>
      <c r="N4428" s="32">
        <f>SUBTOTAL(9,N4429:N4437)</f>
        <v>0</v>
      </c>
      <c r="O4428" s="32">
        <f>SUBTOTAL(9,O4429:O4437)</f>
        <v>2409613000</v>
      </c>
      <c r="P4428" s="32">
        <f>SUBTOTAL(9,P4429:P4437)</f>
        <v>-2409613000</v>
      </c>
      <c r="Q4428" s="69"/>
      <c r="R4428" s="755"/>
      <c r="S4428" s="755"/>
      <c r="AZ4428" s="10"/>
      <c r="BA4428" s="10"/>
    </row>
    <row r="4429" spans="1:53" hidden="1">
      <c r="A4429" s="67"/>
      <c r="B4429" s="28"/>
      <c r="C4429" s="28"/>
      <c r="D4429" s="1084"/>
      <c r="E4429" s="210" t="s">
        <v>172</v>
      </c>
      <c r="F4429" s="200"/>
      <c r="G4429" s="210" t="s">
        <v>27</v>
      </c>
      <c r="H4429" s="210"/>
      <c r="I4429" s="210" t="s">
        <v>12</v>
      </c>
      <c r="J4429" s="210" t="s">
        <v>3</v>
      </c>
      <c r="K4429" s="210"/>
      <c r="L4429" s="35" t="s">
        <v>16</v>
      </c>
      <c r="M4429" s="210" t="s">
        <v>5</v>
      </c>
      <c r="N4429" s="32">
        <f>ROUNDDOWN((F4429*H4429*K4429),-3)</f>
        <v>0</v>
      </c>
      <c r="O4429" s="32">
        <v>189000000</v>
      </c>
      <c r="P4429" s="17">
        <f t="shared" ref="P4429" si="423">N4429-O4429</f>
        <v>-189000000</v>
      </c>
      <c r="Q4429" s="69"/>
      <c r="R4429" s="755"/>
      <c r="S4429" s="755"/>
      <c r="AZ4429" s="10"/>
      <c r="BA4429" s="10"/>
    </row>
    <row r="4430" spans="1:53" hidden="1">
      <c r="A4430" s="67"/>
      <c r="B4430" s="28"/>
      <c r="C4430" s="28"/>
      <c r="D4430" s="1084"/>
      <c r="E4430" s="210" t="s">
        <v>174</v>
      </c>
      <c r="F4430" s="200"/>
      <c r="G4430" s="210" t="s">
        <v>27</v>
      </c>
      <c r="H4430" s="210"/>
      <c r="I4430" s="210" t="s">
        <v>12</v>
      </c>
      <c r="J4430" s="210" t="s">
        <v>3</v>
      </c>
      <c r="K4430" s="210"/>
      <c r="L4430" s="35" t="s">
        <v>16</v>
      </c>
      <c r="M4430" s="210" t="s">
        <v>5</v>
      </c>
      <c r="N4430" s="32">
        <f>ROUNDDOWN((F4430*H4430*K4430),-3)</f>
        <v>0</v>
      </c>
      <c r="O4430" s="32">
        <v>252000000</v>
      </c>
      <c r="P4430" s="17">
        <f t="shared" ref="P4430" si="424">N4430-O4430</f>
        <v>-252000000</v>
      </c>
      <c r="Q4430" s="69"/>
      <c r="R4430" s="755"/>
      <c r="S4430" s="755"/>
      <c r="AZ4430" s="10"/>
      <c r="BA4430" s="10"/>
    </row>
    <row r="4431" spans="1:53" hidden="1">
      <c r="A4431" s="67"/>
      <c r="B4431" s="28"/>
      <c r="C4431" s="28"/>
      <c r="D4431" s="1084"/>
      <c r="E4431" s="210" t="s">
        <v>175</v>
      </c>
      <c r="F4431" s="200"/>
      <c r="G4431" s="210" t="s">
        <v>27</v>
      </c>
      <c r="H4431" s="569"/>
      <c r="I4431" s="210" t="s">
        <v>6</v>
      </c>
      <c r="J4431" s="210" t="s">
        <v>3</v>
      </c>
      <c r="K4431" s="210"/>
      <c r="L4431" s="35" t="s">
        <v>12</v>
      </c>
      <c r="M4431" s="210" t="s">
        <v>5</v>
      </c>
      <c r="N4431" s="32">
        <f>ROUNDDOWN((F4431*H4431*K4431),-3)</f>
        <v>0</v>
      </c>
      <c r="O4431" s="32">
        <v>126000000</v>
      </c>
      <c r="P4431" s="17">
        <f t="shared" ref="P4431" si="425">N4431-O4431</f>
        <v>-126000000</v>
      </c>
      <c r="Q4431" s="69"/>
      <c r="R4431" s="755"/>
      <c r="S4431" s="755"/>
      <c r="AZ4431" s="10"/>
      <c r="BA4431" s="10"/>
    </row>
    <row r="4432" spans="1:53" hidden="1">
      <c r="A4432" s="67"/>
      <c r="B4432" s="28"/>
      <c r="C4432" s="28"/>
      <c r="D4432" s="1084"/>
      <c r="E4432" s="210" t="s">
        <v>233</v>
      </c>
      <c r="F4432" s="200"/>
      <c r="G4432" s="210" t="s">
        <v>27</v>
      </c>
      <c r="H4432" s="210"/>
      <c r="I4432" s="210" t="s">
        <v>12</v>
      </c>
      <c r="J4432" s="210" t="s">
        <v>3</v>
      </c>
      <c r="K4432" s="210"/>
      <c r="L4432" s="35" t="s">
        <v>16</v>
      </c>
      <c r="M4432" s="210" t="s">
        <v>5</v>
      </c>
      <c r="N4432" s="32">
        <v>0</v>
      </c>
      <c r="O4432" s="32">
        <v>0</v>
      </c>
      <c r="P4432" s="17"/>
      <c r="Q4432" s="69"/>
      <c r="R4432" s="755"/>
      <c r="S4432" s="755"/>
      <c r="AZ4432" s="10"/>
      <c r="BA4432" s="10"/>
    </row>
    <row r="4433" spans="1:53" hidden="1">
      <c r="A4433" s="67"/>
      <c r="B4433" s="28"/>
      <c r="C4433" s="28"/>
      <c r="D4433" s="1084"/>
      <c r="E4433" s="210" t="s">
        <v>171</v>
      </c>
      <c r="F4433" s="200"/>
      <c r="G4433" s="210" t="s">
        <v>27</v>
      </c>
      <c r="H4433" s="210"/>
      <c r="I4433" s="210" t="s">
        <v>12</v>
      </c>
      <c r="J4433" s="210" t="s">
        <v>3</v>
      </c>
      <c r="K4433" s="210"/>
      <c r="L4433" s="35" t="s">
        <v>16</v>
      </c>
      <c r="M4433" s="210" t="s">
        <v>5</v>
      </c>
      <c r="N4433" s="32">
        <f>ROUNDDOWN((F4433*H4433*K4433),-3)</f>
        <v>0</v>
      </c>
      <c r="O4433" s="32">
        <v>428400000</v>
      </c>
      <c r="P4433" s="17">
        <f t="shared" ref="P4433" si="426">N4433-O4433</f>
        <v>-428400000</v>
      </c>
      <c r="Q4433" s="69"/>
      <c r="R4433" s="755"/>
      <c r="S4433" s="755"/>
      <c r="AZ4433" s="10"/>
      <c r="BA4433" s="10"/>
    </row>
    <row r="4434" spans="1:53" hidden="1">
      <c r="A4434" s="67"/>
      <c r="B4434" s="28"/>
      <c r="C4434" s="28"/>
      <c r="D4434" s="1084"/>
      <c r="E4434" s="210" t="s">
        <v>816</v>
      </c>
      <c r="F4434" s="200"/>
      <c r="G4434" s="210" t="s">
        <v>27</v>
      </c>
      <c r="H4434" s="569"/>
      <c r="I4434" s="210" t="s">
        <v>6</v>
      </c>
      <c r="J4434" s="210" t="s">
        <v>3</v>
      </c>
      <c r="K4434" s="210"/>
      <c r="L4434" s="35" t="s">
        <v>12</v>
      </c>
      <c r="M4434" s="210" t="s">
        <v>5</v>
      </c>
      <c r="N4434" s="17">
        <f>ROUNDUP(IF(H4434&lt;=0,0,IF(K4434&lt;=0,0,F4434*H4434*K4434)),-3)</f>
        <v>0</v>
      </c>
      <c r="O4434" s="32">
        <v>252000000</v>
      </c>
      <c r="P4434" s="17">
        <f t="shared" ref="P4434" si="427">N4434-O4434</f>
        <v>-252000000</v>
      </c>
      <c r="Q4434" s="69"/>
      <c r="R4434" s="755"/>
      <c r="S4434" s="755"/>
      <c r="AZ4434" s="10"/>
      <c r="BA4434" s="10"/>
    </row>
    <row r="4435" spans="1:53" hidden="1">
      <c r="A4435" s="67"/>
      <c r="B4435" s="28"/>
      <c r="C4435" s="28"/>
      <c r="D4435" s="1084"/>
      <c r="E4435" s="210" t="s">
        <v>231</v>
      </c>
      <c r="F4435" s="200"/>
      <c r="G4435" s="210" t="s">
        <v>27</v>
      </c>
      <c r="H4435" s="210"/>
      <c r="I4435" s="210" t="s">
        <v>12</v>
      </c>
      <c r="J4435" s="210" t="s">
        <v>3</v>
      </c>
      <c r="K4435" s="210"/>
      <c r="L4435" s="35" t="s">
        <v>16</v>
      </c>
      <c r="M4435" s="210" t="s">
        <v>5</v>
      </c>
      <c r="N4435" s="17">
        <v>0</v>
      </c>
      <c r="O4435" s="32">
        <v>0</v>
      </c>
      <c r="P4435" s="17"/>
      <c r="Q4435" s="69"/>
      <c r="R4435" s="755"/>
      <c r="S4435" s="755"/>
      <c r="AZ4435" s="10"/>
      <c r="BA4435" s="10"/>
    </row>
    <row r="4436" spans="1:53" hidden="1">
      <c r="A4436" s="67"/>
      <c r="B4436" s="28"/>
      <c r="C4436" s="28"/>
      <c r="D4436" s="1084"/>
      <c r="E4436" s="210" t="s">
        <v>817</v>
      </c>
      <c r="F4436" s="200"/>
      <c r="G4436" s="210" t="s">
        <v>27</v>
      </c>
      <c r="H4436" s="210"/>
      <c r="I4436" s="210" t="s">
        <v>108</v>
      </c>
      <c r="J4436" s="210" t="s">
        <v>3</v>
      </c>
      <c r="K4436" s="210"/>
      <c r="L4436" s="35" t="s">
        <v>16</v>
      </c>
      <c r="M4436" s="210" t="s">
        <v>5</v>
      </c>
      <c r="N4436" s="32">
        <f>ROUNDDOWN((F4436*H4436*K4436),-3)</f>
        <v>0</v>
      </c>
      <c r="O4436" s="32">
        <v>267415000</v>
      </c>
      <c r="P4436" s="17">
        <f t="shared" ref="P4436" si="428">N4436-O4436</f>
        <v>-267415000</v>
      </c>
      <c r="Q4436" s="69"/>
      <c r="R4436" s="755"/>
      <c r="S4436" s="755"/>
      <c r="AZ4436" s="10"/>
      <c r="BA4436" s="10"/>
    </row>
    <row r="4437" spans="1:53" hidden="1">
      <c r="A4437" s="67"/>
      <c r="B4437" s="28"/>
      <c r="C4437" s="28"/>
      <c r="D4437" s="1084"/>
      <c r="E4437" s="210" t="s">
        <v>818</v>
      </c>
      <c r="F4437" s="200"/>
      <c r="G4437" s="210" t="s">
        <v>27</v>
      </c>
      <c r="H4437" s="210"/>
      <c r="I4437" s="210" t="s">
        <v>108</v>
      </c>
      <c r="J4437" s="210" t="s">
        <v>3</v>
      </c>
      <c r="K4437" s="210"/>
      <c r="L4437" s="35" t="s">
        <v>16</v>
      </c>
      <c r="M4437" s="210" t="s">
        <v>5</v>
      </c>
      <c r="N4437" s="32">
        <f>ROUNDDOWN((F4437*H4437*K4437),-3)</f>
        <v>0</v>
      </c>
      <c r="O4437" s="32">
        <v>894798000</v>
      </c>
      <c r="P4437" s="17">
        <f t="shared" ref="P4437" si="429">N4437-O4437</f>
        <v>-894798000</v>
      </c>
      <c r="Q4437" s="69"/>
      <c r="R4437" s="755"/>
      <c r="S4437" s="755"/>
      <c r="AZ4437" s="10"/>
      <c r="BA4437" s="10"/>
    </row>
    <row r="4438" spans="1:53" hidden="1">
      <c r="A4438" s="67"/>
      <c r="B4438" s="28"/>
      <c r="C4438" s="28"/>
      <c r="D4438" s="1084"/>
      <c r="E4438" s="210"/>
      <c r="F4438" s="200"/>
      <c r="G4438" s="210"/>
      <c r="H4438" s="210"/>
      <c r="I4438" s="210"/>
      <c r="J4438" s="210"/>
      <c r="K4438" s="210"/>
      <c r="L4438" s="35"/>
      <c r="M4438" s="210"/>
      <c r="N4438" s="32"/>
      <c r="O4438" s="32"/>
      <c r="P4438" s="17"/>
      <c r="Q4438" s="69"/>
      <c r="R4438" s="755"/>
      <c r="S4438" s="755"/>
      <c r="AZ4438" s="10"/>
      <c r="BA4438" s="10"/>
    </row>
    <row r="4439" spans="1:53" hidden="1">
      <c r="A4439" s="67"/>
      <c r="B4439" s="28"/>
      <c r="C4439" s="28"/>
      <c r="D4439" s="1004" t="s">
        <v>436</v>
      </c>
      <c r="E4439" s="13"/>
      <c r="H4439" s="58"/>
      <c r="N4439" s="17">
        <f>SUBTOTAL(9,N4440:N4447)</f>
        <v>0</v>
      </c>
      <c r="O4439" s="17">
        <f>SUBTOTAL(9,O4440:O4447)</f>
        <v>376230000</v>
      </c>
      <c r="P4439" s="17">
        <f>SUBTOTAL(9,P4440:P4447)</f>
        <v>-376230000</v>
      </c>
      <c r="Q4439" s="69"/>
      <c r="R4439" s="755"/>
      <c r="S4439" s="755"/>
      <c r="AZ4439" s="10"/>
      <c r="BA4439" s="10"/>
    </row>
    <row r="4440" spans="1:53" hidden="1">
      <c r="A4440" s="67"/>
      <c r="B4440" s="28"/>
      <c r="C4440" s="28"/>
      <c r="D4440" s="1004"/>
      <c r="E4440" s="13" t="s">
        <v>165</v>
      </c>
      <c r="G4440" s="15" t="s">
        <v>3</v>
      </c>
      <c r="H4440" s="58"/>
      <c r="I4440" s="15" t="s">
        <v>12</v>
      </c>
      <c r="J4440" s="15" t="s">
        <v>3</v>
      </c>
      <c r="L4440" s="15" t="s">
        <v>452</v>
      </c>
      <c r="M4440" s="15" t="s">
        <v>5</v>
      </c>
      <c r="N4440" s="17">
        <f t="shared" ref="N4440:N4445" si="430">ROUNDUP(IF(H4440&lt;=0,0,IF(K4440&lt;=0,0,F4440*H4440*K4440)),-3)</f>
        <v>0</v>
      </c>
      <c r="O4440" s="17">
        <v>63000000</v>
      </c>
      <c r="P4440" s="17">
        <f t="shared" ref="P4440" si="431">N4440-O4440</f>
        <v>-63000000</v>
      </c>
      <c r="Q4440" s="69"/>
      <c r="R4440" s="755"/>
      <c r="S4440" s="755"/>
      <c r="AZ4440" s="10"/>
      <c r="BA4440" s="10"/>
    </row>
    <row r="4441" spans="1:53" hidden="1">
      <c r="A4441" s="67"/>
      <c r="B4441" s="28"/>
      <c r="C4441" s="28"/>
      <c r="D4441" s="1004"/>
      <c r="E4441" s="13" t="s">
        <v>82</v>
      </c>
      <c r="G4441" s="15" t="s">
        <v>3</v>
      </c>
      <c r="H4441" s="58"/>
      <c r="I4441" s="15" t="s">
        <v>12</v>
      </c>
      <c r="J4441" s="15" t="s">
        <v>3</v>
      </c>
      <c r="L4441" s="15" t="s">
        <v>118</v>
      </c>
      <c r="M4441" s="15" t="s">
        <v>5</v>
      </c>
      <c r="N4441" s="17">
        <f t="shared" si="430"/>
        <v>0</v>
      </c>
      <c r="O4441" s="17">
        <v>12600000</v>
      </c>
      <c r="P4441" s="17">
        <f t="shared" ref="P4441" si="432">N4441-O4441</f>
        <v>-12600000</v>
      </c>
      <c r="Q4441" s="69"/>
      <c r="R4441" s="755"/>
      <c r="S4441" s="755"/>
      <c r="AZ4441" s="10"/>
      <c r="BA4441" s="10"/>
    </row>
    <row r="4442" spans="1:53" hidden="1">
      <c r="A4442" s="67"/>
      <c r="B4442" s="28"/>
      <c r="C4442" s="28"/>
      <c r="D4442" s="1004"/>
      <c r="E4442" s="13" t="s">
        <v>167</v>
      </c>
      <c r="G4442" s="15" t="s">
        <v>3</v>
      </c>
      <c r="H4442" s="58"/>
      <c r="I4442" s="15" t="s">
        <v>12</v>
      </c>
      <c r="J4442" s="15" t="s">
        <v>3</v>
      </c>
      <c r="L4442" s="15" t="s">
        <v>453</v>
      </c>
      <c r="M4442" s="15" t="s">
        <v>5</v>
      </c>
      <c r="N4442" s="17">
        <f t="shared" si="430"/>
        <v>0</v>
      </c>
      <c r="O4442" s="17">
        <v>151200000</v>
      </c>
      <c r="P4442" s="17">
        <f t="shared" ref="P4442" si="433">N4442-O4442</f>
        <v>-151200000</v>
      </c>
      <c r="Q4442" s="69"/>
      <c r="R4442" s="755"/>
      <c r="S4442" s="755"/>
      <c r="AZ4442" s="10"/>
      <c r="BA4442" s="10"/>
    </row>
    <row r="4443" spans="1:53" hidden="1">
      <c r="A4443" s="67"/>
      <c r="B4443" s="28"/>
      <c r="C4443" s="28"/>
      <c r="D4443" s="1004"/>
      <c r="E4443" s="13" t="s">
        <v>246</v>
      </c>
      <c r="G4443" s="15" t="s">
        <v>3</v>
      </c>
      <c r="H4443" s="58"/>
      <c r="I4443" s="15" t="s">
        <v>12</v>
      </c>
      <c r="J4443" s="15" t="s">
        <v>3</v>
      </c>
      <c r="L4443" s="15" t="s">
        <v>118</v>
      </c>
      <c r="M4443" s="15" t="s">
        <v>5</v>
      </c>
      <c r="N4443" s="17">
        <f t="shared" si="430"/>
        <v>0</v>
      </c>
      <c r="O4443" s="17">
        <v>126000000</v>
      </c>
      <c r="P4443" s="17">
        <f t="shared" ref="P4443" si="434">N4443-O4443</f>
        <v>-126000000</v>
      </c>
      <c r="Q4443" s="69"/>
      <c r="R4443" s="755"/>
      <c r="S4443" s="755"/>
      <c r="AZ4443" s="10"/>
      <c r="BA4443" s="10"/>
    </row>
    <row r="4444" spans="1:53" hidden="1">
      <c r="A4444" s="67"/>
      <c r="B4444" s="28"/>
      <c r="C4444" s="28"/>
      <c r="D4444" s="1004"/>
      <c r="E4444" s="13" t="s">
        <v>84</v>
      </c>
      <c r="G4444" s="15" t="s">
        <v>3</v>
      </c>
      <c r="H4444" s="58"/>
      <c r="I4444" s="15" t="s">
        <v>12</v>
      </c>
      <c r="J4444" s="15" t="s">
        <v>3</v>
      </c>
      <c r="L4444" s="15" t="s">
        <v>118</v>
      </c>
      <c r="M4444" s="210" t="s">
        <v>5</v>
      </c>
      <c r="N4444" s="32">
        <f>ROUNDDOWN((F4444*H4444*K4444),-3)</f>
        <v>0</v>
      </c>
      <c r="O4444" s="17">
        <v>12600000</v>
      </c>
      <c r="P4444" s="17">
        <f t="shared" ref="P4444" si="435">N4444-O4444</f>
        <v>-12600000</v>
      </c>
      <c r="Q4444" s="69"/>
      <c r="R4444" s="755"/>
      <c r="S4444" s="755"/>
      <c r="AZ4444" s="10"/>
      <c r="BA4444" s="10"/>
    </row>
    <row r="4445" spans="1:53" hidden="1">
      <c r="A4445" s="67"/>
      <c r="B4445" s="28"/>
      <c r="C4445" s="28"/>
      <c r="D4445" s="1004"/>
      <c r="E4445" s="13" t="s">
        <v>168</v>
      </c>
      <c r="G4445" s="15" t="s">
        <v>3</v>
      </c>
      <c r="H4445" s="58"/>
      <c r="I4445" s="15" t="s">
        <v>25</v>
      </c>
      <c r="J4445" s="15" t="s">
        <v>3</v>
      </c>
      <c r="L4445" s="15" t="s">
        <v>118</v>
      </c>
      <c r="M4445" s="15" t="s">
        <v>5</v>
      </c>
      <c r="N4445" s="17">
        <f t="shared" si="430"/>
        <v>0</v>
      </c>
      <c r="O4445" s="17">
        <v>9450000</v>
      </c>
      <c r="P4445" s="17">
        <f t="shared" ref="P4445" si="436">N4445-O4445</f>
        <v>-9450000</v>
      </c>
      <c r="Q4445" s="69"/>
      <c r="R4445" s="755"/>
      <c r="S4445" s="755"/>
      <c r="AZ4445" s="10"/>
      <c r="BA4445" s="10"/>
    </row>
    <row r="4446" spans="1:53" hidden="1">
      <c r="A4446" s="67"/>
      <c r="B4446" s="28"/>
      <c r="C4446" s="28"/>
      <c r="D4446" s="1004"/>
      <c r="E4446" s="13" t="s">
        <v>488</v>
      </c>
      <c r="G4446" s="15" t="s">
        <v>3</v>
      </c>
      <c r="H4446" s="58"/>
      <c r="I4446" s="15" t="s">
        <v>195</v>
      </c>
      <c r="J4446" s="15" t="s">
        <v>3</v>
      </c>
      <c r="L4446" s="15" t="s">
        <v>118</v>
      </c>
      <c r="M4446" s="15" t="s">
        <v>5</v>
      </c>
      <c r="N4446" s="17">
        <v>0</v>
      </c>
      <c r="O4446" s="17">
        <v>0</v>
      </c>
      <c r="P4446" s="17"/>
      <c r="Q4446" s="69"/>
      <c r="R4446" s="755"/>
      <c r="S4446" s="755"/>
      <c r="AZ4446" s="10"/>
      <c r="BA4446" s="10"/>
    </row>
    <row r="4447" spans="1:53" hidden="1">
      <c r="A4447" s="67"/>
      <c r="B4447" s="28"/>
      <c r="C4447" s="28"/>
      <c r="D4447" s="1004"/>
      <c r="E4447" s="22" t="s">
        <v>489</v>
      </c>
      <c r="F4447" s="34"/>
      <c r="G4447" s="15" t="s">
        <v>3</v>
      </c>
      <c r="H4447" s="58"/>
      <c r="I4447" s="15" t="s">
        <v>456</v>
      </c>
      <c r="J4447" s="15" t="s">
        <v>3</v>
      </c>
      <c r="L4447" s="15" t="s">
        <v>118</v>
      </c>
      <c r="M4447" s="15" t="s">
        <v>5</v>
      </c>
      <c r="N4447" s="17">
        <f>ROUNDUP(IF(H4447&lt;=0,F4447,IF(K4447&lt;=0,F4447*H4447,F4447*H4447*K4447)),-3)</f>
        <v>0</v>
      </c>
      <c r="O4447" s="17">
        <v>1380000</v>
      </c>
      <c r="P4447" s="17">
        <f t="shared" ref="P4447" si="437">N4447-O4447</f>
        <v>-1380000</v>
      </c>
      <c r="Q4447" s="69"/>
      <c r="R4447" s="755"/>
      <c r="S4447" s="755"/>
      <c r="AZ4447" s="10"/>
      <c r="BA4447" s="10"/>
    </row>
    <row r="4448" spans="1:53" hidden="1">
      <c r="A4448" s="67"/>
      <c r="B4448" s="28"/>
      <c r="C4448" s="28"/>
      <c r="D4448" s="1004"/>
      <c r="E4448" s="22"/>
      <c r="F4448" s="34"/>
      <c r="H4448" s="435"/>
      <c r="N4448" s="17"/>
      <c r="O4448" s="17"/>
      <c r="P4448" s="17"/>
      <c r="Q4448" s="69"/>
      <c r="R4448" s="755"/>
      <c r="S4448" s="755"/>
      <c r="AZ4448" s="10"/>
      <c r="BA4448" s="10"/>
    </row>
    <row r="4449" spans="1:53" hidden="1">
      <c r="A4449" s="67"/>
      <c r="B4449" s="28"/>
      <c r="C4449" s="68"/>
      <c r="D4449" s="1004" t="s">
        <v>399</v>
      </c>
      <c r="E4449" s="13"/>
      <c r="N4449" s="17">
        <f>SUBTOTAL(9,N4450:N4452)</f>
        <v>0</v>
      </c>
      <c r="O4449" s="17">
        <f>SUBTOTAL(9,O4450:O4452)</f>
        <v>522212000</v>
      </c>
      <c r="P4449" s="17">
        <f>SUBTOTAL(9,P4450:P4452)</f>
        <v>-522212000</v>
      </c>
      <c r="Q4449" s="69"/>
      <c r="R4449" s="755"/>
      <c r="S4449" s="755"/>
      <c r="AZ4449" s="10"/>
      <c r="BA4449" s="10"/>
    </row>
    <row r="4450" spans="1:53" hidden="1">
      <c r="A4450" s="67"/>
      <c r="B4450" s="28"/>
      <c r="C4450" s="68"/>
      <c r="D4450" s="1004"/>
      <c r="E4450" s="13" t="s">
        <v>710</v>
      </c>
      <c r="G4450" s="15" t="s">
        <v>3</v>
      </c>
      <c r="I4450" s="15" t="s">
        <v>12</v>
      </c>
      <c r="J4450" s="47" t="s">
        <v>3</v>
      </c>
      <c r="K4450" s="47"/>
      <c r="L4450" s="15" t="s">
        <v>224</v>
      </c>
      <c r="M4450" s="47" t="s">
        <v>5</v>
      </c>
      <c r="N4450" s="17">
        <v>0</v>
      </c>
      <c r="O4450" s="17">
        <v>0</v>
      </c>
      <c r="P4450" s="17"/>
      <c r="Q4450" s="69"/>
      <c r="R4450" s="755"/>
      <c r="S4450" s="755"/>
      <c r="AZ4450" s="10"/>
      <c r="BA4450" s="10"/>
    </row>
    <row r="4451" spans="1:53" hidden="1">
      <c r="A4451" s="67"/>
      <c r="B4451" s="28"/>
      <c r="C4451" s="68"/>
      <c r="D4451" s="1004"/>
      <c r="E4451" s="210" t="s">
        <v>78</v>
      </c>
      <c r="F4451" s="200"/>
      <c r="G4451" s="210" t="s">
        <v>27</v>
      </c>
      <c r="H4451" s="210"/>
      <c r="I4451" s="210" t="s">
        <v>16</v>
      </c>
      <c r="J4451" s="210" t="s">
        <v>3</v>
      </c>
      <c r="K4451" s="210"/>
      <c r="L4451" s="35" t="s">
        <v>16</v>
      </c>
      <c r="M4451" s="15" t="s">
        <v>5</v>
      </c>
      <c r="N4451" s="17">
        <f>ROUNDUP(IF(H4451&lt;=0,0,IF(K4451&lt;=0,0,F4451*H4451*K4451)),-3)</f>
        <v>0</v>
      </c>
      <c r="O4451" s="32">
        <v>18690000</v>
      </c>
      <c r="P4451" s="17">
        <f t="shared" ref="P4451" si="438">N4451-O4451</f>
        <v>-18690000</v>
      </c>
      <c r="Q4451" s="69"/>
      <c r="R4451" s="755"/>
      <c r="S4451" s="755"/>
      <c r="AZ4451" s="10"/>
      <c r="BA4451" s="10"/>
    </row>
    <row r="4452" spans="1:53" hidden="1">
      <c r="A4452" s="67"/>
      <c r="B4452" s="28"/>
      <c r="C4452" s="68"/>
      <c r="D4452" s="1004"/>
      <c r="E4452" s="210" t="s">
        <v>177</v>
      </c>
      <c r="F4452" s="200"/>
      <c r="G4452" s="210" t="s">
        <v>27</v>
      </c>
      <c r="H4452" s="210"/>
      <c r="I4452" s="210" t="s">
        <v>108</v>
      </c>
      <c r="J4452" s="210" t="s">
        <v>3</v>
      </c>
      <c r="K4452" s="210"/>
      <c r="L4452" s="35" t="s">
        <v>16</v>
      </c>
      <c r="M4452" s="210" t="s">
        <v>5</v>
      </c>
      <c r="N4452" s="32">
        <f>ROUNDDOWN((F4452*H4452*K4452),-3)</f>
        <v>0</v>
      </c>
      <c r="O4452" s="32">
        <v>503522000</v>
      </c>
      <c r="P4452" s="17">
        <f t="shared" ref="P4452" si="439">N4452-O4452</f>
        <v>-503522000</v>
      </c>
      <c r="Q4452" s="69"/>
      <c r="R4452" s="755"/>
      <c r="S4452" s="755"/>
      <c r="AZ4452" s="10"/>
      <c r="BA4452" s="10"/>
    </row>
    <row r="4453" spans="1:53" hidden="1">
      <c r="A4453" s="67"/>
      <c r="B4453" s="28"/>
      <c r="C4453" s="68"/>
      <c r="D4453" s="1040"/>
      <c r="E4453" s="210"/>
      <c r="F4453" s="200"/>
      <c r="G4453" s="210"/>
      <c r="H4453" s="210"/>
      <c r="I4453" s="210"/>
      <c r="J4453" s="210"/>
      <c r="K4453" s="210"/>
      <c r="L4453" s="35"/>
      <c r="M4453" s="210"/>
      <c r="N4453" s="32"/>
      <c r="O4453" s="32"/>
      <c r="P4453" s="17"/>
      <c r="Q4453" s="69"/>
      <c r="R4453" s="755"/>
      <c r="S4453" s="755"/>
      <c r="AZ4453" s="10"/>
      <c r="BA4453" s="10"/>
    </row>
    <row r="4454" spans="1:53" hidden="1">
      <c r="A4454" s="67"/>
      <c r="B4454" s="28"/>
      <c r="C4454" s="28"/>
      <c r="D4454" s="1004" t="s">
        <v>409</v>
      </c>
      <c r="E4454" s="13"/>
      <c r="H4454" s="58"/>
      <c r="N4454" s="17">
        <f>SUBTOTAL(9,N4455)</f>
        <v>0</v>
      </c>
      <c r="O4454" s="17">
        <f>SUBTOTAL(9,O4455)</f>
        <v>52500000</v>
      </c>
      <c r="P4454" s="17">
        <f>SUBTOTAL(9,P4455)</f>
        <v>-52500000</v>
      </c>
      <c r="Q4454" s="69"/>
      <c r="R4454" s="755"/>
      <c r="S4454" s="755"/>
      <c r="AZ4454" s="10"/>
      <c r="BA4454" s="10"/>
    </row>
    <row r="4455" spans="1:53" hidden="1">
      <c r="A4455" s="67"/>
      <c r="B4455" s="28"/>
      <c r="C4455" s="28"/>
      <c r="D4455" s="1004"/>
      <c r="E4455" s="13" t="s">
        <v>166</v>
      </c>
      <c r="G4455" s="15" t="s">
        <v>3</v>
      </c>
      <c r="H4455" s="58"/>
      <c r="I4455" s="15" t="s">
        <v>108</v>
      </c>
      <c r="J4455" s="15" t="s">
        <v>3</v>
      </c>
      <c r="L4455" s="15" t="s">
        <v>118</v>
      </c>
      <c r="M4455" s="15" t="s">
        <v>5</v>
      </c>
      <c r="N4455" s="17">
        <f>ROUNDUP(IF(H4455&lt;=0,0,IF(K4455&lt;=0,0,F4455*H4455*K4455)),-3)</f>
        <v>0</v>
      </c>
      <c r="O4455" s="17">
        <v>52500000</v>
      </c>
      <c r="P4455" s="17">
        <f t="shared" ref="P4455" si="440">N4455-O4455</f>
        <v>-52500000</v>
      </c>
      <c r="Q4455" s="69"/>
      <c r="R4455" s="755"/>
      <c r="S4455" s="755"/>
      <c r="AZ4455" s="10"/>
      <c r="BA4455" s="10"/>
    </row>
    <row r="4456" spans="1:53" hidden="1">
      <c r="A4456" s="67"/>
      <c r="B4456" s="28"/>
      <c r="C4456" s="28"/>
      <c r="D4456" s="1004"/>
      <c r="E4456" s="13"/>
      <c r="H4456" s="58"/>
      <c r="N4456" s="17"/>
      <c r="O4456" s="17"/>
      <c r="P4456" s="17"/>
      <c r="Q4456" s="69"/>
      <c r="R4456" s="755"/>
      <c r="S4456" s="755"/>
      <c r="AZ4456" s="10"/>
      <c r="BA4456" s="10"/>
    </row>
    <row r="4457" spans="1:53" hidden="1">
      <c r="A4457" s="67"/>
      <c r="B4457" s="28"/>
      <c r="C4457" s="28"/>
      <c r="D4457" s="1011" t="s">
        <v>407</v>
      </c>
      <c r="E4457" s="22"/>
      <c r="F4457" s="34"/>
      <c r="G4457" s="35"/>
      <c r="H4457" s="45"/>
      <c r="N4457" s="17">
        <f>SUBTOTAL(9,N4458)</f>
        <v>0</v>
      </c>
      <c r="O4457" s="17">
        <f>SUBTOTAL(9,O4458)</f>
        <v>3000000</v>
      </c>
      <c r="P4457" s="17">
        <f>SUBTOTAL(9,P4458)</f>
        <v>-3000000</v>
      </c>
      <c r="Q4457" s="69"/>
      <c r="R4457" s="755"/>
      <c r="S4457" s="755"/>
      <c r="AZ4457" s="10"/>
      <c r="BA4457" s="10"/>
    </row>
    <row r="4458" spans="1:53" hidden="1">
      <c r="A4458" s="67"/>
      <c r="B4458" s="28"/>
      <c r="C4458" s="28"/>
      <c r="D4458" s="1011"/>
      <c r="E4458" s="22" t="s">
        <v>55</v>
      </c>
      <c r="F4458" s="34"/>
      <c r="G4458" s="35" t="s">
        <v>3</v>
      </c>
      <c r="H4458" s="45"/>
      <c r="I4458" s="15" t="s">
        <v>9</v>
      </c>
      <c r="J4458" s="15" t="s">
        <v>3</v>
      </c>
      <c r="L4458" s="15" t="s">
        <v>16</v>
      </c>
      <c r="M4458" s="15" t="s">
        <v>5</v>
      </c>
      <c r="N4458" s="17">
        <f>ROUNDUP(IF(H4458&lt;=0,F4458,IF(K4458&lt;=0,F4458*H4458,F4458*H4458*K4458)),-3)</f>
        <v>0</v>
      </c>
      <c r="O4458" s="17">
        <v>3000000</v>
      </c>
      <c r="P4458" s="17">
        <f t="shared" ref="P4458" si="441">N4458-O4458</f>
        <v>-3000000</v>
      </c>
      <c r="Q4458" s="69"/>
      <c r="R4458" s="755"/>
      <c r="S4458" s="755"/>
      <c r="AZ4458" s="10"/>
      <c r="BA4458" s="10"/>
    </row>
    <row r="4459" spans="1:53" hidden="1">
      <c r="A4459" s="67"/>
      <c r="B4459" s="28"/>
      <c r="C4459" s="28"/>
      <c r="D4459" s="1011"/>
      <c r="E4459" s="22"/>
      <c r="F4459" s="23"/>
      <c r="H4459" s="360"/>
      <c r="N4459" s="17"/>
      <c r="O4459" s="17"/>
      <c r="P4459" s="17"/>
      <c r="Q4459" s="69"/>
      <c r="R4459" s="755"/>
      <c r="S4459" s="755"/>
      <c r="AZ4459" s="10"/>
      <c r="BA4459" s="10"/>
    </row>
    <row r="4460" spans="1:53" hidden="1">
      <c r="A4460" s="67"/>
      <c r="B4460" s="28"/>
      <c r="C4460" s="28"/>
      <c r="D4460" s="1084" t="s">
        <v>401</v>
      </c>
      <c r="E4460" s="13"/>
      <c r="H4460" s="58"/>
      <c r="N4460" s="17">
        <f>SUBTOTAL(9,N4461)</f>
        <v>0</v>
      </c>
      <c r="O4460" s="17">
        <f>SUBTOTAL(9,O4461)</f>
        <v>20000000</v>
      </c>
      <c r="P4460" s="17">
        <f>SUBTOTAL(9,P4461)</f>
        <v>-20000000</v>
      </c>
      <c r="Q4460" s="69"/>
      <c r="R4460" s="755"/>
      <c r="S4460" s="755"/>
      <c r="AZ4460" s="10"/>
      <c r="BA4460" s="10"/>
    </row>
    <row r="4461" spans="1:53" hidden="1">
      <c r="A4461" s="67"/>
      <c r="B4461" s="28"/>
      <c r="C4461" s="28"/>
      <c r="D4461" s="1084"/>
      <c r="E4461" s="47" t="s">
        <v>497</v>
      </c>
      <c r="F4461" s="200"/>
      <c r="G4461" s="210" t="s">
        <v>27</v>
      </c>
      <c r="H4461" s="210"/>
      <c r="I4461" s="210" t="s">
        <v>118</v>
      </c>
      <c r="J4461" s="210" t="s">
        <v>27</v>
      </c>
      <c r="K4461" s="210"/>
      <c r="L4461" s="35" t="s">
        <v>117</v>
      </c>
      <c r="M4461" s="210" t="s">
        <v>5</v>
      </c>
      <c r="N4461" s="32">
        <f>F4461*H4461*K4461</f>
        <v>0</v>
      </c>
      <c r="O4461" s="32">
        <v>20000000</v>
      </c>
      <c r="P4461" s="17">
        <f t="shared" ref="P4461" si="442">N4461-O4461</f>
        <v>-20000000</v>
      </c>
      <c r="Q4461" s="69"/>
      <c r="R4461" s="755"/>
      <c r="S4461" s="755"/>
      <c r="AZ4461" s="10"/>
      <c r="BA4461" s="10"/>
    </row>
    <row r="4462" spans="1:53" hidden="1">
      <c r="A4462" s="67"/>
      <c r="B4462" s="28"/>
      <c r="C4462" s="28"/>
      <c r="D4462" s="1084"/>
      <c r="E4462" s="47"/>
      <c r="F4462" s="200"/>
      <c r="G4462" s="210"/>
      <c r="H4462" s="210"/>
      <c r="I4462" s="210"/>
      <c r="J4462" s="210"/>
      <c r="K4462" s="210"/>
      <c r="L4462" s="35"/>
      <c r="M4462" s="210"/>
      <c r="N4462" s="32"/>
      <c r="O4462" s="32"/>
      <c r="P4462" s="17"/>
      <c r="Q4462" s="69"/>
      <c r="R4462" s="755"/>
      <c r="S4462" s="755"/>
      <c r="AZ4462" s="10"/>
      <c r="BA4462" s="10"/>
    </row>
    <row r="4463" spans="1:53" hidden="1">
      <c r="A4463" s="67"/>
      <c r="B4463" s="28"/>
      <c r="C4463" s="28"/>
      <c r="D4463" s="1004" t="s">
        <v>124</v>
      </c>
      <c r="E4463" s="13"/>
      <c r="H4463" s="58"/>
      <c r="N4463" s="17">
        <f>SUBTOTAL(9,N4464:N4472)</f>
        <v>7500000000</v>
      </c>
      <c r="O4463" s="17">
        <f>SUBTOTAL(9,O4464:O4472)</f>
        <v>2647630580</v>
      </c>
      <c r="P4463" s="17">
        <f>SUBTOTAL(9,P4464:P4472)</f>
        <v>4852369420</v>
      </c>
      <c r="Q4463" s="69"/>
      <c r="R4463" s="755"/>
      <c r="S4463" s="755"/>
      <c r="AZ4463" s="10"/>
      <c r="BA4463" s="10"/>
    </row>
    <row r="4464" spans="1:53" hidden="1">
      <c r="A4464" s="67"/>
      <c r="B4464" s="28"/>
      <c r="C4464" s="28"/>
      <c r="D4464" s="1084"/>
      <c r="E4464" s="210" t="s">
        <v>169</v>
      </c>
      <c r="F4464" s="200"/>
      <c r="G4464" s="35" t="s">
        <v>27</v>
      </c>
      <c r="H4464" s="210"/>
      <c r="I4464" s="35" t="s">
        <v>118</v>
      </c>
      <c r="J4464" s="35" t="s">
        <v>27</v>
      </c>
      <c r="K4464" s="210"/>
      <c r="L4464" s="35" t="s">
        <v>28</v>
      </c>
      <c r="M4464" s="210" t="s">
        <v>5</v>
      </c>
      <c r="N4464" s="32">
        <f>ROUNDDOWN((F4464*H4464*K4464),-3)</f>
        <v>0</v>
      </c>
      <c r="O4464" s="32">
        <v>10500000</v>
      </c>
      <c r="P4464" s="17">
        <f t="shared" ref="P4464" si="443">N4464-O4464</f>
        <v>-10500000</v>
      </c>
      <c r="Q4464" s="69"/>
      <c r="R4464" s="755"/>
      <c r="S4464" s="755"/>
      <c r="AZ4464" s="10"/>
      <c r="BA4464" s="10"/>
    </row>
    <row r="4465" spans="1:53" hidden="1">
      <c r="A4465" s="67"/>
      <c r="B4465" s="28"/>
      <c r="C4465" s="28"/>
      <c r="D4465" s="1084"/>
      <c r="E4465" s="210" t="s">
        <v>170</v>
      </c>
      <c r="F4465" s="200"/>
      <c r="G4465" s="35" t="s">
        <v>27</v>
      </c>
      <c r="H4465" s="210"/>
      <c r="I4465" s="35" t="s">
        <v>195</v>
      </c>
      <c r="J4465" s="35" t="s">
        <v>27</v>
      </c>
      <c r="K4465" s="210"/>
      <c r="L4465" s="35" t="s">
        <v>28</v>
      </c>
      <c r="M4465" s="210" t="s">
        <v>5</v>
      </c>
      <c r="N4465" s="32">
        <v>7500000000</v>
      </c>
      <c r="O4465" s="32">
        <v>2501399580</v>
      </c>
      <c r="P4465" s="17">
        <f t="shared" ref="P4465" si="444">N4465-O4465</f>
        <v>4998600420</v>
      </c>
      <c r="Q4465" s="69"/>
      <c r="R4465" s="755"/>
      <c r="S4465" s="755"/>
      <c r="AZ4465" s="10"/>
      <c r="BA4465" s="10"/>
    </row>
    <row r="4466" spans="1:53" hidden="1">
      <c r="A4466" s="67"/>
      <c r="B4466" s="28"/>
      <c r="C4466" s="28"/>
      <c r="D4466" s="1084"/>
      <c r="E4466" s="210" t="s">
        <v>490</v>
      </c>
      <c r="F4466" s="200"/>
      <c r="G4466" s="35" t="s">
        <v>27</v>
      </c>
      <c r="H4466" s="210"/>
      <c r="I4466" s="35" t="s">
        <v>118</v>
      </c>
      <c r="J4466" s="35" t="s">
        <v>27</v>
      </c>
      <c r="K4466" s="210"/>
      <c r="L4466" s="35" t="s">
        <v>28</v>
      </c>
      <c r="M4466" s="210" t="s">
        <v>5</v>
      </c>
      <c r="N4466" s="32">
        <f>ROUNDDOWN((F4466*H4466*K4466),-3)</f>
        <v>0</v>
      </c>
      <c r="O4466" s="32">
        <v>20000000</v>
      </c>
      <c r="P4466" s="17">
        <f t="shared" ref="P4466" si="445">N4466-O4466</f>
        <v>-20000000</v>
      </c>
      <c r="Q4466" s="69"/>
      <c r="R4466" s="755"/>
      <c r="S4466" s="755"/>
      <c r="AZ4466" s="10"/>
      <c r="BA4466" s="10"/>
    </row>
    <row r="4467" spans="1:53" hidden="1">
      <c r="A4467" s="67"/>
      <c r="B4467" s="28"/>
      <c r="C4467" s="28"/>
      <c r="D4467" s="1084"/>
      <c r="E4467" s="210" t="s">
        <v>229</v>
      </c>
      <c r="F4467" s="200"/>
      <c r="G4467" s="35" t="s">
        <v>27</v>
      </c>
      <c r="H4467" s="210"/>
      <c r="I4467" s="35" t="s">
        <v>118</v>
      </c>
      <c r="J4467" s="35" t="s">
        <v>27</v>
      </c>
      <c r="K4467" s="210"/>
      <c r="L4467" s="35" t="s">
        <v>28</v>
      </c>
      <c r="M4467" s="210" t="s">
        <v>5</v>
      </c>
      <c r="N4467" s="32">
        <v>0</v>
      </c>
      <c r="O4467" s="32">
        <v>0</v>
      </c>
      <c r="P4467" s="17"/>
      <c r="Q4467" s="69"/>
      <c r="R4467" s="755"/>
      <c r="S4467" s="755"/>
      <c r="AZ4467" s="10"/>
      <c r="BA4467" s="10"/>
    </row>
    <row r="4468" spans="1:53" hidden="1">
      <c r="A4468" s="67"/>
      <c r="B4468" s="28"/>
      <c r="C4468" s="28"/>
      <c r="D4468" s="1084"/>
      <c r="E4468" s="210" t="s">
        <v>491</v>
      </c>
      <c r="F4468" s="200"/>
      <c r="G4468" s="35" t="s">
        <v>27</v>
      </c>
      <c r="H4468" s="210"/>
      <c r="I4468" s="35" t="s">
        <v>118</v>
      </c>
      <c r="J4468" s="35" t="s">
        <v>27</v>
      </c>
      <c r="K4468" s="210"/>
      <c r="L4468" s="35" t="s">
        <v>28</v>
      </c>
      <c r="M4468" s="210" t="s">
        <v>5</v>
      </c>
      <c r="N4468" s="32">
        <v>0</v>
      </c>
      <c r="O4468" s="32">
        <v>0</v>
      </c>
      <c r="P4468" s="17"/>
      <c r="Q4468" s="69"/>
      <c r="R4468" s="755"/>
      <c r="S4468" s="755"/>
      <c r="AZ4468" s="10"/>
      <c r="BA4468" s="10"/>
    </row>
    <row r="4469" spans="1:53" hidden="1">
      <c r="A4469" s="67"/>
      <c r="B4469" s="28"/>
      <c r="C4469" s="28"/>
      <c r="D4469" s="1084"/>
      <c r="E4469" s="210" t="s">
        <v>492</v>
      </c>
      <c r="F4469" s="200"/>
      <c r="G4469" s="35" t="s">
        <v>27</v>
      </c>
      <c r="H4469" s="210"/>
      <c r="I4469" s="35" t="s">
        <v>458</v>
      </c>
      <c r="J4469" s="35" t="s">
        <v>27</v>
      </c>
      <c r="K4469" s="210"/>
      <c r="L4469" s="35" t="s">
        <v>28</v>
      </c>
      <c r="M4469" s="210" t="s">
        <v>5</v>
      </c>
      <c r="N4469" s="32">
        <v>0</v>
      </c>
      <c r="O4469" s="32">
        <v>0</v>
      </c>
      <c r="P4469" s="17"/>
      <c r="Q4469" s="69"/>
      <c r="R4469" s="755"/>
      <c r="S4469" s="755"/>
      <c r="AZ4469" s="10"/>
      <c r="BA4469" s="10"/>
    </row>
    <row r="4470" spans="1:53" hidden="1">
      <c r="A4470" s="67"/>
      <c r="B4470" s="28"/>
      <c r="C4470" s="28"/>
      <c r="D4470" s="1084"/>
      <c r="E4470" s="210" t="s">
        <v>493</v>
      </c>
      <c r="F4470" s="200"/>
      <c r="G4470" s="35" t="s">
        <v>27</v>
      </c>
      <c r="H4470" s="210"/>
      <c r="I4470" s="35" t="s">
        <v>453</v>
      </c>
      <c r="J4470" s="35" t="s">
        <v>27</v>
      </c>
      <c r="K4470" s="210"/>
      <c r="L4470" s="35" t="s">
        <v>28</v>
      </c>
      <c r="M4470" s="210" t="s">
        <v>5</v>
      </c>
      <c r="N4470" s="32">
        <f>ROUNDDOWN((F4470*H4470*K4470),-3)</f>
        <v>0</v>
      </c>
      <c r="O4470" s="32">
        <v>10000000</v>
      </c>
      <c r="P4470" s="17">
        <f t="shared" ref="P4470" si="446">N4470-O4470</f>
        <v>-10000000</v>
      </c>
      <c r="Q4470" s="69"/>
      <c r="R4470" s="755"/>
      <c r="S4470" s="755"/>
      <c r="AZ4470" s="10"/>
      <c r="BA4470" s="10"/>
    </row>
    <row r="4471" spans="1:53" hidden="1">
      <c r="A4471" s="67"/>
      <c r="B4471" s="28"/>
      <c r="C4471" s="28"/>
      <c r="D4471" s="1084"/>
      <c r="E4471" s="210" t="s">
        <v>494</v>
      </c>
      <c r="F4471" s="200"/>
      <c r="G4471" s="35" t="s">
        <v>27</v>
      </c>
      <c r="H4471" s="210"/>
      <c r="I4471" s="35" t="s">
        <v>453</v>
      </c>
      <c r="J4471" s="35" t="s">
        <v>27</v>
      </c>
      <c r="K4471" s="210"/>
      <c r="L4471" s="35" t="s">
        <v>28</v>
      </c>
      <c r="M4471" s="210" t="s">
        <v>5</v>
      </c>
      <c r="N4471" s="32">
        <f>ROUNDDOWN((F4471*H4471*K4471),-3)</f>
        <v>0</v>
      </c>
      <c r="O4471" s="32">
        <v>20000000</v>
      </c>
      <c r="P4471" s="17">
        <f t="shared" ref="P4471" si="447">N4471-O4471</f>
        <v>-20000000</v>
      </c>
      <c r="Q4471" s="69"/>
      <c r="R4471" s="755"/>
      <c r="S4471" s="755"/>
      <c r="AZ4471" s="10"/>
      <c r="BA4471" s="10"/>
    </row>
    <row r="4472" spans="1:53" hidden="1">
      <c r="A4472" s="67"/>
      <c r="B4472" s="28"/>
      <c r="C4472" s="28"/>
      <c r="D4472" s="1084"/>
      <c r="E4472" s="210" t="s">
        <v>495</v>
      </c>
      <c r="F4472" s="200"/>
      <c r="G4472" s="35" t="s">
        <v>27</v>
      </c>
      <c r="H4472" s="570"/>
      <c r="I4472" s="35" t="s">
        <v>496</v>
      </c>
      <c r="J4472" s="35" t="s">
        <v>27</v>
      </c>
      <c r="K4472" s="210"/>
      <c r="L4472" s="35" t="s">
        <v>28</v>
      </c>
      <c r="M4472" s="210" t="s">
        <v>5</v>
      </c>
      <c r="N4472" s="32">
        <f>ROUNDUP(IF(H4472&lt;=0,0,IF(K4472&lt;=0,F4472*H4472,F4472*H4472*K4472)),-3)</f>
        <v>0</v>
      </c>
      <c r="O4472" s="32">
        <v>85731000</v>
      </c>
      <c r="P4472" s="17">
        <f t="shared" ref="P4472" si="448">N4472-O4472</f>
        <v>-85731000</v>
      </c>
      <c r="Q4472" s="69"/>
      <c r="R4472" s="755"/>
      <c r="S4472" s="755"/>
      <c r="AZ4472" s="10"/>
      <c r="BA4472" s="10"/>
    </row>
    <row r="4473" spans="1:53" hidden="1">
      <c r="A4473" s="67"/>
      <c r="B4473" s="28"/>
      <c r="C4473" s="28"/>
      <c r="D4473" s="1084"/>
      <c r="E4473" s="210"/>
      <c r="F4473" s="200"/>
      <c r="G4473" s="35"/>
      <c r="H4473" s="570"/>
      <c r="I4473" s="35"/>
      <c r="J4473" s="35"/>
      <c r="K4473" s="210"/>
      <c r="L4473" s="35"/>
      <c r="M4473" s="210"/>
      <c r="N4473" s="32"/>
      <c r="O4473" s="32"/>
      <c r="P4473" s="17"/>
      <c r="Q4473" s="69"/>
      <c r="R4473" s="755"/>
      <c r="S4473" s="755"/>
      <c r="AZ4473" s="10"/>
      <c r="BA4473" s="10"/>
    </row>
    <row r="4474" spans="1:53" hidden="1">
      <c r="A4474" s="67"/>
      <c r="B4474" s="28"/>
      <c r="C4474" s="28"/>
      <c r="D4474" s="1004" t="s">
        <v>403</v>
      </c>
      <c r="E4474" s="13"/>
      <c r="H4474" s="58"/>
      <c r="N4474" s="17">
        <f>SUBTOTAL(9,N4475:N4477)</f>
        <v>0</v>
      </c>
      <c r="O4474" s="17">
        <f>SUBTOTAL(9,O4475:O4477)</f>
        <v>0</v>
      </c>
      <c r="P4474" s="17">
        <f>SUBTOTAL(9,P4475:P4477)</f>
        <v>0</v>
      </c>
      <c r="Q4474" s="69"/>
      <c r="R4474" s="755"/>
      <c r="S4474" s="755"/>
      <c r="AZ4474" s="10"/>
      <c r="BA4474" s="10"/>
    </row>
    <row r="4475" spans="1:53" hidden="1">
      <c r="A4475" s="67"/>
      <c r="B4475" s="28"/>
      <c r="C4475" s="28"/>
      <c r="D4475" s="1004"/>
      <c r="E4475" s="13" t="s">
        <v>247</v>
      </c>
      <c r="G4475" s="15" t="s">
        <v>3</v>
      </c>
      <c r="I4475" s="15" t="s">
        <v>16</v>
      </c>
      <c r="J4475" s="47" t="s">
        <v>3</v>
      </c>
      <c r="K4475" s="47"/>
      <c r="L4475" s="15" t="s">
        <v>25</v>
      </c>
      <c r="M4475" s="47" t="s">
        <v>5</v>
      </c>
      <c r="N4475" s="17">
        <v>0</v>
      </c>
      <c r="O4475" s="17">
        <v>0</v>
      </c>
      <c r="P4475" s="17">
        <f t="shared" ref="P4475:P4477" si="449">N4475-O4475</f>
        <v>0</v>
      </c>
      <c r="Q4475" s="69"/>
      <c r="R4475" s="755"/>
      <c r="S4475" s="755"/>
      <c r="AZ4475" s="10"/>
      <c r="BA4475" s="10"/>
    </row>
    <row r="4476" spans="1:53" hidden="1">
      <c r="A4476" s="67"/>
      <c r="B4476" s="28"/>
      <c r="C4476" s="28"/>
      <c r="D4476" s="1004"/>
      <c r="E4476" s="13" t="s">
        <v>248</v>
      </c>
      <c r="G4476" s="15" t="s">
        <v>3</v>
      </c>
      <c r="I4476" s="15" t="s">
        <v>118</v>
      </c>
      <c r="J4476" s="47" t="s">
        <v>3</v>
      </c>
      <c r="K4476" s="47"/>
      <c r="L4476" s="15" t="s">
        <v>25</v>
      </c>
      <c r="M4476" s="47" t="s">
        <v>5</v>
      </c>
      <c r="N4476" s="17">
        <v>0</v>
      </c>
      <c r="O4476" s="17">
        <v>0</v>
      </c>
      <c r="P4476" s="17">
        <f t="shared" si="449"/>
        <v>0</v>
      </c>
      <c r="Q4476" s="69"/>
      <c r="R4476" s="755"/>
      <c r="S4476" s="755"/>
      <c r="AZ4476" s="10"/>
      <c r="BA4476" s="10"/>
    </row>
    <row r="4477" spans="1:53" hidden="1">
      <c r="A4477" s="67"/>
      <c r="B4477" s="28"/>
      <c r="C4477" s="28"/>
      <c r="D4477" s="1004"/>
      <c r="E4477" s="13" t="s">
        <v>249</v>
      </c>
      <c r="G4477" s="15" t="s">
        <v>3</v>
      </c>
      <c r="I4477" s="15" t="s">
        <v>118</v>
      </c>
      <c r="J4477" s="47" t="s">
        <v>3</v>
      </c>
      <c r="K4477" s="47"/>
      <c r="L4477" s="15" t="s">
        <v>25</v>
      </c>
      <c r="M4477" s="47" t="s">
        <v>5</v>
      </c>
      <c r="N4477" s="17">
        <v>0</v>
      </c>
      <c r="O4477" s="17">
        <v>0</v>
      </c>
      <c r="P4477" s="17">
        <f t="shared" si="449"/>
        <v>0</v>
      </c>
      <c r="Q4477" s="69"/>
      <c r="R4477" s="755"/>
      <c r="S4477" s="755"/>
      <c r="AZ4477" s="10"/>
      <c r="BA4477" s="10"/>
    </row>
    <row r="4478" spans="1:53" hidden="1">
      <c r="A4478" s="67"/>
      <c r="B4478" s="28"/>
      <c r="C4478" s="28"/>
      <c r="D4478" s="1004"/>
      <c r="E4478" s="13"/>
      <c r="J4478" s="47"/>
      <c r="K4478" s="47"/>
      <c r="M4478" s="47"/>
      <c r="N4478" s="17"/>
      <c r="O4478" s="17"/>
      <c r="P4478" s="17"/>
      <c r="Q4478" s="69"/>
      <c r="R4478" s="755"/>
      <c r="S4478" s="755"/>
      <c r="AZ4478" s="10"/>
      <c r="BA4478" s="10"/>
    </row>
    <row r="4479" spans="1:53" hidden="1">
      <c r="A4479" s="67"/>
      <c r="B4479" s="28"/>
      <c r="C4479" s="28"/>
      <c r="D4479" s="1084" t="s">
        <v>414</v>
      </c>
      <c r="E4479" s="210"/>
      <c r="F4479" s="200"/>
      <c r="G4479" s="210"/>
      <c r="H4479" s="210"/>
      <c r="I4479" s="210"/>
      <c r="J4479" s="210"/>
      <c r="K4479" s="210"/>
      <c r="L4479" s="35"/>
      <c r="M4479" s="210"/>
      <c r="N4479" s="32">
        <f>SUBTOTAL(9,N4480)</f>
        <v>0</v>
      </c>
      <c r="O4479" s="32">
        <f>SUBTOTAL(9,O4480)</f>
        <v>0</v>
      </c>
      <c r="P4479" s="32">
        <f>SUBTOTAL(9,P4480)</f>
        <v>0</v>
      </c>
      <c r="Q4479" s="69"/>
      <c r="R4479" s="755"/>
      <c r="S4479" s="755"/>
      <c r="AZ4479" s="10"/>
      <c r="BA4479" s="10"/>
    </row>
    <row r="4480" spans="1:53" hidden="1">
      <c r="A4480" s="67"/>
      <c r="B4480" s="28"/>
      <c r="C4480" s="28"/>
      <c r="D4480" s="1084"/>
      <c r="E4480" s="210" t="s">
        <v>498</v>
      </c>
      <c r="F4480" s="200"/>
      <c r="G4480" s="210" t="s">
        <v>27</v>
      </c>
      <c r="H4480" s="210"/>
      <c r="I4480" s="210" t="s">
        <v>453</v>
      </c>
      <c r="J4480" s="210" t="s">
        <v>27</v>
      </c>
      <c r="K4480" s="210"/>
      <c r="L4480" s="35" t="s">
        <v>28</v>
      </c>
      <c r="M4480" s="210" t="s">
        <v>5</v>
      </c>
      <c r="N4480" s="32">
        <f>F4480*H4480*K4480</f>
        <v>0</v>
      </c>
      <c r="O4480" s="32">
        <v>0</v>
      </c>
      <c r="P4480" s="17">
        <f t="shared" ref="P4480" si="450">N4480-O4480</f>
        <v>0</v>
      </c>
      <c r="Q4480" s="69"/>
      <c r="R4480" s="755"/>
      <c r="S4480" s="755"/>
      <c r="AZ4480" s="10"/>
      <c r="BA4480" s="10"/>
    </row>
    <row r="4481" spans="1:53" hidden="1">
      <c r="A4481" s="67"/>
      <c r="B4481" s="28"/>
      <c r="C4481" s="28"/>
      <c r="D4481" s="1084"/>
      <c r="E4481" s="210"/>
      <c r="F4481" s="200"/>
      <c r="G4481" s="210"/>
      <c r="H4481" s="210"/>
      <c r="I4481" s="210"/>
      <c r="J4481" s="210"/>
      <c r="K4481" s="210"/>
      <c r="L4481" s="35"/>
      <c r="M4481" s="210"/>
      <c r="N4481" s="32"/>
      <c r="O4481" s="32"/>
      <c r="P4481" s="17"/>
      <c r="Q4481" s="69"/>
      <c r="R4481" s="755"/>
      <c r="S4481" s="755"/>
      <c r="AZ4481" s="10"/>
      <c r="BA4481" s="10"/>
    </row>
    <row r="4482" spans="1:53" hidden="1">
      <c r="A4482" s="67"/>
      <c r="B4482" s="28"/>
      <c r="C4482" s="28"/>
      <c r="D4482" s="1053" t="s">
        <v>125</v>
      </c>
      <c r="E4482" s="13"/>
      <c r="J4482" s="47"/>
      <c r="K4482" s="47"/>
      <c r="M4482" s="47"/>
      <c r="N4482" s="17">
        <f>SUBTOTAL(9,N4483:N4484)</f>
        <v>0</v>
      </c>
      <c r="O4482" s="17">
        <f>SUBTOTAL(9,O4483:O4484)</f>
        <v>560496000</v>
      </c>
      <c r="P4482" s="17">
        <f>SUBTOTAL(9,P4483:P4484)</f>
        <v>-560496000</v>
      </c>
      <c r="Q4482" s="69"/>
      <c r="R4482" s="755"/>
      <c r="S4482" s="755"/>
      <c r="AZ4482" s="10"/>
      <c r="BA4482" s="10"/>
    </row>
    <row r="4483" spans="1:53" hidden="1">
      <c r="A4483" s="67"/>
      <c r="B4483" s="28"/>
      <c r="C4483" s="28"/>
      <c r="D4483" s="1004"/>
      <c r="E4483" s="13" t="s">
        <v>711</v>
      </c>
      <c r="F4483" s="200"/>
      <c r="G4483" s="15" t="s">
        <v>3</v>
      </c>
      <c r="I4483" s="15" t="s">
        <v>117</v>
      </c>
      <c r="J4483" s="47" t="s">
        <v>3</v>
      </c>
      <c r="K4483" s="47"/>
      <c r="L4483" s="15" t="s">
        <v>16</v>
      </c>
      <c r="M4483" s="47" t="s">
        <v>209</v>
      </c>
      <c r="N4483" s="17">
        <f>ROUNDUP(IF(H4483&lt;=0,0,IF(K4483&lt;=0,0,F4483*H4483*K4483)),-3)</f>
        <v>0</v>
      </c>
      <c r="O4483" s="32">
        <v>560496000</v>
      </c>
      <c r="P4483" s="17">
        <f t="shared" ref="P4483" si="451">N4483-O4483</f>
        <v>-560496000</v>
      </c>
      <c r="Q4483" s="69"/>
      <c r="R4483" s="755"/>
      <c r="S4483" s="755"/>
      <c r="AZ4483" s="10"/>
      <c r="BA4483" s="10"/>
    </row>
    <row r="4484" spans="1:53" hidden="1">
      <c r="A4484" s="67"/>
      <c r="B4484" s="28"/>
      <c r="C4484" s="28"/>
      <c r="D4484" s="1004"/>
      <c r="E4484" s="13" t="s">
        <v>712</v>
      </c>
      <c r="G4484" s="15" t="s">
        <v>3</v>
      </c>
      <c r="I4484" s="15" t="s">
        <v>6</v>
      </c>
      <c r="J4484" s="47" t="s">
        <v>3</v>
      </c>
      <c r="K4484" s="47"/>
      <c r="L4484" s="15" t="s">
        <v>16</v>
      </c>
      <c r="M4484" s="47" t="s">
        <v>209</v>
      </c>
      <c r="N4484" s="17">
        <f>ROUNDUP(IF(H4484&lt;=0,0,IF(K4484&lt;=0,0,F4484*H4484*K4484)),-3)</f>
        <v>0</v>
      </c>
      <c r="O4484" s="32">
        <v>0</v>
      </c>
      <c r="P4484" s="17"/>
      <c r="Q4484" s="69"/>
      <c r="R4484" s="755"/>
      <c r="S4484" s="755"/>
      <c r="AZ4484" s="10"/>
      <c r="BA4484" s="10"/>
    </row>
    <row r="4485" spans="1:53" hidden="1">
      <c r="A4485" s="67"/>
      <c r="B4485" s="28"/>
      <c r="C4485" s="28"/>
      <c r="D4485" s="1004"/>
      <c r="E4485" s="13"/>
      <c r="J4485" s="47"/>
      <c r="K4485" s="47"/>
      <c r="M4485" s="47"/>
      <c r="N4485" s="17"/>
      <c r="O4485" s="32"/>
      <c r="P4485" s="17"/>
      <c r="Q4485" s="69"/>
      <c r="R4485" s="755"/>
      <c r="S4485" s="755"/>
    </row>
    <row r="4486" spans="1:53" hidden="1">
      <c r="A4486" s="67"/>
      <c r="B4486" s="28"/>
      <c r="C4486" s="28"/>
      <c r="D4486" s="1004" t="s">
        <v>126</v>
      </c>
      <c r="E4486" s="124"/>
      <c r="N4486" s="17">
        <f>SUBTOTAL(9,N4487:N4491)</f>
        <v>0</v>
      </c>
      <c r="O4486" s="17">
        <f>SUBTOTAL(9,O4487:O4491)</f>
        <v>0</v>
      </c>
      <c r="P4486" s="17">
        <f>SUBTOTAL(9,P4487:P4491)</f>
        <v>0</v>
      </c>
      <c r="Q4486" s="69"/>
      <c r="R4486" s="755"/>
      <c r="S4486" s="755"/>
    </row>
    <row r="4487" spans="1:53" hidden="1">
      <c r="A4487" s="67"/>
      <c r="B4487" s="28"/>
      <c r="C4487" s="28"/>
      <c r="D4487" s="1004"/>
      <c r="E4487" s="13" t="s">
        <v>713</v>
      </c>
      <c r="G4487" s="15" t="s">
        <v>3</v>
      </c>
      <c r="I4487" s="15" t="s">
        <v>16</v>
      </c>
      <c r="J4487" s="15" t="s">
        <v>3</v>
      </c>
      <c r="L4487" s="15" t="s">
        <v>16</v>
      </c>
      <c r="M4487" s="15" t="s">
        <v>5</v>
      </c>
      <c r="N4487" s="17">
        <f>ROUNDUP(IF(H4487&lt;=0,0,IF(K4487&lt;=0,0,F4487*H4487*K4487)),-3)</f>
        <v>0</v>
      </c>
      <c r="O4487" s="32">
        <v>0</v>
      </c>
      <c r="P4487" s="17">
        <f t="shared" ref="P4487:P4491" si="452">N4487-O4487</f>
        <v>0</v>
      </c>
      <c r="Q4487" s="69"/>
      <c r="R4487" s="755"/>
      <c r="S4487" s="755"/>
    </row>
    <row r="4488" spans="1:53" hidden="1">
      <c r="A4488" s="67"/>
      <c r="B4488" s="28"/>
      <c r="C4488" s="68"/>
      <c r="D4488" s="1004"/>
      <c r="E4488" s="13" t="s">
        <v>714</v>
      </c>
      <c r="G4488" s="15" t="s">
        <v>3</v>
      </c>
      <c r="I4488" s="15" t="s">
        <v>16</v>
      </c>
      <c r="J4488" s="15" t="s">
        <v>3</v>
      </c>
      <c r="L4488" s="15" t="s">
        <v>16</v>
      </c>
      <c r="M4488" s="15" t="s">
        <v>5</v>
      </c>
      <c r="N4488" s="17">
        <f>ROUNDUP(IF(H4488&lt;=0,0,IF(K4488&lt;=0,0,F4488*H4488*K4488)),-3)</f>
        <v>0</v>
      </c>
      <c r="O4488" s="32">
        <v>0</v>
      </c>
      <c r="P4488" s="17">
        <f t="shared" si="452"/>
        <v>0</v>
      </c>
      <c r="Q4488" s="69"/>
      <c r="R4488" s="755"/>
      <c r="S4488" s="755"/>
    </row>
    <row r="4489" spans="1:53" hidden="1">
      <c r="A4489" s="67"/>
      <c r="B4489" s="28"/>
      <c r="C4489" s="68"/>
      <c r="D4489" s="1004"/>
      <c r="E4489" s="13" t="s">
        <v>715</v>
      </c>
      <c r="G4489" s="15" t="s">
        <v>3</v>
      </c>
      <c r="I4489" s="15" t="s">
        <v>234</v>
      </c>
      <c r="J4489" s="15" t="s">
        <v>3</v>
      </c>
      <c r="L4489" s="15" t="s">
        <v>16</v>
      </c>
      <c r="M4489" s="15" t="s">
        <v>5</v>
      </c>
      <c r="N4489" s="17">
        <f>ROUNDUP(IF(H4489&lt;=0,0,IF(K4489&lt;=0,0,F4489*H4489*K4489)),-3)</f>
        <v>0</v>
      </c>
      <c r="O4489" s="32">
        <v>0</v>
      </c>
      <c r="P4489" s="17">
        <f t="shared" si="452"/>
        <v>0</v>
      </c>
      <c r="Q4489" s="69"/>
      <c r="R4489" s="755"/>
      <c r="S4489" s="755"/>
    </row>
    <row r="4490" spans="1:53" hidden="1">
      <c r="A4490" s="67"/>
      <c r="B4490" s="28"/>
      <c r="C4490" s="68"/>
      <c r="D4490" s="1004"/>
      <c r="E4490" s="13" t="s">
        <v>716</v>
      </c>
      <c r="G4490" s="15" t="s">
        <v>3</v>
      </c>
      <c r="I4490" s="15" t="s">
        <v>234</v>
      </c>
      <c r="J4490" s="15" t="s">
        <v>3</v>
      </c>
      <c r="L4490" s="15" t="s">
        <v>16</v>
      </c>
      <c r="M4490" s="15" t="s">
        <v>5</v>
      </c>
      <c r="N4490" s="17">
        <f>ROUNDUP(IF(H4490&lt;=0,0,IF(K4490&lt;=0,0,F4490*H4490*K4490)),-3)</f>
        <v>0</v>
      </c>
      <c r="O4490" s="32">
        <v>0</v>
      </c>
      <c r="P4490" s="17">
        <f t="shared" si="452"/>
        <v>0</v>
      </c>
      <c r="Q4490" s="69"/>
      <c r="R4490" s="755"/>
      <c r="S4490" s="755"/>
    </row>
    <row r="4491" spans="1:53" hidden="1">
      <c r="A4491" s="67"/>
      <c r="B4491" s="28"/>
      <c r="C4491" s="68"/>
      <c r="D4491" s="1004"/>
      <c r="E4491" s="13" t="s">
        <v>717</v>
      </c>
      <c r="G4491" s="15" t="s">
        <v>3</v>
      </c>
      <c r="I4491" s="15" t="s">
        <v>234</v>
      </c>
      <c r="J4491" s="15" t="s">
        <v>3</v>
      </c>
      <c r="L4491" s="15" t="s">
        <v>16</v>
      </c>
      <c r="M4491" s="15" t="s">
        <v>5</v>
      </c>
      <c r="N4491" s="17">
        <f>ROUNDUP(IF(H4491&lt;=0,0,IF(K4491&lt;=0,0,F4491*H4491*K4491)),-3)</f>
        <v>0</v>
      </c>
      <c r="O4491" s="32">
        <v>0</v>
      </c>
      <c r="P4491" s="17">
        <f t="shared" si="452"/>
        <v>0</v>
      </c>
      <c r="Q4491" s="69"/>
      <c r="R4491" s="755"/>
      <c r="S4491" s="755"/>
    </row>
    <row r="4492" spans="1:53" hidden="1">
      <c r="A4492" s="67"/>
      <c r="B4492" s="68"/>
      <c r="C4492" s="28"/>
      <c r="D4492" s="1004"/>
      <c r="E4492" s="508"/>
      <c r="F4492" s="61"/>
      <c r="K4492" s="47"/>
      <c r="N4492" s="17"/>
      <c r="O4492" s="17"/>
      <c r="P4492" s="17"/>
      <c r="Q4492" s="69"/>
      <c r="R4492" s="755"/>
      <c r="S4492" s="755"/>
    </row>
    <row r="4493" spans="1:53" hidden="1">
      <c r="A4493" s="67"/>
      <c r="B4493" s="68"/>
      <c r="C4493" s="224" t="s">
        <v>250</v>
      </c>
      <c r="D4493" s="1060"/>
      <c r="E4493" s="194"/>
      <c r="F4493" s="195"/>
      <c r="G4493" s="196"/>
      <c r="H4493" s="197"/>
      <c r="I4493" s="196"/>
      <c r="J4493" s="196"/>
      <c r="K4493" s="197"/>
      <c r="L4493" s="196"/>
      <c r="M4493" s="196"/>
      <c r="N4493" s="134">
        <f>SUBTOTAL(9,N4494:N4514)</f>
        <v>363000000</v>
      </c>
      <c r="O4493" s="134">
        <f>SUBTOTAL(9,O4494:O4514)</f>
        <v>394615000</v>
      </c>
      <c r="P4493" s="134">
        <f>SUBTOTAL(9,P4494:P4514)</f>
        <v>-31615000</v>
      </c>
      <c r="Q4493" s="571">
        <f>(N4493/O4493)*100-100</f>
        <v>-8.0116062491289028</v>
      </c>
      <c r="R4493" s="755"/>
      <c r="S4493" s="755"/>
    </row>
    <row r="4494" spans="1:53" hidden="1">
      <c r="A4494" s="67"/>
      <c r="B4494" s="28"/>
      <c r="C4494" s="68"/>
      <c r="D4494" s="1004" t="s">
        <v>397</v>
      </c>
      <c r="E4494" s="13"/>
      <c r="N4494" s="18">
        <f>SUBTOTAL(9,N4495)</f>
        <v>4940000</v>
      </c>
      <c r="O4494" s="18">
        <f>SUBTOTAL(9,O4495)</f>
        <v>5940000</v>
      </c>
      <c r="P4494" s="18">
        <f>SUBTOTAL(9,P4495)</f>
        <v>-1000000</v>
      </c>
      <c r="Q4494" s="69"/>
      <c r="R4494" s="755"/>
      <c r="S4494" s="755"/>
    </row>
    <row r="4495" spans="1:53" hidden="1">
      <c r="A4495" s="67"/>
      <c r="B4495" s="28"/>
      <c r="C4495" s="68"/>
      <c r="D4495" s="1004"/>
      <c r="E4495" s="13" t="s">
        <v>30</v>
      </c>
      <c r="G4495" s="15" t="s">
        <v>3</v>
      </c>
      <c r="I4495" s="15" t="s">
        <v>251</v>
      </c>
      <c r="J4495" s="15" t="s">
        <v>3</v>
      </c>
      <c r="L4495" s="15" t="s">
        <v>244</v>
      </c>
      <c r="M4495" s="15" t="s">
        <v>5</v>
      </c>
      <c r="N4495" s="17">
        <v>4940000</v>
      </c>
      <c r="O4495" s="17">
        <v>5940000</v>
      </c>
      <c r="P4495" s="17">
        <f t="shared" ref="P4495" si="453">N4495-O4495</f>
        <v>-1000000</v>
      </c>
      <c r="Q4495" s="69"/>
      <c r="R4495" s="755"/>
      <c r="S4495" s="755"/>
    </row>
    <row r="4496" spans="1:53" hidden="1">
      <c r="A4496" s="67"/>
      <c r="B4496" s="28"/>
      <c r="C4496" s="68"/>
      <c r="D4496" s="1004"/>
      <c r="E4496" s="13"/>
      <c r="N4496" s="17"/>
      <c r="O4496" s="17"/>
      <c r="P4496" s="17"/>
      <c r="Q4496" s="69"/>
      <c r="R4496" s="755"/>
      <c r="S4496" s="755"/>
    </row>
    <row r="4497" spans="1:53" hidden="1">
      <c r="A4497" s="67"/>
      <c r="B4497" s="28"/>
      <c r="C4497" s="68"/>
      <c r="D4497" s="1004" t="s">
        <v>436</v>
      </c>
      <c r="E4497" s="13"/>
      <c r="N4497" s="18">
        <f>SUBTOTAL(9,N4498:N4499)</f>
        <v>9387000</v>
      </c>
      <c r="O4497" s="18">
        <f>SUBTOTAL(9,O4498:O4499)</f>
        <v>9387000</v>
      </c>
      <c r="P4497" s="18">
        <f>SUBTOTAL(9,P4498:P4499)</f>
        <v>0</v>
      </c>
      <c r="Q4497" s="69"/>
      <c r="R4497" s="755"/>
      <c r="S4497" s="755"/>
    </row>
    <row r="4498" spans="1:53" hidden="1">
      <c r="A4498" s="67"/>
      <c r="B4498" s="28"/>
      <c r="C4498" s="68"/>
      <c r="D4498" s="1004"/>
      <c r="E4498" s="13" t="s">
        <v>236</v>
      </c>
      <c r="G4498" s="15" t="s">
        <v>3</v>
      </c>
      <c r="I4498" s="15" t="s">
        <v>12</v>
      </c>
      <c r="J4498" s="15" t="s">
        <v>3</v>
      </c>
      <c r="L4498" s="15" t="s">
        <v>16</v>
      </c>
      <c r="M4498" s="15" t="s">
        <v>5</v>
      </c>
      <c r="N4498" s="17">
        <v>4187000</v>
      </c>
      <c r="O4498" s="17">
        <v>4187000</v>
      </c>
      <c r="P4498" s="17">
        <f t="shared" ref="P4498:P4499" si="454">N4498-O4498</f>
        <v>0</v>
      </c>
      <c r="Q4498" s="69"/>
      <c r="R4498" s="755"/>
      <c r="S4498" s="755"/>
    </row>
    <row r="4499" spans="1:53" hidden="1">
      <c r="A4499" s="67"/>
      <c r="B4499" s="28"/>
      <c r="C4499" s="68"/>
      <c r="D4499" s="1004"/>
      <c r="E4499" s="13" t="s">
        <v>237</v>
      </c>
      <c r="G4499" s="15" t="s">
        <v>3</v>
      </c>
      <c r="I4499" s="15" t="s">
        <v>12</v>
      </c>
      <c r="J4499" s="15" t="s">
        <v>3</v>
      </c>
      <c r="L4499" s="15" t="s">
        <v>16</v>
      </c>
      <c r="M4499" s="15" t="s">
        <v>5</v>
      </c>
      <c r="N4499" s="17">
        <v>5200000</v>
      </c>
      <c r="O4499" s="17">
        <v>5200000</v>
      </c>
      <c r="P4499" s="17">
        <f t="shared" si="454"/>
        <v>0</v>
      </c>
      <c r="Q4499" s="69"/>
      <c r="R4499" s="755"/>
      <c r="S4499" s="755"/>
    </row>
    <row r="4500" spans="1:53" s="47" customFormat="1" hidden="1">
      <c r="A4500" s="67"/>
      <c r="B4500" s="28"/>
      <c r="C4500" s="68"/>
      <c r="D4500" s="1004"/>
      <c r="E4500" s="13"/>
      <c r="F4500" s="14"/>
      <c r="G4500" s="15"/>
      <c r="H4500" s="16"/>
      <c r="I4500" s="15"/>
      <c r="J4500" s="15"/>
      <c r="K4500" s="16"/>
      <c r="L4500" s="15"/>
      <c r="M4500" s="15"/>
      <c r="N4500" s="17"/>
      <c r="O4500" s="17"/>
      <c r="P4500" s="17"/>
      <c r="Q4500" s="69"/>
      <c r="R4500" s="755"/>
      <c r="S4500" s="755"/>
      <c r="AZ4500" s="283"/>
      <c r="BA4500" s="284"/>
    </row>
    <row r="4501" spans="1:53" hidden="1">
      <c r="A4501" s="67"/>
      <c r="B4501" s="28"/>
      <c r="C4501" s="68"/>
      <c r="D4501" s="1004" t="s">
        <v>399</v>
      </c>
      <c r="E4501" s="13"/>
      <c r="N4501" s="18">
        <f>SUBTOTAL(9,N4502:N4503)</f>
        <v>290150000</v>
      </c>
      <c r="O4501" s="18">
        <f>SUBTOTAL(9,O4502:O4503)</f>
        <v>290150000</v>
      </c>
      <c r="P4501" s="18">
        <f>SUBTOTAL(9,P4502:P4503)</f>
        <v>0</v>
      </c>
      <c r="Q4501" s="69"/>
      <c r="R4501" s="755"/>
      <c r="S4501" s="755"/>
      <c r="AZ4501" s="10"/>
      <c r="BA4501" s="10"/>
    </row>
    <row r="4502" spans="1:53" hidden="1">
      <c r="A4502" s="67"/>
      <c r="B4502" s="28"/>
      <c r="C4502" s="68"/>
      <c r="D4502" s="1004"/>
      <c r="E4502" s="13" t="s">
        <v>242</v>
      </c>
      <c r="G4502" s="15" t="s">
        <v>3</v>
      </c>
      <c r="H4502" s="572"/>
      <c r="I4502" s="15" t="s">
        <v>243</v>
      </c>
      <c r="J4502" s="15" t="s">
        <v>3</v>
      </c>
      <c r="L4502" s="15" t="s">
        <v>244</v>
      </c>
      <c r="M4502" s="15" t="s">
        <v>5</v>
      </c>
      <c r="N4502" s="17">
        <v>198905000</v>
      </c>
      <c r="O4502" s="17">
        <v>198905000</v>
      </c>
      <c r="P4502" s="17">
        <f t="shared" ref="P4502:P4503" si="455">N4502-O4502</f>
        <v>0</v>
      </c>
      <c r="Q4502" s="69"/>
      <c r="R4502" s="755"/>
      <c r="S4502" s="755"/>
      <c r="AZ4502" s="10"/>
      <c r="BA4502" s="10"/>
    </row>
    <row r="4503" spans="1:53" hidden="1">
      <c r="A4503" s="67"/>
      <c r="B4503" s="28"/>
      <c r="C4503" s="68"/>
      <c r="D4503" s="1004"/>
      <c r="E4503" s="13" t="s">
        <v>245</v>
      </c>
      <c r="G4503" s="15" t="s">
        <v>3</v>
      </c>
      <c r="H4503" s="572"/>
      <c r="I4503" s="15" t="s">
        <v>6</v>
      </c>
      <c r="J4503" s="15" t="s">
        <v>3</v>
      </c>
      <c r="L4503" s="15" t="s">
        <v>7</v>
      </c>
      <c r="M4503" s="15" t="s">
        <v>5</v>
      </c>
      <c r="N4503" s="17">
        <v>91245000</v>
      </c>
      <c r="O4503" s="17">
        <v>91245000</v>
      </c>
      <c r="P4503" s="17">
        <f t="shared" si="455"/>
        <v>0</v>
      </c>
      <c r="Q4503" s="69"/>
      <c r="R4503" s="755"/>
      <c r="S4503" s="755"/>
      <c r="AZ4503" s="10"/>
      <c r="BA4503" s="10"/>
    </row>
    <row r="4504" spans="1:53" hidden="1">
      <c r="A4504" s="67"/>
      <c r="B4504" s="28"/>
      <c r="C4504" s="68"/>
      <c r="D4504" s="1004"/>
      <c r="E4504" s="13"/>
      <c r="N4504" s="17"/>
      <c r="O4504" s="17"/>
      <c r="P4504" s="17"/>
      <c r="Q4504" s="69"/>
      <c r="R4504" s="755"/>
      <c r="S4504" s="755"/>
      <c r="AZ4504" s="10"/>
      <c r="BA4504" s="10"/>
    </row>
    <row r="4505" spans="1:53" hidden="1">
      <c r="A4505" s="67"/>
      <c r="B4505" s="28"/>
      <c r="C4505" s="68"/>
      <c r="D4505" s="1004" t="s">
        <v>417</v>
      </c>
      <c r="E4505" s="13"/>
      <c r="N4505" s="18">
        <f>SUBTOTAL(9,N4506)</f>
        <v>6000000</v>
      </c>
      <c r="O4505" s="18">
        <f>SUBTOTAL(9,O4506)</f>
        <v>6000000</v>
      </c>
      <c r="P4505" s="18">
        <f>SUBTOTAL(9,P4506)</f>
        <v>0</v>
      </c>
      <c r="Q4505" s="69"/>
      <c r="R4505" s="755"/>
      <c r="S4505" s="755"/>
      <c r="AZ4505" s="10"/>
      <c r="BA4505" s="10"/>
    </row>
    <row r="4506" spans="1:53" hidden="1">
      <c r="A4506" s="67"/>
      <c r="B4506" s="28"/>
      <c r="C4506" s="68"/>
      <c r="D4506" s="1004"/>
      <c r="E4506" s="13" t="s">
        <v>238</v>
      </c>
      <c r="G4506" s="15" t="s">
        <v>3</v>
      </c>
      <c r="I4506" s="15" t="s">
        <v>239</v>
      </c>
      <c r="J4506" s="15" t="s">
        <v>3</v>
      </c>
      <c r="L4506" s="15" t="s">
        <v>16</v>
      </c>
      <c r="M4506" s="15" t="s">
        <v>5</v>
      </c>
      <c r="N4506" s="17">
        <v>6000000</v>
      </c>
      <c r="O4506" s="17">
        <v>6000000</v>
      </c>
      <c r="P4506" s="17">
        <f t="shared" ref="P4506" si="456">N4506-O4506</f>
        <v>0</v>
      </c>
      <c r="Q4506" s="69"/>
      <c r="R4506" s="755"/>
      <c r="S4506" s="755"/>
      <c r="AZ4506" s="10"/>
      <c r="BA4506" s="10"/>
    </row>
    <row r="4507" spans="1:53" hidden="1">
      <c r="A4507" s="67"/>
      <c r="B4507" s="28"/>
      <c r="C4507" s="68"/>
      <c r="D4507" s="1004"/>
      <c r="E4507" s="13"/>
      <c r="N4507" s="17"/>
      <c r="O4507" s="17"/>
      <c r="P4507" s="17"/>
      <c r="Q4507" s="69"/>
      <c r="R4507" s="755"/>
      <c r="S4507" s="755"/>
      <c r="AZ4507" s="10"/>
      <c r="BA4507" s="10"/>
    </row>
    <row r="4508" spans="1:53" hidden="1">
      <c r="A4508" s="67"/>
      <c r="B4508" s="28"/>
      <c r="C4508" s="28"/>
      <c r="D4508" s="1011" t="s">
        <v>412</v>
      </c>
      <c r="E4508" s="22"/>
      <c r="F4508" s="23"/>
      <c r="N4508" s="18">
        <f>SUBTOTAL(9,N4509:N4510)</f>
        <v>50213000</v>
      </c>
      <c r="O4508" s="18">
        <f>SUBTOTAL(9,O4509:O4510)</f>
        <v>80828000</v>
      </c>
      <c r="P4508" s="18">
        <f>SUBTOTAL(9,P4509:P4510)</f>
        <v>-30615000</v>
      </c>
      <c r="Q4508" s="69"/>
      <c r="R4508" s="755"/>
      <c r="S4508" s="755"/>
      <c r="AZ4508" s="10"/>
      <c r="BA4508" s="10"/>
    </row>
    <row r="4509" spans="1:53" hidden="1">
      <c r="A4509" s="67"/>
      <c r="B4509" s="28"/>
      <c r="C4509" s="68"/>
      <c r="D4509" s="1004"/>
      <c r="E4509" s="13" t="s">
        <v>235</v>
      </c>
      <c r="G4509" s="15" t="s">
        <v>3</v>
      </c>
      <c r="I4509" s="15" t="s">
        <v>26</v>
      </c>
      <c r="J4509" s="15" t="s">
        <v>3</v>
      </c>
      <c r="L4509" s="15" t="s">
        <v>7</v>
      </c>
      <c r="M4509" s="15" t="s">
        <v>5</v>
      </c>
      <c r="N4509" s="17">
        <v>29348000</v>
      </c>
      <c r="O4509" s="17">
        <v>39348000</v>
      </c>
      <c r="P4509" s="17">
        <f t="shared" ref="P4509:P4510" si="457">N4509-O4509</f>
        <v>-10000000</v>
      </c>
      <c r="Q4509" s="69"/>
      <c r="R4509" s="755"/>
      <c r="S4509" s="755"/>
      <c r="AZ4509" s="10"/>
      <c r="BA4509" s="10"/>
    </row>
    <row r="4510" spans="1:53" hidden="1">
      <c r="A4510" s="67"/>
      <c r="B4510" s="28"/>
      <c r="C4510" s="68"/>
      <c r="D4510" s="1004"/>
      <c r="E4510" s="13" t="s">
        <v>235</v>
      </c>
      <c r="G4510" s="15" t="s">
        <v>3</v>
      </c>
      <c r="I4510" s="15" t="s">
        <v>26</v>
      </c>
      <c r="J4510" s="15" t="s">
        <v>3</v>
      </c>
      <c r="L4510" s="15" t="s">
        <v>7</v>
      </c>
      <c r="M4510" s="15" t="s">
        <v>5</v>
      </c>
      <c r="N4510" s="17">
        <v>20865000</v>
      </c>
      <c r="O4510" s="17">
        <v>41480000</v>
      </c>
      <c r="P4510" s="17">
        <f t="shared" si="457"/>
        <v>-20615000</v>
      </c>
      <c r="Q4510" s="69"/>
      <c r="R4510" s="755"/>
      <c r="S4510" s="755"/>
      <c r="AZ4510" s="10"/>
      <c r="BA4510" s="10"/>
    </row>
    <row r="4511" spans="1:53" hidden="1">
      <c r="A4511" s="67"/>
      <c r="B4511" s="28"/>
      <c r="C4511" s="68"/>
      <c r="D4511" s="1004"/>
      <c r="E4511" s="13"/>
      <c r="N4511" s="17"/>
      <c r="O4511" s="17"/>
      <c r="P4511" s="17"/>
      <c r="Q4511" s="69"/>
      <c r="R4511" s="755"/>
      <c r="S4511" s="755"/>
      <c r="AZ4511" s="10"/>
      <c r="BA4511" s="10"/>
    </row>
    <row r="4512" spans="1:53" hidden="1">
      <c r="A4512" s="67"/>
      <c r="B4512" s="28"/>
      <c r="C4512" s="68"/>
      <c r="D4512" s="1004" t="s">
        <v>402</v>
      </c>
      <c r="E4512" s="13"/>
      <c r="N4512" s="18">
        <f>SUBTOTAL(9,N4513)</f>
        <v>2310000</v>
      </c>
      <c r="O4512" s="18">
        <f>SUBTOTAL(9,O4513)</f>
        <v>2310000</v>
      </c>
      <c r="P4512" s="18">
        <f>SUBTOTAL(9,P4513)</f>
        <v>0</v>
      </c>
      <c r="Q4512" s="69"/>
      <c r="R4512" s="755"/>
      <c r="S4512" s="755"/>
      <c r="AZ4512" s="10"/>
      <c r="BA4512" s="10"/>
    </row>
    <row r="4513" spans="1:53" hidden="1">
      <c r="A4513" s="67"/>
      <c r="B4513" s="28"/>
      <c r="C4513" s="68"/>
      <c r="D4513" s="1004"/>
      <c r="E4513" s="13" t="s">
        <v>240</v>
      </c>
      <c r="G4513" s="15" t="s">
        <v>27</v>
      </c>
      <c r="I4513" s="15" t="s">
        <v>230</v>
      </c>
      <c r="J4513" s="15" t="s">
        <v>27</v>
      </c>
      <c r="L4513" s="15" t="s">
        <v>241</v>
      </c>
      <c r="M4513" s="15" t="s">
        <v>5</v>
      </c>
      <c r="N4513" s="17">
        <v>2310000</v>
      </c>
      <c r="O4513" s="17">
        <v>2310000</v>
      </c>
      <c r="P4513" s="17">
        <f t="shared" ref="P4513" si="458">N4513-O4513</f>
        <v>0</v>
      </c>
      <c r="Q4513" s="69"/>
      <c r="R4513" s="755"/>
      <c r="S4513" s="755"/>
      <c r="AZ4513" s="10"/>
      <c r="BA4513" s="10"/>
    </row>
    <row r="4514" spans="1:53" hidden="1">
      <c r="A4514" s="67"/>
      <c r="B4514" s="28"/>
      <c r="C4514" s="68"/>
      <c r="D4514" s="1004"/>
      <c r="E4514" s="13"/>
      <c r="N4514" s="17"/>
      <c r="O4514" s="17"/>
      <c r="P4514" s="17"/>
      <c r="Q4514" s="69"/>
      <c r="R4514" s="755"/>
      <c r="S4514" s="755"/>
      <c r="AZ4514" s="10"/>
      <c r="BA4514" s="10"/>
    </row>
    <row r="4515" spans="1:53" hidden="1">
      <c r="A4515" s="140"/>
      <c r="B4515" s="165" t="s">
        <v>218</v>
      </c>
      <c r="C4515" s="165"/>
      <c r="D4515" s="1028"/>
      <c r="E4515" s="117"/>
      <c r="F4515" s="118"/>
      <c r="G4515" s="119"/>
      <c r="H4515" s="120"/>
      <c r="I4515" s="119"/>
      <c r="J4515" s="119"/>
      <c r="K4515" s="120"/>
      <c r="L4515" s="119"/>
      <c r="M4515" s="119"/>
      <c r="N4515" s="338">
        <f>SUBTOTAL(9,N4516:N4632)</f>
        <v>1894000000</v>
      </c>
      <c r="O4515" s="338">
        <f>SUBTOTAL(9,O4516:O4632)</f>
        <v>1809703000</v>
      </c>
      <c r="P4515" s="338">
        <f>SUBTOTAL(9,P4516:P4632)</f>
        <v>84297000</v>
      </c>
      <c r="Q4515" s="318">
        <f>(N4515/O4515)*100-100</f>
        <v>4.6580571508142441</v>
      </c>
      <c r="R4515" s="755"/>
      <c r="S4515" s="755"/>
    </row>
    <row r="4516" spans="1:53" hidden="1">
      <c r="A4516" s="232"/>
      <c r="B4516" s="142"/>
      <c r="C4516" s="60"/>
      <c r="D4516" s="1062" t="s">
        <v>199</v>
      </c>
      <c r="E4516" s="25"/>
      <c r="F4516" s="25"/>
      <c r="G4516" s="25"/>
      <c r="H4516" s="25">
        <v>4</v>
      </c>
      <c r="I4516" s="25" t="s">
        <v>26</v>
      </c>
      <c r="J4516" s="25"/>
      <c r="K4516" s="25"/>
      <c r="L4516" s="27"/>
      <c r="M4516" s="25"/>
      <c r="N4516" s="18">
        <f>SUBTOTAL(9,N4517:N4536)</f>
        <v>212761000</v>
      </c>
      <c r="O4516" s="18">
        <f>SUBTOTAL(9,O4517:O4536)</f>
        <v>198011000</v>
      </c>
      <c r="P4516" s="18">
        <f>SUBTOTAL(9,P4517:P4536)</f>
        <v>14750000</v>
      </c>
      <c r="Q4516" s="69"/>
      <c r="R4516" s="755"/>
      <c r="S4516" s="755"/>
    </row>
    <row r="4517" spans="1:53" hidden="1">
      <c r="A4517" s="232"/>
      <c r="B4517" s="142"/>
      <c r="C4517" s="60"/>
      <c r="D4517" s="1062"/>
      <c r="E4517" s="25"/>
      <c r="F4517" s="25"/>
      <c r="G4517" s="25"/>
      <c r="H4517" s="25"/>
      <c r="I4517" s="25"/>
      <c r="J4517" s="25"/>
      <c r="K4517" s="25"/>
      <c r="L4517" s="27"/>
      <c r="M4517" s="25"/>
      <c r="N4517" s="17">
        <f>SUBTOTAL(9,N4518:N4524)</f>
        <v>161853000</v>
      </c>
      <c r="O4517" s="17">
        <f>SUBTOTAL(9,O4518:O4524)</f>
        <v>151261000</v>
      </c>
      <c r="P4517" s="17">
        <f>SUBTOTAL(9,P4518:P4524)</f>
        <v>10592000</v>
      </c>
      <c r="Q4517" s="69"/>
      <c r="R4517" s="755"/>
      <c r="S4517" s="755"/>
    </row>
    <row r="4518" spans="1:53" hidden="1">
      <c r="A4518" s="232"/>
      <c r="B4518" s="142"/>
      <c r="C4518" s="60"/>
      <c r="D4518" s="1062"/>
      <c r="E4518" s="25" t="s">
        <v>59</v>
      </c>
      <c r="F4518" s="26">
        <v>6782900</v>
      </c>
      <c r="G4518" s="25" t="s">
        <v>3</v>
      </c>
      <c r="H4518" s="25"/>
      <c r="I4518" s="25" t="s">
        <v>26</v>
      </c>
      <c r="J4518" s="25" t="s">
        <v>3</v>
      </c>
      <c r="K4518" s="25"/>
      <c r="L4518" s="27" t="s">
        <v>12</v>
      </c>
      <c r="M4518" s="25" t="s">
        <v>5</v>
      </c>
      <c r="N4518" s="17">
        <f>ROUNDUP(IF(H4518&lt;=0,0,IF(K4518&lt;=0,0,F4518*H4518*K4518)),-3)</f>
        <v>0</v>
      </c>
      <c r="O4518" s="17">
        <v>0</v>
      </c>
      <c r="P4518" s="17">
        <f t="shared" ref="P4518:P4524" si="459">N4518-O4518</f>
        <v>0</v>
      </c>
      <c r="Q4518" s="69"/>
      <c r="R4518" s="755"/>
      <c r="S4518" s="755"/>
    </row>
    <row r="4519" spans="1:53" hidden="1">
      <c r="A4519" s="232"/>
      <c r="B4519" s="142"/>
      <c r="C4519" s="142"/>
      <c r="D4519" s="1089"/>
      <c r="E4519" s="25" t="s">
        <v>60</v>
      </c>
      <c r="F4519" s="26">
        <v>5958200</v>
      </c>
      <c r="G4519" s="25" t="s">
        <v>3</v>
      </c>
      <c r="H4519" s="25"/>
      <c r="I4519" s="25" t="s">
        <v>26</v>
      </c>
      <c r="J4519" s="25" t="s">
        <v>3</v>
      </c>
      <c r="K4519" s="25"/>
      <c r="L4519" s="27" t="s">
        <v>12</v>
      </c>
      <c r="M4519" s="25" t="s">
        <v>5</v>
      </c>
      <c r="N4519" s="17">
        <f t="shared" ref="N4519:N4524" si="460">ROUNDUP(IF(H4519&lt;=0,0,IF(K4519&lt;=0,0,F4519*H4519*K4519)),-3)</f>
        <v>0</v>
      </c>
      <c r="O4519" s="17">
        <v>0</v>
      </c>
      <c r="P4519" s="17">
        <f t="shared" si="459"/>
        <v>0</v>
      </c>
      <c r="Q4519" s="69"/>
      <c r="R4519" s="755"/>
      <c r="S4519" s="755"/>
    </row>
    <row r="4520" spans="1:53" hidden="1">
      <c r="A4520" s="232"/>
      <c r="B4520" s="142"/>
      <c r="C4520" s="142"/>
      <c r="D4520" s="1089"/>
      <c r="E4520" s="25" t="s">
        <v>61</v>
      </c>
      <c r="F4520" s="26">
        <v>5199010</v>
      </c>
      <c r="G4520" s="25" t="s">
        <v>3</v>
      </c>
      <c r="H4520" s="25"/>
      <c r="I4520" s="25" t="s">
        <v>26</v>
      </c>
      <c r="J4520" s="25" t="s">
        <v>3</v>
      </c>
      <c r="K4520" s="25"/>
      <c r="L4520" s="27" t="s">
        <v>12</v>
      </c>
      <c r="M4520" s="25" t="s">
        <v>5</v>
      </c>
      <c r="N4520" s="17">
        <f t="shared" si="460"/>
        <v>0</v>
      </c>
      <c r="O4520" s="17">
        <v>0</v>
      </c>
      <c r="P4520" s="17">
        <f t="shared" si="459"/>
        <v>0</v>
      </c>
      <c r="Q4520" s="69"/>
      <c r="R4520" s="755"/>
      <c r="S4520" s="755"/>
    </row>
    <row r="4521" spans="1:53" hidden="1">
      <c r="A4521" s="232"/>
      <c r="B4521" s="142"/>
      <c r="C4521" s="142"/>
      <c r="D4521" s="1089"/>
      <c r="E4521" s="25" t="s">
        <v>62</v>
      </c>
      <c r="F4521" s="26">
        <f>4391250*1.03</f>
        <v>4522987.5</v>
      </c>
      <c r="G4521" s="25" t="s">
        <v>3</v>
      </c>
      <c r="H4521" s="25">
        <v>1</v>
      </c>
      <c r="I4521" s="25" t="s">
        <v>26</v>
      </c>
      <c r="J4521" s="25" t="s">
        <v>3</v>
      </c>
      <c r="K4521" s="25">
        <v>12</v>
      </c>
      <c r="L4521" s="27" t="s">
        <v>12</v>
      </c>
      <c r="M4521" s="25" t="s">
        <v>5</v>
      </c>
      <c r="N4521" s="17">
        <f>ROUNDUP((F4521*H4521*K4521),-3)</f>
        <v>54276000</v>
      </c>
      <c r="O4521" s="17">
        <v>56605000</v>
      </c>
      <c r="P4521" s="17">
        <f t="shared" si="459"/>
        <v>-2329000</v>
      </c>
      <c r="Q4521" s="69"/>
      <c r="R4521" s="755"/>
      <c r="S4521" s="755"/>
    </row>
    <row r="4522" spans="1:53" hidden="1">
      <c r="A4522" s="232"/>
      <c r="B4522" s="142"/>
      <c r="C4522" s="142"/>
      <c r="D4522" s="1089"/>
      <c r="E4522" s="25" t="s">
        <v>63</v>
      </c>
      <c r="F4522" s="26">
        <f>3517340*1.03</f>
        <v>3622860.2</v>
      </c>
      <c r="G4522" s="25" t="s">
        <v>3</v>
      </c>
      <c r="H4522" s="25">
        <v>1</v>
      </c>
      <c r="I4522" s="25" t="s">
        <v>26</v>
      </c>
      <c r="J4522" s="25" t="s">
        <v>3</v>
      </c>
      <c r="K4522" s="25">
        <v>12</v>
      </c>
      <c r="L4522" s="27" t="s">
        <v>12</v>
      </c>
      <c r="M4522" s="25" t="s">
        <v>5</v>
      </c>
      <c r="N4522" s="17">
        <f t="shared" si="460"/>
        <v>43475000</v>
      </c>
      <c r="O4522" s="17">
        <v>40224000</v>
      </c>
      <c r="P4522" s="17">
        <f t="shared" si="459"/>
        <v>3251000</v>
      </c>
      <c r="Q4522" s="69"/>
      <c r="R4522" s="755"/>
      <c r="S4522" s="755"/>
    </row>
    <row r="4523" spans="1:53" hidden="1">
      <c r="A4523" s="232"/>
      <c r="B4523" s="142"/>
      <c r="C4523" s="142"/>
      <c r="D4523" s="1089"/>
      <c r="E4523" s="25" t="s">
        <v>64</v>
      </c>
      <c r="F4523" s="26">
        <f>2799910*1.03</f>
        <v>2883907.3000000003</v>
      </c>
      <c r="G4523" s="25" t="s">
        <v>3</v>
      </c>
      <c r="H4523" s="25">
        <v>1</v>
      </c>
      <c r="I4523" s="25" t="s">
        <v>26</v>
      </c>
      <c r="J4523" s="25" t="s">
        <v>3</v>
      </c>
      <c r="K4523" s="25">
        <v>12</v>
      </c>
      <c r="L4523" s="27" t="s">
        <v>12</v>
      </c>
      <c r="M4523" s="25" t="s">
        <v>5</v>
      </c>
      <c r="N4523" s="17">
        <f t="shared" si="460"/>
        <v>34607000</v>
      </c>
      <c r="O4523" s="17">
        <v>0</v>
      </c>
      <c r="P4523" s="17">
        <f t="shared" si="459"/>
        <v>34607000</v>
      </c>
      <c r="Q4523" s="69"/>
      <c r="R4523" s="755"/>
      <c r="S4523" s="755"/>
    </row>
    <row r="4524" spans="1:53" hidden="1">
      <c r="A4524" s="232"/>
      <c r="B4524" s="142"/>
      <c r="C4524" s="142"/>
      <c r="D4524" s="1089"/>
      <c r="E4524" s="25" t="s">
        <v>65</v>
      </c>
      <c r="F4524" s="26">
        <f>2386310*1.03</f>
        <v>2457899.3000000003</v>
      </c>
      <c r="G4524" s="25" t="s">
        <v>3</v>
      </c>
      <c r="H4524" s="25">
        <v>1</v>
      </c>
      <c r="I4524" s="25" t="s">
        <v>26</v>
      </c>
      <c r="J4524" s="25" t="s">
        <v>3</v>
      </c>
      <c r="K4524" s="25">
        <v>12</v>
      </c>
      <c r="L4524" s="27" t="s">
        <v>12</v>
      </c>
      <c r="M4524" s="25" t="s">
        <v>5</v>
      </c>
      <c r="N4524" s="17">
        <f t="shared" si="460"/>
        <v>29495000</v>
      </c>
      <c r="O4524" s="17">
        <v>54432000</v>
      </c>
      <c r="P4524" s="17">
        <f t="shared" si="459"/>
        <v>-24937000</v>
      </c>
      <c r="Q4524" s="69"/>
      <c r="R4524" s="755"/>
      <c r="S4524" s="755"/>
    </row>
    <row r="4525" spans="1:53" hidden="1">
      <c r="A4525" s="232"/>
      <c r="B4525" s="142"/>
      <c r="C4525" s="142"/>
      <c r="D4525" s="1089"/>
      <c r="E4525" s="25"/>
      <c r="F4525" s="23"/>
      <c r="G4525" s="25"/>
      <c r="H4525" s="25"/>
      <c r="I4525" s="25"/>
      <c r="J4525" s="25"/>
      <c r="K4525" s="25"/>
      <c r="L4525" s="27"/>
      <c r="M4525" s="25"/>
      <c r="N4525" s="17"/>
      <c r="O4525" s="17"/>
      <c r="P4525" s="17"/>
      <c r="Q4525" s="69"/>
      <c r="R4525" s="755"/>
      <c r="S4525" s="755"/>
    </row>
    <row r="4526" spans="1:53" hidden="1">
      <c r="A4526" s="232"/>
      <c r="B4526" s="142"/>
      <c r="C4526" s="142"/>
      <c r="D4526" s="1089"/>
      <c r="E4526" s="25" t="s">
        <v>49</v>
      </c>
      <c r="G4526" s="25"/>
      <c r="H4526" s="25"/>
      <c r="I4526" s="25"/>
      <c r="J4526" s="25"/>
      <c r="K4526" s="25"/>
      <c r="L4526" s="27"/>
      <c r="M4526" s="25"/>
      <c r="N4526" s="17">
        <f>SUBTOTAL(9,N4527:N4536)</f>
        <v>50908000</v>
      </c>
      <c r="O4526" s="17">
        <f>SUBTOTAL(9,O4527:O4536)</f>
        <v>46750000</v>
      </c>
      <c r="P4526" s="17">
        <f>SUBTOTAL(9,P4527:P4536)</f>
        <v>4158000</v>
      </c>
      <c r="Q4526" s="69"/>
      <c r="R4526" s="755"/>
      <c r="S4526" s="755"/>
    </row>
    <row r="4527" spans="1:53" hidden="1">
      <c r="A4527" s="232"/>
      <c r="B4527" s="142"/>
      <c r="C4527" s="142"/>
      <c r="D4527" s="1089"/>
      <c r="E4527" s="25" t="s">
        <v>66</v>
      </c>
      <c r="F4527" s="14">
        <f>N4517</f>
        <v>161853000</v>
      </c>
      <c r="G4527" s="25" t="s">
        <v>3</v>
      </c>
      <c r="H4527" s="332">
        <f>1.5/209</f>
        <v>7.1770334928229667E-3</v>
      </c>
      <c r="I4527" s="25" t="s">
        <v>16</v>
      </c>
      <c r="J4527" s="25" t="s">
        <v>3</v>
      </c>
      <c r="K4527" s="25">
        <v>30</v>
      </c>
      <c r="L4527" s="27" t="s">
        <v>50</v>
      </c>
      <c r="M4527" s="25" t="s">
        <v>5</v>
      </c>
      <c r="N4527" s="17">
        <f t="shared" ref="N4527:N4536" si="461">ROUNDUP(IF(H4527&lt;=0,0,IF(K4527&lt;=0,0,F4527*H4527*K4527)),-3)</f>
        <v>34849000</v>
      </c>
      <c r="O4527" s="17">
        <v>31227000</v>
      </c>
      <c r="P4527" s="17">
        <f t="shared" ref="P4527:P4536" si="462">N4527-O4527</f>
        <v>3622000</v>
      </c>
      <c r="Q4527" s="69"/>
      <c r="R4527" s="755"/>
      <c r="S4527" s="755"/>
    </row>
    <row r="4528" spans="1:53" hidden="1">
      <c r="A4528" s="232"/>
      <c r="B4528" s="142"/>
      <c r="C4528" s="142"/>
      <c r="D4528" s="1089"/>
      <c r="E4528" s="25" t="s">
        <v>100</v>
      </c>
      <c r="G4528" s="25" t="s">
        <v>3</v>
      </c>
      <c r="H4528" s="25"/>
      <c r="I4528" s="25" t="s">
        <v>26</v>
      </c>
      <c r="J4528" s="25" t="s">
        <v>3</v>
      </c>
      <c r="K4528" s="25"/>
      <c r="L4528" s="27" t="s">
        <v>12</v>
      </c>
      <c r="M4528" s="25" t="s">
        <v>5</v>
      </c>
      <c r="N4528" s="17">
        <f t="shared" si="461"/>
        <v>0</v>
      </c>
      <c r="O4528" s="17">
        <v>0</v>
      </c>
      <c r="P4528" s="17">
        <f t="shared" si="462"/>
        <v>0</v>
      </c>
      <c r="Q4528" s="69"/>
      <c r="R4528" s="755"/>
      <c r="S4528" s="755"/>
    </row>
    <row r="4529" spans="1:19" hidden="1">
      <c r="A4529" s="232"/>
      <c r="B4529" s="142"/>
      <c r="C4529" s="142"/>
      <c r="D4529" s="1089"/>
      <c r="E4529" s="25" t="s">
        <v>101</v>
      </c>
      <c r="G4529" s="25" t="s">
        <v>3</v>
      </c>
      <c r="H4529" s="25"/>
      <c r="I4529" s="25" t="s">
        <v>26</v>
      </c>
      <c r="J4529" s="25" t="s">
        <v>3</v>
      </c>
      <c r="K4529" s="25"/>
      <c r="L4529" s="27" t="s">
        <v>12</v>
      </c>
      <c r="M4529" s="25" t="s">
        <v>5</v>
      </c>
      <c r="N4529" s="17">
        <f t="shared" si="461"/>
        <v>0</v>
      </c>
      <c r="O4529" s="17">
        <v>0</v>
      </c>
      <c r="P4529" s="17">
        <f t="shared" si="462"/>
        <v>0</v>
      </c>
      <c r="Q4529" s="69"/>
      <c r="R4529" s="755"/>
      <c r="S4529" s="755"/>
    </row>
    <row r="4530" spans="1:19" hidden="1">
      <c r="A4530" s="232"/>
      <c r="B4530" s="142"/>
      <c r="C4530" s="142"/>
      <c r="D4530" s="1089"/>
      <c r="E4530" s="25" t="s">
        <v>67</v>
      </c>
      <c r="F4530" s="14">
        <f>N4517/12</f>
        <v>13487750</v>
      </c>
      <c r="G4530" s="25" t="s">
        <v>3</v>
      </c>
      <c r="H4530" s="332">
        <f>1/209*8</f>
        <v>3.8277511961722487E-2</v>
      </c>
      <c r="I4530" s="25" t="s">
        <v>16</v>
      </c>
      <c r="J4530" s="25" t="s">
        <v>3</v>
      </c>
      <c r="K4530" s="25">
        <v>10</v>
      </c>
      <c r="L4530" s="27" t="s">
        <v>51</v>
      </c>
      <c r="M4530" s="25" t="s">
        <v>5</v>
      </c>
      <c r="N4530" s="17">
        <f t="shared" si="461"/>
        <v>5163000</v>
      </c>
      <c r="O4530" s="17">
        <v>4627000</v>
      </c>
      <c r="P4530" s="17">
        <f t="shared" si="462"/>
        <v>536000</v>
      </c>
      <c r="Q4530" s="69"/>
      <c r="R4530" s="755"/>
      <c r="S4530" s="755"/>
    </row>
    <row r="4531" spans="1:19" hidden="1">
      <c r="A4531" s="232"/>
      <c r="B4531" s="142"/>
      <c r="C4531" s="142"/>
      <c r="D4531" s="1089"/>
      <c r="E4531" s="25" t="s">
        <v>68</v>
      </c>
      <c r="F4531" s="14">
        <v>50000</v>
      </c>
      <c r="G4531" s="25" t="s">
        <v>3</v>
      </c>
      <c r="H4531" s="25">
        <v>2</v>
      </c>
      <c r="I4531" s="25" t="s">
        <v>26</v>
      </c>
      <c r="J4531" s="25" t="s">
        <v>3</v>
      </c>
      <c r="K4531" s="25">
        <v>12</v>
      </c>
      <c r="L4531" s="27" t="s">
        <v>12</v>
      </c>
      <c r="M4531" s="25" t="s">
        <v>5</v>
      </c>
      <c r="N4531" s="17">
        <f t="shared" si="461"/>
        <v>1200000</v>
      </c>
      <c r="O4531" s="17">
        <v>1200000</v>
      </c>
      <c r="P4531" s="17">
        <f t="shared" si="462"/>
        <v>0</v>
      </c>
      <c r="Q4531" s="69"/>
      <c r="R4531" s="755"/>
      <c r="S4531" s="755"/>
    </row>
    <row r="4532" spans="1:19" hidden="1">
      <c r="A4532" s="232"/>
      <c r="B4532" s="142"/>
      <c r="C4532" s="142"/>
      <c r="D4532" s="1089"/>
      <c r="E4532" s="25" t="s">
        <v>69</v>
      </c>
      <c r="G4532" s="25" t="s">
        <v>3</v>
      </c>
      <c r="H4532" s="25"/>
      <c r="I4532" s="25" t="s">
        <v>26</v>
      </c>
      <c r="J4532" s="25" t="s">
        <v>3</v>
      </c>
      <c r="K4532" s="25"/>
      <c r="L4532" s="27" t="s">
        <v>12</v>
      </c>
      <c r="M4532" s="25" t="s">
        <v>5</v>
      </c>
      <c r="N4532" s="17">
        <f t="shared" si="461"/>
        <v>0</v>
      </c>
      <c r="O4532" s="17">
        <v>0</v>
      </c>
      <c r="P4532" s="17">
        <f t="shared" si="462"/>
        <v>0</v>
      </c>
      <c r="Q4532" s="69"/>
      <c r="R4532" s="755"/>
      <c r="S4532" s="755"/>
    </row>
    <row r="4533" spans="1:19" hidden="1">
      <c r="A4533" s="232"/>
      <c r="B4533" s="142"/>
      <c r="C4533" s="142"/>
      <c r="D4533" s="1089"/>
      <c r="E4533" s="25" t="s">
        <v>102</v>
      </c>
      <c r="G4533" s="25" t="s">
        <v>3</v>
      </c>
      <c r="H4533" s="25"/>
      <c r="I4533" s="25" t="s">
        <v>26</v>
      </c>
      <c r="J4533" s="25" t="s">
        <v>3</v>
      </c>
      <c r="K4533" s="25"/>
      <c r="L4533" s="27" t="s">
        <v>12</v>
      </c>
      <c r="M4533" s="25" t="s">
        <v>5</v>
      </c>
      <c r="N4533" s="17">
        <f t="shared" si="461"/>
        <v>0</v>
      </c>
      <c r="O4533" s="17">
        <v>0</v>
      </c>
      <c r="P4533" s="17">
        <f t="shared" si="462"/>
        <v>0</v>
      </c>
      <c r="Q4533" s="69"/>
      <c r="R4533" s="755"/>
      <c r="S4533" s="755"/>
    </row>
    <row r="4534" spans="1:19" hidden="1">
      <c r="A4534" s="232"/>
      <c r="B4534" s="142"/>
      <c r="C4534" s="142"/>
      <c r="D4534" s="1089"/>
      <c r="E4534" s="25" t="s">
        <v>54</v>
      </c>
      <c r="F4534" s="14">
        <v>130000</v>
      </c>
      <c r="G4534" s="25" t="s">
        <v>3</v>
      </c>
      <c r="H4534" s="25">
        <v>4</v>
      </c>
      <c r="I4534" s="25" t="s">
        <v>26</v>
      </c>
      <c r="J4534" s="25" t="s">
        <v>3</v>
      </c>
      <c r="K4534" s="25">
        <v>12</v>
      </c>
      <c r="L4534" s="27" t="s">
        <v>12</v>
      </c>
      <c r="M4534" s="25" t="s">
        <v>5</v>
      </c>
      <c r="N4534" s="17">
        <f t="shared" si="461"/>
        <v>6240000</v>
      </c>
      <c r="O4534" s="17">
        <v>6240000</v>
      </c>
      <c r="P4534" s="17">
        <f t="shared" si="462"/>
        <v>0</v>
      </c>
      <c r="Q4534" s="69"/>
      <c r="R4534" s="755"/>
      <c r="S4534" s="755"/>
    </row>
    <row r="4535" spans="1:19" hidden="1">
      <c r="A4535" s="232"/>
      <c r="B4535" s="142"/>
      <c r="C4535" s="142"/>
      <c r="D4535" s="1089"/>
      <c r="E4535" s="25" t="s">
        <v>103</v>
      </c>
      <c r="F4535" s="14">
        <v>40000</v>
      </c>
      <c r="G4535" s="25" t="s">
        <v>3</v>
      </c>
      <c r="H4535" s="16">
        <v>3.2</v>
      </c>
      <c r="I4535" s="25" t="s">
        <v>26</v>
      </c>
      <c r="J4535" s="25" t="s">
        <v>3</v>
      </c>
      <c r="K4535" s="25">
        <v>12</v>
      </c>
      <c r="L4535" s="27" t="s">
        <v>12</v>
      </c>
      <c r="M4535" s="25" t="s">
        <v>5</v>
      </c>
      <c r="N4535" s="17">
        <f t="shared" si="461"/>
        <v>1536000</v>
      </c>
      <c r="O4535" s="17">
        <v>1536000</v>
      </c>
      <c r="P4535" s="17">
        <f t="shared" si="462"/>
        <v>0</v>
      </c>
      <c r="Q4535" s="69"/>
      <c r="R4535" s="755"/>
      <c r="S4535" s="755"/>
    </row>
    <row r="4536" spans="1:19" hidden="1">
      <c r="A4536" s="232"/>
      <c r="B4536" s="142"/>
      <c r="C4536" s="142"/>
      <c r="D4536" s="1089"/>
      <c r="E4536" s="25" t="s">
        <v>58</v>
      </c>
      <c r="F4536" s="14">
        <v>20000</v>
      </c>
      <c r="G4536" s="25" t="s">
        <v>3</v>
      </c>
      <c r="H4536" s="16">
        <v>8</v>
      </c>
      <c r="I4536" s="25" t="s">
        <v>26</v>
      </c>
      <c r="J4536" s="25" t="s">
        <v>3</v>
      </c>
      <c r="K4536" s="25">
        <v>12</v>
      </c>
      <c r="L4536" s="27" t="s">
        <v>12</v>
      </c>
      <c r="M4536" s="25" t="s">
        <v>5</v>
      </c>
      <c r="N4536" s="17">
        <f t="shared" si="461"/>
        <v>1920000</v>
      </c>
      <c r="O4536" s="17">
        <v>1920000</v>
      </c>
      <c r="P4536" s="17">
        <f t="shared" si="462"/>
        <v>0</v>
      </c>
      <c r="Q4536" s="69"/>
      <c r="R4536" s="755"/>
      <c r="S4536" s="755"/>
    </row>
    <row r="4537" spans="1:19" hidden="1">
      <c r="A4537" s="232"/>
      <c r="B4537" s="142"/>
      <c r="C4537" s="142"/>
      <c r="D4537" s="1089"/>
      <c r="E4537" s="25"/>
      <c r="G4537" s="25"/>
      <c r="I4537" s="25"/>
      <c r="J4537" s="25"/>
      <c r="K4537" s="25"/>
      <c r="L4537" s="27"/>
      <c r="M4537" s="25"/>
      <c r="N4537" s="17"/>
      <c r="O4537" s="17"/>
      <c r="P4537" s="17"/>
      <c r="Q4537" s="69"/>
      <c r="R4537" s="755"/>
      <c r="S4537" s="755"/>
    </row>
    <row r="4538" spans="1:19" hidden="1">
      <c r="A4538" s="232"/>
      <c r="B4538" s="142"/>
      <c r="C4538" s="142"/>
      <c r="D4538" s="1005" t="s">
        <v>404</v>
      </c>
      <c r="E4538" s="413"/>
      <c r="F4538" s="34"/>
      <c r="G4538" s="35"/>
      <c r="H4538" s="37"/>
      <c r="I4538" s="35"/>
      <c r="J4538" s="35"/>
      <c r="K4538" s="37"/>
      <c r="L4538" s="35"/>
      <c r="M4538" s="35"/>
      <c r="N4538" s="201">
        <f>SUBTOTAL(9,N4539:N4539)</f>
        <v>18524000</v>
      </c>
      <c r="O4538" s="201">
        <f>SUBTOTAL(9,O4539:O4539)</f>
        <v>17142000</v>
      </c>
      <c r="P4538" s="201">
        <f>SUBTOTAL(9,P4539:P4539)</f>
        <v>1382000</v>
      </c>
      <c r="Q4538" s="69"/>
      <c r="R4538" s="755"/>
      <c r="S4538" s="755"/>
    </row>
    <row r="4539" spans="1:19" hidden="1">
      <c r="A4539" s="232"/>
      <c r="B4539" s="142"/>
      <c r="C4539" s="142"/>
      <c r="D4539" s="1041"/>
      <c r="E4539" s="20" t="s">
        <v>598</v>
      </c>
      <c r="F4539" s="34">
        <f>N4516-N4535-N4536</f>
        <v>209305000</v>
      </c>
      <c r="G4539" s="35" t="s">
        <v>3</v>
      </c>
      <c r="H4539" s="36">
        <v>8.8499999999999995E-2</v>
      </c>
      <c r="I4539" s="35" t="s">
        <v>1630</v>
      </c>
      <c r="J4539" s="35" t="s">
        <v>3</v>
      </c>
      <c r="K4539" s="37">
        <v>1</v>
      </c>
      <c r="L4539" s="35" t="s">
        <v>16</v>
      </c>
      <c r="M4539" s="35" t="s">
        <v>5</v>
      </c>
      <c r="N4539" s="32">
        <f>ROUNDUP(IF(H4539&lt;=0,F4539,IF(K4539&lt;=0,F4539*H4539,F4539*H4539*K4539)),-3)</f>
        <v>18524000</v>
      </c>
      <c r="O4539" s="17">
        <v>17142000</v>
      </c>
      <c r="P4539" s="17">
        <f>N4539-O4539</f>
        <v>1382000</v>
      </c>
      <c r="Q4539" s="69"/>
      <c r="R4539" s="755"/>
      <c r="S4539" s="755"/>
    </row>
    <row r="4540" spans="1:19" hidden="1">
      <c r="A4540" s="232"/>
      <c r="B4540" s="142"/>
      <c r="C4540" s="142"/>
      <c r="D4540" s="1041"/>
      <c r="E4540" s="20"/>
      <c r="F4540" s="34"/>
      <c r="G4540" s="35"/>
      <c r="H4540" s="36"/>
      <c r="I4540" s="35"/>
      <c r="J4540" s="35"/>
      <c r="K4540" s="37"/>
      <c r="L4540" s="35"/>
      <c r="M4540" s="35"/>
      <c r="N4540" s="32"/>
      <c r="O4540" s="17"/>
      <c r="P4540" s="17"/>
      <c r="Q4540" s="69"/>
      <c r="R4540" s="755"/>
      <c r="S4540" s="755"/>
    </row>
    <row r="4541" spans="1:19" hidden="1">
      <c r="A4541" s="232"/>
      <c r="B4541" s="142"/>
      <c r="C4541" s="142"/>
      <c r="D4541" s="1011" t="s">
        <v>509</v>
      </c>
      <c r="E4541" s="20"/>
      <c r="F4541" s="34"/>
      <c r="G4541" s="35"/>
      <c r="H4541" s="36"/>
      <c r="I4541" s="35"/>
      <c r="J4541" s="35"/>
      <c r="K4541" s="37"/>
      <c r="L4541" s="35"/>
      <c r="M4541" s="35"/>
      <c r="N4541" s="201">
        <f>SUBTOTAL(9,N4542:N4546)</f>
        <v>20600000</v>
      </c>
      <c r="O4541" s="201">
        <f>SUBTOTAL(9,O4542:O4546)</f>
        <v>19020000</v>
      </c>
      <c r="P4541" s="201">
        <f>SUBTOTAL(9,P4542:P4546)</f>
        <v>1580000</v>
      </c>
      <c r="Q4541" s="69"/>
      <c r="R4541" s="755"/>
      <c r="S4541" s="755"/>
    </row>
    <row r="4542" spans="1:19" hidden="1">
      <c r="A4542" s="232"/>
      <c r="B4542" s="142"/>
      <c r="C4542" s="142"/>
      <c r="D4542" s="1041"/>
      <c r="E4542" s="20" t="s">
        <v>599</v>
      </c>
      <c r="F4542" s="34">
        <f>(N4516-1200000*H4516)</f>
        <v>207961000</v>
      </c>
      <c r="G4542" s="35" t="s">
        <v>3</v>
      </c>
      <c r="H4542" s="40">
        <v>1.2999999999999999E-2</v>
      </c>
      <c r="I4542" s="35" t="s">
        <v>154</v>
      </c>
      <c r="J4542" s="35" t="s">
        <v>3</v>
      </c>
      <c r="K4542" s="37">
        <v>1</v>
      </c>
      <c r="L4542" s="35" t="s">
        <v>16</v>
      </c>
      <c r="M4542" s="35" t="s">
        <v>5</v>
      </c>
      <c r="N4542" s="32">
        <f>ROUNDUP(IF(H4542&lt;=0,F4542,IF(K4542&lt;=0,F4542*H4542,F4542*H4542*K4542)),-3)</f>
        <v>2704000</v>
      </c>
      <c r="O4542" s="17">
        <v>2431000</v>
      </c>
      <c r="P4542" s="17">
        <f>N4542-O4542</f>
        <v>273000</v>
      </c>
      <c r="Q4542" s="69"/>
      <c r="R4542" s="755"/>
      <c r="S4542" s="755"/>
    </row>
    <row r="4543" spans="1:19" hidden="1">
      <c r="A4543" s="232"/>
      <c r="B4543" s="142"/>
      <c r="C4543" s="142"/>
      <c r="D4543" s="1041"/>
      <c r="E4543" s="20" t="s">
        <v>600</v>
      </c>
      <c r="F4543" s="34">
        <f>+F4542</f>
        <v>207961000</v>
      </c>
      <c r="G4543" s="35" t="s">
        <v>3</v>
      </c>
      <c r="H4543" s="41">
        <v>4.4999999999999998E-2</v>
      </c>
      <c r="I4543" s="35" t="s">
        <v>154</v>
      </c>
      <c r="J4543" s="35" t="s">
        <v>3</v>
      </c>
      <c r="K4543" s="37">
        <v>1</v>
      </c>
      <c r="L4543" s="35" t="s">
        <v>16</v>
      </c>
      <c r="M4543" s="35" t="s">
        <v>5</v>
      </c>
      <c r="N4543" s="32">
        <f>ROUNDUP(IF(H4543&lt;=0,F4543,IF(K4543&lt;=0,F4543*H4543,F4543*H4543*K4543)),-3)</f>
        <v>9359000</v>
      </c>
      <c r="O4543" s="17">
        <v>8913000</v>
      </c>
      <c r="P4543" s="17">
        <f>N4543-O4543</f>
        <v>446000</v>
      </c>
      <c r="Q4543" s="69"/>
      <c r="R4543" s="755"/>
      <c r="S4543" s="755"/>
    </row>
    <row r="4544" spans="1:19" hidden="1">
      <c r="A4544" s="232"/>
      <c r="B4544" s="142"/>
      <c r="C4544" s="142"/>
      <c r="D4544" s="1041"/>
      <c r="E4544" s="20" t="s">
        <v>601</v>
      </c>
      <c r="F4544" s="34">
        <f>+F4543</f>
        <v>207961000</v>
      </c>
      <c r="G4544" s="35" t="s">
        <v>3</v>
      </c>
      <c r="H4544" s="41">
        <v>8.4399999999999996E-3</v>
      </c>
      <c r="I4544" s="35" t="s">
        <v>154</v>
      </c>
      <c r="J4544" s="35" t="s">
        <v>3</v>
      </c>
      <c r="K4544" s="37">
        <v>1</v>
      </c>
      <c r="L4544" s="35" t="s">
        <v>16</v>
      </c>
      <c r="M4544" s="35" t="s">
        <v>5</v>
      </c>
      <c r="N4544" s="32">
        <f>ROUNDUP(IF(H4544&lt;=0,F4544,IF(K4544&lt;=0,F4544*H4544,F4544*H4544*K4544)),-3)</f>
        <v>1756000</v>
      </c>
      <c r="O4544" s="17">
        <v>1579000</v>
      </c>
      <c r="P4544" s="17">
        <f>N4544-O4544</f>
        <v>177000</v>
      </c>
      <c r="Q4544" s="69"/>
      <c r="R4544" s="755"/>
      <c r="S4544" s="755"/>
    </row>
    <row r="4545" spans="1:19" hidden="1">
      <c r="A4545" s="232"/>
      <c r="B4545" s="142"/>
      <c r="C4545" s="142"/>
      <c r="D4545" s="1041"/>
      <c r="E4545" s="20" t="s">
        <v>602</v>
      </c>
      <c r="F4545" s="34">
        <f>+F4544</f>
        <v>207961000</v>
      </c>
      <c r="G4545" s="35" t="s">
        <v>3</v>
      </c>
      <c r="H4545" s="42">
        <v>3.0599999999999999E-2</v>
      </c>
      <c r="I4545" s="35" t="s">
        <v>154</v>
      </c>
      <c r="J4545" s="35" t="s">
        <v>3</v>
      </c>
      <c r="K4545" s="37">
        <v>1</v>
      </c>
      <c r="L4545" s="35" t="s">
        <v>16</v>
      </c>
      <c r="M4545" s="35" t="s">
        <v>5</v>
      </c>
      <c r="N4545" s="32">
        <f>ROUNDUP(IF(H4545&lt;=0,F4545,IF(K4545&lt;=0,F4545*H4545,F4545*H4545*K4545)),-3)</f>
        <v>6364000</v>
      </c>
      <c r="O4545" s="17">
        <v>5722000</v>
      </c>
      <c r="P4545" s="17">
        <f>N4545-O4545</f>
        <v>642000</v>
      </c>
      <c r="Q4545" s="69"/>
      <c r="R4545" s="755"/>
      <c r="S4545" s="755"/>
    </row>
    <row r="4546" spans="1:19" hidden="1">
      <c r="A4546" s="232"/>
      <c r="B4546" s="142"/>
      <c r="C4546" s="142"/>
      <c r="D4546" s="1041"/>
      <c r="E4546" s="20" t="s">
        <v>603</v>
      </c>
      <c r="F4546" s="34">
        <f>+N4545</f>
        <v>6364000</v>
      </c>
      <c r="G4546" s="35" t="s">
        <v>3</v>
      </c>
      <c r="H4546" s="42">
        <v>6.5500000000000003E-2</v>
      </c>
      <c r="I4546" s="35" t="s">
        <v>154</v>
      </c>
      <c r="J4546" s="35" t="s">
        <v>3</v>
      </c>
      <c r="K4546" s="37">
        <v>1</v>
      </c>
      <c r="L4546" s="35" t="s">
        <v>16</v>
      </c>
      <c r="M4546" s="35" t="s">
        <v>5</v>
      </c>
      <c r="N4546" s="32">
        <f>ROUNDUP(IF(H4546&lt;=0,F4546,IF(K4546&lt;=0,F4546*H4546,F4546*H4546*K4546)),-3)</f>
        <v>417000</v>
      </c>
      <c r="O4546" s="17">
        <v>375000</v>
      </c>
      <c r="P4546" s="17">
        <f>N4546-O4546</f>
        <v>42000</v>
      </c>
      <c r="Q4546" s="69"/>
      <c r="R4546" s="755"/>
      <c r="S4546" s="755"/>
    </row>
    <row r="4547" spans="1:19" hidden="1">
      <c r="A4547" s="232"/>
      <c r="B4547" s="142"/>
      <c r="C4547" s="142"/>
      <c r="D4547" s="1041"/>
      <c r="E4547" s="20"/>
      <c r="F4547" s="34"/>
      <c r="G4547" s="35"/>
      <c r="H4547" s="37"/>
      <c r="I4547" s="35"/>
      <c r="J4547" s="35"/>
      <c r="K4547" s="37"/>
      <c r="L4547" s="35"/>
      <c r="M4547" s="35"/>
      <c r="N4547" s="32"/>
      <c r="O4547" s="17"/>
      <c r="P4547" s="17"/>
      <c r="Q4547" s="69"/>
      <c r="R4547" s="755"/>
      <c r="S4547" s="755"/>
    </row>
    <row r="4548" spans="1:19" hidden="1">
      <c r="A4548" s="232"/>
      <c r="B4548" s="142"/>
      <c r="C4548" s="142"/>
      <c r="D4548" s="1089" t="s">
        <v>405</v>
      </c>
      <c r="E4548" s="20"/>
      <c r="F4548" s="34"/>
      <c r="G4548" s="35"/>
      <c r="H4548" s="467"/>
      <c r="I4548" s="35"/>
      <c r="J4548" s="35"/>
      <c r="K4548" s="37"/>
      <c r="L4548" s="35"/>
      <c r="M4548" s="35"/>
      <c r="N4548" s="201">
        <f>SUBTOTAL(9,N4549:N4549)</f>
        <v>3840000</v>
      </c>
      <c r="O4548" s="201">
        <f>SUBTOTAL(9,O4549:O4549)</f>
        <v>3360000</v>
      </c>
      <c r="P4548" s="201">
        <f>SUBTOTAL(9,P4549:P4549)</f>
        <v>480000</v>
      </c>
      <c r="Q4548" s="69"/>
      <c r="R4548" s="755"/>
      <c r="S4548" s="755"/>
    </row>
    <row r="4549" spans="1:19" hidden="1">
      <c r="A4549" s="232"/>
      <c r="B4549" s="142"/>
      <c r="C4549" s="142"/>
      <c r="D4549" s="1041"/>
      <c r="E4549" s="20" t="s">
        <v>718</v>
      </c>
      <c r="F4549" s="34">
        <v>80000</v>
      </c>
      <c r="G4549" s="35" t="s">
        <v>3</v>
      </c>
      <c r="H4549" s="45">
        <v>4</v>
      </c>
      <c r="I4549" s="35" t="s">
        <v>1631</v>
      </c>
      <c r="J4549" s="35" t="s">
        <v>3</v>
      </c>
      <c r="K4549" s="37">
        <v>12</v>
      </c>
      <c r="L4549" s="35" t="s">
        <v>12</v>
      </c>
      <c r="M4549" s="35" t="s">
        <v>5</v>
      </c>
      <c r="N4549" s="32">
        <f>ROUNDUP(IF(H4549&lt;=0,0,IF(K4549&lt;=0,F4549*H4549,F4549*H4549*K4549)),-3)</f>
        <v>3840000</v>
      </c>
      <c r="O4549" s="17">
        <v>3360000</v>
      </c>
      <c r="P4549" s="17">
        <f>N4549-O4549</f>
        <v>480000</v>
      </c>
      <c r="Q4549" s="69"/>
      <c r="R4549" s="755"/>
      <c r="S4549" s="755"/>
    </row>
    <row r="4550" spans="1:19" hidden="1">
      <c r="A4550" s="232"/>
      <c r="B4550" s="142"/>
      <c r="C4550" s="142"/>
      <c r="D4550" s="1041"/>
      <c r="E4550" s="20"/>
      <c r="F4550" s="34"/>
      <c r="G4550" s="35"/>
      <c r="H4550" s="42"/>
      <c r="I4550" s="35"/>
      <c r="J4550" s="35"/>
      <c r="K4550" s="37"/>
      <c r="L4550" s="35"/>
      <c r="M4550" s="35"/>
      <c r="N4550" s="32"/>
      <c r="O4550" s="17"/>
      <c r="P4550" s="17"/>
      <c r="Q4550" s="69"/>
      <c r="R4550" s="755"/>
      <c r="S4550" s="755"/>
    </row>
    <row r="4551" spans="1:19" hidden="1">
      <c r="A4551" s="232"/>
      <c r="B4551" s="142"/>
      <c r="C4551" s="142"/>
      <c r="D4551" s="1089" t="s">
        <v>406</v>
      </c>
      <c r="E4551" s="20"/>
      <c r="F4551" s="34"/>
      <c r="G4551" s="35"/>
      <c r="H4551" s="42"/>
      <c r="I4551" s="35"/>
      <c r="J4551" s="35"/>
      <c r="K4551" s="37"/>
      <c r="L4551" s="35"/>
      <c r="M4551" s="35"/>
      <c r="N4551" s="201">
        <f>SUBTOTAL(9,N4552:N4552)</f>
        <v>3356000</v>
      </c>
      <c r="O4551" s="201">
        <f>SUBTOTAL(9,O4552:O4552)</f>
        <v>3356000</v>
      </c>
      <c r="P4551" s="201">
        <f>SUBTOTAL(9,P4552:P4552)</f>
        <v>0</v>
      </c>
      <c r="Q4551" s="69"/>
      <c r="R4551" s="755"/>
      <c r="S4551" s="755"/>
    </row>
    <row r="4552" spans="1:19" hidden="1">
      <c r="A4552" s="232"/>
      <c r="B4552" s="142"/>
      <c r="C4552" s="142"/>
      <c r="D4552" s="1041"/>
      <c r="E4552" s="20" t="s">
        <v>604</v>
      </c>
      <c r="F4552" s="34">
        <v>839000</v>
      </c>
      <c r="G4552" s="35" t="s">
        <v>3</v>
      </c>
      <c r="H4552" s="45">
        <v>4</v>
      </c>
      <c r="I4552" s="35" t="s">
        <v>1631</v>
      </c>
      <c r="J4552" s="35" t="s">
        <v>3</v>
      </c>
      <c r="K4552" s="37">
        <v>1</v>
      </c>
      <c r="L4552" s="35" t="s">
        <v>16</v>
      </c>
      <c r="M4552" s="35" t="s">
        <v>5</v>
      </c>
      <c r="N4552" s="32">
        <f>ROUNDUP((F4552*H4552*K4552),-3)</f>
        <v>3356000</v>
      </c>
      <c r="O4552" s="17">
        <v>3356000</v>
      </c>
      <c r="P4552" s="17">
        <f>N4552-O4552</f>
        <v>0</v>
      </c>
      <c r="Q4552" s="69"/>
      <c r="R4552" s="755"/>
      <c r="S4552" s="755"/>
    </row>
    <row r="4553" spans="1:19" hidden="1">
      <c r="A4553" s="232"/>
      <c r="B4553" s="142"/>
      <c r="C4553" s="142"/>
      <c r="D4553" s="1041"/>
      <c r="E4553" s="20"/>
      <c r="F4553" s="34"/>
      <c r="G4553" s="35"/>
      <c r="H4553" s="45"/>
      <c r="I4553" s="35"/>
      <c r="J4553" s="35"/>
      <c r="K4553" s="37"/>
      <c r="L4553" s="35"/>
      <c r="M4553" s="35"/>
      <c r="N4553" s="32"/>
      <c r="O4553" s="17"/>
      <c r="P4553" s="17"/>
      <c r="Q4553" s="69"/>
      <c r="R4553" s="755"/>
      <c r="S4553" s="755"/>
    </row>
    <row r="4554" spans="1:19" hidden="1">
      <c r="A4554" s="232"/>
      <c r="B4554" s="142"/>
      <c r="C4554" s="142"/>
      <c r="D4554" s="1089" t="s">
        <v>122</v>
      </c>
      <c r="E4554" s="20"/>
      <c r="F4554" s="34"/>
      <c r="G4554" s="35"/>
      <c r="H4554" s="468"/>
      <c r="I4554" s="35"/>
      <c r="J4554" s="35"/>
      <c r="K4554" s="37"/>
      <c r="L4554" s="35"/>
      <c r="M4554" s="35"/>
      <c r="N4554" s="201">
        <f>SUBTOTAL(9,N4555:N4556)</f>
        <v>2120000</v>
      </c>
      <c r="O4554" s="201">
        <f>SUBTOTAL(9,O4555:O4556)</f>
        <v>2120000</v>
      </c>
      <c r="P4554" s="201">
        <f>SUBTOTAL(9,P4555:P4556)</f>
        <v>0</v>
      </c>
      <c r="Q4554" s="69"/>
      <c r="R4554" s="755"/>
      <c r="S4554" s="755"/>
    </row>
    <row r="4555" spans="1:19" hidden="1">
      <c r="A4555" s="232"/>
      <c r="B4555" s="142"/>
      <c r="C4555" s="142"/>
      <c r="D4555" s="1041"/>
      <c r="E4555" s="20" t="s">
        <v>605</v>
      </c>
      <c r="F4555" s="34">
        <v>40000</v>
      </c>
      <c r="G4555" s="35" t="s">
        <v>3</v>
      </c>
      <c r="H4555" s="45">
        <v>4</v>
      </c>
      <c r="I4555" s="35" t="s">
        <v>1631</v>
      </c>
      <c r="J4555" s="35" t="s">
        <v>3</v>
      </c>
      <c r="K4555" s="37">
        <v>12</v>
      </c>
      <c r="L4555" s="35" t="s">
        <v>12</v>
      </c>
      <c r="M4555" s="35" t="s">
        <v>5</v>
      </c>
      <c r="N4555" s="32">
        <f>ROUNDUP(IF(H4555&lt;=0,0,IF(K4555&lt;=0,F4555*H4555,F4555*H4555*K4555)),-3)</f>
        <v>1920000</v>
      </c>
      <c r="O4555" s="32">
        <v>1920000</v>
      </c>
      <c r="P4555" s="17">
        <f>N4555-O4555</f>
        <v>0</v>
      </c>
      <c r="Q4555" s="69"/>
      <c r="R4555" s="755"/>
      <c r="S4555" s="755"/>
    </row>
    <row r="4556" spans="1:19" hidden="1">
      <c r="A4556" s="232"/>
      <c r="B4556" s="142"/>
      <c r="C4556" s="142"/>
      <c r="D4556" s="1041"/>
      <c r="E4556" s="20" t="s">
        <v>606</v>
      </c>
      <c r="F4556" s="34">
        <v>200000</v>
      </c>
      <c r="G4556" s="35" t="s">
        <v>3</v>
      </c>
      <c r="H4556" s="45">
        <v>1</v>
      </c>
      <c r="I4556" s="35" t="s">
        <v>1631</v>
      </c>
      <c r="J4556" s="35" t="s">
        <v>3</v>
      </c>
      <c r="K4556" s="37">
        <v>1</v>
      </c>
      <c r="L4556" s="35" t="s">
        <v>118</v>
      </c>
      <c r="M4556" s="35" t="s">
        <v>5</v>
      </c>
      <c r="N4556" s="32">
        <f>ROUNDUP(IF(H4556&lt;=0,0,IF(K4556&lt;=0,F4556*H4556,F4556*H4556*K4556)),-3)</f>
        <v>200000</v>
      </c>
      <c r="O4556" s="17">
        <v>200000</v>
      </c>
      <c r="P4556" s="17">
        <f>N4556-O4556</f>
        <v>0</v>
      </c>
      <c r="Q4556" s="69"/>
      <c r="R4556" s="755"/>
      <c r="S4556" s="755"/>
    </row>
    <row r="4557" spans="1:19" hidden="1">
      <c r="A4557" s="232"/>
      <c r="B4557" s="142"/>
      <c r="C4557" s="142"/>
      <c r="D4557" s="1041"/>
      <c r="E4557" s="20"/>
      <c r="F4557" s="34"/>
      <c r="G4557" s="35"/>
      <c r="H4557" s="36"/>
      <c r="I4557" s="35"/>
      <c r="J4557" s="35"/>
      <c r="K4557" s="37"/>
      <c r="L4557" s="35"/>
      <c r="M4557" s="35"/>
      <c r="N4557" s="32"/>
      <c r="O4557" s="17"/>
      <c r="P4557" s="17"/>
      <c r="Q4557" s="69"/>
      <c r="R4557" s="755"/>
      <c r="S4557" s="755"/>
    </row>
    <row r="4558" spans="1:19" hidden="1">
      <c r="A4558" s="232"/>
      <c r="B4558" s="142"/>
      <c r="C4558" s="142"/>
      <c r="D4558" s="1005" t="s">
        <v>397</v>
      </c>
      <c r="E4558" s="124"/>
      <c r="N4558" s="18">
        <f>SUBTOTAL(9,N4559:N4559)</f>
        <v>9708000</v>
      </c>
      <c r="O4558" s="18">
        <f>SUBTOTAL(9,O4559:O4559)</f>
        <v>9000000</v>
      </c>
      <c r="P4558" s="18">
        <f>SUBTOTAL(9,P4559:P4559)</f>
        <v>708000</v>
      </c>
      <c r="Q4558" s="69"/>
      <c r="R4558" s="755"/>
      <c r="S4558" s="755"/>
    </row>
    <row r="4559" spans="1:19" hidden="1">
      <c r="A4559" s="232"/>
      <c r="B4559" s="142"/>
      <c r="C4559" s="142"/>
      <c r="E4559" s="525" t="s">
        <v>719</v>
      </c>
      <c r="F4559" s="14">
        <v>809000</v>
      </c>
      <c r="G4559" s="15" t="s">
        <v>3</v>
      </c>
      <c r="H4559" s="16">
        <v>1</v>
      </c>
      <c r="I4559" s="15" t="s">
        <v>4</v>
      </c>
      <c r="J4559" s="15" t="s">
        <v>3</v>
      </c>
      <c r="K4559" s="16">
        <v>12</v>
      </c>
      <c r="L4559" s="15" t="s">
        <v>17</v>
      </c>
      <c r="M4559" s="15" t="s">
        <v>5</v>
      </c>
      <c r="N4559" s="17">
        <f>ROUNDUP(IF(H4559&lt;=0,0,IF(K4559&lt;=0,0,F4559*H4559*K4559)),-3)</f>
        <v>9708000</v>
      </c>
      <c r="O4559" s="17">
        <v>9000000</v>
      </c>
      <c r="P4559" s="17">
        <f>N4559-O4559</f>
        <v>708000</v>
      </c>
      <c r="Q4559" s="69"/>
      <c r="R4559" s="755"/>
      <c r="S4559" s="755"/>
    </row>
    <row r="4560" spans="1:19" hidden="1">
      <c r="A4560" s="232"/>
      <c r="B4560" s="142"/>
      <c r="C4560" s="142"/>
      <c r="E4560" s="525"/>
      <c r="N4560" s="17"/>
      <c r="O4560" s="17"/>
      <c r="P4560" s="17"/>
      <c r="Q4560" s="69"/>
      <c r="R4560" s="755"/>
      <c r="S4560" s="755"/>
    </row>
    <row r="4561" spans="1:19" hidden="1">
      <c r="A4561" s="232"/>
      <c r="B4561" s="142"/>
      <c r="C4561" s="142"/>
      <c r="D4561" s="1005" t="s">
        <v>410</v>
      </c>
      <c r="E4561" s="124"/>
      <c r="N4561" s="18">
        <f>SUBTOTAL(9,N4562:N4562)</f>
        <v>16089000</v>
      </c>
      <c r="O4561" s="18">
        <f>SUBTOTAL(9,O4562:O4562)</f>
        <v>20000000</v>
      </c>
      <c r="P4561" s="18">
        <f>SUBTOTAL(9,P4562:P4562)</f>
        <v>-3911000</v>
      </c>
      <c r="Q4561" s="69"/>
      <c r="R4561" s="755"/>
      <c r="S4561" s="755"/>
    </row>
    <row r="4562" spans="1:19" hidden="1">
      <c r="A4562" s="232"/>
      <c r="B4562" s="142"/>
      <c r="C4562" s="142"/>
      <c r="E4562" s="525" t="s">
        <v>720</v>
      </c>
      <c r="F4562" s="14">
        <v>1340766</v>
      </c>
      <c r="G4562" s="15" t="s">
        <v>3</v>
      </c>
      <c r="H4562" s="16">
        <v>1</v>
      </c>
      <c r="I4562" s="15" t="s">
        <v>4</v>
      </c>
      <c r="J4562" s="15" t="s">
        <v>3</v>
      </c>
      <c r="K4562" s="16">
        <v>12</v>
      </c>
      <c r="L4562" s="15" t="s">
        <v>17</v>
      </c>
      <c r="M4562" s="15" t="s">
        <v>5</v>
      </c>
      <c r="N4562" s="17">
        <v>16089000</v>
      </c>
      <c r="O4562" s="17">
        <v>20000000</v>
      </c>
      <c r="P4562" s="17">
        <f>N4562-O4562</f>
        <v>-3911000</v>
      </c>
      <c r="Q4562" s="69"/>
      <c r="R4562" s="755"/>
      <c r="S4562" s="755"/>
    </row>
    <row r="4563" spans="1:19" hidden="1">
      <c r="A4563" s="232"/>
      <c r="B4563" s="142"/>
      <c r="C4563" s="142"/>
      <c r="E4563" s="124"/>
      <c r="N4563" s="17"/>
      <c r="O4563" s="17"/>
      <c r="P4563" s="17"/>
      <c r="Q4563" s="69"/>
      <c r="R4563" s="755"/>
      <c r="S4563" s="755"/>
    </row>
    <row r="4564" spans="1:19" hidden="1">
      <c r="A4564" s="232"/>
      <c r="B4564" s="142"/>
      <c r="C4564" s="142"/>
      <c r="D4564" s="1005" t="s">
        <v>436</v>
      </c>
      <c r="E4564" s="124"/>
      <c r="N4564" s="18">
        <f>SUBTOTAL(9,N4565:N4567)</f>
        <v>49736000</v>
      </c>
      <c r="O4564" s="18">
        <f>SUBTOTAL(9,O4565:O4567)</f>
        <v>41924000</v>
      </c>
      <c r="P4564" s="18">
        <f>SUBTOTAL(9,P4565:P4567)</f>
        <v>7812000</v>
      </c>
      <c r="Q4564" s="69"/>
      <c r="R4564" s="755"/>
      <c r="S4564" s="755"/>
    </row>
    <row r="4565" spans="1:19" hidden="1">
      <c r="A4565" s="232"/>
      <c r="B4565" s="142"/>
      <c r="C4565" s="142"/>
      <c r="E4565" s="124" t="s">
        <v>1632</v>
      </c>
      <c r="F4565" s="14">
        <v>2960000</v>
      </c>
      <c r="G4565" s="15" t="s">
        <v>3</v>
      </c>
      <c r="H4565" s="16">
        <v>12</v>
      </c>
      <c r="I4565" s="15" t="s">
        <v>505</v>
      </c>
      <c r="J4565" s="15" t="s">
        <v>3</v>
      </c>
      <c r="K4565" s="47">
        <v>1</v>
      </c>
      <c r="L4565" s="15" t="s">
        <v>1633</v>
      </c>
      <c r="M4565" s="15" t="s">
        <v>5</v>
      </c>
      <c r="N4565" s="17">
        <f>ROUNDUP(IF(H4565&lt;=0,0,IF(K4565&lt;=0,0,F4565*H4565*K4565)),-3)</f>
        <v>35520000</v>
      </c>
      <c r="O4565" s="17">
        <v>27708000</v>
      </c>
      <c r="P4565" s="17">
        <f>N4565-O4565</f>
        <v>7812000</v>
      </c>
      <c r="Q4565" s="69"/>
      <c r="R4565" s="755"/>
      <c r="S4565" s="755"/>
    </row>
    <row r="4566" spans="1:19" hidden="1">
      <c r="A4566" s="232"/>
      <c r="B4566" s="142"/>
      <c r="C4566" s="142"/>
      <c r="E4566" s="525" t="s">
        <v>1671</v>
      </c>
      <c r="F4566" s="14">
        <v>744600</v>
      </c>
      <c r="G4566" s="15" t="s">
        <v>3</v>
      </c>
      <c r="H4566" s="16">
        <v>1</v>
      </c>
      <c r="I4566" s="15" t="s">
        <v>1633</v>
      </c>
      <c r="J4566" s="15" t="s">
        <v>3</v>
      </c>
      <c r="K4566" s="16">
        <v>12</v>
      </c>
      <c r="L4566" s="15" t="s">
        <v>1634</v>
      </c>
      <c r="M4566" s="15" t="s">
        <v>5</v>
      </c>
      <c r="N4566" s="17">
        <f>ROUNDUP(IF(H4566&lt;=0,0,IF(K4566&lt;=0,0,F4566*H4566*K4566)),-3)</f>
        <v>8936000</v>
      </c>
      <c r="O4566" s="17">
        <v>8936000</v>
      </c>
      <c r="P4566" s="17">
        <f>N4566-O4566</f>
        <v>0</v>
      </c>
      <c r="Q4566" s="69"/>
      <c r="R4566" s="755"/>
      <c r="S4566" s="755"/>
    </row>
    <row r="4567" spans="1:19" hidden="1">
      <c r="A4567" s="232"/>
      <c r="B4567" s="142"/>
      <c r="C4567" s="142"/>
      <c r="D4567" s="1004"/>
      <c r="E4567" s="525" t="s">
        <v>723</v>
      </c>
      <c r="F4567" s="14">
        <v>440000</v>
      </c>
      <c r="G4567" s="15" t="s">
        <v>3</v>
      </c>
      <c r="H4567" s="16">
        <v>1</v>
      </c>
      <c r="I4567" s="15" t="s">
        <v>1656</v>
      </c>
      <c r="J4567" s="15" t="s">
        <v>3</v>
      </c>
      <c r="K4567" s="16">
        <v>12</v>
      </c>
      <c r="L4567" s="15" t="s">
        <v>1658</v>
      </c>
      <c r="M4567" s="15" t="s">
        <v>5</v>
      </c>
      <c r="N4567" s="17">
        <f>ROUNDUP(IF(H4567&lt;=0,0,IF(K4567&lt;=0,0,F4567*H4567*K4567)),-3)</f>
        <v>5280000</v>
      </c>
      <c r="O4567" s="17">
        <v>5280000</v>
      </c>
      <c r="P4567" s="17">
        <f>N4567-O4567</f>
        <v>0</v>
      </c>
      <c r="Q4567" s="69"/>
      <c r="R4567" s="755"/>
      <c r="S4567" s="755"/>
    </row>
    <row r="4568" spans="1:19" hidden="1">
      <c r="A4568" s="232"/>
      <c r="B4568" s="142"/>
      <c r="C4568" s="142"/>
      <c r="E4568" s="525"/>
      <c r="N4568" s="17"/>
      <c r="O4568" s="17"/>
      <c r="P4568" s="17"/>
      <c r="Q4568" s="69"/>
      <c r="R4568" s="755"/>
      <c r="S4568" s="755"/>
    </row>
    <row r="4569" spans="1:19" hidden="1">
      <c r="A4569" s="232"/>
      <c r="B4569" s="142"/>
      <c r="C4569" s="142"/>
      <c r="D4569" s="1005" t="s">
        <v>398</v>
      </c>
      <c r="E4569" s="525"/>
      <c r="N4569" s="18">
        <f>SUBTOTAL(9,N4570:N4573)</f>
        <v>1581000</v>
      </c>
      <c r="O4569" s="18">
        <f>SUBTOTAL(9,O4570:O4573)</f>
        <v>910000</v>
      </c>
      <c r="P4569" s="18">
        <f>SUBTOTAL(9,P4570:P4573)</f>
        <v>671000</v>
      </c>
      <c r="Q4569" s="69"/>
      <c r="R4569" s="755"/>
      <c r="S4569" s="755"/>
    </row>
    <row r="4570" spans="1:19" hidden="1">
      <c r="A4570" s="232"/>
      <c r="B4570" s="142"/>
      <c r="C4570" s="142"/>
      <c r="E4570" s="525" t="s">
        <v>790</v>
      </c>
      <c r="F4570" s="14">
        <v>3100</v>
      </c>
      <c r="G4570" s="15" t="s">
        <v>3</v>
      </c>
      <c r="H4570" s="16">
        <v>10</v>
      </c>
      <c r="I4570" s="15" t="s">
        <v>1635</v>
      </c>
      <c r="J4570" s="15" t="s">
        <v>3</v>
      </c>
      <c r="K4570" s="16">
        <v>30</v>
      </c>
      <c r="L4570" s="15" t="s">
        <v>9</v>
      </c>
      <c r="M4570" s="15" t="s">
        <v>5</v>
      </c>
      <c r="N4570" s="17">
        <f>ROUNDUP(IF(H4570&lt;=0,0,IF(K4570&lt;=0,0,F4570*H4570*K4570)),-3)</f>
        <v>930000</v>
      </c>
      <c r="O4570" s="17">
        <v>510000</v>
      </c>
      <c r="P4570" s="17">
        <f>N4570-O4570</f>
        <v>420000</v>
      </c>
      <c r="Q4570" s="69"/>
      <c r="R4570" s="755"/>
      <c r="S4570" s="755"/>
    </row>
    <row r="4571" spans="1:19" hidden="1">
      <c r="A4571" s="232"/>
      <c r="B4571" s="142"/>
      <c r="C4571" s="142"/>
      <c r="E4571" s="525" t="s">
        <v>791</v>
      </c>
      <c r="F4571" s="14">
        <v>3100</v>
      </c>
      <c r="G4571" s="15" t="s">
        <v>3</v>
      </c>
      <c r="H4571" s="16">
        <v>6</v>
      </c>
      <c r="I4571" s="15" t="s">
        <v>18</v>
      </c>
      <c r="J4571" s="15" t="s">
        <v>3</v>
      </c>
      <c r="K4571" s="16">
        <v>35</v>
      </c>
      <c r="L4571" s="15" t="s">
        <v>9</v>
      </c>
      <c r="M4571" s="15" t="s">
        <v>5</v>
      </c>
      <c r="N4571" s="17">
        <f>ROUNDUP(IF(H4571&lt;=0,0,IF(K4571&lt;=0,0,F4571*H4571*K4571)),-3)</f>
        <v>651000</v>
      </c>
      <c r="O4571" s="17">
        <v>280000</v>
      </c>
      <c r="P4571" s="17">
        <f>N4571-O4571</f>
        <v>371000</v>
      </c>
      <c r="Q4571" s="69"/>
      <c r="R4571" s="755"/>
      <c r="S4571" s="755"/>
    </row>
    <row r="4572" spans="1:19" hidden="1">
      <c r="A4572" s="232"/>
      <c r="B4572" s="142"/>
      <c r="C4572" s="142"/>
      <c r="E4572" s="525" t="s">
        <v>792</v>
      </c>
      <c r="G4572" s="15" t="s">
        <v>3</v>
      </c>
      <c r="I4572" s="15" t="s">
        <v>18</v>
      </c>
      <c r="J4572" s="15" t="s">
        <v>3</v>
      </c>
      <c r="L4572" s="15" t="s">
        <v>9</v>
      </c>
      <c r="M4572" s="15" t="s">
        <v>5</v>
      </c>
      <c r="N4572" s="17">
        <f>ROUNDUP(IF(H4572&lt;=0,0,IF(K4572&lt;=0,0,F4572*H4572*K4572)),-3)</f>
        <v>0</v>
      </c>
      <c r="O4572" s="17">
        <v>70000</v>
      </c>
      <c r="P4572" s="17">
        <f>N4572-O4572</f>
        <v>-70000</v>
      </c>
      <c r="Q4572" s="69"/>
      <c r="R4572" s="755"/>
      <c r="S4572" s="755"/>
    </row>
    <row r="4573" spans="1:19" hidden="1">
      <c r="A4573" s="232"/>
      <c r="B4573" s="142"/>
      <c r="C4573" s="142"/>
      <c r="E4573" s="124" t="s">
        <v>793</v>
      </c>
      <c r="G4573" s="15" t="s">
        <v>3</v>
      </c>
      <c r="I4573" s="15" t="s">
        <v>1636</v>
      </c>
      <c r="J4573" s="15" t="s">
        <v>3</v>
      </c>
      <c r="L4573" s="15" t="s">
        <v>1637</v>
      </c>
      <c r="M4573" s="15" t="s">
        <v>5</v>
      </c>
      <c r="N4573" s="17">
        <f>ROUNDUP(IF(H4573&lt;=0,0,IF(K4573&lt;=0,0,F4573*H4573*K4573)),-3)</f>
        <v>0</v>
      </c>
      <c r="O4573" s="17">
        <v>50000</v>
      </c>
      <c r="P4573" s="17">
        <f>N4573-O4573</f>
        <v>-50000</v>
      </c>
      <c r="Q4573" s="69"/>
      <c r="R4573" s="755"/>
      <c r="S4573" s="755"/>
    </row>
    <row r="4574" spans="1:19" hidden="1">
      <c r="A4574" s="232"/>
      <c r="B4574" s="142"/>
      <c r="C4574" s="142"/>
      <c r="E4574" s="525"/>
      <c r="N4574" s="17"/>
      <c r="O4574" s="17"/>
      <c r="P4574" s="17"/>
      <c r="Q4574" s="69"/>
      <c r="R4574" s="755"/>
      <c r="S4574" s="755"/>
    </row>
    <row r="4575" spans="1:19" hidden="1">
      <c r="A4575" s="232"/>
      <c r="B4575" s="142"/>
      <c r="C4575" s="142"/>
      <c r="D4575" s="1005" t="s">
        <v>399</v>
      </c>
      <c r="E4575" s="525"/>
      <c r="N4575" s="201">
        <f>SUBTOTAL(9,N4576:N4577)</f>
        <v>234340000</v>
      </c>
      <c r="O4575" s="201">
        <f>SUBTOTAL(9,O4576:O4577)</f>
        <v>229287000</v>
      </c>
      <c r="P4575" s="201">
        <f>SUBTOTAL(9,P4576:P4577)</f>
        <v>5053000</v>
      </c>
      <c r="Q4575" s="69"/>
      <c r="R4575" s="755"/>
      <c r="S4575" s="755"/>
    </row>
    <row r="4576" spans="1:19" hidden="1">
      <c r="A4576" s="232"/>
      <c r="B4576" s="142"/>
      <c r="C4576" s="142"/>
      <c r="E4576" s="525" t="s">
        <v>721</v>
      </c>
      <c r="F4576" s="14">
        <v>18954300</v>
      </c>
      <c r="G4576" s="15" t="s">
        <v>3</v>
      </c>
      <c r="H4576" s="16">
        <v>1</v>
      </c>
      <c r="I4576" s="15" t="s">
        <v>1638</v>
      </c>
      <c r="J4576" s="15" t="s">
        <v>3</v>
      </c>
      <c r="K4576" s="16">
        <v>12</v>
      </c>
      <c r="L4576" s="15" t="s">
        <v>1639</v>
      </c>
      <c r="M4576" s="15" t="s">
        <v>5</v>
      </c>
      <c r="N4576" s="17">
        <f>ROUNDUP(IF(H4576&lt;=0,0,IF(K4576&lt;=0,0,F4576*H4576*K4576)),-3)</f>
        <v>227452000</v>
      </c>
      <c r="O4576" s="17">
        <v>229287000</v>
      </c>
      <c r="P4576" s="17">
        <f>N4576-O4576</f>
        <v>-1835000</v>
      </c>
      <c r="Q4576" s="69"/>
      <c r="R4576" s="755"/>
      <c r="S4576" s="755"/>
    </row>
    <row r="4577" spans="1:19" hidden="1">
      <c r="A4577" s="232"/>
      <c r="B4577" s="142"/>
      <c r="C4577" s="142"/>
      <c r="E4577" s="525" t="s">
        <v>1640</v>
      </c>
      <c r="F4577" s="14">
        <v>574000</v>
      </c>
      <c r="G4577" s="15" t="s">
        <v>3</v>
      </c>
      <c r="H4577" s="16">
        <v>1</v>
      </c>
      <c r="I4577" s="15" t="s">
        <v>1638</v>
      </c>
      <c r="J4577" s="15" t="s">
        <v>3</v>
      </c>
      <c r="K4577" s="16">
        <v>12</v>
      </c>
      <c r="L4577" s="15" t="s">
        <v>1639</v>
      </c>
      <c r="M4577" s="15" t="s">
        <v>5</v>
      </c>
      <c r="N4577" s="17">
        <f>ROUNDUP(IF(H4577&lt;=0,0,IF(K4577&lt;=0,0,F4577*H4577*K4577)),-3)</f>
        <v>6888000</v>
      </c>
      <c r="O4577" s="17"/>
      <c r="P4577" s="17">
        <f>N4577-O4577</f>
        <v>6888000</v>
      </c>
      <c r="Q4577" s="69"/>
      <c r="R4577" s="755"/>
      <c r="S4577" s="755"/>
    </row>
    <row r="4578" spans="1:19" hidden="1">
      <c r="A4578" s="232"/>
      <c r="B4578" s="142"/>
      <c r="C4578" s="142"/>
      <c r="D4578" s="1041"/>
      <c r="E4578" s="20"/>
      <c r="F4578" s="34"/>
      <c r="G4578" s="35"/>
      <c r="H4578" s="36"/>
      <c r="I4578" s="35"/>
      <c r="J4578" s="35"/>
      <c r="K4578" s="37"/>
      <c r="L4578" s="35"/>
      <c r="M4578" s="35"/>
      <c r="N4578" s="32"/>
      <c r="O4578" s="17"/>
      <c r="P4578" s="17"/>
      <c r="Q4578" s="69"/>
      <c r="R4578" s="755"/>
      <c r="S4578" s="755"/>
    </row>
    <row r="4579" spans="1:19" hidden="1">
      <c r="A4579" s="149"/>
      <c r="B4579" s="142"/>
      <c r="D4579" s="1004" t="s">
        <v>417</v>
      </c>
      <c r="E4579" s="124"/>
      <c r="N4579" s="18">
        <f>SUBTOTAL(9,N4580:N4580)</f>
        <v>26280000</v>
      </c>
      <c r="O4579" s="18">
        <f>SUBTOTAL(9,O4580:O4580)</f>
        <v>30277000</v>
      </c>
      <c r="P4579" s="18">
        <f>SUBTOTAL(9,P4580:P4580)</f>
        <v>-3997000</v>
      </c>
      <c r="Q4579" s="69"/>
      <c r="R4579" s="755"/>
      <c r="S4579" s="755"/>
    </row>
    <row r="4580" spans="1:19" hidden="1">
      <c r="A4580" s="149"/>
      <c r="B4580" s="142"/>
      <c r="D4580" s="1004"/>
      <c r="E4580" s="124" t="s">
        <v>1668</v>
      </c>
      <c r="F4580" s="14">
        <v>2190000</v>
      </c>
      <c r="G4580" s="15" t="s">
        <v>3</v>
      </c>
      <c r="H4580" s="16">
        <v>12</v>
      </c>
      <c r="I4580" s="15" t="s">
        <v>1669</v>
      </c>
      <c r="J4580" s="15" t="s">
        <v>3</v>
      </c>
      <c r="K4580" s="16">
        <v>1</v>
      </c>
      <c r="L4580" s="15" t="s">
        <v>1670</v>
      </c>
      <c r="M4580" s="15" t="s">
        <v>5</v>
      </c>
      <c r="N4580" s="17">
        <f>ROUNDUP(IF(H4580&lt;=0,0,IF(K4580&lt;=0,0,F4580*H4580*K4580)),-3)</f>
        <v>26280000</v>
      </c>
      <c r="O4580" s="32">
        <v>30277000</v>
      </c>
      <c r="P4580" s="17">
        <f>N4580-O4580</f>
        <v>-3997000</v>
      </c>
      <c r="Q4580" s="69"/>
      <c r="R4580" s="755"/>
      <c r="S4580" s="755"/>
    </row>
    <row r="4581" spans="1:19" hidden="1">
      <c r="A4581" s="60"/>
      <c r="B4581" s="142"/>
      <c r="C4581" s="142"/>
      <c r="E4581" s="124"/>
      <c r="N4581" s="17"/>
      <c r="O4581" s="17"/>
      <c r="P4581" s="17"/>
      <c r="Q4581" s="69"/>
      <c r="R4581" s="755"/>
      <c r="S4581" s="755"/>
    </row>
    <row r="4582" spans="1:19" hidden="1">
      <c r="A4582" s="232"/>
      <c r="B4582" s="142"/>
      <c r="C4582" s="142"/>
      <c r="D4582" s="1005" t="s">
        <v>412</v>
      </c>
      <c r="E4582" s="124"/>
      <c r="N4582" s="18">
        <f>SUBTOTAL(9,N4583:N4597)</f>
        <v>398403000</v>
      </c>
      <c r="O4582" s="18">
        <f>SUBTOTAL(9,O4583:O4597)</f>
        <v>420156000</v>
      </c>
      <c r="P4582" s="18">
        <f>SUBTOTAL(9,P4583:P4597)</f>
        <v>-21753000</v>
      </c>
      <c r="Q4582" s="69"/>
      <c r="R4582" s="755"/>
      <c r="S4582" s="755"/>
    </row>
    <row r="4583" spans="1:19" hidden="1">
      <c r="A4583" s="232"/>
      <c r="B4583" s="142"/>
      <c r="C4583" s="142"/>
      <c r="E4583" s="525" t="s">
        <v>785</v>
      </c>
      <c r="G4583" s="15" t="s">
        <v>3</v>
      </c>
      <c r="I4583" s="15" t="s">
        <v>18</v>
      </c>
      <c r="J4583" s="15" t="s">
        <v>3</v>
      </c>
      <c r="L4583" s="15" t="s">
        <v>4</v>
      </c>
      <c r="M4583" s="15" t="s">
        <v>5</v>
      </c>
      <c r="N4583" s="17">
        <f t="shared" ref="N4583:N4597" si="463">ROUNDUP(IF(H4583&lt;=0,0,IF(K4583&lt;=0,0,F4583*H4583*K4583)),-3)</f>
        <v>0</v>
      </c>
      <c r="O4583" s="17">
        <v>10000000</v>
      </c>
      <c r="P4583" s="17">
        <f t="shared" ref="P4583:P4597" si="464">N4583-O4583</f>
        <v>-10000000</v>
      </c>
      <c r="Q4583" s="69"/>
      <c r="R4583" s="755"/>
      <c r="S4583" s="755"/>
    </row>
    <row r="4584" spans="1:19" hidden="1">
      <c r="A4584" s="232"/>
      <c r="B4584" s="142"/>
      <c r="C4584" s="142"/>
      <c r="D4584" s="1004"/>
      <c r="E4584" s="525" t="s">
        <v>1649</v>
      </c>
      <c r="F4584" s="14">
        <v>30000000</v>
      </c>
      <c r="G4584" s="15" t="s">
        <v>3</v>
      </c>
      <c r="H4584" s="16">
        <v>1</v>
      </c>
      <c r="I4584" s="15" t="s">
        <v>18</v>
      </c>
      <c r="J4584" s="15" t="s">
        <v>3</v>
      </c>
      <c r="K4584" s="16">
        <v>1</v>
      </c>
      <c r="L4584" s="15" t="s">
        <v>4</v>
      </c>
      <c r="M4584" s="15" t="s">
        <v>5</v>
      </c>
      <c r="N4584" s="17">
        <f t="shared" si="463"/>
        <v>30000000</v>
      </c>
      <c r="O4584" s="17">
        <v>15000000</v>
      </c>
      <c r="P4584" s="17">
        <f t="shared" si="464"/>
        <v>15000000</v>
      </c>
      <c r="Q4584" s="69"/>
      <c r="R4584" s="755"/>
      <c r="S4584" s="755"/>
    </row>
    <row r="4585" spans="1:19" hidden="1">
      <c r="A4585" s="232"/>
      <c r="B4585" s="142"/>
      <c r="C4585" s="142"/>
      <c r="D4585" s="1004"/>
      <c r="E4585" s="525" t="s">
        <v>786</v>
      </c>
      <c r="F4585" s="14">
        <v>20000000</v>
      </c>
      <c r="G4585" s="15" t="s">
        <v>3</v>
      </c>
      <c r="H4585" s="16">
        <v>1</v>
      </c>
      <c r="I4585" s="15" t="s">
        <v>18</v>
      </c>
      <c r="J4585" s="15" t="s">
        <v>3</v>
      </c>
      <c r="K4585" s="16">
        <v>1</v>
      </c>
      <c r="L4585" s="15" t="s">
        <v>4</v>
      </c>
      <c r="M4585" s="15" t="s">
        <v>5</v>
      </c>
      <c r="N4585" s="17">
        <f t="shared" si="463"/>
        <v>20000000</v>
      </c>
      <c r="O4585" s="17">
        <v>20000000</v>
      </c>
      <c r="P4585" s="17">
        <f t="shared" si="464"/>
        <v>0</v>
      </c>
      <c r="Q4585" s="69"/>
      <c r="R4585" s="755"/>
      <c r="S4585" s="755"/>
    </row>
    <row r="4586" spans="1:19" hidden="1">
      <c r="A4586" s="232"/>
      <c r="B4586" s="142"/>
      <c r="C4586" s="142"/>
      <c r="D4586" s="1004"/>
      <c r="E4586" s="525" t="s">
        <v>1650</v>
      </c>
      <c r="G4586" s="15" t="s">
        <v>3</v>
      </c>
      <c r="I4586" s="15" t="s">
        <v>18</v>
      </c>
      <c r="J4586" s="15" t="s">
        <v>3</v>
      </c>
      <c r="L4586" s="15" t="s">
        <v>4</v>
      </c>
      <c r="M4586" s="15" t="s">
        <v>5</v>
      </c>
      <c r="N4586" s="17">
        <f t="shared" si="463"/>
        <v>0</v>
      </c>
      <c r="O4586" s="17">
        <v>10000000</v>
      </c>
      <c r="P4586" s="17">
        <f t="shared" si="464"/>
        <v>-10000000</v>
      </c>
      <c r="Q4586" s="69"/>
      <c r="R4586" s="755"/>
      <c r="S4586" s="755"/>
    </row>
    <row r="4587" spans="1:19" hidden="1">
      <c r="A4587" s="232"/>
      <c r="B4587" s="142"/>
      <c r="C4587" s="142"/>
      <c r="D4587" s="1004"/>
      <c r="E4587" s="525" t="s">
        <v>787</v>
      </c>
      <c r="F4587" s="14">
        <v>668000</v>
      </c>
      <c r="G4587" s="15" t="s">
        <v>3</v>
      </c>
      <c r="H4587" s="16">
        <v>10</v>
      </c>
      <c r="I4587" s="15" t="s">
        <v>18</v>
      </c>
      <c r="J4587" s="15" t="s">
        <v>3</v>
      </c>
      <c r="K4587" s="16">
        <v>2</v>
      </c>
      <c r="L4587" s="15" t="s">
        <v>9</v>
      </c>
      <c r="M4587" s="15" t="s">
        <v>5</v>
      </c>
      <c r="N4587" s="17">
        <f t="shared" si="463"/>
        <v>13360000</v>
      </c>
      <c r="O4587" s="17">
        <v>4230000</v>
      </c>
      <c r="P4587" s="17">
        <f t="shared" si="464"/>
        <v>9130000</v>
      </c>
      <c r="Q4587" s="69"/>
      <c r="R4587" s="755"/>
      <c r="S4587" s="755"/>
    </row>
    <row r="4588" spans="1:19" hidden="1">
      <c r="A4588" s="232"/>
      <c r="B4588" s="142"/>
      <c r="C4588" s="142"/>
      <c r="D4588" s="1004"/>
      <c r="E4588" s="525" t="s">
        <v>1651</v>
      </c>
      <c r="G4588" s="15" t="s">
        <v>3</v>
      </c>
      <c r="I4588" s="15" t="s">
        <v>18</v>
      </c>
      <c r="J4588" s="15" t="s">
        <v>3</v>
      </c>
      <c r="L4588" s="15" t="s">
        <v>9</v>
      </c>
      <c r="M4588" s="15" t="s">
        <v>5</v>
      </c>
      <c r="N4588" s="17">
        <f t="shared" si="463"/>
        <v>0</v>
      </c>
      <c r="O4588" s="17">
        <v>5000000</v>
      </c>
      <c r="P4588" s="17">
        <f t="shared" si="464"/>
        <v>-5000000</v>
      </c>
      <c r="Q4588" s="69"/>
      <c r="R4588" s="755"/>
      <c r="S4588" s="755"/>
    </row>
    <row r="4589" spans="1:19" hidden="1">
      <c r="A4589" s="232"/>
      <c r="B4589" s="142"/>
      <c r="C4589" s="142"/>
      <c r="D4589" s="1004"/>
      <c r="E4589" s="525" t="s">
        <v>788</v>
      </c>
      <c r="F4589" s="14">
        <v>220000</v>
      </c>
      <c r="G4589" s="15" t="s">
        <v>3</v>
      </c>
      <c r="H4589" s="16">
        <v>40</v>
      </c>
      <c r="I4589" s="15" t="s">
        <v>506</v>
      </c>
      <c r="J4589" s="15" t="s">
        <v>3</v>
      </c>
      <c r="K4589" s="16">
        <v>1</v>
      </c>
      <c r="L4589" s="15" t="s">
        <v>18</v>
      </c>
      <c r="M4589" s="15" t="s">
        <v>5</v>
      </c>
      <c r="N4589" s="17">
        <f t="shared" si="463"/>
        <v>8800000</v>
      </c>
      <c r="O4589" s="17">
        <v>44000000</v>
      </c>
      <c r="P4589" s="17">
        <f t="shared" si="464"/>
        <v>-35200000</v>
      </c>
      <c r="Q4589" s="69"/>
      <c r="R4589" s="755"/>
      <c r="S4589" s="755"/>
    </row>
    <row r="4590" spans="1:19" hidden="1">
      <c r="A4590" s="232"/>
      <c r="B4590" s="142"/>
      <c r="C4590" s="142"/>
      <c r="D4590" s="1004"/>
      <c r="E4590" s="124" t="s">
        <v>1652</v>
      </c>
      <c r="F4590" s="14">
        <v>20000000</v>
      </c>
      <c r="G4590" s="15" t="s">
        <v>3</v>
      </c>
      <c r="H4590" s="16">
        <v>12</v>
      </c>
      <c r="I4590" s="15" t="s">
        <v>505</v>
      </c>
      <c r="J4590" s="15" t="s">
        <v>3</v>
      </c>
      <c r="K4590" s="16">
        <v>1</v>
      </c>
      <c r="L4590" s="15" t="s">
        <v>4</v>
      </c>
      <c r="M4590" s="15" t="s">
        <v>5</v>
      </c>
      <c r="N4590" s="17">
        <f t="shared" si="463"/>
        <v>240000000</v>
      </c>
      <c r="O4590" s="17">
        <v>244311000</v>
      </c>
      <c r="P4590" s="17">
        <f t="shared" si="464"/>
        <v>-4311000</v>
      </c>
      <c r="Q4590" s="69"/>
      <c r="R4590" s="755"/>
      <c r="S4590" s="755"/>
    </row>
    <row r="4591" spans="1:19" hidden="1">
      <c r="A4591" s="232"/>
      <c r="B4591" s="142"/>
      <c r="C4591" s="142"/>
      <c r="D4591" s="1004"/>
      <c r="E4591" s="525" t="s">
        <v>1655</v>
      </c>
      <c r="F4591" s="14">
        <v>14500000</v>
      </c>
      <c r="G4591" s="15" t="s">
        <v>3</v>
      </c>
      <c r="H4591" s="16">
        <v>1</v>
      </c>
      <c r="I4591" s="15" t="s">
        <v>1653</v>
      </c>
      <c r="J4591" s="15" t="s">
        <v>3</v>
      </c>
      <c r="K4591" s="16">
        <v>1</v>
      </c>
      <c r="L4591" s="15" t="s">
        <v>1656</v>
      </c>
      <c r="M4591" s="15" t="s">
        <v>5</v>
      </c>
      <c r="N4591" s="17">
        <f t="shared" si="463"/>
        <v>14500000</v>
      </c>
      <c r="O4591" s="17">
        <v>0</v>
      </c>
      <c r="P4591" s="17">
        <f t="shared" si="464"/>
        <v>14500000</v>
      </c>
      <c r="Q4591" s="69"/>
      <c r="R4591" s="755"/>
      <c r="S4591" s="755"/>
    </row>
    <row r="4592" spans="1:19" hidden="1">
      <c r="A4592" s="232"/>
      <c r="B4592" s="142"/>
      <c r="C4592" s="142"/>
      <c r="D4592" s="1004"/>
      <c r="E4592" s="525" t="s">
        <v>1657</v>
      </c>
      <c r="F4592" s="14">
        <v>1000000</v>
      </c>
      <c r="G4592" s="15" t="s">
        <v>3</v>
      </c>
      <c r="H4592" s="16">
        <v>10</v>
      </c>
      <c r="I4592" s="15" t="s">
        <v>1658</v>
      </c>
      <c r="J4592" s="15" t="s">
        <v>3</v>
      </c>
      <c r="K4592" s="16">
        <v>1</v>
      </c>
      <c r="L4592" s="15" t="s">
        <v>1656</v>
      </c>
      <c r="M4592" s="15" t="s">
        <v>5</v>
      </c>
      <c r="N4592" s="17">
        <f t="shared" si="463"/>
        <v>10000000</v>
      </c>
      <c r="O4592" s="17">
        <v>0</v>
      </c>
      <c r="P4592" s="17">
        <f t="shared" si="464"/>
        <v>10000000</v>
      </c>
      <c r="Q4592" s="69"/>
      <c r="R4592" s="755"/>
      <c r="S4592" s="755"/>
    </row>
    <row r="4593" spans="1:19" hidden="1">
      <c r="A4593" s="232"/>
      <c r="B4593" s="142"/>
      <c r="C4593" s="142"/>
      <c r="D4593" s="1004"/>
      <c r="E4593" s="525" t="s">
        <v>1659</v>
      </c>
      <c r="F4593" s="14">
        <v>2000000</v>
      </c>
      <c r="G4593" s="15" t="s">
        <v>3</v>
      </c>
      <c r="H4593" s="16">
        <v>10</v>
      </c>
      <c r="I4593" s="15" t="s">
        <v>1658</v>
      </c>
      <c r="J4593" s="15" t="s">
        <v>3</v>
      </c>
      <c r="K4593" s="16">
        <v>1</v>
      </c>
      <c r="L4593" s="15" t="s">
        <v>1656</v>
      </c>
      <c r="M4593" s="15" t="s">
        <v>5</v>
      </c>
      <c r="N4593" s="17">
        <f t="shared" si="463"/>
        <v>20000000</v>
      </c>
      <c r="O4593" s="17">
        <v>0</v>
      </c>
      <c r="P4593" s="17">
        <f t="shared" si="464"/>
        <v>20000000</v>
      </c>
      <c r="Q4593" s="69"/>
      <c r="R4593" s="755"/>
      <c r="S4593" s="755"/>
    </row>
    <row r="4594" spans="1:19" hidden="1">
      <c r="A4594" s="232"/>
      <c r="B4594" s="142"/>
      <c r="C4594" s="142"/>
      <c r="D4594" s="1004"/>
      <c r="E4594" s="525" t="s">
        <v>1660</v>
      </c>
      <c r="F4594" s="14">
        <v>550000</v>
      </c>
      <c r="G4594" s="15" t="s">
        <v>3</v>
      </c>
      <c r="H4594" s="16">
        <v>1</v>
      </c>
      <c r="I4594" s="15" t="s">
        <v>1653</v>
      </c>
      <c r="J4594" s="15" t="s">
        <v>3</v>
      </c>
      <c r="K4594" s="16">
        <v>12</v>
      </c>
      <c r="L4594" s="15" t="s">
        <v>1658</v>
      </c>
      <c r="M4594" s="15" t="s">
        <v>5</v>
      </c>
      <c r="N4594" s="17">
        <f t="shared" si="463"/>
        <v>6600000</v>
      </c>
      <c r="O4594" s="17">
        <v>0</v>
      </c>
      <c r="P4594" s="17">
        <f t="shared" si="464"/>
        <v>6600000</v>
      </c>
      <c r="Q4594" s="69"/>
      <c r="R4594" s="755"/>
      <c r="S4594" s="755"/>
    </row>
    <row r="4595" spans="1:19" hidden="1">
      <c r="A4595" s="232"/>
      <c r="B4595" s="142"/>
      <c r="C4595" s="142"/>
      <c r="D4595" s="1004"/>
      <c r="E4595" s="124" t="s">
        <v>722</v>
      </c>
      <c r="F4595" s="14">
        <v>770000</v>
      </c>
      <c r="G4595" s="15" t="s">
        <v>3</v>
      </c>
      <c r="H4595" s="16">
        <v>1</v>
      </c>
      <c r="I4595" s="15" t="s">
        <v>1656</v>
      </c>
      <c r="J4595" s="15" t="s">
        <v>3</v>
      </c>
      <c r="K4595" s="16">
        <v>12</v>
      </c>
      <c r="L4595" s="15" t="s">
        <v>1658</v>
      </c>
      <c r="M4595" s="15" t="s">
        <v>5</v>
      </c>
      <c r="N4595" s="17">
        <f t="shared" si="463"/>
        <v>9240000</v>
      </c>
      <c r="O4595" s="17">
        <v>9600000</v>
      </c>
      <c r="P4595" s="17">
        <f t="shared" si="464"/>
        <v>-360000</v>
      </c>
      <c r="Q4595" s="69"/>
      <c r="R4595" s="755"/>
      <c r="S4595" s="755"/>
    </row>
    <row r="4596" spans="1:19" hidden="1">
      <c r="A4596" s="232"/>
      <c r="B4596" s="142"/>
      <c r="C4596" s="142"/>
      <c r="D4596" s="1004"/>
      <c r="E4596" s="124" t="s">
        <v>724</v>
      </c>
      <c r="G4596" s="15" t="s">
        <v>3</v>
      </c>
      <c r="I4596" s="15" t="s">
        <v>1661</v>
      </c>
      <c r="J4596" s="15" t="s">
        <v>3</v>
      </c>
      <c r="L4596" s="15" t="s">
        <v>1658</v>
      </c>
      <c r="M4596" s="15" t="s">
        <v>5</v>
      </c>
      <c r="N4596" s="17">
        <f>ROUNDUP(IF(H4596&lt;=0,0,IF(K4596&lt;=0,0,F4596*H4596*K4596)),-3)</f>
        <v>0</v>
      </c>
      <c r="O4596" s="17">
        <v>32256000</v>
      </c>
      <c r="P4596" s="17">
        <f t="shared" si="464"/>
        <v>-32256000</v>
      </c>
      <c r="Q4596" s="69"/>
      <c r="R4596" s="755"/>
      <c r="S4596" s="755"/>
    </row>
    <row r="4597" spans="1:19" hidden="1">
      <c r="A4597" s="232"/>
      <c r="B4597" s="142"/>
      <c r="C4597" s="142"/>
      <c r="D4597" s="1004"/>
      <c r="E4597" s="124" t="s">
        <v>725</v>
      </c>
      <c r="F4597" s="14">
        <v>25903000</v>
      </c>
      <c r="G4597" s="15" t="s">
        <v>3</v>
      </c>
      <c r="H4597" s="16">
        <v>1</v>
      </c>
      <c r="I4597" s="15" t="s">
        <v>1653</v>
      </c>
      <c r="J4597" s="15" t="s">
        <v>3</v>
      </c>
      <c r="K4597" s="16">
        <v>1</v>
      </c>
      <c r="L4597" s="15" t="s">
        <v>1656</v>
      </c>
      <c r="M4597" s="15" t="s">
        <v>5</v>
      </c>
      <c r="N4597" s="17">
        <f t="shared" si="463"/>
        <v>25903000</v>
      </c>
      <c r="O4597" s="17">
        <v>25759000</v>
      </c>
      <c r="P4597" s="17">
        <f t="shared" si="464"/>
        <v>144000</v>
      </c>
      <c r="Q4597" s="69"/>
      <c r="R4597" s="755"/>
      <c r="S4597" s="755"/>
    </row>
    <row r="4598" spans="1:19" hidden="1">
      <c r="A4598" s="232"/>
      <c r="B4598" s="142"/>
      <c r="C4598" s="60"/>
      <c r="D4598" s="1004"/>
      <c r="E4598" s="124"/>
      <c r="N4598" s="17"/>
      <c r="O4598" s="17"/>
      <c r="P4598" s="17"/>
      <c r="Q4598" s="69"/>
      <c r="R4598" s="755"/>
      <c r="S4598" s="755"/>
    </row>
    <row r="4599" spans="1:19" hidden="1">
      <c r="A4599" s="232"/>
      <c r="B4599" s="142"/>
      <c r="C4599" s="142"/>
      <c r="D4599" s="1089" t="s">
        <v>407</v>
      </c>
      <c r="E4599" s="20"/>
      <c r="F4599" s="34"/>
      <c r="G4599" s="35"/>
      <c r="H4599" s="45"/>
      <c r="I4599" s="35"/>
      <c r="J4599" s="35"/>
      <c r="K4599" s="37"/>
      <c r="L4599" s="35"/>
      <c r="M4599" s="35"/>
      <c r="N4599" s="201">
        <f>SUBTOTAL(9,N4600:N4600)</f>
        <v>2400000</v>
      </c>
      <c r="O4599" s="201">
        <f>SUBTOTAL(9,O4600:O4600)</f>
        <v>2400000</v>
      </c>
      <c r="P4599" s="201">
        <f>SUBTOTAL(9,P4600:P4600)</f>
        <v>0</v>
      </c>
      <c r="Q4599" s="69"/>
      <c r="R4599" s="755"/>
      <c r="S4599" s="755"/>
    </row>
    <row r="4600" spans="1:19" hidden="1">
      <c r="A4600" s="232"/>
      <c r="B4600" s="142"/>
      <c r="C4600" s="142"/>
      <c r="D4600" s="1041"/>
      <c r="E4600" s="20" t="s">
        <v>55</v>
      </c>
      <c r="F4600" s="34">
        <v>600000</v>
      </c>
      <c r="G4600" s="35" t="s">
        <v>3</v>
      </c>
      <c r="H4600" s="45">
        <v>4</v>
      </c>
      <c r="I4600" s="35" t="s">
        <v>1641</v>
      </c>
      <c r="J4600" s="35" t="s">
        <v>3</v>
      </c>
      <c r="K4600" s="37">
        <v>1</v>
      </c>
      <c r="L4600" s="35" t="s">
        <v>16</v>
      </c>
      <c r="M4600" s="35" t="s">
        <v>5</v>
      </c>
      <c r="N4600" s="32">
        <f>ROUNDUP((F4600*H4600*K4600),-3)</f>
        <v>2400000</v>
      </c>
      <c r="O4600" s="17">
        <v>2400000</v>
      </c>
      <c r="P4600" s="17">
        <f>N4600-O4600</f>
        <v>0</v>
      </c>
      <c r="Q4600" s="69"/>
      <c r="R4600" s="755"/>
      <c r="S4600" s="755"/>
    </row>
    <row r="4601" spans="1:19" hidden="1">
      <c r="A4601" s="232"/>
      <c r="B4601" s="142"/>
      <c r="C4601" s="142"/>
      <c r="D4601" s="1041"/>
      <c r="E4601" s="20"/>
      <c r="F4601" s="34"/>
      <c r="G4601" s="35"/>
      <c r="H4601" s="45"/>
      <c r="I4601" s="35"/>
      <c r="J4601" s="35"/>
      <c r="K4601" s="37"/>
      <c r="L4601" s="35"/>
      <c r="M4601" s="35"/>
      <c r="N4601" s="32"/>
      <c r="O4601" s="17"/>
      <c r="P4601" s="17"/>
      <c r="Q4601" s="69"/>
      <c r="R4601" s="755"/>
      <c r="S4601" s="755"/>
    </row>
    <row r="4602" spans="1:19" hidden="1">
      <c r="A4602" s="232"/>
      <c r="B4602" s="142"/>
      <c r="C4602" s="60"/>
      <c r="D4602" s="1004" t="s">
        <v>434</v>
      </c>
      <c r="E4602" s="124"/>
      <c r="N4602" s="18">
        <f>SUBTOTAL(9,N4603:N4604)</f>
        <v>1800000</v>
      </c>
      <c r="O4602" s="18">
        <f>SUBTOTAL(9,O4603:O4604)</f>
        <v>6510000</v>
      </c>
      <c r="P4602" s="18">
        <f>SUBTOTAL(9,P4603:P4604)</f>
        <v>-4710000</v>
      </c>
      <c r="Q4602" s="69"/>
      <c r="R4602" s="755"/>
      <c r="S4602" s="755"/>
    </row>
    <row r="4603" spans="1:19" hidden="1">
      <c r="A4603" s="232"/>
      <c r="B4603" s="142"/>
      <c r="C4603" s="60"/>
      <c r="D4603" s="1004"/>
      <c r="E4603" s="124" t="s">
        <v>1662</v>
      </c>
      <c r="F4603" s="14">
        <v>4500</v>
      </c>
      <c r="G4603" s="15" t="s">
        <v>3</v>
      </c>
      <c r="H4603" s="16">
        <v>10</v>
      </c>
      <c r="I4603" s="15" t="s">
        <v>1663</v>
      </c>
      <c r="J4603" s="15" t="s">
        <v>3</v>
      </c>
      <c r="K4603" s="16">
        <v>30</v>
      </c>
      <c r="L4603" s="15" t="s">
        <v>1661</v>
      </c>
      <c r="M4603" s="15" t="s">
        <v>5</v>
      </c>
      <c r="N4603" s="17">
        <f>ROUNDUP(IF(H4603&lt;=0,0,IF(K4603&lt;=0,0,F4603*H4603*K4603)),-3)</f>
        <v>1350000</v>
      </c>
      <c r="O4603" s="17">
        <v>3510000</v>
      </c>
      <c r="P4603" s="17">
        <f>N4603-O4603</f>
        <v>-2160000</v>
      </c>
      <c r="Q4603" s="69"/>
      <c r="R4603" s="755"/>
      <c r="S4603" s="755"/>
    </row>
    <row r="4604" spans="1:19" hidden="1">
      <c r="A4604" s="232"/>
      <c r="B4604" s="142"/>
      <c r="C4604" s="60"/>
      <c r="D4604" s="1004"/>
      <c r="E4604" s="124" t="s">
        <v>1664</v>
      </c>
      <c r="F4604" s="14">
        <v>9000</v>
      </c>
      <c r="G4604" s="15" t="s">
        <v>3</v>
      </c>
      <c r="H4604" s="16">
        <v>10</v>
      </c>
      <c r="I4604" s="15" t="s">
        <v>1663</v>
      </c>
      <c r="J4604" s="15" t="s">
        <v>3</v>
      </c>
      <c r="K4604" s="16">
        <v>5</v>
      </c>
      <c r="L4604" s="15" t="s">
        <v>1661</v>
      </c>
      <c r="M4604" s="15" t="s">
        <v>1665</v>
      </c>
      <c r="N4604" s="17">
        <f>ROUNDUP(IF(H4604&lt;=0,0,IF(K4604&lt;=0,0,F4604*H4604*K4604)),-3)</f>
        <v>450000</v>
      </c>
      <c r="O4604" s="17">
        <v>3000000</v>
      </c>
      <c r="P4604" s="17">
        <f>N4604-O4604</f>
        <v>-2550000</v>
      </c>
      <c r="Q4604" s="69"/>
      <c r="R4604" s="755"/>
      <c r="S4604" s="755"/>
    </row>
    <row r="4605" spans="1:19" hidden="1">
      <c r="A4605" s="232"/>
      <c r="B4605" s="142"/>
      <c r="C4605" s="60"/>
      <c r="D4605" s="1004"/>
      <c r="E4605" s="124"/>
      <c r="N4605" s="17"/>
      <c r="O4605" s="17"/>
      <c r="P4605" s="17"/>
      <c r="Q4605" s="69"/>
      <c r="R4605" s="755"/>
      <c r="S4605" s="755"/>
    </row>
    <row r="4606" spans="1:19" hidden="1">
      <c r="A4606" s="232"/>
      <c r="B4606" s="142"/>
      <c r="C4606" s="142"/>
      <c r="D4606" s="1005" t="s">
        <v>401</v>
      </c>
      <c r="E4606" s="124"/>
      <c r="N4606" s="18">
        <f>SUBTOTAL(9,N4607:N4608)</f>
        <v>40000000</v>
      </c>
      <c r="O4606" s="18">
        <f>SUBTOTAL(9,O4607:O4608)</f>
        <v>53000000</v>
      </c>
      <c r="P4606" s="18">
        <f>SUBTOTAL(9,P4607:P4608)</f>
        <v>-13000000</v>
      </c>
      <c r="Q4606" s="69"/>
      <c r="R4606" s="755"/>
      <c r="S4606" s="755"/>
    </row>
    <row r="4607" spans="1:19" hidden="1">
      <c r="A4607" s="232"/>
      <c r="B4607" s="142"/>
      <c r="C4607" s="142"/>
      <c r="E4607" s="124" t="s">
        <v>1642</v>
      </c>
      <c r="F4607" s="14">
        <v>4000000</v>
      </c>
      <c r="G4607" s="15" t="s">
        <v>3</v>
      </c>
      <c r="H4607" s="16">
        <v>10</v>
      </c>
      <c r="I4607" s="15" t="s">
        <v>1643</v>
      </c>
      <c r="J4607" s="15" t="s">
        <v>3</v>
      </c>
      <c r="K4607" s="47">
        <v>1</v>
      </c>
      <c r="L4607" s="15" t="s">
        <v>1638</v>
      </c>
      <c r="M4607" s="15" t="s">
        <v>5</v>
      </c>
      <c r="N4607" s="17">
        <f>ROUNDUP(IF(H4607&lt;=0,0,IF(K4607&lt;=0,0,F4607*H4607*K4607)),-3)</f>
        <v>40000000</v>
      </c>
      <c r="O4607" s="17">
        <v>40000000</v>
      </c>
      <c r="P4607" s="17">
        <f>N4607-O4607</f>
        <v>0</v>
      </c>
      <c r="Q4607" s="69"/>
      <c r="R4607" s="755"/>
      <c r="S4607" s="755"/>
    </row>
    <row r="4608" spans="1:19" hidden="1">
      <c r="A4608" s="232"/>
      <c r="B4608" s="142"/>
      <c r="C4608" s="142"/>
      <c r="D4608" s="1041"/>
      <c r="E4608" s="124" t="s">
        <v>777</v>
      </c>
      <c r="G4608" s="15" t="s">
        <v>3</v>
      </c>
      <c r="I4608" s="15" t="s">
        <v>18</v>
      </c>
      <c r="J4608" s="15" t="s">
        <v>3</v>
      </c>
      <c r="K4608" s="47"/>
      <c r="L4608" s="15" t="s">
        <v>4</v>
      </c>
      <c r="M4608" s="15" t="s">
        <v>5</v>
      </c>
      <c r="N4608" s="17">
        <f>ROUNDUP(IF(H4608&lt;=0,0,IF(K4608&lt;=0,0,F4608*H4608*K4608)),-3)</f>
        <v>0</v>
      </c>
      <c r="O4608" s="17">
        <v>13000000</v>
      </c>
      <c r="P4608" s="17">
        <f>N4608-O4608</f>
        <v>-13000000</v>
      </c>
      <c r="Q4608" s="69"/>
      <c r="R4608" s="755"/>
      <c r="S4608" s="755"/>
    </row>
    <row r="4609" spans="1:19" hidden="1">
      <c r="A4609" s="232"/>
      <c r="B4609" s="142"/>
      <c r="C4609" s="142"/>
      <c r="E4609" s="124"/>
      <c r="N4609" s="17"/>
      <c r="O4609" s="17"/>
      <c r="P4609" s="17"/>
      <c r="Q4609" s="69"/>
      <c r="R4609" s="755"/>
      <c r="S4609" s="755"/>
    </row>
    <row r="4610" spans="1:19" hidden="1">
      <c r="A4610" s="232"/>
      <c r="B4610" s="142"/>
      <c r="C4610" s="142"/>
      <c r="D4610" s="1004" t="s">
        <v>402</v>
      </c>
      <c r="E4610" s="124"/>
      <c r="N4610" s="18">
        <f>SUBTOTAL(9,N4611:N4616)</f>
        <v>10760000</v>
      </c>
      <c r="O4610" s="18">
        <f>SUBTOTAL(9,O4611:O4616)</f>
        <v>11670000</v>
      </c>
      <c r="P4610" s="18">
        <f>SUBTOTAL(9,P4611:P4616)</f>
        <v>-910000</v>
      </c>
      <c r="Q4610" s="69"/>
      <c r="R4610" s="755"/>
      <c r="S4610" s="755"/>
    </row>
    <row r="4611" spans="1:19" hidden="1">
      <c r="A4611" s="232"/>
      <c r="B4611" s="142"/>
      <c r="C4611" s="60"/>
      <c r="D4611" s="1004"/>
      <c r="E4611" s="525" t="s">
        <v>778</v>
      </c>
      <c r="F4611" s="14">
        <v>150000</v>
      </c>
      <c r="G4611" s="15" t="s">
        <v>3</v>
      </c>
      <c r="H4611" s="16">
        <v>8</v>
      </c>
      <c r="I4611" s="15" t="s">
        <v>9</v>
      </c>
      <c r="J4611" s="15" t="s">
        <v>3</v>
      </c>
      <c r="K4611" s="16">
        <v>2</v>
      </c>
      <c r="L4611" s="15" t="s">
        <v>18</v>
      </c>
      <c r="M4611" s="15" t="s">
        <v>5</v>
      </c>
      <c r="N4611" s="17">
        <f>ROUNDUP(IF(H4611&lt;=0,0,IF(K4611&lt;=0,0,F4611*H4611*K4611)),-3)</f>
        <v>2400000</v>
      </c>
      <c r="O4611" s="17">
        <v>5200000</v>
      </c>
      <c r="P4611" s="17">
        <f>N4611-O4611</f>
        <v>-2800000</v>
      </c>
      <c r="Q4611" s="69"/>
      <c r="R4611" s="755"/>
      <c r="S4611" s="755"/>
    </row>
    <row r="4612" spans="1:19" hidden="1">
      <c r="A4612" s="232"/>
      <c r="B4612" s="142"/>
      <c r="C4612" s="60"/>
      <c r="D4612" s="1004"/>
      <c r="E4612" s="525" t="s">
        <v>779</v>
      </c>
      <c r="F4612" s="14">
        <v>190000</v>
      </c>
      <c r="G4612" s="15" t="s">
        <v>3</v>
      </c>
      <c r="H4612" s="16">
        <v>5</v>
      </c>
      <c r="I4612" s="15" t="s">
        <v>9</v>
      </c>
      <c r="J4612" s="15" t="s">
        <v>3</v>
      </c>
      <c r="K4612" s="16">
        <v>2</v>
      </c>
      <c r="L4612" s="15" t="s">
        <v>18</v>
      </c>
      <c r="M4612" s="15" t="s">
        <v>5</v>
      </c>
      <c r="N4612" s="17">
        <f>ROUNDUP(IF(H4612&lt;=0,0,IF(K4612&lt;=0,0,F4612*H4612*K4612)),-3)</f>
        <v>1900000</v>
      </c>
      <c r="O4612" s="17">
        <v>3750000</v>
      </c>
      <c r="P4612" s="17">
        <f>N4612-O4612</f>
        <v>-1850000</v>
      </c>
      <c r="Q4612" s="69"/>
      <c r="R4612" s="755"/>
      <c r="S4612" s="755"/>
    </row>
    <row r="4613" spans="1:19" hidden="1">
      <c r="A4613" s="232"/>
      <c r="B4613" s="142"/>
      <c r="C4613" s="60"/>
      <c r="D4613" s="1004"/>
      <c r="E4613" s="525" t="s">
        <v>1644</v>
      </c>
      <c r="F4613" s="14">
        <v>190000</v>
      </c>
      <c r="G4613" s="15" t="s">
        <v>3</v>
      </c>
      <c r="H4613" s="16">
        <v>7</v>
      </c>
      <c r="I4613" s="15" t="s">
        <v>9</v>
      </c>
      <c r="J4613" s="15" t="s">
        <v>3</v>
      </c>
      <c r="K4613" s="16">
        <v>2</v>
      </c>
      <c r="L4613" s="15" t="s">
        <v>18</v>
      </c>
      <c r="M4613" s="15" t="s">
        <v>5</v>
      </c>
      <c r="N4613" s="17">
        <f>ROUNDUP(IF(H4613&lt;=0,0,IF(K4613&lt;=0,0,F4613*H4613*K4613)),-3)</f>
        <v>2660000</v>
      </c>
      <c r="O4613" s="17"/>
      <c r="P4613" s="17">
        <f>N4613-O4613</f>
        <v>2660000</v>
      </c>
      <c r="Q4613" s="69"/>
      <c r="R4613" s="755"/>
      <c r="S4613" s="755"/>
    </row>
    <row r="4614" spans="1:19" hidden="1">
      <c r="A4614" s="232"/>
      <c r="B4614" s="142"/>
      <c r="C4614" s="60"/>
      <c r="D4614" s="1004"/>
      <c r="E4614" s="525" t="s">
        <v>780</v>
      </c>
      <c r="G4614" s="15" t="s">
        <v>3</v>
      </c>
      <c r="I4614" s="15" t="s">
        <v>9</v>
      </c>
      <c r="J4614" s="15" t="s">
        <v>3</v>
      </c>
      <c r="L4614" s="15" t="s">
        <v>18</v>
      </c>
      <c r="M4614" s="15" t="s">
        <v>5</v>
      </c>
      <c r="N4614" s="17">
        <f>ROUNDUP(IF(H4614&lt;=0,0,IF(K4614&lt;=0,0,F4614*H4614*K4614)),-3)</f>
        <v>0</v>
      </c>
      <c r="O4614" s="17">
        <v>1120000</v>
      </c>
      <c r="P4614" s="17">
        <f>N4614-O4614</f>
        <v>-1120000</v>
      </c>
      <c r="Q4614" s="69"/>
      <c r="R4614" s="755"/>
      <c r="S4614" s="755"/>
    </row>
    <row r="4615" spans="1:19" hidden="1">
      <c r="A4615" s="232"/>
      <c r="B4615" s="142"/>
      <c r="C4615" s="60"/>
      <c r="D4615" s="1004"/>
      <c r="E4615" s="525" t="s">
        <v>1645</v>
      </c>
      <c r="F4615" s="14">
        <v>190000</v>
      </c>
      <c r="G4615" s="15" t="s">
        <v>3</v>
      </c>
      <c r="H4615" s="16">
        <v>5</v>
      </c>
      <c r="I4615" s="15" t="s">
        <v>9</v>
      </c>
      <c r="J4615" s="15" t="s">
        <v>3</v>
      </c>
      <c r="K4615" s="16">
        <v>4</v>
      </c>
      <c r="L4615" s="15" t="s">
        <v>18</v>
      </c>
      <c r="M4615" s="15" t="s">
        <v>5</v>
      </c>
      <c r="N4615" s="17">
        <f>ROUNDUP(IF(H4615&lt;=0,0,IF(K4615&lt;=0,0,F4615*H4615*K4615)),-3)</f>
        <v>3800000</v>
      </c>
      <c r="O4615" s="32">
        <v>1600000</v>
      </c>
      <c r="P4615" s="17">
        <f>N4615-O4615</f>
        <v>2200000</v>
      </c>
      <c r="Q4615" s="69"/>
      <c r="R4615" s="755"/>
      <c r="S4615" s="755"/>
    </row>
    <row r="4616" spans="1:19" hidden="1">
      <c r="A4616" s="232"/>
      <c r="B4616" s="142"/>
      <c r="C4616" s="60"/>
      <c r="D4616" s="1004"/>
      <c r="E4616" s="525"/>
      <c r="N4616" s="17"/>
      <c r="O4616" s="17"/>
      <c r="P4616" s="17"/>
      <c r="Q4616" s="69"/>
      <c r="R4616" s="755"/>
      <c r="S4616" s="755"/>
    </row>
    <row r="4617" spans="1:19" hidden="1">
      <c r="A4617" s="232"/>
      <c r="B4617" s="142"/>
      <c r="C4617" s="142"/>
      <c r="D4617" s="1005" t="s">
        <v>403</v>
      </c>
      <c r="E4617" s="124"/>
      <c r="N4617" s="18">
        <f>SUBTOTAL(9,N4618:N4623)</f>
        <v>1702000</v>
      </c>
      <c r="O4617" s="18">
        <f>SUBTOTAL(9,O4618:O4623)</f>
        <v>3060000</v>
      </c>
      <c r="P4617" s="18">
        <f>SUBTOTAL(9,P4618:P4623)</f>
        <v>-1358000</v>
      </c>
      <c r="Q4617" s="69"/>
      <c r="R4617" s="755"/>
      <c r="S4617" s="755"/>
    </row>
    <row r="4618" spans="1:19" hidden="1">
      <c r="A4618" s="232"/>
      <c r="B4618" s="142"/>
      <c r="C4618" s="142"/>
      <c r="E4618" s="525" t="s">
        <v>781</v>
      </c>
      <c r="F4618" s="14">
        <v>2000</v>
      </c>
      <c r="G4618" s="15" t="s">
        <v>3</v>
      </c>
      <c r="H4618" s="16">
        <v>40</v>
      </c>
      <c r="I4618" s="15" t="s">
        <v>117</v>
      </c>
      <c r="J4618" s="15" t="s">
        <v>3</v>
      </c>
      <c r="K4618" s="16">
        <v>5</v>
      </c>
      <c r="L4618" s="15" t="s">
        <v>9</v>
      </c>
      <c r="M4618" s="15" t="s">
        <v>5</v>
      </c>
      <c r="N4618" s="17">
        <f t="shared" ref="N4618:N4623" si="465">ROUNDUP(IF(H4618&lt;=0,0,IF(K4618&lt;=0,0,F4618*H4618*K4618)),-3)</f>
        <v>400000</v>
      </c>
      <c r="O4618" s="17">
        <v>1620000</v>
      </c>
      <c r="P4618" s="17">
        <f t="shared" ref="P4618:P4623" si="466">N4618-O4618</f>
        <v>-1220000</v>
      </c>
      <c r="Q4618" s="69"/>
      <c r="R4618" s="755"/>
      <c r="S4618" s="755"/>
    </row>
    <row r="4619" spans="1:19" hidden="1">
      <c r="A4619" s="232"/>
      <c r="B4619" s="142"/>
      <c r="C4619" s="142"/>
      <c r="E4619" s="525" t="s">
        <v>782</v>
      </c>
      <c r="F4619" s="14">
        <v>9000</v>
      </c>
      <c r="G4619" s="15" t="s">
        <v>3</v>
      </c>
      <c r="H4619" s="16">
        <v>2</v>
      </c>
      <c r="I4619" s="15" t="s">
        <v>117</v>
      </c>
      <c r="J4619" s="15" t="s">
        <v>3</v>
      </c>
      <c r="K4619" s="16">
        <v>10</v>
      </c>
      <c r="L4619" s="15" t="s">
        <v>9</v>
      </c>
      <c r="M4619" s="15" t="s">
        <v>5</v>
      </c>
      <c r="N4619" s="17">
        <f t="shared" si="465"/>
        <v>180000</v>
      </c>
      <c r="O4619" s="17">
        <v>450000</v>
      </c>
      <c r="P4619" s="17">
        <f t="shared" si="466"/>
        <v>-270000</v>
      </c>
      <c r="Q4619" s="69"/>
      <c r="R4619" s="755"/>
      <c r="S4619" s="755"/>
    </row>
    <row r="4620" spans="1:19" hidden="1">
      <c r="A4620" s="232"/>
      <c r="B4620" s="142"/>
      <c r="C4620" s="142"/>
      <c r="E4620" s="525" t="s">
        <v>1646</v>
      </c>
      <c r="F4620" s="14">
        <v>2000</v>
      </c>
      <c r="G4620" s="15" t="s">
        <v>3</v>
      </c>
      <c r="H4620" s="16">
        <v>6</v>
      </c>
      <c r="I4620" s="15" t="s">
        <v>117</v>
      </c>
      <c r="J4620" s="15" t="s">
        <v>3</v>
      </c>
      <c r="K4620" s="16">
        <v>35</v>
      </c>
      <c r="L4620" s="15" t="s">
        <v>9</v>
      </c>
      <c r="M4620" s="15" t="s">
        <v>5</v>
      </c>
      <c r="N4620" s="17">
        <f t="shared" si="465"/>
        <v>420000</v>
      </c>
      <c r="O4620" s="17">
        <v>720000</v>
      </c>
      <c r="P4620" s="17">
        <f t="shared" si="466"/>
        <v>-300000</v>
      </c>
      <c r="Q4620" s="69"/>
      <c r="R4620" s="755"/>
      <c r="S4620" s="755"/>
    </row>
    <row r="4621" spans="1:19" hidden="1">
      <c r="A4621" s="232"/>
      <c r="B4621" s="142"/>
      <c r="C4621" s="142"/>
      <c r="E4621" s="525" t="s">
        <v>783</v>
      </c>
      <c r="F4621" s="14">
        <v>9000</v>
      </c>
      <c r="G4621" s="15" t="s">
        <v>3</v>
      </c>
      <c r="H4621" s="16">
        <v>2</v>
      </c>
      <c r="I4621" s="15" t="s">
        <v>117</v>
      </c>
      <c r="J4621" s="15" t="s">
        <v>3</v>
      </c>
      <c r="K4621" s="16">
        <v>8</v>
      </c>
      <c r="L4621" s="15" t="s">
        <v>9</v>
      </c>
      <c r="M4621" s="15" t="s">
        <v>5</v>
      </c>
      <c r="N4621" s="17">
        <f t="shared" si="465"/>
        <v>144000</v>
      </c>
      <c r="O4621" s="17">
        <v>90000</v>
      </c>
      <c r="P4621" s="17">
        <f t="shared" si="466"/>
        <v>54000</v>
      </c>
      <c r="Q4621" s="69"/>
      <c r="R4621" s="755"/>
      <c r="S4621" s="755"/>
    </row>
    <row r="4622" spans="1:19" hidden="1">
      <c r="A4622" s="232"/>
      <c r="B4622" s="142"/>
      <c r="C4622" s="142"/>
      <c r="E4622" s="525" t="s">
        <v>1647</v>
      </c>
      <c r="F4622" s="14">
        <v>9000</v>
      </c>
      <c r="G4622" s="15" t="s">
        <v>3</v>
      </c>
      <c r="H4622" s="16">
        <v>10</v>
      </c>
      <c r="I4622" s="15" t="s">
        <v>9</v>
      </c>
      <c r="J4622" s="15" t="s">
        <v>3</v>
      </c>
      <c r="K4622" s="16">
        <v>3</v>
      </c>
      <c r="L4622" s="15" t="s">
        <v>18</v>
      </c>
      <c r="M4622" s="15" t="s">
        <v>5</v>
      </c>
      <c r="N4622" s="17">
        <f t="shared" si="465"/>
        <v>270000</v>
      </c>
      <c r="O4622" s="17"/>
      <c r="P4622" s="17">
        <f t="shared" si="466"/>
        <v>270000</v>
      </c>
      <c r="Q4622" s="69"/>
      <c r="R4622" s="755"/>
      <c r="S4622" s="755"/>
    </row>
    <row r="4623" spans="1:19" hidden="1">
      <c r="A4623" s="232"/>
      <c r="B4623" s="142"/>
      <c r="C4623" s="142"/>
      <c r="E4623" s="124" t="s">
        <v>1648</v>
      </c>
      <c r="F4623" s="14">
        <v>9000</v>
      </c>
      <c r="G4623" s="15" t="s">
        <v>3</v>
      </c>
      <c r="H4623" s="16">
        <v>4</v>
      </c>
      <c r="I4623" s="15" t="s">
        <v>117</v>
      </c>
      <c r="J4623" s="15" t="s">
        <v>3</v>
      </c>
      <c r="K4623" s="16">
        <v>8</v>
      </c>
      <c r="L4623" s="15" t="s">
        <v>9</v>
      </c>
      <c r="M4623" s="15" t="s">
        <v>5</v>
      </c>
      <c r="N4623" s="17">
        <f t="shared" si="465"/>
        <v>288000</v>
      </c>
      <c r="O4623" s="17">
        <v>180000</v>
      </c>
      <c r="P4623" s="17">
        <f t="shared" si="466"/>
        <v>108000</v>
      </c>
      <c r="Q4623" s="69"/>
      <c r="R4623" s="755"/>
      <c r="S4623" s="755"/>
    </row>
    <row r="4624" spans="1:19" hidden="1">
      <c r="A4624" s="232"/>
      <c r="B4624" s="142"/>
      <c r="C4624" s="142"/>
      <c r="E4624" s="124"/>
      <c r="N4624" s="17"/>
      <c r="O4624" s="17"/>
      <c r="P4624" s="17"/>
      <c r="Q4624" s="69"/>
      <c r="R4624" s="755"/>
      <c r="S4624" s="755"/>
    </row>
    <row r="4625" spans="1:19" hidden="1">
      <c r="A4625" s="232"/>
      <c r="B4625" s="142"/>
      <c r="C4625" s="60"/>
      <c r="D4625" s="1004" t="s">
        <v>413</v>
      </c>
      <c r="E4625" s="124"/>
      <c r="N4625" s="18">
        <f>SUBTOTAL(9,N4626:N4629)</f>
        <v>700000000</v>
      </c>
      <c r="O4625" s="18">
        <f>SUBTOTAL(9,O4626:O4629)</f>
        <v>520000000</v>
      </c>
      <c r="P4625" s="18">
        <f>SUBTOTAL(9,P4626:P4629)</f>
        <v>180000000</v>
      </c>
      <c r="Q4625" s="69"/>
      <c r="R4625" s="755"/>
      <c r="S4625" s="755"/>
    </row>
    <row r="4626" spans="1:19" hidden="1">
      <c r="A4626" s="232"/>
      <c r="B4626" s="142"/>
      <c r="C4626" s="60"/>
      <c r="D4626" s="1004"/>
      <c r="E4626" s="124" t="s">
        <v>1666</v>
      </c>
      <c r="F4626" s="14">
        <v>8000000</v>
      </c>
      <c r="G4626" s="15" t="s">
        <v>3</v>
      </c>
      <c r="H4626" s="16">
        <v>1</v>
      </c>
      <c r="I4626" s="15" t="s">
        <v>1663</v>
      </c>
      <c r="J4626" s="15" t="s">
        <v>3</v>
      </c>
      <c r="K4626" s="16">
        <v>25</v>
      </c>
      <c r="L4626" s="15" t="s">
        <v>1654</v>
      </c>
      <c r="M4626" s="15" t="s">
        <v>5</v>
      </c>
      <c r="N4626" s="17">
        <f>ROUNDUP(IF(H4626&lt;=0,0,IF(K4626&lt;=0,0,F4626*H4626*K4626)),-3)</f>
        <v>200000000</v>
      </c>
      <c r="O4626" s="32">
        <v>20000000</v>
      </c>
      <c r="P4626" s="17">
        <f>N4626-O4626</f>
        <v>180000000</v>
      </c>
      <c r="Q4626" s="69"/>
      <c r="R4626" s="755"/>
      <c r="S4626" s="755"/>
    </row>
    <row r="4627" spans="1:19" hidden="1">
      <c r="A4627" s="232"/>
      <c r="B4627" s="142"/>
      <c r="C4627" s="60"/>
      <c r="D4627" s="1004"/>
      <c r="E4627" s="124" t="s">
        <v>1667</v>
      </c>
      <c r="F4627" s="14">
        <v>20000000</v>
      </c>
      <c r="G4627" s="15" t="s">
        <v>3</v>
      </c>
      <c r="H4627" s="16">
        <v>1</v>
      </c>
      <c r="I4627" s="15" t="s">
        <v>1663</v>
      </c>
      <c r="J4627" s="15" t="s">
        <v>3</v>
      </c>
      <c r="K4627" s="16">
        <v>25</v>
      </c>
      <c r="L4627" s="15" t="s">
        <v>1654</v>
      </c>
      <c r="M4627" s="15" t="s">
        <v>5</v>
      </c>
      <c r="N4627" s="17">
        <f>ROUNDUP(IF(H4627&lt;=0,0,IF(K4627&lt;=0,0,F4627*H4627*K4627)),-3)</f>
        <v>500000000</v>
      </c>
      <c r="O4627" s="17">
        <v>0</v>
      </c>
      <c r="P4627" s="17">
        <f>N4627-O4627</f>
        <v>500000000</v>
      </c>
      <c r="Q4627" s="69"/>
      <c r="R4627" s="755"/>
      <c r="S4627" s="755"/>
    </row>
    <row r="4628" spans="1:19" hidden="1">
      <c r="A4628" s="232"/>
      <c r="B4628" s="142"/>
      <c r="C4628" s="142"/>
      <c r="E4628" s="525" t="s">
        <v>784</v>
      </c>
      <c r="G4628" s="15" t="s">
        <v>3</v>
      </c>
      <c r="I4628" s="15" t="s">
        <v>18</v>
      </c>
      <c r="J4628" s="15" t="s">
        <v>3</v>
      </c>
      <c r="L4628" s="15" t="s">
        <v>506</v>
      </c>
      <c r="M4628" s="15" t="s">
        <v>5</v>
      </c>
      <c r="N4628" s="17">
        <f>ROUNDUP(IF(H4628&lt;=0,0,IF(K4628&lt;=0,0,F4628*H4628*K4628)),-3)</f>
        <v>0</v>
      </c>
      <c r="O4628" s="17">
        <v>500000000</v>
      </c>
      <c r="P4628" s="17">
        <f>N4628-O4628</f>
        <v>-500000000</v>
      </c>
      <c r="Q4628" s="69"/>
      <c r="R4628" s="755"/>
      <c r="S4628" s="755"/>
    </row>
    <row r="4629" spans="1:19" hidden="1">
      <c r="A4629" s="232"/>
      <c r="B4629" s="142"/>
      <c r="C4629" s="60"/>
      <c r="D4629" s="1004"/>
      <c r="E4629" s="124"/>
      <c r="N4629" s="17"/>
      <c r="O4629" s="17"/>
      <c r="P4629" s="17"/>
      <c r="Q4629" s="69"/>
      <c r="R4629" s="755"/>
      <c r="S4629" s="755"/>
    </row>
    <row r="4630" spans="1:19" hidden="1">
      <c r="A4630" s="232"/>
      <c r="B4630" s="142"/>
      <c r="C4630" s="60"/>
      <c r="D4630" s="1004" t="s">
        <v>126</v>
      </c>
      <c r="E4630" s="124"/>
      <c r="N4630" s="18">
        <f>SUBTOTAL(9,N4631:N4631)</f>
        <v>140000000</v>
      </c>
      <c r="O4630" s="18">
        <f>SUBTOTAL(9,O4631:O4631)</f>
        <v>218500000</v>
      </c>
      <c r="P4630" s="18">
        <f>SUBTOTAL(9,P4631:P4631)</f>
        <v>-78500000</v>
      </c>
      <c r="Q4630" s="69"/>
      <c r="R4630" s="755"/>
      <c r="S4630" s="755"/>
    </row>
    <row r="4631" spans="1:19" hidden="1">
      <c r="A4631" s="232"/>
      <c r="B4631" s="142"/>
      <c r="C4631" s="60"/>
      <c r="D4631" s="1004"/>
      <c r="E4631" s="124" t="s">
        <v>789</v>
      </c>
      <c r="F4631" s="14">
        <v>140000000</v>
      </c>
      <c r="G4631" s="15" t="s">
        <v>3</v>
      </c>
      <c r="H4631" s="16">
        <v>1</v>
      </c>
      <c r="I4631" s="15" t="s">
        <v>1663</v>
      </c>
      <c r="J4631" s="15" t="s">
        <v>3</v>
      </c>
      <c r="K4631" s="16">
        <v>1</v>
      </c>
      <c r="L4631" s="15" t="s">
        <v>1656</v>
      </c>
      <c r="M4631" s="15" t="s">
        <v>5</v>
      </c>
      <c r="N4631" s="17">
        <f>ROUNDUP(IF(H4631&lt;=0,0,IF(K4631&lt;=0,0,F4631*H4631*K4631)),-3)</f>
        <v>140000000</v>
      </c>
      <c r="O4631" s="17">
        <v>218500000</v>
      </c>
      <c r="P4631" s="17">
        <f>N4631-O4631</f>
        <v>-78500000</v>
      </c>
      <c r="Q4631" s="69"/>
      <c r="R4631" s="755"/>
      <c r="S4631" s="755"/>
    </row>
    <row r="4632" spans="1:19" hidden="1">
      <c r="A4632" s="232"/>
      <c r="B4632" s="142"/>
      <c r="C4632" s="60"/>
      <c r="D4632" s="1004"/>
      <c r="E4632" s="124"/>
      <c r="N4632" s="17"/>
      <c r="O4632" s="17"/>
      <c r="P4632" s="17"/>
      <c r="Q4632" s="69"/>
      <c r="R4632" s="755"/>
      <c r="S4632" s="755"/>
    </row>
    <row r="4633" spans="1:19" hidden="1">
      <c r="A4633" s="573" t="s">
        <v>887</v>
      </c>
      <c r="B4633" s="116"/>
      <c r="C4633" s="116"/>
      <c r="D4633" s="1028"/>
      <c r="E4633" s="117"/>
      <c r="F4633" s="118"/>
      <c r="G4633" s="119"/>
      <c r="H4633" s="120"/>
      <c r="I4633" s="119"/>
      <c r="J4633" s="119"/>
      <c r="K4633" s="120"/>
      <c r="L4633" s="119"/>
      <c r="M4633" s="119"/>
      <c r="N4633" s="439">
        <v>0</v>
      </c>
      <c r="O4633" s="439">
        <f>SUBTOTAL(9,O4634:O4646)</f>
        <v>7005997137</v>
      </c>
      <c r="P4633" s="439">
        <f>SUBTOTAL(9,P4634:P4646)</f>
        <v>-7005997137</v>
      </c>
      <c r="Q4633" s="318">
        <f>(N4633/O4633)*100-100</f>
        <v>-100</v>
      </c>
      <c r="R4633" s="755"/>
      <c r="S4633" s="755"/>
    </row>
    <row r="4634" spans="1:19" hidden="1">
      <c r="A4634" s="574"/>
      <c r="B4634" s="153" t="s">
        <v>253</v>
      </c>
      <c r="C4634" s="165"/>
      <c r="D4634" s="1028"/>
      <c r="E4634" s="117"/>
      <c r="F4634" s="118"/>
      <c r="G4634" s="119"/>
      <c r="H4634" s="120"/>
      <c r="I4634" s="119"/>
      <c r="J4634" s="119"/>
      <c r="K4634" s="120"/>
      <c r="L4634" s="119"/>
      <c r="M4634" s="119"/>
      <c r="N4634" s="439">
        <v>0</v>
      </c>
      <c r="O4634" s="453">
        <v>1800000000</v>
      </c>
      <c r="P4634" s="439">
        <f>N4634-O4634</f>
        <v>-1800000000</v>
      </c>
      <c r="Q4634" s="318">
        <f>(N4634/O4634)*100-100</f>
        <v>-100</v>
      </c>
      <c r="R4634" s="755"/>
      <c r="S4634" s="755"/>
    </row>
    <row r="4635" spans="1:19" hidden="1">
      <c r="A4635" s="575"/>
      <c r="B4635" s="153" t="s">
        <v>382</v>
      </c>
      <c r="C4635" s="153"/>
      <c r="D4635" s="1091"/>
      <c r="E4635" s="231"/>
      <c r="F4635" s="155"/>
      <c r="G4635" s="156"/>
      <c r="H4635" s="158"/>
      <c r="I4635" s="156"/>
      <c r="J4635" s="156"/>
      <c r="K4635" s="158"/>
      <c r="L4635" s="156"/>
      <c r="M4635" s="156"/>
      <c r="N4635" s="160">
        <v>0</v>
      </c>
      <c r="O4635" s="160">
        <v>342915137</v>
      </c>
      <c r="P4635" s="439">
        <f t="shared" ref="P4635:P4645" si="467">N4635-O4635</f>
        <v>-342915137</v>
      </c>
      <c r="Q4635" s="318">
        <f t="shared" ref="Q4635:Q4645" si="468">(N4635/O4635)*100-100</f>
        <v>-100</v>
      </c>
      <c r="R4635" s="755"/>
      <c r="S4635" s="755"/>
    </row>
    <row r="4636" spans="1:19" hidden="1">
      <c r="A4636" s="208"/>
      <c r="B4636" s="444" t="s">
        <v>839</v>
      </c>
      <c r="C4636" s="444"/>
      <c r="D4636" s="1060"/>
      <c r="E4636" s="194"/>
      <c r="F4636" s="195"/>
      <c r="G4636" s="196"/>
      <c r="H4636" s="197"/>
      <c r="I4636" s="196"/>
      <c r="J4636" s="196"/>
      <c r="K4636" s="197"/>
      <c r="L4636" s="196"/>
      <c r="M4636" s="196"/>
      <c r="N4636" s="399">
        <f>SUBTOTAL(9,N4637:N4758)</f>
        <v>0</v>
      </c>
      <c r="O4636" s="399">
        <v>1312000000</v>
      </c>
      <c r="P4636" s="439">
        <f>N4636-O4636</f>
        <v>-1312000000</v>
      </c>
      <c r="Q4636" s="318">
        <f>(N4636/O4636)*100-100</f>
        <v>-100</v>
      </c>
      <c r="R4636" s="755"/>
      <c r="S4636" s="755"/>
    </row>
    <row r="4637" spans="1:19" hidden="1">
      <c r="A4637" s="208"/>
      <c r="B4637" s="165" t="s">
        <v>252</v>
      </c>
      <c r="C4637" s="165"/>
      <c r="D4637" s="1028"/>
      <c r="E4637" s="117"/>
      <c r="F4637" s="118"/>
      <c r="G4637" s="119"/>
      <c r="H4637" s="120"/>
      <c r="I4637" s="119"/>
      <c r="J4637" s="119"/>
      <c r="K4637" s="120"/>
      <c r="L4637" s="119"/>
      <c r="M4637" s="119"/>
      <c r="N4637" s="453">
        <v>0</v>
      </c>
      <c r="O4637" s="453">
        <v>199000000</v>
      </c>
      <c r="P4637" s="439">
        <f t="shared" si="467"/>
        <v>-199000000</v>
      </c>
      <c r="Q4637" s="318">
        <f t="shared" si="468"/>
        <v>-100</v>
      </c>
      <c r="R4637" s="755"/>
      <c r="S4637" s="755"/>
    </row>
    <row r="4638" spans="1:19" hidden="1">
      <c r="A4638" s="208"/>
      <c r="B4638" s="165" t="s">
        <v>3382</v>
      </c>
      <c r="C4638" s="165"/>
      <c r="D4638" s="1028"/>
      <c r="E4638" s="117"/>
      <c r="F4638" s="118"/>
      <c r="G4638" s="119"/>
      <c r="H4638" s="120"/>
      <c r="I4638" s="119"/>
      <c r="J4638" s="119"/>
      <c r="K4638" s="120"/>
      <c r="L4638" s="119"/>
      <c r="M4638" s="119"/>
      <c r="N4638" s="453">
        <v>0</v>
      </c>
      <c r="O4638" s="399">
        <v>246000000</v>
      </c>
      <c r="P4638" s="439">
        <f t="shared" si="467"/>
        <v>-246000000</v>
      </c>
      <c r="Q4638" s="318">
        <f t="shared" si="468"/>
        <v>-100</v>
      </c>
      <c r="R4638" s="755"/>
      <c r="S4638" s="755"/>
    </row>
    <row r="4639" spans="1:19" hidden="1">
      <c r="A4639" s="208"/>
      <c r="B4639" s="165" t="s">
        <v>254</v>
      </c>
      <c r="C4639" s="165"/>
      <c r="D4639" s="1028"/>
      <c r="E4639" s="117"/>
      <c r="F4639" s="118"/>
      <c r="G4639" s="119"/>
      <c r="H4639" s="120"/>
      <c r="I4639" s="119"/>
      <c r="J4639" s="119"/>
      <c r="K4639" s="120"/>
      <c r="L4639" s="119"/>
      <c r="M4639" s="119"/>
      <c r="N4639" s="439">
        <v>0</v>
      </c>
      <c r="O4639" s="439">
        <v>300000000</v>
      </c>
      <c r="P4639" s="439">
        <f t="shared" si="467"/>
        <v>-300000000</v>
      </c>
      <c r="Q4639" s="318">
        <f t="shared" si="468"/>
        <v>-100</v>
      </c>
      <c r="R4639" s="755"/>
      <c r="S4639" s="755"/>
    </row>
    <row r="4640" spans="1:19" hidden="1">
      <c r="A4640" s="208"/>
      <c r="B4640" s="165" t="s">
        <v>3370</v>
      </c>
      <c r="C4640" s="165"/>
      <c r="D4640" s="1028"/>
      <c r="E4640" s="117"/>
      <c r="F4640" s="118"/>
      <c r="G4640" s="119"/>
      <c r="H4640" s="120"/>
      <c r="I4640" s="119"/>
      <c r="J4640" s="119"/>
      <c r="K4640" s="120"/>
      <c r="L4640" s="119"/>
      <c r="M4640" s="119"/>
      <c r="N4640" s="439">
        <v>0</v>
      </c>
      <c r="O4640" s="439">
        <v>15000000</v>
      </c>
      <c r="P4640" s="439">
        <f t="shared" si="467"/>
        <v>-15000000</v>
      </c>
      <c r="Q4640" s="318">
        <f t="shared" si="468"/>
        <v>-100</v>
      </c>
      <c r="R4640" s="755"/>
      <c r="S4640" s="755"/>
    </row>
    <row r="4641" spans="1:19" hidden="1">
      <c r="A4641" s="208"/>
      <c r="B4641" s="165" t="s">
        <v>3372</v>
      </c>
      <c r="C4641" s="165"/>
      <c r="D4641" s="1028"/>
      <c r="E4641" s="117"/>
      <c r="F4641" s="118"/>
      <c r="G4641" s="119"/>
      <c r="H4641" s="120"/>
      <c r="I4641" s="119"/>
      <c r="J4641" s="119"/>
      <c r="K4641" s="120"/>
      <c r="L4641" s="119"/>
      <c r="M4641" s="119"/>
      <c r="N4641" s="439">
        <v>0</v>
      </c>
      <c r="O4641" s="439">
        <v>1001600000</v>
      </c>
      <c r="P4641" s="439">
        <f t="shared" si="467"/>
        <v>-1001600000</v>
      </c>
      <c r="Q4641" s="318">
        <f t="shared" si="468"/>
        <v>-100</v>
      </c>
      <c r="R4641" s="755"/>
      <c r="S4641" s="755"/>
    </row>
    <row r="4642" spans="1:19" hidden="1">
      <c r="A4642" s="208"/>
      <c r="B4642" s="165" t="s">
        <v>3380</v>
      </c>
      <c r="C4642" s="165"/>
      <c r="D4642" s="1028"/>
      <c r="E4642" s="117"/>
      <c r="F4642" s="118"/>
      <c r="G4642" s="119"/>
      <c r="H4642" s="120"/>
      <c r="I4642" s="119"/>
      <c r="J4642" s="119"/>
      <c r="K4642" s="120"/>
      <c r="L4642" s="119"/>
      <c r="M4642" s="119"/>
      <c r="N4642" s="439">
        <v>0</v>
      </c>
      <c r="O4642" s="439">
        <v>38000000</v>
      </c>
      <c r="P4642" s="439">
        <f t="shared" si="467"/>
        <v>-38000000</v>
      </c>
      <c r="Q4642" s="318">
        <f t="shared" si="468"/>
        <v>-100</v>
      </c>
      <c r="R4642" s="755"/>
      <c r="S4642" s="755"/>
    </row>
    <row r="4643" spans="1:19" hidden="1">
      <c r="A4643" s="208"/>
      <c r="B4643" s="165" t="s">
        <v>3374</v>
      </c>
      <c r="C4643" s="165"/>
      <c r="D4643" s="1028"/>
      <c r="E4643" s="117"/>
      <c r="F4643" s="118"/>
      <c r="G4643" s="119"/>
      <c r="H4643" s="120"/>
      <c r="I4643" s="119"/>
      <c r="J4643" s="119"/>
      <c r="K4643" s="120"/>
      <c r="L4643" s="119"/>
      <c r="M4643" s="119"/>
      <c r="N4643" s="439">
        <v>0</v>
      </c>
      <c r="O4643" s="439">
        <v>416000000</v>
      </c>
      <c r="P4643" s="439">
        <f t="shared" si="467"/>
        <v>-416000000</v>
      </c>
      <c r="Q4643" s="318">
        <f t="shared" si="468"/>
        <v>-100</v>
      </c>
      <c r="R4643" s="755"/>
      <c r="S4643" s="755"/>
    </row>
    <row r="4644" spans="1:19" hidden="1">
      <c r="A4644" s="208"/>
      <c r="B4644" s="165" t="s">
        <v>3376</v>
      </c>
      <c r="C4644" s="165"/>
      <c r="D4644" s="1028"/>
      <c r="E4644" s="117"/>
      <c r="F4644" s="118"/>
      <c r="G4644" s="119"/>
      <c r="H4644" s="120"/>
      <c r="I4644" s="119"/>
      <c r="J4644" s="119"/>
      <c r="K4644" s="120"/>
      <c r="L4644" s="119"/>
      <c r="M4644" s="119"/>
      <c r="N4644" s="439">
        <v>0</v>
      </c>
      <c r="O4644" s="439">
        <v>672500000</v>
      </c>
      <c r="P4644" s="439">
        <f t="shared" si="467"/>
        <v>-672500000</v>
      </c>
      <c r="Q4644" s="318">
        <f t="shared" si="468"/>
        <v>-100</v>
      </c>
      <c r="R4644" s="755"/>
      <c r="S4644" s="755"/>
    </row>
    <row r="4645" spans="1:19" hidden="1">
      <c r="A4645" s="208"/>
      <c r="B4645" s="165" t="s">
        <v>3378</v>
      </c>
      <c r="C4645" s="165"/>
      <c r="D4645" s="1028"/>
      <c r="E4645" s="117"/>
      <c r="F4645" s="118"/>
      <c r="G4645" s="119"/>
      <c r="H4645" s="120"/>
      <c r="I4645" s="119"/>
      <c r="J4645" s="119"/>
      <c r="K4645" s="120"/>
      <c r="L4645" s="119"/>
      <c r="M4645" s="119"/>
      <c r="N4645" s="439">
        <v>0</v>
      </c>
      <c r="O4645" s="439">
        <v>162982000</v>
      </c>
      <c r="P4645" s="439">
        <f t="shared" si="467"/>
        <v>-162982000</v>
      </c>
      <c r="Q4645" s="318">
        <f t="shared" si="468"/>
        <v>-100</v>
      </c>
      <c r="R4645" s="755"/>
      <c r="S4645" s="755"/>
    </row>
    <row r="4646" spans="1:19" hidden="1">
      <c r="A4646" s="208"/>
      <c r="B4646" s="165" t="s">
        <v>255</v>
      </c>
      <c r="C4646" s="165"/>
      <c r="D4646" s="1028"/>
      <c r="E4646" s="117"/>
      <c r="F4646" s="118"/>
      <c r="G4646" s="119"/>
      <c r="H4646" s="120"/>
      <c r="I4646" s="119"/>
      <c r="J4646" s="119"/>
      <c r="K4646" s="120"/>
      <c r="L4646" s="119"/>
      <c r="M4646" s="119"/>
      <c r="N4646" s="439">
        <v>0</v>
      </c>
      <c r="O4646" s="439">
        <v>500000000</v>
      </c>
      <c r="P4646" s="439">
        <f>N4646-O4646</f>
        <v>-500000000</v>
      </c>
      <c r="Q4646" s="318">
        <f>(N4646/O4646)*100-100</f>
        <v>-100</v>
      </c>
      <c r="R4646" s="755"/>
      <c r="S4646" s="755"/>
    </row>
  </sheetData>
  <sheetProtection selectLockedCells="1" selectUnlockedCells="1"/>
  <protectedRanges>
    <protectedRange sqref="G1397:M1397" name="범위1_2_1_2_2_1_1_1_1_1_2_3_2_2_1_1_2_1"/>
    <protectedRange sqref="G1403:M1403 G1436:M1436 G1411:M1411 G1408:M1408 G1425:M1425 G1415:M1415 G1427:M1430" name="범위1_2_1_2_2_1_1_1_2_1_2_1_3_1_2_4_2_2_1_1_2_1"/>
    <protectedRange sqref="G1404:M1405" name="범위1_2_1_2_2_1_1_1_2_1_2_1_3_1_2_1_1_1_2_1_2_1_1_2_1"/>
    <protectedRange sqref="G1402:M1402" name="범위1_2_1_2_2_1_1_1_2_1_2_1_3_1_2_3_1_1_2_2_1_1_2_1"/>
    <protectedRange sqref="G1396:M1396" name="범위1_2_1_2_2_1_1_1_1_1_2_3_2_1_1_1_1_1_2_1_1_2_1"/>
    <protectedRange sqref="G1471:M1471 G1467:M1468 G1465:G1466 J1465:M1466" name="범위1_2_1_2_2_1_1_1_2_1_2_1_3_1_2_4_2_2_2"/>
    <protectedRange sqref="G1457:M1458" name="범위1_2_1_2_2_1_1_1_1_1_2_3_2_3_1_1_2_2"/>
    <protectedRange sqref="G4321:M4321 G4317 J4317:M4317 G4318:M4319" name="범위1_2_1_2_2_1_1_1_2_1_2_1_3_1_2_4_2_2_2_6_1"/>
    <protectedRange sqref="G4314:M4314" name="범위1_2_1_2_2_1_1_1_1_1_2_3_2_3_1_1_2_2_3_1"/>
    <protectedRange sqref="G1310:I1310 G1311:G1314 G1322" name="범위1_2_1_2_2_1_1_1_2_1_1_2_2_2_1_1_1"/>
    <protectedRange sqref="E2783:M2788" name="범위1_5_6_1_1_1_2_1_1"/>
    <protectedRange sqref="G2774:M2776" name="범위1_5_1_3_1_1_1_2_1_2_1_1"/>
    <protectedRange sqref="E2774:E2776" name="범위1_5_1_1_2_1_1_1_2_1_2_1_1"/>
    <protectedRange sqref="F2774:F2776" name="범위1_5_6_3_2_1_1_1_2_1_2_1_1"/>
    <protectedRange sqref="I2757:M2757 E2757 G2757" name="범위1_52_2_4_1_1_1_2_1_1"/>
    <protectedRange sqref="H2757" name="범위1_52_5_3_1_1_1_2_1_1"/>
    <protectedRange sqref="L2756 L2726:L2733" name="범위1_23_1_3_2_1_1_1_2_1_1"/>
    <protectedRange sqref="G2725:M2725 E2756:E2757 M2756 G2756:K2757 E2725:E2733 M2726:M2733 G2726:K2733" name="범위1_51_2_2_2_1_1_2_2_1_1"/>
    <protectedRange sqref="F2731:F2733 F2756:F2757 F2727:F2729" name="범위1_51_2_2_2_1_1_1_1_2_1_1"/>
    <protectedRange sqref="F2730:F2732 F2725" name="범위1_51_1_1_2_2_1_2_1_1_2_1_1"/>
    <protectedRange sqref="F2757" name="범위1_52_4_1_3_1_1_1_1_2_1_1"/>
    <protectedRange sqref="F2726" name="범위1_51_1_1_2_2_1_1_1_1_1_2_1_1"/>
    <protectedRange sqref="E2735:M2736" name="범위1_5_6_1_1_2_1_2_1_1"/>
    <protectedRange sqref="E2790 G2790:M2790" name="범위1_5_3_1_1_1_1_1_2_1_1"/>
    <protectedRange sqref="F2790" name="범위1_5_6_1_1_1_1_1_1_2_1_1"/>
    <protectedRange sqref="I2749:M2749 E2749 E2745 E2737:E2741 I2737:M2741 G2737:G2741 G2749" name="범위1_52_2_4_1_1_2_2_2_1_1"/>
    <protectedRange sqref="G2748 I2748:M2748 E2748" name="범위1_52_3_2_1_1_1_1_2_1_1"/>
    <protectedRange sqref="H2737:H2741 H2748:H2749" name="범위1_52_5_3_1_1_2_2_2_1_1"/>
    <protectedRange sqref="L2742 L2750:L2751" name="범위1_23_1_2_2_1_1_1_1_2_1_1"/>
    <protectedRange sqref="E2743 G2743:M2743 G2754:M2754" name="범위1_49_1_1_2_1_2_1_1_2_1_1"/>
    <protectedRange sqref="G2750:K2751 M2742 E2750:E2751 G2742:K2742 E2742 M2750:M2751" name="범위1_53_2_1_2_1_1_1_1_2_1_1"/>
    <protectedRange sqref="E2744 G2744:K2744" name="범위1_53_4_3_1_2_1_1_2_1_1"/>
    <protectedRange sqref="E2754" name="범위1_52_2_1_3_1_1_1_1_2_1_1"/>
    <protectedRange sqref="F2737:F2743 F2748:F2751 F2754" name="범위1_52_4_1_3_1_1_2_2_2_1_1"/>
    <protectedRange sqref="E2779:M2780 K2760:M2760 E2760 E2761:M2761" name="범위1_5_4_1_1_1_1_3_2_1_1"/>
    <protectedRange sqref="L2762:L2765 L2752" name="범위1_23_3_3_1_2_1_1_2_1_1"/>
    <protectedRange sqref="E2764:K2765 E2752 G2752:K2752 G2762:K2763 E2762:E2763 M2762:M2765 M2752" name="범위1_53_4_3_1_2_3_1_2_1_1"/>
    <protectedRange sqref="J2766:J2767 J2753" name="범위1_49_1_1_2_1_1_1_1_2_2_1_1"/>
    <protectedRange sqref="L2766:L2767 L2753" name="범위1_23_3_3_1_1_1_1_2_2_1_1"/>
    <protectedRange sqref="K2753 G2753:I2753 M2766:M2767 G2766:I2767 K2766:K2767 M2753" name="범위1_53_4_3_1_1_1_1_2_2_1_1"/>
    <protectedRange sqref="E2766:E2767 E2753" name="범위1_53_2_1_2_1_4_2_1_2_2_1_1"/>
    <protectedRange sqref="F2766:F2767 F2753" name="범위1_53_2_1_2_1_4_1_1_1_2_2_1_1"/>
    <protectedRange sqref="G2789:M2789 G2799:M2799 G2793:M2796" name="범위1_49_1_1_2_1_2_2_1_2_1_1"/>
    <protectedRange sqref="E2793:F2793 E2789 E2799 E2794:E2796" name="범위1_52_2_1_3_1_1_2_1_2_1_1"/>
    <protectedRange sqref="F2789 F2799 F2794:F2796" name="범위1_52_4_1_3_1_1_3_1_2_1_1"/>
    <protectedRange sqref="G2745 I2745:M2745" name="범위1_52_2_4_1_1_2_1_1_2_1_1"/>
    <protectedRange sqref="H2745" name="범위1_52_5_3_1_1_2_1_1_2_1_1"/>
    <protectedRange sqref="F2745" name="범위1_52_4_1_3_1_1_2_1_1_2_1_1"/>
    <protectedRange sqref="F2760:J2760" name="범위1_5_4_1_1_1_1_1_1_2_1_1"/>
    <protectedRange sqref="E2768:M2768" name="범위1_5_4_1_1_1_1_2_1_2_1_1"/>
    <protectedRange sqref="K2768" name="범위1_53_4_3_1_1_1_1_1_1_2_1_1"/>
    <protectedRange sqref="F2798" name="범위1_52_2_1_3_1_1_3_1_2_3_1_1"/>
    <protectedRange sqref="E3466" name="범위1_3_4_10_3_2_1_1_1_1_1_1_1"/>
    <protectedRange sqref="G4195:H4197 M4195:M4197 J4195:K4197 J4200:K4201 M4200:M4201 G4200:H4201 M4204 G4204:H4204 J4204:K4204 G4207:H4219 M4207:M4219 J4207:K4219" name="범위1_2_1_2_2_1_1_1_5_3_3_2_1_1_1_1_2_1_1_1_1"/>
    <protectedRange sqref="J4236:K4236 G4236:H4236 M4236 J4233:K4233 G4233:H4233 M4233 J4239:K4239 G4239:H4239 M4239" name="범위1_2_1_2_2_1_1_1_5_3_3_2_1_1_1_1_2_1_2_1_1"/>
    <protectedRange sqref="J4186:K4187 G4186:H4187 M4186:M4187 J4190:K4192 G4190:H4192 M4190:M4192" name="범위1_2_1_2_2_1_1_1_5_3_3_2_1_1_1_1_2_1_3_1_1"/>
    <protectedRange sqref="G4227:H4228 M4227:M4228 J4227:K4228 G4234:H4234 M4234 J4234:K4234 G4230:H4231 M4230:M4231 J4230:K4231" name="범위1_2_1_2_2_1_1_1_5_3_3_2_1_1_1_1_2_1_4_1_1"/>
    <protectedRange sqref="G4253:H4253 M4253 M4250:M4251 G4250:H4251 J4250:K4251 J4253:K4253" name="범위1_2_1_2_2_1_1_1_5_3_3_2_1_1_1_1_2_1_5_1_1"/>
    <protectedRange sqref="G4246:H4248 M4246:M4248 J4246:K4248 J4182:K4183 M4182:M4183 G4182:H4183" name="범위1_2_1_2_2_1_1_1_5_3_3_2_1_1_1_1_2_1_6_1_1"/>
    <protectedRange sqref="M4242:M4243 G4242:H4243 J4242:K4243" name="범위1_2_1_2_2_1_1_1_5_3_3_2_1_1_1_1_2_1_1_1_2_1_1"/>
    <protectedRange sqref="M4244 G4244:H4244 J4244:K4244" name="범위1_2_1_2_2_1_1_1_5_3_3_2_1_1_1_1_2_1_1_2_1_1_1"/>
  </protectedRanges>
  <autoFilter ref="A3:BS2366"/>
  <dataConsolidate/>
  <mergeCells count="4">
    <mergeCell ref="A5:C5"/>
    <mergeCell ref="A4:C4"/>
    <mergeCell ref="A2369:C2369"/>
    <mergeCell ref="A7:C7"/>
  </mergeCells>
  <phoneticPr fontId="1" type="noConversion"/>
  <conditionalFormatting sqref="P213 P260 P256 P249 P240 P226:P227 P210 P234 N4:P5">
    <cfRule type="cellIs" dxfId="117" priority="419" operator="equal">
      <formula>31682158</formula>
    </cfRule>
    <cfRule type="cellIs" dxfId="116" priority="420" operator="equal">
      <formula>31682158</formula>
    </cfRule>
  </conditionalFormatting>
  <conditionalFormatting sqref="P904:P905 P920:P922 P908 P910:P912 P914:P915 P924:P926">
    <cfRule type="cellIs" dxfId="115" priority="105" operator="equal">
      <formula>31682158</formula>
    </cfRule>
    <cfRule type="cellIs" dxfId="114" priority="106" operator="equal">
      <formula>31682158</formula>
    </cfRule>
  </conditionalFormatting>
  <conditionalFormatting sqref="P871 P814 P1031 P1002">
    <cfRule type="cellIs" dxfId="113" priority="213" operator="equal">
      <formula>31682158</formula>
    </cfRule>
    <cfRule type="cellIs" dxfId="112" priority="214" operator="equal">
      <formula>31682158</formula>
    </cfRule>
  </conditionalFormatting>
  <conditionalFormatting sqref="P929 P931:P933 P935:P936">
    <cfRule type="cellIs" dxfId="111" priority="107" operator="equal">
      <formula>31682158</formula>
    </cfRule>
    <cfRule type="cellIs" dxfId="110" priority="108" operator="equal">
      <formula>31682158</formula>
    </cfRule>
  </conditionalFormatting>
  <conditionalFormatting sqref="P917">
    <cfRule type="cellIs" dxfId="109" priority="99" operator="equal">
      <formula>31682158</formula>
    </cfRule>
    <cfRule type="cellIs" dxfId="108" priority="100" operator="equal">
      <formula>31682158</formula>
    </cfRule>
  </conditionalFormatting>
  <conditionalFormatting sqref="P919">
    <cfRule type="cellIs" dxfId="107" priority="103" operator="equal">
      <formula>31682158</formula>
    </cfRule>
    <cfRule type="cellIs" dxfId="106" priority="104" operator="equal">
      <formula>31682158</formula>
    </cfRule>
  </conditionalFormatting>
  <conditionalFormatting sqref="P918">
    <cfRule type="cellIs" dxfId="105" priority="101" operator="equal">
      <formula>31682158</formula>
    </cfRule>
    <cfRule type="cellIs" dxfId="104" priority="102" operator="equal">
      <formula>31682158</formula>
    </cfRule>
  </conditionalFormatting>
  <conditionalFormatting sqref="P928">
    <cfRule type="cellIs" dxfId="103" priority="97" operator="equal">
      <formula>31682158</formula>
    </cfRule>
    <cfRule type="cellIs" dxfId="102" priority="98" operator="equal">
      <formula>31682158</formula>
    </cfRule>
  </conditionalFormatting>
  <conditionalFormatting sqref="P939">
    <cfRule type="cellIs" dxfId="101" priority="91" operator="equal">
      <formula>31682158</formula>
    </cfRule>
    <cfRule type="cellIs" dxfId="100" priority="92" operator="equal">
      <formula>31682158</formula>
    </cfRule>
  </conditionalFormatting>
  <conditionalFormatting sqref="P940">
    <cfRule type="cellIs" dxfId="99" priority="89" operator="equal">
      <formula>31682158</formula>
    </cfRule>
    <cfRule type="cellIs" dxfId="98" priority="90" operator="equal">
      <formula>31682158</formula>
    </cfRule>
  </conditionalFormatting>
  <conditionalFormatting sqref="P954">
    <cfRule type="cellIs" dxfId="97" priority="69" operator="equal">
      <formula>31682158</formula>
    </cfRule>
    <cfRule type="cellIs" dxfId="96" priority="70" operator="equal">
      <formula>31682158</formula>
    </cfRule>
  </conditionalFormatting>
  <conditionalFormatting sqref="P955">
    <cfRule type="cellIs" dxfId="95" priority="67" operator="equal">
      <formula>31682158</formula>
    </cfRule>
    <cfRule type="cellIs" dxfId="94" priority="68" operator="equal">
      <formula>31682158</formula>
    </cfRule>
  </conditionalFormatting>
  <conditionalFormatting sqref="P958">
    <cfRule type="cellIs" dxfId="93" priority="65" operator="equal">
      <formula>31682158</formula>
    </cfRule>
    <cfRule type="cellIs" dxfId="92" priority="66" operator="equal">
      <formula>31682158</formula>
    </cfRule>
  </conditionalFormatting>
  <conditionalFormatting sqref="P959">
    <cfRule type="cellIs" dxfId="91" priority="63" operator="equal">
      <formula>31682158</formula>
    </cfRule>
    <cfRule type="cellIs" dxfId="90" priority="64" operator="equal">
      <formula>31682158</formula>
    </cfRule>
  </conditionalFormatting>
  <conditionalFormatting sqref="P949">
    <cfRule type="cellIs" dxfId="89" priority="75" operator="equal">
      <formula>31682158</formula>
    </cfRule>
    <cfRule type="cellIs" dxfId="88" priority="76" operator="equal">
      <formula>31682158</formula>
    </cfRule>
  </conditionalFormatting>
  <conditionalFormatting sqref="P191 P194 P196 P206 P198 P203">
    <cfRule type="cellIs" dxfId="87" priority="143" operator="equal">
      <formula>31682158</formula>
    </cfRule>
    <cfRule type="cellIs" dxfId="86" priority="144" operator="equal">
      <formula>31682158</formula>
    </cfRule>
  </conditionalFormatting>
  <conditionalFormatting sqref="P946 P951 P956 P960 P963 P967 P979 P982 P989 P992 P996">
    <cfRule type="cellIs" dxfId="85" priority="93" operator="equal">
      <formula>31682158</formula>
    </cfRule>
    <cfRule type="cellIs" dxfId="84" priority="94" operator="equal">
      <formula>31682158</formula>
    </cfRule>
  </conditionalFormatting>
  <conditionalFormatting sqref="P806 P810">
    <cfRule type="cellIs" dxfId="83" priority="131" operator="equal">
      <formula>31682158</formula>
    </cfRule>
    <cfRule type="cellIs" dxfId="82" priority="132" operator="equal">
      <formula>31682158</formula>
    </cfRule>
  </conditionalFormatting>
  <conditionalFormatting sqref="P791 P764 P770 P778 P782 P785 P788 P803 P759 P800">
    <cfRule type="cellIs" dxfId="81" priority="129" operator="equal">
      <formula>31682158</formula>
    </cfRule>
    <cfRule type="cellIs" dxfId="80" priority="130" operator="equal">
      <formula>31682158</formula>
    </cfRule>
  </conditionalFormatting>
  <conditionalFormatting sqref="P999">
    <cfRule type="cellIs" dxfId="79" priority="15" operator="equal">
      <formula>31682158</formula>
    </cfRule>
    <cfRule type="cellIs" dxfId="78" priority="16" operator="equal">
      <formula>31682158</formula>
    </cfRule>
  </conditionalFormatting>
  <conditionalFormatting sqref="P820 P825 P831 P836 P839 P842 P845 P848 P856 P859 P865">
    <cfRule type="cellIs" dxfId="77" priority="117" operator="equal">
      <formula>31682158</formula>
    </cfRule>
    <cfRule type="cellIs" dxfId="76" priority="118" operator="equal">
      <formula>31682158</formula>
    </cfRule>
  </conditionalFormatting>
  <conditionalFormatting sqref="P1030">
    <cfRule type="cellIs" dxfId="75" priority="7" operator="equal">
      <formula>31682158</formula>
    </cfRule>
    <cfRule type="cellIs" dxfId="74" priority="8" operator="equal">
      <formula>31682158</formula>
    </cfRule>
  </conditionalFormatting>
  <conditionalFormatting sqref="P907">
    <cfRule type="cellIs" dxfId="73" priority="95" operator="equal">
      <formula>31682158</formula>
    </cfRule>
    <cfRule type="cellIs" dxfId="72" priority="96" operator="equal">
      <formula>31682158</formula>
    </cfRule>
  </conditionalFormatting>
  <conditionalFormatting sqref="N1610:N1611">
    <cfRule type="cellIs" dxfId="71" priority="5" operator="equal">
      <formula>31682158</formula>
    </cfRule>
    <cfRule type="cellIs" dxfId="70" priority="6" operator="equal">
      <formula>31682158</formula>
    </cfRule>
  </conditionalFormatting>
  <conditionalFormatting sqref="P879 P875 P889 P883 P886 P893 P898 P901">
    <cfRule type="cellIs" dxfId="69" priority="113" operator="equal">
      <formula>31682158</formula>
    </cfRule>
    <cfRule type="cellIs" dxfId="68" priority="114" operator="equal">
      <formula>31682158</formula>
    </cfRule>
  </conditionalFormatting>
  <conditionalFormatting sqref="P1005:P1008 P1010:P1014 P1016:P1017 P1019:P1024 P1026:P1028">
    <cfRule type="cellIs" dxfId="67" priority="9" operator="equal">
      <formula>31682158</formula>
    </cfRule>
    <cfRule type="cellIs" dxfId="66" priority="10" operator="equal">
      <formula>31682158</formula>
    </cfRule>
  </conditionalFormatting>
  <conditionalFormatting sqref="P1000">
    <cfRule type="cellIs" dxfId="65" priority="13" operator="equal">
      <formula>31682158</formula>
    </cfRule>
    <cfRule type="cellIs" dxfId="64" priority="14" operator="equal">
      <formula>31682158</formula>
    </cfRule>
  </conditionalFormatting>
  <conditionalFormatting sqref="P1001">
    <cfRule type="cellIs" dxfId="63" priority="11" operator="equal">
      <formula>31682158</formula>
    </cfRule>
    <cfRule type="cellIs" dxfId="62" priority="12" operator="equal">
      <formula>31682158</formula>
    </cfRule>
  </conditionalFormatting>
  <conditionalFormatting sqref="P941">
    <cfRule type="cellIs" dxfId="61" priority="87" operator="equal">
      <formula>31682158</formula>
    </cfRule>
    <cfRule type="cellIs" dxfId="60" priority="88" operator="equal">
      <formula>31682158</formula>
    </cfRule>
  </conditionalFormatting>
  <conditionalFormatting sqref="P942">
    <cfRule type="cellIs" dxfId="59" priority="85" operator="equal">
      <formula>31682158</formula>
    </cfRule>
    <cfRule type="cellIs" dxfId="58" priority="86" operator="equal">
      <formula>31682158</formula>
    </cfRule>
  </conditionalFormatting>
  <conditionalFormatting sqref="P943">
    <cfRule type="cellIs" dxfId="57" priority="83" operator="equal">
      <formula>31682158</formula>
    </cfRule>
    <cfRule type="cellIs" dxfId="56" priority="84" operator="equal">
      <formula>31682158</formula>
    </cfRule>
  </conditionalFormatting>
  <conditionalFormatting sqref="P944">
    <cfRule type="cellIs" dxfId="55" priority="81" operator="equal">
      <formula>31682158</formula>
    </cfRule>
    <cfRule type="cellIs" dxfId="54" priority="82" operator="equal">
      <formula>31682158</formula>
    </cfRule>
  </conditionalFormatting>
  <conditionalFormatting sqref="P945">
    <cfRule type="cellIs" dxfId="53" priority="79" operator="equal">
      <formula>31682158</formula>
    </cfRule>
    <cfRule type="cellIs" dxfId="52" priority="80" operator="equal">
      <formula>31682158</formula>
    </cfRule>
  </conditionalFormatting>
  <conditionalFormatting sqref="P948">
    <cfRule type="cellIs" dxfId="51" priority="77" operator="equal">
      <formula>31682158</formula>
    </cfRule>
    <cfRule type="cellIs" dxfId="50" priority="78" operator="equal">
      <formula>31682158</formula>
    </cfRule>
  </conditionalFormatting>
  <conditionalFormatting sqref="P950">
    <cfRule type="cellIs" dxfId="49" priority="73" operator="equal">
      <formula>31682158</formula>
    </cfRule>
    <cfRule type="cellIs" dxfId="48" priority="74" operator="equal">
      <formula>31682158</formula>
    </cfRule>
  </conditionalFormatting>
  <conditionalFormatting sqref="P953">
    <cfRule type="cellIs" dxfId="47" priority="71" operator="equal">
      <formula>31682158</formula>
    </cfRule>
    <cfRule type="cellIs" dxfId="46" priority="72" operator="equal">
      <formula>31682158</formula>
    </cfRule>
  </conditionalFormatting>
  <conditionalFormatting sqref="P962">
    <cfRule type="cellIs" dxfId="45" priority="61" operator="equal">
      <formula>31682158</formula>
    </cfRule>
    <cfRule type="cellIs" dxfId="44" priority="62" operator="equal">
      <formula>31682158</formula>
    </cfRule>
  </conditionalFormatting>
  <conditionalFormatting sqref="P965">
    <cfRule type="cellIs" dxfId="43" priority="59" operator="equal">
      <formula>31682158</formula>
    </cfRule>
    <cfRule type="cellIs" dxfId="42" priority="60" operator="equal">
      <formula>31682158</formula>
    </cfRule>
  </conditionalFormatting>
  <conditionalFormatting sqref="P966">
    <cfRule type="cellIs" dxfId="41" priority="57" operator="equal">
      <formula>31682158</formula>
    </cfRule>
    <cfRule type="cellIs" dxfId="40" priority="58" operator="equal">
      <formula>31682158</formula>
    </cfRule>
  </conditionalFormatting>
  <conditionalFormatting sqref="P969">
    <cfRule type="cellIs" dxfId="39" priority="55" operator="equal">
      <formula>31682158</formula>
    </cfRule>
    <cfRule type="cellIs" dxfId="38" priority="56" operator="equal">
      <formula>31682158</formula>
    </cfRule>
  </conditionalFormatting>
  <conditionalFormatting sqref="P970">
    <cfRule type="cellIs" dxfId="37" priority="53" operator="equal">
      <formula>31682158</formula>
    </cfRule>
    <cfRule type="cellIs" dxfId="36" priority="54" operator="equal">
      <formula>31682158</formula>
    </cfRule>
  </conditionalFormatting>
  <conditionalFormatting sqref="P971">
    <cfRule type="cellIs" dxfId="35" priority="51" operator="equal">
      <formula>31682158</formula>
    </cfRule>
    <cfRule type="cellIs" dxfId="34" priority="52" operator="equal">
      <formula>31682158</formula>
    </cfRule>
  </conditionalFormatting>
  <conditionalFormatting sqref="P972">
    <cfRule type="cellIs" dxfId="33" priority="49" operator="equal">
      <formula>31682158</formula>
    </cfRule>
    <cfRule type="cellIs" dxfId="32" priority="50" operator="equal">
      <formula>31682158</formula>
    </cfRule>
  </conditionalFormatting>
  <conditionalFormatting sqref="P973">
    <cfRule type="cellIs" dxfId="31" priority="47" operator="equal">
      <formula>31682158</formula>
    </cfRule>
    <cfRule type="cellIs" dxfId="30" priority="48" operator="equal">
      <formula>31682158</formula>
    </cfRule>
  </conditionalFormatting>
  <conditionalFormatting sqref="P974">
    <cfRule type="cellIs" dxfId="29" priority="45" operator="equal">
      <formula>31682158</formula>
    </cfRule>
    <cfRule type="cellIs" dxfId="28" priority="46" operator="equal">
      <formula>31682158</formula>
    </cfRule>
  </conditionalFormatting>
  <conditionalFormatting sqref="P975">
    <cfRule type="cellIs" dxfId="27" priority="43" operator="equal">
      <formula>31682158</formula>
    </cfRule>
    <cfRule type="cellIs" dxfId="26" priority="44" operator="equal">
      <formula>31682158</formula>
    </cfRule>
  </conditionalFormatting>
  <conditionalFormatting sqref="P976">
    <cfRule type="cellIs" dxfId="25" priority="41" operator="equal">
      <formula>31682158</formula>
    </cfRule>
    <cfRule type="cellIs" dxfId="24" priority="42" operator="equal">
      <formula>31682158</formula>
    </cfRule>
  </conditionalFormatting>
  <conditionalFormatting sqref="P977">
    <cfRule type="cellIs" dxfId="23" priority="39" operator="equal">
      <formula>31682158</formula>
    </cfRule>
    <cfRule type="cellIs" dxfId="22" priority="40" operator="equal">
      <formula>31682158</formula>
    </cfRule>
  </conditionalFormatting>
  <conditionalFormatting sqref="P978">
    <cfRule type="cellIs" dxfId="21" priority="37" operator="equal">
      <formula>31682158</formula>
    </cfRule>
    <cfRule type="cellIs" dxfId="20" priority="38" operator="equal">
      <formula>31682158</formula>
    </cfRule>
  </conditionalFormatting>
  <conditionalFormatting sqref="P981">
    <cfRule type="cellIs" dxfId="19" priority="35" operator="equal">
      <formula>31682158</formula>
    </cfRule>
    <cfRule type="cellIs" dxfId="18" priority="36" operator="equal">
      <formula>31682158</formula>
    </cfRule>
  </conditionalFormatting>
  <conditionalFormatting sqref="P984">
    <cfRule type="cellIs" dxfId="17" priority="33" operator="equal">
      <formula>31682158</formula>
    </cfRule>
    <cfRule type="cellIs" dxfId="16" priority="34" operator="equal">
      <formula>31682158</formula>
    </cfRule>
  </conditionalFormatting>
  <conditionalFormatting sqref="P985">
    <cfRule type="cellIs" dxfId="15" priority="31" operator="equal">
      <formula>31682158</formula>
    </cfRule>
    <cfRule type="cellIs" dxfId="14" priority="32" operator="equal">
      <formula>31682158</formula>
    </cfRule>
  </conditionalFormatting>
  <conditionalFormatting sqref="P986">
    <cfRule type="cellIs" dxfId="13" priority="29" operator="equal">
      <formula>31682158</formula>
    </cfRule>
    <cfRule type="cellIs" dxfId="12" priority="30" operator="equal">
      <formula>31682158</formula>
    </cfRule>
  </conditionalFormatting>
  <conditionalFormatting sqref="P987">
    <cfRule type="cellIs" dxfId="11" priority="27" operator="equal">
      <formula>31682158</formula>
    </cfRule>
    <cfRule type="cellIs" dxfId="10" priority="28" operator="equal">
      <formula>31682158</formula>
    </cfRule>
  </conditionalFormatting>
  <conditionalFormatting sqref="P988">
    <cfRule type="cellIs" dxfId="9" priority="25" operator="equal">
      <formula>31682158</formula>
    </cfRule>
    <cfRule type="cellIs" dxfId="8" priority="26" operator="equal">
      <formula>31682158</formula>
    </cfRule>
  </conditionalFormatting>
  <conditionalFormatting sqref="P991">
    <cfRule type="cellIs" dxfId="7" priority="23" operator="equal">
      <formula>31682158</formula>
    </cfRule>
    <cfRule type="cellIs" dxfId="6" priority="24" operator="equal">
      <formula>31682158</formula>
    </cfRule>
  </conditionalFormatting>
  <conditionalFormatting sqref="P994">
    <cfRule type="cellIs" dxfId="5" priority="21" operator="equal">
      <formula>31682158</formula>
    </cfRule>
    <cfRule type="cellIs" dxfId="4" priority="22" operator="equal">
      <formula>31682158</formula>
    </cfRule>
  </conditionalFormatting>
  <conditionalFormatting sqref="P995">
    <cfRule type="cellIs" dxfId="3" priority="19" operator="equal">
      <formula>31682158</formula>
    </cfRule>
    <cfRule type="cellIs" dxfId="2" priority="20" operator="equal">
      <formula>31682158</formula>
    </cfRule>
  </conditionalFormatting>
  <conditionalFormatting sqref="P998">
    <cfRule type="cellIs" dxfId="1" priority="17" operator="equal">
      <formula>31682158</formula>
    </cfRule>
    <cfRule type="cellIs" dxfId="0" priority="18" operator="equal">
      <formula>31682158</formula>
    </cfRule>
  </conditionalFormatting>
  <dataValidations count="10">
    <dataValidation type="list" allowBlank="1" showInputMessage="1" showErrorMessage="1" sqref="D1151:D1154 D1146:D1147 D1132:D1134 D1123:D1124 D1116:D1121 D1127:D1130 D1136:D1138 D1141:D1144 D1189">
      <formula1>#REF!</formula1>
    </dataValidation>
    <dataValidation type="list" allowBlank="1" showInputMessage="1" showErrorMessage="1" sqref="C3715">
      <formula1>$R$1:$AY$1</formula1>
    </dataValidation>
    <dataValidation type="list" allowBlank="1" showInputMessage="1" showErrorMessage="1" sqref="E3406 D1947:D1950 D1938:D1945 D1880:D1881 D1859:D1862 D1931 D1909:D1910 D1883:D1885 D2098">
      <formula1>$R$1:$AZ$1</formula1>
    </dataValidation>
    <dataValidation type="list" allowBlank="1" showInputMessage="1" showErrorMessage="1" sqref="D426:D446 D609:D637 D579:D603 D526:D577 D1168:D1175 D394:D403 D2944:D3054 D785:D1078 D411:D412 D391:D392 D385:D388 D422:D424 D3493:D3562 D3415:D3489 D135:D383 D2536 D1393:D1653 D2668:D2669 D1122 D1125:D1126 D1135 D1092:D1115 D1084:D1090 D1080:D1081 D1181:D1188 D414:D417 D1155:D1166 D3275:D3276 D1177:D1179 D1148:D1150 D1139:D1140 D1190:D1220 D122:D132 D2800:D2892 D511:D523 D1131 D3056:D3172 D3714:D3716 D3987:D3988 D2:D120 D640:D783 D1911:D1930 D1886:D1908 D1882 D1863:D1879 D1932:D1937 D1716:D1717 D1720:D1858 D1946 D1951:D2097 D2099:D2370 D4130:D4132 D4254 D4368:D1048576">
      <formula1>$R$2:$BQ$2</formula1>
    </dataValidation>
    <dataValidation type="list" allowBlank="1" showInputMessage="1" showErrorMessage="1" sqref="D133:D134 D524:D525 D404:D410 D418:D421 D384 D389:D390 D393 D425 D413 D121">
      <formula1>$O$2:$BN$2</formula1>
    </dataValidation>
    <dataValidation type="list" allowBlank="1" showInputMessage="1" showErrorMessage="1" sqref="D487">
      <formula1>$R$2:$BM$2</formula1>
    </dataValidation>
    <dataValidation type="list" allowBlank="1" showInputMessage="1" showErrorMessage="1" sqref="D4078:D4079 D4064:D4071 D4124:D4129 D4118:D4122 D4073:D4076 D4081:D4082 D4108:D4110 D4084:D4103 D4056:D4062 D4036:D4038 D4043:D4044 D4032:D4034 D4016:D4017 D4019:D4024 D4026:D4027 D4029:D4030 D4013:D4014 D4040:D4041 D4053:D4054 D1654:D1715 D1718:D1719 D4105:D4106 D4112:D4115">
      <formula1>$R$1:$BB$1</formula1>
    </dataValidation>
    <dataValidation type="list" allowBlank="1" showInputMessage="1" showErrorMessage="1" sqref="D3173:D3274 D3391:D3414 D3332:D3389 D3277:D3330 D3563:D3713 D1221:D1392 D2537:D2667 D3989:D4012 D4116:D4117 D4111 D4123 D4083 D4077 D4063 D4072 D4080 D4055 D4104 D4107 D4035 D4028 D4025 D4018 D4031 D4015 D4042 D4039 D4045:D4052 D3490:D3492 D4133:D4253 D2371:D2535 D2670:D2799 D4255:D4367 D3717:D3986">
      <formula1>$R$2:$BT$2</formula1>
    </dataValidation>
    <dataValidation type="list" allowBlank="1" showInputMessage="1" showErrorMessage="1" sqref="D488:D510 D447:D486">
      <formula1>$R$2:$BI$2</formula1>
    </dataValidation>
    <dataValidation type="list" allowBlank="1" showInputMessage="1" showErrorMessage="1" sqref="D2893:D2938 D2940:D2943">
      <formula1>$Q$2:$BS$2</formula1>
    </dataValidation>
  </dataValidations>
  <printOptions horizontalCentered="1"/>
  <pageMargins left="0.25" right="0.25" top="0.75" bottom="0.75" header="0.3" footer="0.3"/>
  <pageSetup paperSize="9" scale="73" firstPageNumber="10" fitToHeight="0" orientation="landscape" useFirstPageNumber="1" r:id="rId1"/>
  <headerFooter>
    <firstFooter>&amp;C- 9 -</first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2</vt:i4>
      </vt:variant>
    </vt:vector>
  </HeadingPairs>
  <TitlesOfParts>
    <vt:vector size="7" baseType="lpstr">
      <vt:lpstr>0. 표지</vt:lpstr>
      <vt:lpstr>I. 예산총칙</vt:lpstr>
      <vt:lpstr>II. 예산총괄표_예산과목별</vt:lpstr>
      <vt:lpstr>III. 수입예산</vt:lpstr>
      <vt:lpstr>IV. 지출예산</vt:lpstr>
      <vt:lpstr>'0. 표지'!Print_Area</vt:lpstr>
      <vt:lpstr>'I. 예산총칙'!Print_Area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김정은</dc:creator>
  <cp:lastModifiedBy>Ahn</cp:lastModifiedBy>
  <cp:lastPrinted>2017-12-27T00:08:09Z</cp:lastPrinted>
  <dcterms:created xsi:type="dcterms:W3CDTF">2014-09-02T01:18:09Z</dcterms:created>
  <dcterms:modified xsi:type="dcterms:W3CDTF">2018-01-16T05:20:14Z</dcterms:modified>
</cp:coreProperties>
</file>