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20" yWindow="1125" windowWidth="27840" windowHeight="16320" tabRatio="794" activeTab="5"/>
  </bookViews>
  <sheets>
    <sheet name="원가계산서(총괄)" sheetId="16" r:id="rId1"/>
    <sheet name="원가계산서(기계)(검은집)" sheetId="25" r:id="rId2"/>
    <sheet name="공종별집계표(기계)(검은집)" sheetId="19" r:id="rId3"/>
    <sheet name="공종별내역서(기계)(검은집)" sheetId="20" r:id="rId4"/>
    <sheet name="원가계산서(기계)(계단집)" sheetId="15" r:id="rId5"/>
    <sheet name="공종별집계표기계(계단집)" sheetId="21" r:id="rId6"/>
    <sheet name="공종별내역서 기계(계단집)" sheetId="22" r:id="rId7"/>
    <sheet name="신규일위대가목록" sheetId="33" r:id="rId8"/>
    <sheet name="신규일위대가(정화조)" sheetId="30" r:id="rId9"/>
    <sheet name="신규일위대가" sheetId="31" r:id="rId10"/>
    <sheet name="신규단가대비표" sheetId="3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Dist_Bin" localSheetId="1" hidden="1">[1]조명시설!#REF!</definedName>
    <definedName name="_Dist_Bin" localSheetId="4" hidden="1">[1]조명시설!#REF!</definedName>
    <definedName name="_Dist_Bin" localSheetId="0" hidden="1">[1]조명시설!#REF!</definedName>
    <definedName name="_Dist_Bin" hidden="1">[1]조명시설!#REF!</definedName>
    <definedName name="_Dist_Values" localSheetId="1" hidden="1">[1]조명시설!#REF!</definedName>
    <definedName name="_Dist_Values" localSheetId="4" hidden="1">[1]조명시설!#REF!</definedName>
    <definedName name="_Dist_Values" localSheetId="0" hidden="1">[1]조명시설!#REF!</definedName>
    <definedName name="_Dist_Values" hidden="1">[1]조명시설!#REF!</definedName>
    <definedName name="_Fill" localSheetId="1" hidden="1">#REF!</definedName>
    <definedName name="_Fill" localSheetId="4" hidden="1">#REF!</definedName>
    <definedName name="_Fill" localSheetId="0" hidden="1">#REF!</definedName>
    <definedName name="_Fill" hidden="1">#REF!</definedName>
    <definedName name="_xlnm._FilterDatabase" localSheetId="1" hidden="1">#REF!</definedName>
    <definedName name="_xlnm._FilterDatabase" localSheetId="4" hidden="1">#REF!</definedName>
    <definedName name="_xlnm._FilterDatabase" localSheetId="0" hidden="1">#REF!</definedName>
    <definedName name="_xlnm._FilterDatabase" hidden="1">#REF!</definedName>
    <definedName name="_key01" localSheetId="1" hidden="1">#REF!</definedName>
    <definedName name="_key01" localSheetId="4" hidden="1">#REF!</definedName>
    <definedName name="_key01" localSheetId="0" hidden="1">#REF!</definedName>
    <definedName name="_key01" hidden="1">#REF!</definedName>
    <definedName name="_key02" localSheetId="1" hidden="1">#REF!</definedName>
    <definedName name="_key02" localSheetId="4" hidden="1">#REF!</definedName>
    <definedName name="_key02" localSheetId="0" hidden="1">#REF!</definedName>
    <definedName name="_key02" hidden="1">#REF!</definedName>
    <definedName name="_Key1" localSheetId="1" hidden="1">#REF!</definedName>
    <definedName name="_Key1" localSheetId="4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4" hidden="1">#REF!</definedName>
    <definedName name="_Key2" localSheetId="0" hidden="1">#REF!</definedName>
    <definedName name="_Key2" hidden="1">#REF!</definedName>
    <definedName name="_MatInverse_In" localSheetId="1" hidden="1">#REF!</definedName>
    <definedName name="_MatInverse_In" localSheetId="4" hidden="1">#REF!</definedName>
    <definedName name="_MatInverse_In" localSheetId="0" hidden="1">#REF!</definedName>
    <definedName name="_MatInverse_In" hidden="1">#REF!</definedName>
    <definedName name="_MatMult_A" localSheetId="1" hidden="1">#REF!</definedName>
    <definedName name="_MatMult_A" localSheetId="4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4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4" hidden="1">#REF!</definedName>
    <definedName name="_MatMult_B" localSheetId="0" hidden="1">#REF!</definedName>
    <definedName name="_MatMult_B" hidden="1">#REF!</definedName>
    <definedName name="_Order1" hidden="1">0</definedName>
    <definedName name="_Order2" hidden="1">255</definedName>
    <definedName name="_Regression_Int" hidden="1">1</definedName>
    <definedName name="_Sort" localSheetId="1" hidden="1">#REF!</definedName>
    <definedName name="_Sort" localSheetId="4" hidden="1">#REF!</definedName>
    <definedName name="_Sort" localSheetId="0" hidden="1">#REF!</definedName>
    <definedName name="_Sort" hidden="1">#REF!</definedName>
    <definedName name="_Table1_In1" hidden="1">[2]시행후면적!$O$59:$O$59</definedName>
    <definedName name="_Table1_Out" hidden="1">[2]시행후면적!$O$6006:$O$6006</definedName>
    <definedName name="AccessDatabase" hidden="1">"E:\WORK\VISUAL\MIRAE\LOADSYS\LoadDB.mdb"</definedName>
    <definedName name="AJHD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AJHD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AJH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AJH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dddd" localSheetId="1" hidden="1">#REF!</definedName>
    <definedName name="ddddd" localSheetId="4" hidden="1">#REF!</definedName>
    <definedName name="ddddd" localSheetId="0" hidden="1">#REF!</definedName>
    <definedName name="ddddd" hidden="1">#REF!</definedName>
    <definedName name="DDFRE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DFRE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DFR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DFR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FSWE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FSWE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FSW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FS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NJA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NJA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NJA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NJ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F" localSheetId="1" hidden="1">#REF!</definedName>
    <definedName name="FF" localSheetId="4" hidden="1">#REF!</definedName>
    <definedName name="FF" localSheetId="0" hidden="1">#REF!</definedName>
    <definedName name="FF" hidden="1">#REF!</definedName>
    <definedName name="GEMCO" localSheetId="1" hidden="1">#REF!</definedName>
    <definedName name="GEMCO" localSheetId="4" hidden="1">#REF!</definedName>
    <definedName name="GEMCO" localSheetId="0" hidden="1">#REF!</definedName>
    <definedName name="GEMCO" hidden="1">#REF!</definedName>
    <definedName name="GGGTR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GTR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GTR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GTR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TREW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TREW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TREW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TRE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ardwar" localSheetId="1" hidden="1">[3]Sheet3!#REF!</definedName>
    <definedName name="hardwar" localSheetId="4" hidden="1">[3]Sheet3!#REF!</definedName>
    <definedName name="hardwar" localSheetId="0" hidden="1">[3]Sheet3!#REF!</definedName>
    <definedName name="hardwar" hidden="1">[3]Sheet3!#REF!</definedName>
    <definedName name="HHHH" localSheetId="1" hidden="1">#REF!</definedName>
    <definedName name="HHHH" localSheetId="4" hidden="1">#REF!</definedName>
    <definedName name="HHHH" localSheetId="0" hidden="1">#REF!</definedName>
    <definedName name="HHHH" hidden="1">#REF!</definedName>
    <definedName name="HTML_CodePage" hidden="1">949</definedName>
    <definedName name="HTML_Control" localSheetId="1" hidden="1">{"'급수사용량산정 (2)'!$A$1:$M$49","'급수사용량산정 (2)'!$A$1:$M$80"}</definedName>
    <definedName name="HTML_Control" localSheetId="4" hidden="1">{"'급수사용량산정 (2)'!$A$1:$M$49","'급수사용량산정 (2)'!$A$1:$M$80"}</definedName>
    <definedName name="HTML_Control" localSheetId="0" hidden="1">{"'급수사용량산정 (2)'!$A$1:$M$49","'급수사용량산정 (2)'!$A$1:$M$80"}</definedName>
    <definedName name="HTML_Control" hidden="1">{"'급수사용량산정 (2)'!$A$1:$M$49","'급수사용량산정 (2)'!$A$1:$M$80"}</definedName>
    <definedName name="HTML_Description" hidden="1">""</definedName>
    <definedName name="HTML_Email" hidden="1">""</definedName>
    <definedName name="HTML_Header" hidden="1">"급수사용량산정 (2)"</definedName>
    <definedName name="HTML_LastUpdate" hidden="1">"99-11-08"</definedName>
    <definedName name="HTML_LineAfter" hidden="1">TRUE</definedName>
    <definedName name="HTML_LineBefore" hidden="1">TRUE</definedName>
    <definedName name="HTML_Name" hidden="1">"주경남."</definedName>
    <definedName name="HTML_OBDlg2" hidden="1">TRUE</definedName>
    <definedName name="HTML_OBDlg4" hidden="1">TRUE</definedName>
    <definedName name="HTML_OS" hidden="1">0</definedName>
    <definedName name="HTML_PathFile" hidden="1">"D:\PROJECT\C-PROJECT\급수량.htm"</definedName>
    <definedName name="HTML_Title" hidden="1">"오수집수정"</definedName>
    <definedName name="HTML1_1" hidden="1">"'[엑셀95-따라하기 문제.xls]인터넷 어시스턴트'!$A$1:$J$18"</definedName>
    <definedName name="HTML1_10" hidden="1">"Marihan@hitel.kol.co.kr"</definedName>
    <definedName name="HTML1_11" hidden="1">1</definedName>
    <definedName name="HTML1_12" hidden="1">"C:\김종완\원고\[작업중] 한빛-엑셀70\CD-ROM문제\따라하기 문제&amp;그림\MyHTML01.htm"</definedName>
    <definedName name="HTML1_2" hidden="1">1</definedName>
    <definedName name="HTML1_3" hidden="1">"엑셀 프로젝트"</definedName>
    <definedName name="HTML1_4" hidden="1">"인터넷 어시스턴트"</definedName>
    <definedName name="HTML1_5" hidden="1">"엑셀 워크시트를 HTML문서로 변환한다. 이 적업은 &lt;한빛 미디어&gt; 책에서만 가능하며, [어린왕자]만의 독특한 아이디어 이다."</definedName>
    <definedName name="HTML1_6" hidden="1">1</definedName>
    <definedName name="HTML1_7" hidden="1">1</definedName>
    <definedName name="HTML1_8" hidden="1">"97-10-09"</definedName>
    <definedName name="HTML1_9" hidden="1">"김종완/어린왕자"</definedName>
    <definedName name="HTMLCount" hidden="1">1</definedName>
    <definedName name="IIJELLSS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IIJELLSS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IIJELLS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IIJELLS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FORS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FORS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FOR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FOR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HSHHA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HSHHA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HSHHA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HSHH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JJ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JJ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JJ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J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SUWE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SUWE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SUW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SU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SHS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SHS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SH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SH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A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A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A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AW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AW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AW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A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IE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IE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I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I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UEKS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UEKS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UEK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UEK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ISJJD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ISJJD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ISJJ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ISJ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JJS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JJS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JJ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JJ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EEP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EEP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EEP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EEP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JS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JS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J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J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SL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SL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SL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SL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IIEJD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IIEJD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IIEJ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IIE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JWUJD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JWUJD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JWUJ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JWU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WEI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WEI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WEI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WEI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AK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AK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AK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A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DIEKKS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DIEKKS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DIEKK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DIEKK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KD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KD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K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E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E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IEKDKD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IEKDKD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IEKDK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IEKD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KEIE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KEIE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KEI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KEI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MMM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MMM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MMM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MMM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EWNAME" localSheetId="1" hidden="1">{#N/A,#N/A,FALSE,"CCTV"}</definedName>
    <definedName name="NEWNAME" localSheetId="4" hidden="1">{#N/A,#N/A,FALSE,"CCTV"}</definedName>
    <definedName name="NEWNAME" localSheetId="0" hidden="1">{#N/A,#N/A,FALSE,"CCTV"}</definedName>
    <definedName name="NEWNAME" hidden="1">{#N/A,#N/A,FALSE,"CCTV"}</definedName>
    <definedName name="OOO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OOO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OOO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OOO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OPOP" localSheetId="1" hidden="1">[4]수량산출!#REF!</definedName>
    <definedName name="OPOP" localSheetId="4" hidden="1">[4]수량산출!#REF!</definedName>
    <definedName name="OPOP" localSheetId="0" hidden="1">[4]수량산출!#REF!</definedName>
    <definedName name="OPOP" hidden="1">[4]수량산출!#REF!</definedName>
    <definedName name="OPP" localSheetId="1" hidden="1">#REF!</definedName>
    <definedName name="OPP" localSheetId="4" hidden="1">#REF!</definedName>
    <definedName name="OPP" localSheetId="0" hidden="1">#REF!</definedName>
    <definedName name="OPP" hidden="1">#REF!</definedName>
    <definedName name="OPPP" hidden="1">[5]수량산출!$A$3:$H$8539</definedName>
    <definedName name="PPP" localSheetId="1" hidden="1">#REF!</definedName>
    <definedName name="PPP" localSheetId="4" hidden="1">#REF!</definedName>
    <definedName name="PPP" localSheetId="0" hidden="1">#REF!</definedName>
    <definedName name="PPP" hidden="1">#REF!</definedName>
    <definedName name="_xlnm.Print_Area" localSheetId="6">'공종별내역서 기계(계단집)'!$A$1:$W$292</definedName>
    <definedName name="_xlnm.Print_Area" localSheetId="3">'공종별내역서(기계)(검은집)'!$A$1:$W$389</definedName>
    <definedName name="_xlnm.Print_Area" localSheetId="2">'공종별집계표(기계)(검은집)'!$A$1:$W$28</definedName>
    <definedName name="_xlnm.Print_Area" localSheetId="5">'공종별집계표기계(계단집)'!$A$1:$W$28</definedName>
    <definedName name="_xlnm.Print_Area" localSheetId="9">신규일위대가!$A$1:$M$15</definedName>
    <definedName name="_xlnm.Print_Area" localSheetId="8">'신규일위대가(정화조)'!$A$1:$V$4</definedName>
    <definedName name="_xlnm.Print_Area" localSheetId="1">'원가계산서(기계)(검은집)'!$B$1:$J$31</definedName>
    <definedName name="_xlnm.Print_Area" localSheetId="4">'원가계산서(기계)(계단집)'!$B$1:$J$31</definedName>
    <definedName name="_xlnm.Print_Area" localSheetId="0">'원가계산서(총괄)'!$B$1:$J$35</definedName>
    <definedName name="_xlnm.Print_Titles" localSheetId="6">'공종별내역서 기계(계단집)'!$1:$4</definedName>
    <definedName name="_xlnm.Print_Titles" localSheetId="3">'공종별내역서(기계)(검은집)'!$1:$4</definedName>
    <definedName name="_xlnm.Print_Titles" localSheetId="2">'공종별집계표(기계)(검은집)'!$1:$5</definedName>
    <definedName name="_xlnm.Print_Titles" localSheetId="5">'공종별집계표기계(계단집)'!$1:$5</definedName>
    <definedName name="_xlnm.Print_Titles" localSheetId="9">신규일위대가!$1:$3</definedName>
    <definedName name="_xlnm.Print_Titles" localSheetId="8">'신규일위대가(정화조)'!$1:$4</definedName>
    <definedName name="Royalty" localSheetId="1" hidden="1">{#N/A,#N/A,FALSE,"Sheet1"}</definedName>
    <definedName name="Royalty" localSheetId="4" hidden="1">{#N/A,#N/A,FALSE,"Sheet1"}</definedName>
    <definedName name="Royalty" localSheetId="0" hidden="1">{#N/A,#N/A,FALSE,"Sheet1"}</definedName>
    <definedName name="Royalty" hidden="1">{#N/A,#N/A,FALSE,"Sheet1"}</definedName>
    <definedName name="SAPBEXdnldView" hidden="1">"41JLQUL0YNPVK3OX98UIGJGNP"</definedName>
    <definedName name="SAPBEXsysID" hidden="1">"BWP"</definedName>
    <definedName name="TTTT" localSheetId="1" hidden="1">#REF!</definedName>
    <definedName name="TTTT" localSheetId="4" hidden="1">#REF!</definedName>
    <definedName name="TTTT" localSheetId="0" hidden="1">#REF!</definedName>
    <definedName name="TTTT" hidden="1">#REF!</definedName>
    <definedName name="WRITE" localSheetId="1" hidden="1">{#N/A,#N/A,FALSE,"CCTV"}</definedName>
    <definedName name="WRITE" localSheetId="4" hidden="1">{#N/A,#N/A,FALSE,"CCTV"}</definedName>
    <definedName name="WRITE" localSheetId="0" hidden="1">{#N/A,#N/A,FALSE,"CCTV"}</definedName>
    <definedName name="WRITE" hidden="1">{#N/A,#N/A,FALSE,"CCTV"}</definedName>
    <definedName name="wrn.BM." localSheetId="1" hidden="1">{#N/A,#N/A,FALSE,"CCTV"}</definedName>
    <definedName name="wrn.BM." localSheetId="4" hidden="1">{#N/A,#N/A,FALSE,"CCTV"}</definedName>
    <definedName name="wrn.BM." localSheetId="0" hidden="1">{#N/A,#N/A,FALSE,"CCTV"}</definedName>
    <definedName name="wrn.BM." hidden="1">{#N/A,#N/A,FALSE,"CCTV"}</definedName>
    <definedName name="wrn.부산주경기장.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송변전공종단가.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송변전공종단가." localSheetId="4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송변전공종단가.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송변전공종단가.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전열선출서." localSheetId="1" hidden="1">{#N/A,#N/A,FALSE,"전열산출서"}</definedName>
    <definedName name="wrn.전열선출서." localSheetId="4" hidden="1">{#N/A,#N/A,FALSE,"전열산출서"}</definedName>
    <definedName name="wrn.전열선출서." localSheetId="0" hidden="1">{#N/A,#N/A,FALSE,"전열산출서"}</definedName>
    <definedName name="wrn.전열선출서." hidden="1">{#N/A,#N/A,FALSE,"전열산출서"}</definedName>
    <definedName name="wrn.포장단가." localSheetId="1" hidden="1">{#N/A,#N/A,FALSE,"포장단가"}</definedName>
    <definedName name="wrn.포장단가." localSheetId="4" hidden="1">{#N/A,#N/A,FALSE,"포장단가"}</definedName>
    <definedName name="wrn.포장단가." localSheetId="0" hidden="1">{#N/A,#N/A,FALSE,"포장단가"}</definedName>
    <definedName name="wrn.포장단가." hidden="1">{#N/A,#N/A,FALSE,"포장단가"}</definedName>
    <definedName name="wrn.표준공종단가." localSheetId="1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wrn.표준공종단가." localSheetId="4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wrn.표준공종단가." localSheetId="0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wrn.표준공종단가.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XXXXXX" localSheetId="1" hidden="1">{"'공사부문'!$A$6:$A$32"}</definedName>
    <definedName name="XXXXXX" localSheetId="4" hidden="1">{"'공사부문'!$A$6:$A$32"}</definedName>
    <definedName name="XXXXXX" localSheetId="0" hidden="1">{"'공사부문'!$A$6:$A$32"}</definedName>
    <definedName name="XXXXXX" hidden="1">{"'공사부문'!$A$6:$A$32"}</definedName>
    <definedName name="ZZZ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ZZ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ZZ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ZZ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ㄱㄷ" localSheetId="1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ㄱㄷ" localSheetId="4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ㄱㄷ" localSheetId="0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ㄱㄷ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간" localSheetId="1" hidden="1">{#N/A,#N/A,FALSE,"포장단가"}</definedName>
    <definedName name="간" localSheetId="4" hidden="1">{#N/A,#N/A,FALSE,"포장단가"}</definedName>
    <definedName name="간" localSheetId="0" hidden="1">{#N/A,#N/A,FALSE,"포장단가"}</definedName>
    <definedName name="간" hidden="1">{#N/A,#N/A,FALSE,"포장단가"}</definedName>
    <definedName name="간지2" localSheetId="1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간지2" localSheetId="4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간지2" localSheetId="0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간지2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갑지" localSheetId="1" hidden="1">{#N/A,#N/A,FALSE,"CCTV"}</definedName>
    <definedName name="갑지" localSheetId="4" hidden="1">{#N/A,#N/A,FALSE,"CCTV"}</definedName>
    <definedName name="갑지" localSheetId="0" hidden="1">{#N/A,#N/A,FALSE,"CCTV"}</definedName>
    <definedName name="갑지" hidden="1">{#N/A,#N/A,FALSE,"CCTV"}</definedName>
    <definedName name="갑지1" localSheetId="1" hidden="1">{#N/A,#N/A,FALSE,"CCTV"}</definedName>
    <definedName name="갑지1" localSheetId="4" hidden="1">{#N/A,#N/A,FALSE,"CCTV"}</definedName>
    <definedName name="갑지1" localSheetId="0" hidden="1">{#N/A,#N/A,FALSE,"CCTV"}</definedName>
    <definedName name="갑지1" hidden="1">{#N/A,#N/A,FALSE,"CCTV"}</definedName>
    <definedName name="갑지3" localSheetId="1" hidden="1">{#N/A,#N/A,FALSE,"CCTV"}</definedName>
    <definedName name="갑지3" localSheetId="4" hidden="1">{#N/A,#N/A,FALSE,"CCTV"}</definedName>
    <definedName name="갑지3" localSheetId="0" hidden="1">{#N/A,#N/A,FALSE,"CCTV"}</definedName>
    <definedName name="갑지3" hidden="1">{#N/A,#N/A,FALSE,"CCTV"}</definedName>
    <definedName name="걀" localSheetId="1" hidden="1">{#N/A,#N/A,FALSE,"포장단가"}</definedName>
    <definedName name="걀" localSheetId="4" hidden="1">{#N/A,#N/A,FALSE,"포장단가"}</definedName>
    <definedName name="걀" localSheetId="0" hidden="1">{#N/A,#N/A,FALSE,"포장단가"}</definedName>
    <definedName name="걀" hidden="1">{#N/A,#N/A,FALSE,"포장단가"}</definedName>
    <definedName name="결재" localSheetId="1" hidden="1">{#N/A,#N/A,FALSE,"포장단가"}</definedName>
    <definedName name="결재" localSheetId="4" hidden="1">{#N/A,#N/A,FALSE,"포장단가"}</definedName>
    <definedName name="결재" localSheetId="0" hidden="1">{#N/A,#N/A,FALSE,"포장단가"}</definedName>
    <definedName name="결재" hidden="1">{#N/A,#N/A,FALSE,"포장단가"}</definedName>
    <definedName name="경운기" localSheetId="1" hidden="1">{#N/A,#N/A,FALSE,"포장단가"}</definedName>
    <definedName name="경운기" localSheetId="4" hidden="1">{#N/A,#N/A,FALSE,"포장단가"}</definedName>
    <definedName name="경운기" localSheetId="0" hidden="1">{#N/A,#N/A,FALSE,"포장단가"}</definedName>
    <definedName name="경운기" hidden="1">{#N/A,#N/A,FALSE,"포장단가"}</definedName>
    <definedName name="계측기기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측기기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측기기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측기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관급조달" localSheetId="1" hidden="1">{#N/A,#N/A,FALSE,"Sheet1"}</definedName>
    <definedName name="관급조달" localSheetId="4" hidden="1">{#N/A,#N/A,FALSE,"Sheet1"}</definedName>
    <definedName name="관급조달" localSheetId="0" hidden="1">{#N/A,#N/A,FALSE,"Sheet1"}</definedName>
    <definedName name="관급조달" hidden="1">{#N/A,#N/A,FALSE,"Sheet1"}</definedName>
    <definedName name="급수펌프선정" localSheetId="1" hidden="1">{"'급수사용량산정 (2)'!$A$1:$M$49","'급수사용량산정 (2)'!$A$1:$M$80"}</definedName>
    <definedName name="급수펌프선정" localSheetId="4" hidden="1">{"'급수사용량산정 (2)'!$A$1:$M$49","'급수사용량산정 (2)'!$A$1:$M$80"}</definedName>
    <definedName name="급수펌프선정" localSheetId="0" hidden="1">{"'급수사용량산정 (2)'!$A$1:$M$49","'급수사용량산정 (2)'!$A$1:$M$80"}</definedName>
    <definedName name="급수펌프선정" hidden="1">{"'급수사용량산정 (2)'!$A$1:$M$49","'급수사용량산정 (2)'!$A$1:$M$80"}</definedName>
    <definedName name="깬잡석" localSheetId="1" hidden="1">{#N/A,#N/A,FALSE,"포장단가"}</definedName>
    <definedName name="깬잡석" localSheetId="4" hidden="1">{#N/A,#N/A,FALSE,"포장단가"}</definedName>
    <definedName name="깬잡석" localSheetId="0" hidden="1">{#N/A,#N/A,FALSE,"포장단가"}</definedName>
    <definedName name="깬잡석" hidden="1">{#N/A,#N/A,FALSE,"포장단가"}</definedName>
    <definedName name="나ㅏㅓㄹ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나ㅏㅓㄹ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나ㅏㅓㄹ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나ㅏㅓ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남남" localSheetId="1" hidden="1">[3]Sheet3!#REF!</definedName>
    <definedName name="남남" localSheetId="4" hidden="1">[3]Sheet3!#REF!</definedName>
    <definedName name="남남" localSheetId="0" hidden="1">[3]Sheet3!#REF!</definedName>
    <definedName name="남남" hidden="1">[3]Sheet3!#REF!</definedName>
    <definedName name="내역" localSheetId="1" hidden="1">{#N/A,#N/A,FALSE,"CCTV"}</definedName>
    <definedName name="내역" localSheetId="4" hidden="1">{#N/A,#N/A,FALSE,"CCTV"}</definedName>
    <definedName name="내역" localSheetId="0" hidden="1">{#N/A,#N/A,FALSE,"CCTV"}</definedName>
    <definedName name="내역" hidden="1">{#N/A,#N/A,FALSE,"CCTV"}</definedName>
    <definedName name="내역서" localSheetId="1" hidden="1">{#N/A,#N/A,FALSE,"CCTV"}</definedName>
    <definedName name="내역서" localSheetId="4" hidden="1">{#N/A,#N/A,FALSE,"CCTV"}</definedName>
    <definedName name="내역서" localSheetId="0" hidden="1">{#N/A,#N/A,FALSE,"CCTV"}</definedName>
    <definedName name="내역서" hidden="1">{#N/A,#N/A,FALSE,"CCTV"}</definedName>
    <definedName name="내역서1" localSheetId="1" hidden="1">{#N/A,#N/A,FALSE,"CCTV"}</definedName>
    <definedName name="내역서1" localSheetId="4" hidden="1">{#N/A,#N/A,FALSE,"CCTV"}</definedName>
    <definedName name="내역서1" localSheetId="0" hidden="1">{#N/A,#N/A,FALSE,"CCTV"}</definedName>
    <definedName name="내역서1" hidden="1">{#N/A,#N/A,FALSE,"CCTV"}</definedName>
    <definedName name="내역서2" localSheetId="1" hidden="1">{#N/A,#N/A,FALSE,"CCTV"}</definedName>
    <definedName name="내역서2" localSheetId="4" hidden="1">{#N/A,#N/A,FALSE,"CCTV"}</definedName>
    <definedName name="내역서2" localSheetId="0" hidden="1">{#N/A,#N/A,FALSE,"CCTV"}</definedName>
    <definedName name="내역서2" hidden="1">{#N/A,#N/A,FALSE,"CCTV"}</definedName>
    <definedName name="내장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내장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내장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내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냉전" localSheetId="1" hidden="1">{#N/A,#N/A,FALSE,"Sheet1"}</definedName>
    <definedName name="냉전" localSheetId="4" hidden="1">{#N/A,#N/A,FALSE,"Sheet1"}</definedName>
    <definedName name="냉전" localSheetId="0" hidden="1">{#N/A,#N/A,FALSE,"Sheet1"}</definedName>
    <definedName name="냉전" hidden="1">{#N/A,#N/A,FALSE,"Sheet1"}</definedName>
    <definedName name="노무공" localSheetId="1" hidden="1">'[6]몸체(460×600)'!#REF!</definedName>
    <definedName name="노무공" localSheetId="4" hidden="1">'[6]몸체(460×600)'!#REF!</definedName>
    <definedName name="노무공" localSheetId="0" hidden="1">'[6]몸체(460×600)'!#REF!</definedName>
    <definedName name="노무공" hidden="1">'[6]몸체(460×600)'!#REF!</definedName>
    <definedName name="노원문화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단가산출서2" localSheetId="1" hidden="1">{#N/A,#N/A,FALSE,"포장단가"}</definedName>
    <definedName name="단가산출서2" localSheetId="4" hidden="1">{#N/A,#N/A,FALSE,"포장단가"}</definedName>
    <definedName name="단가산출서2" localSheetId="0" hidden="1">{#N/A,#N/A,FALSE,"포장단가"}</definedName>
    <definedName name="단가산출서2" hidden="1">{#N/A,#N/A,FALSE,"포장단가"}</definedName>
    <definedName name="단가조사자료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단가조사자료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단가조사자료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단가조사자료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단인상" hidden="1">[2]수지예산!$O$59:$O$59</definedName>
    <definedName name="대구공항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공항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공항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공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사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사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동양" localSheetId="1" hidden="1">{#N/A,#N/A,FALSE,"CCTV"}</definedName>
    <definedName name="동양" localSheetId="4" hidden="1">{#N/A,#N/A,FALSE,"CCTV"}</definedName>
    <definedName name="동양" localSheetId="0" hidden="1">{#N/A,#N/A,FALSE,"CCTV"}</definedName>
    <definedName name="동양" hidden="1">{#N/A,#N/A,FALSE,"CCTV"}</definedName>
    <definedName name="등락폭산정표" localSheetId="1" hidden="1">{#N/A,#N/A,FALSE,"포장단가"}</definedName>
    <definedName name="등락폭산정표" localSheetId="4" hidden="1">{#N/A,#N/A,FALSE,"포장단가"}</definedName>
    <definedName name="등락폭산정표" localSheetId="0" hidden="1">{#N/A,#N/A,FALSE,"포장단가"}</definedName>
    <definedName name="등락폭산정표" hidden="1">{#N/A,#N/A,FALSE,"포장단가"}</definedName>
    <definedName name="ㄹㄹ" localSheetId="1" hidden="1">#REF!</definedName>
    <definedName name="ㄹㄹ" localSheetId="4" hidden="1">#REF!</definedName>
    <definedName name="ㄹㄹ" localSheetId="0" hidden="1">#REF!</definedName>
    <definedName name="ㄹㄹ" hidden="1">#REF!</definedName>
    <definedName name="ㄹㄹㄹ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ㄹ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ㄹ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ㅇㄴㄴ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ㅇㄴㄴ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ㅇㄴ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ㅇㄴ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ㄴ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ㄴ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ㄹㅇ" localSheetId="1" hidden="1">#REF!</definedName>
    <definedName name="ㄹㅇㄹㅇ" localSheetId="4" hidden="1">#REF!</definedName>
    <definedName name="ㄹㅇㄹㅇ" localSheetId="0" hidden="1">#REF!</definedName>
    <definedName name="ㄹㅇㄹㅇ" hidden="1">#REF!</definedName>
    <definedName name="라ㅓㅇ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라ㅓㅇ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라ㅓ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라ㅓ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ㅁㅁㅁㅁㅁㅁ" localSheetId="1" hidden="1">#REF!</definedName>
    <definedName name="ㅁㅁㅁㅁㅁㅁㅁ" localSheetId="4" hidden="1">#REF!</definedName>
    <definedName name="ㅁㅁㅁㅁㅁㅁㅁ" localSheetId="0" hidden="1">#REF!</definedName>
    <definedName name="ㅁㅁㅁㅁㅁㅁㅁ" hidden="1">#REF!</definedName>
    <definedName name="ㅁㅅ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ㅁㅅ" localSheetId="4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ㅁㅅ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ㅁㅅ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ㅁㅅㅅㅁㄱㅈ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ㅅㅅㅁㄱㅈ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ㅅㅅㅁㄱㅈ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ㅅㅅㅁㄱㅈ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망루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망루" localSheetId="4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망루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망루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목동" localSheetId="1" hidden="1">{#N/A,#N/A,FALSE,"CCTV"}</definedName>
    <definedName name="목동" localSheetId="4" hidden="1">{#N/A,#N/A,FALSE,"CCTV"}</definedName>
    <definedName name="목동" localSheetId="0" hidden="1">{#N/A,#N/A,FALSE,"CCTV"}</definedName>
    <definedName name="목동" hidden="1">{#N/A,#N/A,FALSE,"CCTV"}</definedName>
    <definedName name="목동현대백화점" localSheetId="1" hidden="1">{#N/A,#N/A,FALSE,"CCTV"}</definedName>
    <definedName name="목동현대백화점" localSheetId="4" hidden="1">{#N/A,#N/A,FALSE,"CCTV"}</definedName>
    <definedName name="목동현대백화점" localSheetId="0" hidden="1">{#N/A,#N/A,FALSE,"CCTV"}</definedName>
    <definedName name="목동현대백화점" hidden="1">{#N/A,#N/A,FALSE,"CCTV"}</definedName>
    <definedName name="물가변동내역서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물가변동내역서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물가변동내역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물가변동내역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미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미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미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미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오링그라우팅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오링그라우팅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오링그라우팅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오링그라우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산주경기장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산주경기장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산주경기장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산주경기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공사비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공사비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공사비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공사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양별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양별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양별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양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ㅅㅎ" localSheetId="1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ㅅㅎ" localSheetId="4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ㅅㅎ" localSheetId="0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ㅅㅎ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사인원가" localSheetId="1" hidden="1">'[7]#REF'!#REF!</definedName>
    <definedName name="사인원가" localSheetId="4" hidden="1">'[7]#REF'!#REF!</definedName>
    <definedName name="사인원가" localSheetId="0" hidden="1">'[7]#REF'!#REF!</definedName>
    <definedName name="사인원가" hidden="1">'[7]#REF'!#REF!</definedName>
    <definedName name="삼" localSheetId="1" hidden="1">'[7]#REF'!#REF!</definedName>
    <definedName name="삼" localSheetId="4" hidden="1">'[7]#REF'!#REF!</definedName>
    <definedName name="삼" localSheetId="0" hidden="1">'[7]#REF'!#REF!</definedName>
    <definedName name="삼" hidden="1">'[7]#REF'!#REF!</definedName>
    <definedName name="소운반" localSheetId="1" hidden="1">{#N/A,#N/A,FALSE,"포장단가"}</definedName>
    <definedName name="소운반" localSheetId="4" hidden="1">{#N/A,#N/A,FALSE,"포장단가"}</definedName>
    <definedName name="소운반" localSheetId="0" hidden="1">{#N/A,#N/A,FALSE,"포장단가"}</definedName>
    <definedName name="소운반" hidden="1">{#N/A,#N/A,FALSE,"포장단가"}</definedName>
    <definedName name="소화갑지" localSheetId="1" hidden="1">{#N/A,#N/A,FALSE,"CCTV"}</definedName>
    <definedName name="소화갑지" localSheetId="4" hidden="1">{#N/A,#N/A,FALSE,"CCTV"}</definedName>
    <definedName name="소화갑지" localSheetId="0" hidden="1">{#N/A,#N/A,FALSE,"CCTV"}</definedName>
    <definedName name="소화갑지" hidden="1">{#N/A,#N/A,FALSE,"CCTV"}</definedName>
    <definedName name="수량산출내역" localSheetId="1" hidden="1">{#N/A,#N/A,FALSE,"포장단가"}</definedName>
    <definedName name="수량산출내역" localSheetId="4" hidden="1">{#N/A,#N/A,FALSE,"포장단가"}</definedName>
    <definedName name="수량산출내역" localSheetId="0" hidden="1">{#N/A,#N/A,FALSE,"포장단가"}</definedName>
    <definedName name="수량산출내역" hidden="1">{#N/A,#N/A,FALSE,"포장단가"}</definedName>
    <definedName name="수량집계" localSheetId="1" hidden="1">{#N/A,#N/A,FALSE,"포장단가"}</definedName>
    <definedName name="수량집계" localSheetId="4" hidden="1">{#N/A,#N/A,FALSE,"포장단가"}</definedName>
    <definedName name="수량집계" localSheetId="0" hidden="1">{#N/A,#N/A,FALSE,"포장단가"}</definedName>
    <definedName name="수량집계" hidden="1">{#N/A,#N/A,FALSE,"포장단가"}</definedName>
    <definedName name="순공사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비집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비집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비집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비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시멘트운반" localSheetId="1" hidden="1">{#N/A,#N/A,FALSE,"포장단가"}</definedName>
    <definedName name="시멘트운반" localSheetId="4" hidden="1">{#N/A,#N/A,FALSE,"포장단가"}</definedName>
    <definedName name="시멘트운반" localSheetId="0" hidden="1">{#N/A,#N/A,FALSE,"포장단가"}</definedName>
    <definedName name="시멘트운반" hidden="1">{#N/A,#N/A,FALSE,"포장단가"}</definedName>
    <definedName name="신규포장" localSheetId="1" hidden="1">{#N/A,#N/A,FALSE,"포장단가"}</definedName>
    <definedName name="신규포장" localSheetId="4" hidden="1">{#N/A,#N/A,FALSE,"포장단가"}</definedName>
    <definedName name="신규포장" localSheetId="0" hidden="1">{#N/A,#N/A,FALSE,"포장단가"}</definedName>
    <definedName name="신규포장" hidden="1">{#N/A,#N/A,FALSE,"포장단가"}</definedName>
    <definedName name="ㅆ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ㅆ" localSheetId="4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ㅆ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ㅆ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ㅇㄱ셔ㅓㅀ" localSheetId="1" hidden="1">#REF!</definedName>
    <definedName name="ㅇㄱ셔ㅓㅀ" localSheetId="4" hidden="1">#REF!</definedName>
    <definedName name="ㅇㄱ셔ㅓㅀ" localSheetId="0" hidden="1">#REF!</definedName>
    <definedName name="ㅇㄱ셔ㅓㅀ" hidden="1">#REF!</definedName>
    <definedName name="ㅇ라ㅓㅏㅗㄹ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라ㅓㅏㅗㄹ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라ㅓㅏㅗㄹ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라ㅓㅏㅗ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러ㅣㄴ이ㅏ러ㅣ" localSheetId="1" hidden="1">{#N/A,#N/A,FALSE,"Sheet1"}</definedName>
    <definedName name="ㅇ러ㅣㄴ이ㅏ러ㅣ" localSheetId="4" hidden="1">{#N/A,#N/A,FALSE,"Sheet1"}</definedName>
    <definedName name="ㅇ러ㅣㄴ이ㅏ러ㅣ" localSheetId="0" hidden="1">{#N/A,#N/A,FALSE,"Sheet1"}</definedName>
    <definedName name="ㅇ러ㅣㄴ이ㅏ러ㅣ" hidden="1">{#N/A,#N/A,FALSE,"Sheet1"}</definedName>
    <definedName name="ㅇㅁㄻ" localSheetId="1" hidden="1">{#N/A,#N/A,FALSE,"Sheet1"}</definedName>
    <definedName name="ㅇㅁㄻ" localSheetId="4" hidden="1">{#N/A,#N/A,FALSE,"Sheet1"}</definedName>
    <definedName name="ㅇㅁㄻ" localSheetId="0" hidden="1">{#N/A,#N/A,FALSE,"Sheet1"}</definedName>
    <definedName name="ㅇㅁㄻ" hidden="1">{#N/A,#N/A,FALSE,"Sheet1"}</definedName>
    <definedName name="ㅇ샤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ㅇ샤" localSheetId="4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ㅇ샤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ㅇ샤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ㅇㅇㅇㅇ" localSheetId="1" hidden="1">#REF!</definedName>
    <definedName name="ㅇㅇㅇㅇ" localSheetId="4" hidden="1">#REF!</definedName>
    <definedName name="ㅇㅇㅇㅇ" localSheetId="0" hidden="1">#REF!</definedName>
    <definedName name="ㅇㅇㅇㅇ" hidden="1">#REF!</definedName>
    <definedName name="아ㅏㅓ랜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랜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ㅗㄹ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ㅗㄹ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ㅗㄹ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ㅗ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안산" localSheetId="1" hidden="1">{#N/A,#N/A,FALSE,"CCTV"}</definedName>
    <definedName name="안산" localSheetId="4" hidden="1">{#N/A,#N/A,FALSE,"CCTV"}</definedName>
    <definedName name="안산" localSheetId="0" hidden="1">{#N/A,#N/A,FALSE,"CCTV"}</definedName>
    <definedName name="안산" hidden="1">{#N/A,#N/A,FALSE,"CCTV"}</definedName>
    <definedName name="어ㅓ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어ㅓ" localSheetId="4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어ㅓ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어ㅓ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어ㅓㅓㅇ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ㅓㅓㅇ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ㅓㅓ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ㅓㅓ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ㅘㄴ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ㅘㄴ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ㅘ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ㅘ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옥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옥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옥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완공3" localSheetId="1" hidden="1">#REF!</definedName>
    <definedName name="완공3" localSheetId="4" hidden="1">#REF!</definedName>
    <definedName name="완공3" localSheetId="0" hidden="1">#REF!</definedName>
    <definedName name="완공3" hidden="1">#REF!</definedName>
    <definedName name="원가계간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간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간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산19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산19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산19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산1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내역" localSheetId="1" hidden="1">#REF!</definedName>
    <definedName name="원가내역" localSheetId="4" hidden="1">#REF!</definedName>
    <definedName name="원가내역" localSheetId="0" hidden="1">#REF!</definedName>
    <definedName name="원가내역" hidden="1">#REF!</definedName>
    <definedName name="원각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각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각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기기ㅣㅇ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기기ㅣㅇ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기기ㅣ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기기ㅣ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일집" localSheetId="1" hidden="1">#REF!</definedName>
    <definedName name="일집" localSheetId="4" hidden="1">#REF!</definedName>
    <definedName name="일집" localSheetId="0" hidden="1">#REF!</definedName>
    <definedName name="일집" hidden="1">#REF!</definedName>
    <definedName name="ㅈㄷ" localSheetId="1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ㅈㄷ" localSheetId="4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ㅈㄷ" localSheetId="0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ㅈㄷ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자재집계" localSheetId="1" hidden="1">{#N/A,#N/A,FALSE,"포장단가"}</definedName>
    <definedName name="자재집계" localSheetId="4" hidden="1">{#N/A,#N/A,FALSE,"포장단가"}</definedName>
    <definedName name="자재집계" localSheetId="0" hidden="1">{#N/A,#N/A,FALSE,"포장단가"}</definedName>
    <definedName name="자재집계" hidden="1">{#N/A,#N/A,FALSE,"포장단가"}</definedName>
    <definedName name="제조" localSheetId="1" hidden="1">#REF!</definedName>
    <definedName name="제조" localSheetId="4" hidden="1">#REF!</definedName>
    <definedName name="제조" localSheetId="0" hidden="1">#REF!</definedName>
    <definedName name="제조" hidden="1">#REF!</definedName>
    <definedName name="제조3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제조3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제조3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제조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합청사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합청사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합청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합청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중기운반식" localSheetId="1" hidden="1">{#N/A,#N/A,FALSE,"포장단가"}</definedName>
    <definedName name="중기운반식" localSheetId="4" hidden="1">{#N/A,#N/A,FALSE,"포장단가"}</definedName>
    <definedName name="중기운반식" localSheetId="0" hidden="1">{#N/A,#N/A,FALSE,"포장단가"}</definedName>
    <definedName name="중기운반식" hidden="1">{#N/A,#N/A,FALSE,"포장단가"}</definedName>
    <definedName name="중량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중량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중량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중량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ㅊㄴ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ㅊㄴ" localSheetId="4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ㅊㄴ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ㅊㄴ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ㅊ햐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ㅊ햐" localSheetId="4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ㅊ햐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ㅊ햐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철근" localSheetId="1" hidden="1">{#N/A,#N/A,FALSE,"포장단가"}</definedName>
    <definedName name="철근" localSheetId="4" hidden="1">{#N/A,#N/A,FALSE,"포장단가"}</definedName>
    <definedName name="철근" localSheetId="0" hidden="1">{#N/A,#N/A,FALSE,"포장단가"}</definedName>
    <definedName name="철근" hidden="1">{#N/A,#N/A,FALSE,"포장단가"}</definedName>
    <definedName name="철근운반" localSheetId="1" hidden="1">{#N/A,#N/A,FALSE,"포장단가"}</definedName>
    <definedName name="철근운반" localSheetId="4" hidden="1">{#N/A,#N/A,FALSE,"포장단가"}</definedName>
    <definedName name="철근운반" localSheetId="0" hidden="1">{#N/A,#N/A,FALSE,"포장단가"}</definedName>
    <definedName name="철근운반" hidden="1">{#N/A,#N/A,FALSE,"포장단가"}</definedName>
    <definedName name="쳐ㅑ" localSheetId="1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쳐ㅑ" localSheetId="4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쳐ㅑ" localSheetId="0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쳐ㅑ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ㅋㅇ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ㅋㅇ" localSheetId="4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ㅋㅇ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ㅋㅇ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ㅋㅇㅌㅅ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ㅋㅇㅌㅅ" localSheetId="4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ㅋㅇㅌㅅ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ㅋㅇㅌㅅ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ㅋㅋㅋㅋㅋㅋㅋㅋㅋㅋㅋ" localSheetId="1" hidden="1">{#N/A,#N/A,FALSE,"포장단가"}</definedName>
    <definedName name="ㅋㅋㅋㅋㅋㅋㅋㅋㅋㅋㅋ" localSheetId="4" hidden="1">{#N/A,#N/A,FALSE,"포장단가"}</definedName>
    <definedName name="ㅋㅋㅋㅋㅋㅋㅋㅋㅋㅋㅋ" localSheetId="0" hidden="1">{#N/A,#N/A,FALSE,"포장단가"}</definedName>
    <definedName name="ㅋㅋㅋㅋㅋㅋㅋㅋㅋㅋㅋ" hidden="1">{#N/A,#N/A,FALSE,"포장단가"}</definedName>
    <definedName name="ㅌㄹ서" localSheetId="1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ㅌㄹ서" localSheetId="4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ㅌㄹ서" localSheetId="0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ㅌㄹ서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ㅌ랴" localSheetId="1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ㅌ랴" localSheetId="4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ㅌ랴" localSheetId="0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ㅌ랴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ㅌ료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ㅌ료" localSheetId="4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ㅌ료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ㅌ료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ㅌㅇ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ㅌㅇ" localSheetId="4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ㅌㅇ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ㅌㅇ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토량계산" localSheetId="1" hidden="1">{#N/A,#N/A,FALSE,"포장단가"}</definedName>
    <definedName name="토량계산" localSheetId="4" hidden="1">{#N/A,#N/A,FALSE,"포장단가"}</definedName>
    <definedName name="토량계산" localSheetId="0" hidden="1">{#N/A,#N/A,FALSE,"포장단가"}</definedName>
    <definedName name="토량계산" hidden="1">{#N/A,#N/A,FALSE,"포장단가"}</definedName>
    <definedName name="팬" localSheetId="1" hidden="1">{"'급수사용량산정 (2)'!$A$1:$M$49","'급수사용량산정 (2)'!$A$1:$M$80"}</definedName>
    <definedName name="팬" localSheetId="4" hidden="1">{"'급수사용량산정 (2)'!$A$1:$M$49","'급수사용량산정 (2)'!$A$1:$M$80"}</definedName>
    <definedName name="팬" localSheetId="0" hidden="1">{"'급수사용량산정 (2)'!$A$1:$M$49","'급수사용량산정 (2)'!$A$1:$M$80"}</definedName>
    <definedName name="팬" hidden="1">{"'급수사용량산정 (2)'!$A$1:$M$49","'급수사용량산정 (2)'!$A$1:$M$80"}</definedName>
    <definedName name="표지" localSheetId="1" hidden="1">#REF!</definedName>
    <definedName name="표지" localSheetId="4" hidden="1">#REF!</definedName>
    <definedName name="표지" localSheetId="0" hidden="1">#REF!</definedName>
    <definedName name="표지" hidden="1">#REF!</definedName>
    <definedName name="표지2" localSheetId="1" hidden="1">#REF!</definedName>
    <definedName name="표지2" localSheetId="4" hidden="1">#REF!</definedName>
    <definedName name="표지2" localSheetId="0" hidden="1">#REF!</definedName>
    <definedName name="표지2" hidden="1">#REF!</definedName>
    <definedName name="ㅎㅎㅎㅇ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ㅎㅎㅇ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ㅎㅎ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ㅎㅎ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동사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동사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동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동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이바" localSheetId="1" hidden="1">{#N/A,#N/A,FALSE,"포장단가"}</definedName>
    <definedName name="하이바" localSheetId="4" hidden="1">{#N/A,#N/A,FALSE,"포장단가"}</definedName>
    <definedName name="하이바" localSheetId="0" hidden="1">{#N/A,#N/A,FALSE,"포장단가"}</definedName>
    <definedName name="하이바" hidden="1">{#N/A,#N/A,FALSE,"포장단가"}</definedName>
    <definedName name="현대백화점" localSheetId="1" hidden="1">{#N/A,#N/A,FALSE,"CCTV"}</definedName>
    <definedName name="현대백화점" localSheetId="4" hidden="1">{#N/A,#N/A,FALSE,"CCTV"}</definedName>
    <definedName name="현대백화점" localSheetId="0" hidden="1">{#N/A,#N/A,FALSE,"CCTV"}</definedName>
    <definedName name="현대백화점" hidden="1">{#N/A,#N/A,FALSE,"CCTV"}</definedName>
    <definedName name="흄관운반" localSheetId="1" hidden="1">{#N/A,#N/A,FALSE,"포장단가"}</definedName>
    <definedName name="흄관운반" localSheetId="4" hidden="1">{#N/A,#N/A,FALSE,"포장단가"}</definedName>
    <definedName name="흄관운반" localSheetId="0" hidden="1">{#N/A,#N/A,FALSE,"포장단가"}</definedName>
    <definedName name="흄관운반" hidden="1">{#N/A,#N/A,FALSE,"포장단가"}</definedName>
    <definedName name="히" localSheetId="1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히" localSheetId="4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히" localSheetId="0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히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ㅏㅏㅏ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갸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갸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갸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갸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데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데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데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ㅣ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ㅣ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ㅣ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ㅣ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ㅑ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ㅑ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ㅑ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ㄴㄱ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ㅓㄴㄱ" localSheetId="4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ㅓㄴㄱ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ㅓㄴㄱ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ㅓ난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난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ㄹ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ㅓㄹ" localSheetId="4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ㅓㄹ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ㅓㄹ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ㅓㅇ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ㅓㅇ" localSheetId="4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ㅓㅇ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ㅓㅇ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ㅓㅓ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ㅏ니ㅣㅇ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ㅏ니ㅣㅇ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ㅏ니ㅣ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ㅏ니ㅣ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ㅓㄴ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ㅓㄴ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ㅓ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ㅓ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ㅛㅇ" localSheetId="1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ㅓㅛㅇ" localSheetId="4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ㅓㅛㅇ" localSheetId="0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ㅓㅛㅇ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ㅗ" localSheetId="1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ㅗ" localSheetId="4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ㅗ" localSheetId="0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ㅗ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ㅗㄱㅇ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ㅗㄱㅇ" localSheetId="4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ㅗㄱㅇ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ㅗㄱㅇ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ㅗㄳ샤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ㅗㄳ샤" localSheetId="4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ㅗㄳ샤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ㅗㄳ샤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ㅗㄴㄱ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ㅗㄴㄱ" localSheetId="4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ㅗㄴㄱ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ㅗㄴㄱ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ㅗ마ㅓ리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마ㅓ리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마ㅓ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마ㅓ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ㅅㄴㄱ" localSheetId="1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ㅗㅅㄴㄱ" localSheetId="4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ㅗㅅㄴㄱ" localSheetId="0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ㅗㅅㄴㄱ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ㅗㅗㅗ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ㅗㅗ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ㅗㅗ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ㅗㅗ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ㅛㅌ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ㅛㅌ" localSheetId="4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ㅛㅌ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ㅛㅌ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ㅛㅗㅁ" localSheetId="1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ㅛㅗㅁ" localSheetId="4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ㅛㅗㅁ" localSheetId="0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ㅛㅗㅁ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ㅜ" localSheetId="1" hidden="1">[8]수량산출!#REF!</definedName>
    <definedName name="ㅜ" localSheetId="4" hidden="1">[8]수량산출!#REF!</definedName>
    <definedName name="ㅜ" localSheetId="0" hidden="1">[8]수량산출!#REF!</definedName>
    <definedName name="ㅜ" hidden="1">[8]수량산출!#REF!</definedName>
    <definedName name="ㅣ" localSheetId="1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ㅣ" localSheetId="4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ㅣ" localSheetId="0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ㅣ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ㅣㅎ" localSheetId="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ㅣㅎ" localSheetId="4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ㅣㅎ" localSheetId="0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ㅣㅎ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ㅣㅏ아ㅓㄴ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ㅏ아ㅓㄴ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ㅏ아ㅓ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ㅏ아ㅓ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노원문화" localSheetId="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노원문화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노원문화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</definedNames>
  <calcPr calcId="145621" iterate="1"/>
</workbook>
</file>

<file path=xl/calcChain.xml><?xml version="1.0" encoding="utf-8"?>
<calcChain xmlns="http://schemas.openxmlformats.org/spreadsheetml/2006/main">
  <c r="U19" i="21" l="1"/>
  <c r="U18" i="21"/>
  <c r="U17" i="21"/>
  <c r="U16" i="21"/>
  <c r="U15" i="21"/>
  <c r="U14" i="21"/>
  <c r="U13" i="21"/>
  <c r="U12" i="21"/>
  <c r="U11" i="21"/>
  <c r="U10" i="21"/>
  <c r="U9" i="21"/>
  <c r="U8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19" i="19"/>
  <c r="L18" i="19"/>
  <c r="L17" i="19"/>
  <c r="L16" i="19"/>
  <c r="L14" i="19"/>
  <c r="L13" i="19"/>
  <c r="L12" i="19"/>
  <c r="L10" i="19"/>
  <c r="L9" i="19"/>
  <c r="L8" i="19"/>
  <c r="U19" i="19"/>
  <c r="U18" i="19"/>
  <c r="U17" i="19"/>
  <c r="U16" i="19"/>
  <c r="U15" i="19"/>
  <c r="U14" i="19"/>
  <c r="U13" i="19"/>
  <c r="U12" i="19"/>
  <c r="U10" i="19"/>
  <c r="U9" i="19"/>
  <c r="U8" i="19"/>
  <c r="M157" i="20" l="1"/>
  <c r="M151" i="20"/>
  <c r="P109" i="22" l="1"/>
  <c r="N109" i="22"/>
  <c r="O109" i="22" s="1"/>
  <c r="T109" i="22"/>
  <c r="U109" i="22" s="1"/>
  <c r="V109" i="22" s="1"/>
  <c r="S109" i="22"/>
  <c r="Q109" i="22"/>
  <c r="N382" i="20" l="1"/>
  <c r="T382" i="20"/>
  <c r="U382" i="20" s="1"/>
  <c r="V382" i="20" s="1"/>
  <c r="S382" i="20"/>
  <c r="Q382" i="20"/>
  <c r="O382" i="20"/>
  <c r="M364" i="20"/>
  <c r="M362" i="20"/>
  <c r="M360" i="20"/>
  <c r="M359" i="20"/>
  <c r="M358" i="20"/>
  <c r="M333" i="20"/>
  <c r="M335" i="20"/>
  <c r="M339" i="20"/>
  <c r="M341" i="20"/>
  <c r="M347" i="20"/>
  <c r="M345" i="20"/>
  <c r="M357" i="20"/>
  <c r="M356" i="20"/>
  <c r="M355" i="20"/>
  <c r="M354" i="20"/>
  <c r="M353" i="20"/>
  <c r="M351" i="20"/>
  <c r="Q23" i="32" l="1"/>
  <c r="G36" i="31" s="1"/>
  <c r="H36" i="31" s="1"/>
  <c r="O11" i="32"/>
  <c r="E35" i="31" s="1"/>
  <c r="F35" i="31" s="1"/>
  <c r="J37" i="31"/>
  <c r="F37" i="31"/>
  <c r="J36" i="31"/>
  <c r="F36" i="31"/>
  <c r="J35" i="31"/>
  <c r="J38" i="31" s="1"/>
  <c r="H35" i="31"/>
  <c r="F38" i="31" l="1"/>
  <c r="E10" i="33" s="1"/>
  <c r="L36" i="31"/>
  <c r="K35" i="31"/>
  <c r="K36" i="31"/>
  <c r="L35" i="31"/>
  <c r="R141" i="20" l="1"/>
  <c r="Q20" i="32"/>
  <c r="G30" i="31" s="1"/>
  <c r="H30" i="31" s="1"/>
  <c r="E31" i="31" s="1"/>
  <c r="F31" i="31" s="1"/>
  <c r="L31" i="31" s="1"/>
  <c r="O9" i="32"/>
  <c r="E29" i="31" s="1"/>
  <c r="F29" i="31" s="1"/>
  <c r="O8" i="32"/>
  <c r="E28" i="31" s="1"/>
  <c r="F28" i="31" s="1"/>
  <c r="O7" i="32"/>
  <c r="E27" i="31" s="1"/>
  <c r="F27" i="31" s="1"/>
  <c r="O10" i="32"/>
  <c r="E26" i="31" s="1"/>
  <c r="F26" i="31" s="1"/>
  <c r="J31" i="31"/>
  <c r="H31" i="31"/>
  <c r="J30" i="31"/>
  <c r="F30" i="31"/>
  <c r="J29" i="31"/>
  <c r="H29" i="31"/>
  <c r="J28" i="31"/>
  <c r="H28" i="31"/>
  <c r="J27" i="31"/>
  <c r="H27" i="31"/>
  <c r="J26" i="31"/>
  <c r="J32" i="31" s="1"/>
  <c r="H26" i="31"/>
  <c r="O15" i="32"/>
  <c r="E20" i="31" s="1"/>
  <c r="F20" i="31" s="1"/>
  <c r="O16" i="32"/>
  <c r="E19" i="31" s="1"/>
  <c r="F19" i="31" s="1"/>
  <c r="O14" i="32"/>
  <c r="E17" i="31" s="1"/>
  <c r="F17" i="31" s="1"/>
  <c r="J22" i="31"/>
  <c r="H22" i="31"/>
  <c r="J21" i="31"/>
  <c r="F21" i="31"/>
  <c r="J20" i="31"/>
  <c r="H20" i="31"/>
  <c r="J19" i="31"/>
  <c r="H19" i="31"/>
  <c r="J18" i="31"/>
  <c r="J17" i="31"/>
  <c r="J23" i="31" s="1"/>
  <c r="H17" i="31"/>
  <c r="H32" i="31" l="1"/>
  <c r="F32" i="31"/>
  <c r="E9" i="33" s="1"/>
  <c r="E18" i="31" s="1"/>
  <c r="F18" i="31" s="1"/>
  <c r="L26" i="31"/>
  <c r="L27" i="31"/>
  <c r="L28" i="31"/>
  <c r="L29" i="31"/>
  <c r="L30" i="31"/>
  <c r="K26" i="31"/>
  <c r="K27" i="31"/>
  <c r="K28" i="31"/>
  <c r="K29" i="31"/>
  <c r="K30" i="31"/>
  <c r="K31" i="31"/>
  <c r="L17" i="31"/>
  <c r="L19" i="31"/>
  <c r="L20" i="31"/>
  <c r="K17" i="31"/>
  <c r="K19" i="31"/>
  <c r="K20" i="31"/>
  <c r="F9" i="33" l="1"/>
  <c r="G18" i="31" s="1"/>
  <c r="H18" i="31" s="1"/>
  <c r="L18" i="31" s="1"/>
  <c r="F10" i="33"/>
  <c r="H10" i="33" s="1"/>
  <c r="L32" i="31"/>
  <c r="H9" i="33" l="1"/>
  <c r="K18" i="31"/>
  <c r="O5" i="32"/>
  <c r="M102" i="20" l="1"/>
  <c r="M106" i="20"/>
  <c r="D5" i="31" l="1"/>
  <c r="S8" i="30"/>
  <c r="O8" i="30"/>
  <c r="J5" i="31"/>
  <c r="J6" i="31" s="1"/>
  <c r="G5" i="33" s="1"/>
  <c r="F5" i="31"/>
  <c r="F6" i="31" s="1"/>
  <c r="E5" i="33" s="1"/>
  <c r="W18" i="32" l="1"/>
  <c r="I49" i="31" s="1"/>
  <c r="H26" i="16" l="1"/>
  <c r="G26" i="16"/>
  <c r="F26" i="16"/>
  <c r="F24" i="16"/>
  <c r="F23" i="16"/>
  <c r="F22" i="16"/>
  <c r="F18" i="16"/>
  <c r="H11" i="16"/>
  <c r="G11" i="16"/>
  <c r="F11" i="16"/>
  <c r="H22" i="15" l="1"/>
  <c r="H7" i="15"/>
  <c r="H6" i="15"/>
  <c r="H22" i="25" l="1"/>
  <c r="H7" i="25"/>
  <c r="H6" i="25"/>
  <c r="S138" i="20" l="1"/>
  <c r="Q24" i="32"/>
  <c r="G54" i="31" s="1"/>
  <c r="J55" i="31"/>
  <c r="J54" i="31"/>
  <c r="J53" i="31"/>
  <c r="H53" i="31"/>
  <c r="K49" i="31"/>
  <c r="J49" i="31"/>
  <c r="J50" i="31" s="1"/>
  <c r="G13" i="33" s="1"/>
  <c r="H49" i="31"/>
  <c r="H50" i="31" s="1"/>
  <c r="F49" i="31"/>
  <c r="F50" i="31" s="1"/>
  <c r="Q21" i="32"/>
  <c r="G66" i="31" s="1"/>
  <c r="H13" i="33" l="1"/>
  <c r="I61" i="31"/>
  <c r="H54" i="31"/>
  <c r="K54" i="31"/>
  <c r="G59" i="31"/>
  <c r="J56" i="31"/>
  <c r="G12" i="33" s="1"/>
  <c r="F54" i="31"/>
  <c r="F55" i="31"/>
  <c r="I68" i="31"/>
  <c r="L50" i="31"/>
  <c r="L49" i="31"/>
  <c r="L54" i="31" l="1"/>
  <c r="J69" i="31"/>
  <c r="H69" i="31"/>
  <c r="J68" i="31"/>
  <c r="H68" i="31"/>
  <c r="F68" i="31"/>
  <c r="J67" i="31"/>
  <c r="F67" i="31"/>
  <c r="J66" i="31"/>
  <c r="H66" i="31"/>
  <c r="F66" i="31"/>
  <c r="J62" i="31"/>
  <c r="H62" i="31"/>
  <c r="J61" i="31"/>
  <c r="H61" i="31"/>
  <c r="F61" i="31"/>
  <c r="J60" i="31"/>
  <c r="F60" i="31"/>
  <c r="J59" i="31"/>
  <c r="H59" i="31"/>
  <c r="F59" i="31"/>
  <c r="J63" i="31" l="1"/>
  <c r="G14" i="33" s="1"/>
  <c r="J70" i="31"/>
  <c r="G15" i="33" s="1"/>
  <c r="L68" i="31"/>
  <c r="L61" i="31"/>
  <c r="L66" i="31"/>
  <c r="K66" i="31"/>
  <c r="K68" i="31"/>
  <c r="L59" i="31"/>
  <c r="K59" i="31"/>
  <c r="K61" i="31"/>
  <c r="R193" i="20" l="1"/>
  <c r="S193" i="20" s="1"/>
  <c r="R140" i="20"/>
  <c r="R192" i="20"/>
  <c r="S192" i="20" s="1"/>
  <c r="R139" i="20"/>
  <c r="S41" i="20"/>
  <c r="Q41" i="20"/>
  <c r="S56" i="22"/>
  <c r="H16" i="33"/>
  <c r="H17" i="33"/>
  <c r="H18" i="33"/>
  <c r="H19" i="33"/>
  <c r="H20" i="33"/>
  <c r="H21" i="33"/>
  <c r="H22" i="33"/>
  <c r="H23" i="33"/>
  <c r="H24" i="33"/>
  <c r="H25" i="33"/>
  <c r="H26" i="33"/>
  <c r="F44" i="31" l="1"/>
  <c r="O17" i="32"/>
  <c r="Q22" i="32"/>
  <c r="O13" i="32"/>
  <c r="E43" i="31" s="1"/>
  <c r="F43" i="31" s="1"/>
  <c r="O12" i="32"/>
  <c r="E42" i="31" s="1"/>
  <c r="F42" i="31" s="1"/>
  <c r="J45" i="31"/>
  <c r="F45" i="31"/>
  <c r="J44" i="31"/>
  <c r="J43" i="31"/>
  <c r="H43" i="31"/>
  <c r="J42" i="31"/>
  <c r="H42" i="31"/>
  <c r="J41" i="31"/>
  <c r="H41" i="31"/>
  <c r="S207" i="20"/>
  <c r="Q207" i="20"/>
  <c r="O6" i="32"/>
  <c r="E41" i="31" s="1"/>
  <c r="F41" i="31" s="1"/>
  <c r="N207" i="20" l="1"/>
  <c r="T207" i="20" s="1"/>
  <c r="U207" i="20" s="1"/>
  <c r="V207" i="20" s="1"/>
  <c r="G44" i="31"/>
  <c r="H44" i="31" s="1"/>
  <c r="L44" i="31" s="1"/>
  <c r="G21" i="31"/>
  <c r="E53" i="31"/>
  <c r="N41" i="20"/>
  <c r="J46" i="31"/>
  <c r="G11" i="33" s="1"/>
  <c r="L43" i="31"/>
  <c r="L42" i="31"/>
  <c r="L41" i="31"/>
  <c r="K41" i="31"/>
  <c r="K42" i="31"/>
  <c r="K43" i="31"/>
  <c r="F46" i="31"/>
  <c r="E11" i="33" s="1"/>
  <c r="K44" i="31" l="1"/>
  <c r="O207" i="20"/>
  <c r="H21" i="31"/>
  <c r="K21" i="31"/>
  <c r="T41" i="20"/>
  <c r="U41" i="20" s="1"/>
  <c r="O41" i="20"/>
  <c r="K53" i="31"/>
  <c r="F53" i="31"/>
  <c r="E22" i="31" l="1"/>
  <c r="L21" i="31"/>
  <c r="H23" i="31"/>
  <c r="F8" i="33" s="1"/>
  <c r="P141" i="20" s="1"/>
  <c r="Q141" i="20" s="1"/>
  <c r="L53" i="31"/>
  <c r="F56" i="31"/>
  <c r="V74" i="22"/>
  <c r="V73" i="22"/>
  <c r="V72" i="22"/>
  <c r="V71" i="22"/>
  <c r="V70" i="22"/>
  <c r="V69" i="22"/>
  <c r="V68" i="22"/>
  <c r="V67" i="22"/>
  <c r="V66" i="22"/>
  <c r="V65" i="22"/>
  <c r="V64" i="22"/>
  <c r="V63" i="22"/>
  <c r="V62" i="22"/>
  <c r="V61" i="22"/>
  <c r="V60" i="22"/>
  <c r="V59" i="22"/>
  <c r="V58" i="22"/>
  <c r="V57" i="22"/>
  <c r="V55" i="22"/>
  <c r="V54" i="22"/>
  <c r="V53" i="22"/>
  <c r="V52" i="22"/>
  <c r="V51" i="22"/>
  <c r="V50" i="22"/>
  <c r="V49" i="22"/>
  <c r="V48" i="22"/>
  <c r="V47" i="22"/>
  <c r="V46" i="22"/>
  <c r="V45" i="22"/>
  <c r="V44" i="22"/>
  <c r="V43" i="22"/>
  <c r="V42" i="22"/>
  <c r="V41" i="22"/>
  <c r="V40" i="22"/>
  <c r="V38" i="22"/>
  <c r="V37" i="22"/>
  <c r="V36" i="22"/>
  <c r="V35" i="22"/>
  <c r="F22" i="31" l="1"/>
  <c r="K22" i="31"/>
  <c r="E12" i="33"/>
  <c r="V27" i="19"/>
  <c r="V26" i="19"/>
  <c r="V25" i="19"/>
  <c r="V24" i="19"/>
  <c r="V23" i="19"/>
  <c r="V22" i="19"/>
  <c r="V21" i="19"/>
  <c r="V20" i="19"/>
  <c r="V15" i="19"/>
  <c r="V11" i="19"/>
  <c r="V7" i="19"/>
  <c r="S18" i="19"/>
  <c r="Q18" i="19"/>
  <c r="O18" i="19"/>
  <c r="S17" i="19"/>
  <c r="Q17" i="19"/>
  <c r="O17" i="19"/>
  <c r="S12" i="19"/>
  <c r="Q12" i="19"/>
  <c r="O12" i="19"/>
  <c r="V27" i="21"/>
  <c r="V26" i="21"/>
  <c r="V25" i="21"/>
  <c r="V24" i="21"/>
  <c r="V23" i="21"/>
  <c r="V22" i="21"/>
  <c r="V21" i="21"/>
  <c r="V20" i="21"/>
  <c r="V18" i="21"/>
  <c r="V17" i="21"/>
  <c r="V16" i="21"/>
  <c r="V15" i="21"/>
  <c r="V13" i="21"/>
  <c r="V11" i="21"/>
  <c r="V10" i="21"/>
  <c r="V8" i="21"/>
  <c r="V7" i="21"/>
  <c r="S17" i="21"/>
  <c r="Q17" i="21"/>
  <c r="O17" i="21"/>
  <c r="S15" i="21"/>
  <c r="Q15" i="21"/>
  <c r="O15" i="21"/>
  <c r="S13" i="21"/>
  <c r="Q13" i="21"/>
  <c r="O13" i="21"/>
  <c r="S10" i="21"/>
  <c r="Q10" i="21"/>
  <c r="O10" i="21"/>
  <c r="S8" i="21"/>
  <c r="Q8" i="21"/>
  <c r="O8" i="21"/>
  <c r="V290" i="22"/>
  <c r="V289" i="22"/>
  <c r="V288" i="22"/>
  <c r="V287" i="22"/>
  <c r="V286" i="22"/>
  <c r="V285" i="22"/>
  <c r="V284" i="22"/>
  <c r="V283" i="22"/>
  <c r="V282" i="22"/>
  <c r="V281" i="22"/>
  <c r="V280" i="22"/>
  <c r="V279" i="22"/>
  <c r="V278" i="22"/>
  <c r="V277" i="22"/>
  <c r="V276" i="22"/>
  <c r="V275" i="22"/>
  <c r="V274" i="22"/>
  <c r="V273" i="22"/>
  <c r="V272" i="22"/>
  <c r="V271" i="22"/>
  <c r="V268" i="22"/>
  <c r="V266" i="22"/>
  <c r="V265" i="22"/>
  <c r="V264" i="22"/>
  <c r="V263" i="22"/>
  <c r="V262" i="22"/>
  <c r="V261" i="22"/>
  <c r="V260" i="22"/>
  <c r="V259" i="22"/>
  <c r="V258" i="22"/>
  <c r="V257" i="22"/>
  <c r="V256" i="22"/>
  <c r="V255" i="22"/>
  <c r="V254" i="22"/>
  <c r="V253" i="22"/>
  <c r="V252" i="22"/>
  <c r="V251" i="22"/>
  <c r="V250" i="22"/>
  <c r="V249" i="22"/>
  <c r="V248" i="22"/>
  <c r="V247" i="22"/>
  <c r="V246" i="22"/>
  <c r="V244" i="22"/>
  <c r="V242" i="22"/>
  <c r="V241" i="22"/>
  <c r="V240" i="22"/>
  <c r="V239" i="22"/>
  <c r="V238" i="22"/>
  <c r="V237" i="22"/>
  <c r="V236" i="22"/>
  <c r="V235" i="22"/>
  <c r="V234" i="22"/>
  <c r="V233" i="22"/>
  <c r="V232" i="22"/>
  <c r="V231" i="22"/>
  <c r="V230" i="22"/>
  <c r="V229" i="22"/>
  <c r="V228" i="22"/>
  <c r="V227" i="22"/>
  <c r="V226" i="22"/>
  <c r="V225" i="22"/>
  <c r="V224" i="22"/>
  <c r="V223" i="22"/>
  <c r="V222" i="22"/>
  <c r="V199" i="22"/>
  <c r="V200" i="22"/>
  <c r="V201" i="22"/>
  <c r="V202" i="22"/>
  <c r="V203" i="22"/>
  <c r="V204" i="22"/>
  <c r="V205" i="22"/>
  <c r="V206" i="22"/>
  <c r="V207" i="22"/>
  <c r="V208" i="22"/>
  <c r="V209" i="22"/>
  <c r="V210" i="22"/>
  <c r="V211" i="22"/>
  <c r="V212" i="22"/>
  <c r="V213" i="22"/>
  <c r="V214" i="22"/>
  <c r="V215" i="22"/>
  <c r="V216" i="22"/>
  <c r="V217" i="22"/>
  <c r="V218" i="22"/>
  <c r="V174" i="22"/>
  <c r="V150" i="22"/>
  <c r="V151" i="22"/>
  <c r="V152" i="22"/>
  <c r="V153" i="22"/>
  <c r="V154" i="22"/>
  <c r="V155" i="22"/>
  <c r="V156" i="22"/>
  <c r="V157" i="22"/>
  <c r="V158" i="22"/>
  <c r="V159" i="22"/>
  <c r="V160" i="22"/>
  <c r="V161" i="22"/>
  <c r="V162" i="22"/>
  <c r="V163" i="22"/>
  <c r="V164" i="22"/>
  <c r="V165" i="22"/>
  <c r="V166" i="22"/>
  <c r="V167" i="22"/>
  <c r="V168" i="22"/>
  <c r="V169" i="22"/>
  <c r="V170" i="22"/>
  <c r="V172" i="22"/>
  <c r="V148" i="22"/>
  <c r="V149" i="22"/>
  <c r="V146" i="22"/>
  <c r="V145" i="22"/>
  <c r="V144" i="22"/>
  <c r="V143" i="22"/>
  <c r="V142" i="22"/>
  <c r="V141" i="22"/>
  <c r="V140" i="22"/>
  <c r="V139" i="22"/>
  <c r="V138" i="22"/>
  <c r="V137" i="22"/>
  <c r="V136" i="22"/>
  <c r="V135" i="22"/>
  <c r="V134" i="22"/>
  <c r="V133" i="22"/>
  <c r="V132" i="22"/>
  <c r="V131" i="22"/>
  <c r="V130" i="22"/>
  <c r="V129" i="22"/>
  <c r="V128" i="22"/>
  <c r="V127" i="22"/>
  <c r="V126" i="22"/>
  <c r="V122" i="22"/>
  <c r="V121" i="22"/>
  <c r="V120" i="22"/>
  <c r="V119" i="22"/>
  <c r="V118" i="22"/>
  <c r="V117" i="22"/>
  <c r="V116" i="22"/>
  <c r="V115" i="22"/>
  <c r="V114" i="22"/>
  <c r="V113" i="22"/>
  <c r="V112" i="22"/>
  <c r="V111" i="22"/>
  <c r="V110" i="22"/>
  <c r="V108" i="22"/>
  <c r="V107" i="22"/>
  <c r="V106" i="22"/>
  <c r="V105" i="22"/>
  <c r="V104" i="22"/>
  <c r="V103" i="22"/>
  <c r="V102" i="22"/>
  <c r="V100" i="22"/>
  <c r="V98" i="22"/>
  <c r="V97" i="22"/>
  <c r="V96" i="22"/>
  <c r="V95" i="22"/>
  <c r="V94" i="22"/>
  <c r="V93" i="22"/>
  <c r="V92" i="22"/>
  <c r="V91" i="22"/>
  <c r="V90" i="22"/>
  <c r="V89" i="22"/>
  <c r="V88" i="22"/>
  <c r="V87" i="22"/>
  <c r="V86" i="22"/>
  <c r="V85" i="22"/>
  <c r="V84" i="22"/>
  <c r="V83" i="22"/>
  <c r="V82" i="22"/>
  <c r="V81" i="22"/>
  <c r="V80" i="22"/>
  <c r="V79" i="22"/>
  <c r="V78" i="22"/>
  <c r="V33" i="22"/>
  <c r="V32" i="22"/>
  <c r="V31" i="22"/>
  <c r="V28" i="22"/>
  <c r="V26" i="22"/>
  <c r="V25" i="22"/>
  <c r="V24" i="22"/>
  <c r="V23" i="22"/>
  <c r="V22" i="22"/>
  <c r="V21" i="22"/>
  <c r="V20" i="22"/>
  <c r="V19" i="22"/>
  <c r="V18" i="22"/>
  <c r="V17" i="22"/>
  <c r="V16" i="22"/>
  <c r="V15" i="22"/>
  <c r="V14" i="22"/>
  <c r="V13" i="22"/>
  <c r="V12" i="22"/>
  <c r="V11" i="22"/>
  <c r="V10" i="22"/>
  <c r="V9" i="22"/>
  <c r="V8" i="22"/>
  <c r="V7" i="22"/>
  <c r="V6" i="22"/>
  <c r="R20" i="30"/>
  <c r="R19" i="30"/>
  <c r="R18" i="30"/>
  <c r="R17" i="30"/>
  <c r="R16" i="30"/>
  <c r="R15" i="30"/>
  <c r="R14" i="30"/>
  <c r="R13" i="30"/>
  <c r="R12" i="30"/>
  <c r="R10" i="30"/>
  <c r="R7" i="30"/>
  <c r="R6" i="30"/>
  <c r="P20" i="30"/>
  <c r="P19" i="30"/>
  <c r="P18" i="30"/>
  <c r="P17" i="30"/>
  <c r="P16" i="30"/>
  <c r="P15" i="30"/>
  <c r="P14" i="30"/>
  <c r="P13" i="30"/>
  <c r="P12" i="30"/>
  <c r="P10" i="30"/>
  <c r="P7" i="30"/>
  <c r="P6" i="30"/>
  <c r="N20" i="30"/>
  <c r="N19" i="30"/>
  <c r="N18" i="30"/>
  <c r="N17" i="30"/>
  <c r="N16" i="30"/>
  <c r="N15" i="30"/>
  <c r="N14" i="30"/>
  <c r="N13" i="30"/>
  <c r="N12" i="30"/>
  <c r="N11" i="30"/>
  <c r="N10" i="30"/>
  <c r="N9" i="30"/>
  <c r="N7" i="30"/>
  <c r="N6" i="30"/>
  <c r="O6" i="30" s="1"/>
  <c r="L22" i="31" l="1"/>
  <c r="F23" i="31"/>
  <c r="N56" i="22"/>
  <c r="N138" i="20"/>
  <c r="Q19" i="32"/>
  <c r="G13" i="31" l="1"/>
  <c r="G37" i="31"/>
  <c r="G5" i="31"/>
  <c r="E8" i="33"/>
  <c r="L23" i="31"/>
  <c r="O138" i="20"/>
  <c r="G67" i="31"/>
  <c r="G60" i="31"/>
  <c r="G55" i="31"/>
  <c r="G45" i="31"/>
  <c r="G9" i="31"/>
  <c r="O56" i="22"/>
  <c r="N141" i="20" l="1"/>
  <c r="T141" i="20" s="1"/>
  <c r="U141" i="20" s="1"/>
  <c r="V141" i="20" s="1"/>
  <c r="H8" i="33"/>
  <c r="K5" i="31"/>
  <c r="H5" i="31"/>
  <c r="H37" i="31"/>
  <c r="K37" i="31"/>
  <c r="H67" i="31"/>
  <c r="K67" i="31"/>
  <c r="H60" i="31"/>
  <c r="K60" i="31"/>
  <c r="H45" i="31"/>
  <c r="K45" i="31"/>
  <c r="H55" i="31"/>
  <c r="K55" i="31"/>
  <c r="F9" i="31"/>
  <c r="H9" i="31"/>
  <c r="H10" i="31" s="1"/>
  <c r="F6" i="33" s="1"/>
  <c r="J9" i="31"/>
  <c r="J10" i="31" s="1"/>
  <c r="H13" i="31"/>
  <c r="H14" i="31" s="1"/>
  <c r="F7" i="33" s="1"/>
  <c r="J13" i="31"/>
  <c r="J14" i="31" s="1"/>
  <c r="F6" i="30"/>
  <c r="H6" i="30"/>
  <c r="J6" i="30"/>
  <c r="K6" i="30"/>
  <c r="Q6" i="30"/>
  <c r="U6" i="30" s="1"/>
  <c r="S6" i="30"/>
  <c r="T6" i="30"/>
  <c r="F7" i="30"/>
  <c r="H7" i="30"/>
  <c r="J7" i="30"/>
  <c r="K7" i="30"/>
  <c r="O7" i="30"/>
  <c r="Q7" i="30"/>
  <c r="S7" i="30"/>
  <c r="T7" i="30"/>
  <c r="F9" i="30"/>
  <c r="H9" i="30"/>
  <c r="J9" i="30"/>
  <c r="O9" i="30"/>
  <c r="S9" i="30"/>
  <c r="F10" i="30"/>
  <c r="H10" i="30"/>
  <c r="J10" i="30"/>
  <c r="K10" i="30"/>
  <c r="O10" i="30"/>
  <c r="Q10" i="30"/>
  <c r="S10" i="30"/>
  <c r="T10" i="30"/>
  <c r="F11" i="30"/>
  <c r="H11" i="30"/>
  <c r="J11" i="30"/>
  <c r="K11" i="30"/>
  <c r="O11" i="30"/>
  <c r="S11" i="30"/>
  <c r="F12" i="30"/>
  <c r="H12" i="30"/>
  <c r="J12" i="30"/>
  <c r="K12" i="30"/>
  <c r="O12" i="30"/>
  <c r="Q12" i="30"/>
  <c r="S12" i="30"/>
  <c r="T12" i="30"/>
  <c r="F13" i="30"/>
  <c r="H13" i="30"/>
  <c r="J13" i="30"/>
  <c r="K13" i="30"/>
  <c r="O13" i="30"/>
  <c r="Q13" i="30"/>
  <c r="S13" i="30"/>
  <c r="T13" i="30"/>
  <c r="F14" i="30"/>
  <c r="H14" i="30"/>
  <c r="J14" i="30"/>
  <c r="K14" i="30"/>
  <c r="O14" i="30"/>
  <c r="Q14" i="30"/>
  <c r="S14" i="30"/>
  <c r="T14" i="30"/>
  <c r="F15" i="30"/>
  <c r="H15" i="30"/>
  <c r="J15" i="30"/>
  <c r="K15" i="30"/>
  <c r="O15" i="30"/>
  <c r="Q15" i="30"/>
  <c r="S15" i="30"/>
  <c r="T15" i="30"/>
  <c r="F16" i="30"/>
  <c r="H16" i="30"/>
  <c r="J16" i="30"/>
  <c r="K16" i="30"/>
  <c r="O16" i="30"/>
  <c r="Q16" i="30"/>
  <c r="S16" i="30"/>
  <c r="T16" i="30"/>
  <c r="F17" i="30"/>
  <c r="H17" i="30"/>
  <c r="J17" i="30"/>
  <c r="K17" i="30"/>
  <c r="O17" i="30"/>
  <c r="Q17" i="30"/>
  <c r="S17" i="30"/>
  <c r="T17" i="30"/>
  <c r="F18" i="30"/>
  <c r="H18" i="30"/>
  <c r="J18" i="30"/>
  <c r="K18" i="30"/>
  <c r="O18" i="30"/>
  <c r="Q18" i="30"/>
  <c r="S18" i="30"/>
  <c r="T18" i="30"/>
  <c r="F19" i="30"/>
  <c r="H19" i="30"/>
  <c r="J19" i="30"/>
  <c r="K19" i="30"/>
  <c r="O19" i="30"/>
  <c r="Q19" i="30"/>
  <c r="S19" i="30"/>
  <c r="T19" i="30"/>
  <c r="F20" i="30"/>
  <c r="H20" i="30"/>
  <c r="J20" i="30"/>
  <c r="K20" i="30"/>
  <c r="O20" i="30"/>
  <c r="Q20" i="30"/>
  <c r="S20" i="30"/>
  <c r="T20" i="30"/>
  <c r="U257" i="22"/>
  <c r="T257" i="22"/>
  <c r="S257" i="22"/>
  <c r="Q257" i="22"/>
  <c r="O257" i="22"/>
  <c r="T256" i="22"/>
  <c r="U256" i="22" s="1"/>
  <c r="S256" i="22"/>
  <c r="Q256" i="22"/>
  <c r="O256" i="22"/>
  <c r="T255" i="22"/>
  <c r="U255" i="22" s="1"/>
  <c r="S255" i="22"/>
  <c r="Q255" i="22"/>
  <c r="O255" i="22"/>
  <c r="U254" i="22"/>
  <c r="T254" i="22"/>
  <c r="S254" i="22"/>
  <c r="Q254" i="22"/>
  <c r="O254" i="22"/>
  <c r="U253" i="22"/>
  <c r="T253" i="22"/>
  <c r="S253" i="22"/>
  <c r="Q253" i="22"/>
  <c r="O253" i="22"/>
  <c r="T252" i="22"/>
  <c r="U252" i="22" s="1"/>
  <c r="S252" i="22"/>
  <c r="Q252" i="22"/>
  <c r="O252" i="22"/>
  <c r="T251" i="22"/>
  <c r="U251" i="22" s="1"/>
  <c r="S251" i="22"/>
  <c r="Q251" i="22"/>
  <c r="O251" i="22"/>
  <c r="U250" i="22"/>
  <c r="T250" i="22"/>
  <c r="S250" i="22"/>
  <c r="Q250" i="22"/>
  <c r="O250" i="22"/>
  <c r="U249" i="22"/>
  <c r="T249" i="22"/>
  <c r="S249" i="22"/>
  <c r="Q249" i="22"/>
  <c r="O249" i="22"/>
  <c r="T248" i="22"/>
  <c r="U248" i="22" s="1"/>
  <c r="S248" i="22"/>
  <c r="Q248" i="22"/>
  <c r="O248" i="22"/>
  <c r="T247" i="22"/>
  <c r="U247" i="22" s="1"/>
  <c r="S247" i="22"/>
  <c r="Q247" i="22"/>
  <c r="O247" i="22"/>
  <c r="U246" i="22"/>
  <c r="U268" i="22" s="1"/>
  <c r="T246" i="22"/>
  <c r="S246" i="22"/>
  <c r="S268" i="22" s="1"/>
  <c r="Q246" i="22"/>
  <c r="Q268" i="22" s="1"/>
  <c r="O246" i="22"/>
  <c r="O268" i="22" s="1"/>
  <c r="U225" i="22"/>
  <c r="T225" i="22"/>
  <c r="S225" i="22"/>
  <c r="Q225" i="22"/>
  <c r="O225" i="22"/>
  <c r="T224" i="22"/>
  <c r="U224" i="22" s="1"/>
  <c r="S224" i="22"/>
  <c r="Q224" i="22"/>
  <c r="O224" i="22"/>
  <c r="T223" i="22"/>
  <c r="U223" i="22" s="1"/>
  <c r="S223" i="22"/>
  <c r="Q223" i="22"/>
  <c r="O223" i="22"/>
  <c r="U222" i="22"/>
  <c r="U244" i="22" s="1"/>
  <c r="T222" i="22"/>
  <c r="S222" i="22"/>
  <c r="S244" i="22" s="1"/>
  <c r="Q222" i="22"/>
  <c r="Q244" i="22" s="1"/>
  <c r="O222" i="22"/>
  <c r="O244" i="22" s="1"/>
  <c r="U198" i="22"/>
  <c r="V198" i="22" s="1"/>
  <c r="T198" i="22"/>
  <c r="S198" i="22"/>
  <c r="Q198" i="22"/>
  <c r="O198" i="22"/>
  <c r="T197" i="22"/>
  <c r="U197" i="22" s="1"/>
  <c r="V197" i="22" s="1"/>
  <c r="S197" i="22"/>
  <c r="Q197" i="22"/>
  <c r="O197" i="22"/>
  <c r="T196" i="22"/>
  <c r="U196" i="22" s="1"/>
  <c r="V196" i="22" s="1"/>
  <c r="S196" i="22"/>
  <c r="Q196" i="22"/>
  <c r="O196" i="22"/>
  <c r="U195" i="22"/>
  <c r="T195" i="22"/>
  <c r="S195" i="22"/>
  <c r="Q195" i="22"/>
  <c r="O195" i="22"/>
  <c r="U194" i="22"/>
  <c r="V194" i="22" s="1"/>
  <c r="T194" i="22"/>
  <c r="S194" i="22"/>
  <c r="Q194" i="22"/>
  <c r="O194" i="22"/>
  <c r="T193" i="22"/>
  <c r="U193" i="22" s="1"/>
  <c r="V193" i="22" s="1"/>
  <c r="S193" i="22"/>
  <c r="Q193" i="22"/>
  <c r="O193" i="22"/>
  <c r="T192" i="22"/>
  <c r="U192" i="22" s="1"/>
  <c r="V192" i="22" s="1"/>
  <c r="S192" i="22"/>
  <c r="Q192" i="22"/>
  <c r="O192" i="22"/>
  <c r="U191" i="22"/>
  <c r="V191" i="22" s="1"/>
  <c r="T191" i="22"/>
  <c r="S191" i="22"/>
  <c r="Q191" i="22"/>
  <c r="O191" i="22"/>
  <c r="U190" i="22"/>
  <c r="V190" i="22" s="1"/>
  <c r="T190" i="22"/>
  <c r="S190" i="22"/>
  <c r="Q190" i="22"/>
  <c r="O190" i="22"/>
  <c r="T189" i="22"/>
  <c r="U189" i="22" s="1"/>
  <c r="V189" i="22" s="1"/>
  <c r="S189" i="22"/>
  <c r="Q189" i="22"/>
  <c r="O189" i="22"/>
  <c r="T188" i="22"/>
  <c r="U188" i="22" s="1"/>
  <c r="V188" i="22" s="1"/>
  <c r="S188" i="22"/>
  <c r="Q188" i="22"/>
  <c r="O188" i="22"/>
  <c r="U187" i="22"/>
  <c r="V187" i="22" s="1"/>
  <c r="T187" i="22"/>
  <c r="S187" i="22"/>
  <c r="Q187" i="22"/>
  <c r="O187" i="22"/>
  <c r="U186" i="22"/>
  <c r="V186" i="22" s="1"/>
  <c r="T186" i="22"/>
  <c r="S186" i="22"/>
  <c r="Q186" i="22"/>
  <c r="O186" i="22"/>
  <c r="T185" i="22"/>
  <c r="U185" i="22" s="1"/>
  <c r="V185" i="22" s="1"/>
  <c r="S185" i="22"/>
  <c r="Q185" i="22"/>
  <c r="O185" i="22"/>
  <c r="T184" i="22"/>
  <c r="U184" i="22" s="1"/>
  <c r="V184" i="22" s="1"/>
  <c r="S184" i="22"/>
  <c r="Q184" i="22"/>
  <c r="O184" i="22"/>
  <c r="U183" i="22"/>
  <c r="V183" i="22" s="1"/>
  <c r="T183" i="22"/>
  <c r="S183" i="22"/>
  <c r="Q183" i="22"/>
  <c r="O183" i="22"/>
  <c r="U182" i="22"/>
  <c r="V182" i="22" s="1"/>
  <c r="T182" i="22"/>
  <c r="S182" i="22"/>
  <c r="Q182" i="22"/>
  <c r="O182" i="22"/>
  <c r="T181" i="22"/>
  <c r="U181" i="22" s="1"/>
  <c r="V181" i="22" s="1"/>
  <c r="S181" i="22"/>
  <c r="Q181" i="22"/>
  <c r="O181" i="22"/>
  <c r="T180" i="22"/>
  <c r="U180" i="22" s="1"/>
  <c r="V180" i="22" s="1"/>
  <c r="S180" i="22"/>
  <c r="Q180" i="22"/>
  <c r="O180" i="22"/>
  <c r="U179" i="22"/>
  <c r="V179" i="22" s="1"/>
  <c r="T179" i="22"/>
  <c r="S179" i="22"/>
  <c r="Q179" i="22"/>
  <c r="O179" i="22"/>
  <c r="U178" i="22"/>
  <c r="V178" i="22" s="1"/>
  <c r="T178" i="22"/>
  <c r="S178" i="22"/>
  <c r="Q178" i="22"/>
  <c r="O178" i="22"/>
  <c r="T177" i="22"/>
  <c r="U177" i="22" s="1"/>
  <c r="V177" i="22" s="1"/>
  <c r="S177" i="22"/>
  <c r="Q177" i="22"/>
  <c r="O177" i="22"/>
  <c r="T176" i="22"/>
  <c r="U176" i="22" s="1"/>
  <c r="V176" i="22" s="1"/>
  <c r="S176" i="22"/>
  <c r="Q176" i="22"/>
  <c r="O176" i="22"/>
  <c r="U175" i="22"/>
  <c r="V175" i="22" s="1"/>
  <c r="T175" i="22"/>
  <c r="S175" i="22"/>
  <c r="Q175" i="22"/>
  <c r="O175" i="22"/>
  <c r="U174" i="22"/>
  <c r="T174" i="22"/>
  <c r="S174" i="22"/>
  <c r="S220" i="22" s="1"/>
  <c r="S14" i="21" s="1"/>
  <c r="Q174" i="22"/>
  <c r="O174" i="22"/>
  <c r="T148" i="22"/>
  <c r="U148" i="22" s="1"/>
  <c r="S148" i="22"/>
  <c r="Q148" i="22"/>
  <c r="O148" i="22"/>
  <c r="T147" i="22"/>
  <c r="U147" i="22" s="1"/>
  <c r="S147" i="22"/>
  <c r="Q147" i="22"/>
  <c r="O147" i="22"/>
  <c r="U146" i="22"/>
  <c r="T146" i="22"/>
  <c r="S146" i="22"/>
  <c r="Q146" i="22"/>
  <c r="O146" i="22"/>
  <c r="U145" i="22"/>
  <c r="T145" i="22"/>
  <c r="S145" i="22"/>
  <c r="Q145" i="22"/>
  <c r="O145" i="22"/>
  <c r="T144" i="22"/>
  <c r="U144" i="22" s="1"/>
  <c r="S144" i="22"/>
  <c r="Q144" i="22"/>
  <c r="O144" i="22"/>
  <c r="T143" i="22"/>
  <c r="U143" i="22" s="1"/>
  <c r="S143" i="22"/>
  <c r="Q143" i="22"/>
  <c r="O143" i="22"/>
  <c r="U142" i="22"/>
  <c r="T142" i="22"/>
  <c r="S142" i="22"/>
  <c r="Q142" i="22"/>
  <c r="O142" i="22"/>
  <c r="U141" i="22"/>
  <c r="T141" i="22"/>
  <c r="S141" i="22"/>
  <c r="Q141" i="22"/>
  <c r="O141" i="22"/>
  <c r="T140" i="22"/>
  <c r="U140" i="22" s="1"/>
  <c r="S140" i="22"/>
  <c r="Q140" i="22"/>
  <c r="O140" i="22"/>
  <c r="T139" i="22"/>
  <c r="U139" i="22" s="1"/>
  <c r="S139" i="22"/>
  <c r="Q139" i="22"/>
  <c r="O139" i="22"/>
  <c r="U138" i="22"/>
  <c r="T138" i="22"/>
  <c r="S138" i="22"/>
  <c r="Q138" i="22"/>
  <c r="O138" i="22"/>
  <c r="U137" i="22"/>
  <c r="T137" i="22"/>
  <c r="S137" i="22"/>
  <c r="Q137" i="22"/>
  <c r="O137" i="22"/>
  <c r="T136" i="22"/>
  <c r="U136" i="22" s="1"/>
  <c r="S136" i="22"/>
  <c r="Q136" i="22"/>
  <c r="O136" i="22"/>
  <c r="T135" i="22"/>
  <c r="U135" i="22" s="1"/>
  <c r="S135" i="22"/>
  <c r="Q135" i="22"/>
  <c r="O135" i="22"/>
  <c r="U134" i="22"/>
  <c r="T134" i="22"/>
  <c r="S134" i="22"/>
  <c r="Q134" i="22"/>
  <c r="O134" i="22"/>
  <c r="U133" i="22"/>
  <c r="T133" i="22"/>
  <c r="S133" i="22"/>
  <c r="Q133" i="22"/>
  <c r="O133" i="22"/>
  <c r="T132" i="22"/>
  <c r="U132" i="22" s="1"/>
  <c r="S132" i="22"/>
  <c r="Q132" i="22"/>
  <c r="O132" i="22"/>
  <c r="T131" i="22"/>
  <c r="U131" i="22" s="1"/>
  <c r="S131" i="22"/>
  <c r="Q131" i="22"/>
  <c r="O131" i="22"/>
  <c r="U130" i="22"/>
  <c r="T130" i="22"/>
  <c r="S130" i="22"/>
  <c r="Q130" i="22"/>
  <c r="O130" i="22"/>
  <c r="U129" i="22"/>
  <c r="T129" i="22"/>
  <c r="S129" i="22"/>
  <c r="Q129" i="22"/>
  <c r="Q172" i="22" s="1"/>
  <c r="O129" i="22"/>
  <c r="T128" i="22"/>
  <c r="U128" i="22" s="1"/>
  <c r="S128" i="22"/>
  <c r="S172" i="22" s="1"/>
  <c r="Q128" i="22"/>
  <c r="O128" i="22"/>
  <c r="T127" i="22"/>
  <c r="U127" i="22" s="1"/>
  <c r="S127" i="22"/>
  <c r="Q127" i="22"/>
  <c r="O127" i="22"/>
  <c r="U126" i="22"/>
  <c r="T126" i="22"/>
  <c r="S126" i="22"/>
  <c r="Q126" i="22"/>
  <c r="O126" i="22"/>
  <c r="O172" i="22" s="1"/>
  <c r="U108" i="22"/>
  <c r="T108" i="22"/>
  <c r="S108" i="22"/>
  <c r="Q108" i="22"/>
  <c r="O108" i="22"/>
  <c r="T107" i="22"/>
  <c r="U107" i="22" s="1"/>
  <c r="S107" i="22"/>
  <c r="Q107" i="22"/>
  <c r="O107" i="22"/>
  <c r="T106" i="22"/>
  <c r="U106" i="22" s="1"/>
  <c r="S106" i="22"/>
  <c r="Q106" i="22"/>
  <c r="O106" i="22"/>
  <c r="U105" i="22"/>
  <c r="T105" i="22"/>
  <c r="S105" i="22"/>
  <c r="Q105" i="22"/>
  <c r="O105" i="22"/>
  <c r="O124" i="22" s="1"/>
  <c r="O12" i="21" s="1"/>
  <c r="U104" i="22"/>
  <c r="T104" i="22"/>
  <c r="S104" i="22"/>
  <c r="Q104" i="22"/>
  <c r="Q124" i="22" s="1"/>
  <c r="Q12" i="21" s="1"/>
  <c r="O104" i="22"/>
  <c r="T103" i="22"/>
  <c r="U103" i="22" s="1"/>
  <c r="S103" i="22"/>
  <c r="Q103" i="22"/>
  <c r="O103" i="22"/>
  <c r="T102" i="22"/>
  <c r="U102" i="22" s="1"/>
  <c r="S102" i="22"/>
  <c r="S124" i="22" s="1"/>
  <c r="S12" i="21" s="1"/>
  <c r="Q102" i="22"/>
  <c r="O102" i="22"/>
  <c r="U83" i="22"/>
  <c r="T83" i="22"/>
  <c r="S83" i="22"/>
  <c r="Q83" i="22"/>
  <c r="O83" i="22"/>
  <c r="U82" i="22"/>
  <c r="T82" i="22"/>
  <c r="S82" i="22"/>
  <c r="Q82" i="22"/>
  <c r="O82" i="22"/>
  <c r="T81" i="22"/>
  <c r="U81" i="22" s="1"/>
  <c r="S81" i="22"/>
  <c r="Q81" i="22"/>
  <c r="O81" i="22"/>
  <c r="T80" i="22"/>
  <c r="U80" i="22" s="1"/>
  <c r="S80" i="22"/>
  <c r="Q80" i="22"/>
  <c r="O80" i="22"/>
  <c r="U79" i="22"/>
  <c r="U100" i="22" s="1"/>
  <c r="T79" i="22"/>
  <c r="S79" i="22"/>
  <c r="Q79" i="22"/>
  <c r="O79" i="22"/>
  <c r="O100" i="22" s="1"/>
  <c r="U78" i="22"/>
  <c r="T78" i="22"/>
  <c r="S78" i="22"/>
  <c r="S100" i="22" s="1"/>
  <c r="Q78" i="22"/>
  <c r="Q100" i="22" s="1"/>
  <c r="O78" i="22"/>
  <c r="T55" i="22"/>
  <c r="U55" i="22" s="1"/>
  <c r="S55" i="22"/>
  <c r="Q55" i="22"/>
  <c r="O55" i="22"/>
  <c r="T54" i="22"/>
  <c r="U54" i="22" s="1"/>
  <c r="S54" i="22"/>
  <c r="Q54" i="22"/>
  <c r="O54" i="22"/>
  <c r="U53" i="22"/>
  <c r="T53" i="22"/>
  <c r="S53" i="22"/>
  <c r="Q53" i="22"/>
  <c r="O53" i="22"/>
  <c r="U52" i="22"/>
  <c r="T52" i="22"/>
  <c r="S52" i="22"/>
  <c r="Q52" i="22"/>
  <c r="O52" i="22"/>
  <c r="T51" i="22"/>
  <c r="U51" i="22" s="1"/>
  <c r="S51" i="22"/>
  <c r="Q51" i="22"/>
  <c r="O51" i="22"/>
  <c r="T50" i="22"/>
  <c r="U50" i="22" s="1"/>
  <c r="S50" i="22"/>
  <c r="Q50" i="22"/>
  <c r="O50" i="22"/>
  <c r="U49" i="22"/>
  <c r="T49" i="22"/>
  <c r="S49" i="22"/>
  <c r="Q49" i="22"/>
  <c r="O49" i="22"/>
  <c r="U48" i="22"/>
  <c r="T48" i="22"/>
  <c r="S48" i="22"/>
  <c r="Q48" i="22"/>
  <c r="O48" i="22"/>
  <c r="T47" i="22"/>
  <c r="U47" i="22" s="1"/>
  <c r="S47" i="22"/>
  <c r="Q47" i="22"/>
  <c r="O47" i="22"/>
  <c r="T46" i="22"/>
  <c r="U46" i="22" s="1"/>
  <c r="S46" i="22"/>
  <c r="Q46" i="22"/>
  <c r="O46" i="22"/>
  <c r="U45" i="22"/>
  <c r="T45" i="22"/>
  <c r="S45" i="22"/>
  <c r="Q45" i="22"/>
  <c r="O45" i="22"/>
  <c r="U44" i="22"/>
  <c r="T44" i="22"/>
  <c r="S44" i="22"/>
  <c r="Q44" i="22"/>
  <c r="O44" i="22"/>
  <c r="T43" i="22"/>
  <c r="U43" i="22" s="1"/>
  <c r="S43" i="22"/>
  <c r="Q43" i="22"/>
  <c r="O43" i="22"/>
  <c r="T42" i="22"/>
  <c r="U42" i="22" s="1"/>
  <c r="S42" i="22"/>
  <c r="Q42" i="22"/>
  <c r="O42" i="22"/>
  <c r="U41" i="22"/>
  <c r="T41" i="22"/>
  <c r="S41" i="22"/>
  <c r="Q41" i="22"/>
  <c r="O41" i="22"/>
  <c r="U40" i="22"/>
  <c r="T40" i="22"/>
  <c r="S40" i="22"/>
  <c r="Q40" i="22"/>
  <c r="O40" i="22"/>
  <c r="T39" i="22"/>
  <c r="U39" i="22" s="1"/>
  <c r="V39" i="22" s="1"/>
  <c r="S39" i="22"/>
  <c r="Q39" i="22"/>
  <c r="O39" i="22"/>
  <c r="T38" i="22"/>
  <c r="U38" i="22" s="1"/>
  <c r="S38" i="22"/>
  <c r="Q38" i="22"/>
  <c r="O38" i="22"/>
  <c r="U37" i="22"/>
  <c r="T37" i="22"/>
  <c r="S37" i="22"/>
  <c r="Q37" i="22"/>
  <c r="O37" i="22"/>
  <c r="U36" i="22"/>
  <c r="T36" i="22"/>
  <c r="S36" i="22"/>
  <c r="Q36" i="22"/>
  <c r="O36" i="22"/>
  <c r="T35" i="22"/>
  <c r="U35" i="22" s="1"/>
  <c r="S35" i="22"/>
  <c r="Q35" i="22"/>
  <c r="O35" i="22"/>
  <c r="T34" i="22"/>
  <c r="U34" i="22" s="1"/>
  <c r="V34" i="22" s="1"/>
  <c r="S34" i="22"/>
  <c r="Q34" i="22"/>
  <c r="O34" i="22"/>
  <c r="U33" i="22"/>
  <c r="T33" i="22"/>
  <c r="S33" i="22"/>
  <c r="Q33" i="22"/>
  <c r="O33" i="22"/>
  <c r="U32" i="22"/>
  <c r="T32" i="22"/>
  <c r="S32" i="22"/>
  <c r="Q32" i="22"/>
  <c r="O32" i="22"/>
  <c r="T31" i="22"/>
  <c r="U31" i="22" s="1"/>
  <c r="S31" i="22"/>
  <c r="Q31" i="22"/>
  <c r="O31" i="22"/>
  <c r="T30" i="22"/>
  <c r="U30" i="22" s="1"/>
  <c r="V30" i="22" s="1"/>
  <c r="S30" i="22"/>
  <c r="Q30" i="22"/>
  <c r="O30" i="22"/>
  <c r="O76" i="22" s="1"/>
  <c r="O9" i="21" s="1"/>
  <c r="U7" i="22"/>
  <c r="U28" i="22" s="1"/>
  <c r="T7" i="22"/>
  <c r="S7" i="22"/>
  <c r="Q7" i="22"/>
  <c r="O7" i="22"/>
  <c r="O28" i="22" s="1"/>
  <c r="U6" i="22"/>
  <c r="T6" i="22"/>
  <c r="S6" i="22"/>
  <c r="S28" i="22" s="1"/>
  <c r="Q6" i="22"/>
  <c r="Q28" i="22" s="1"/>
  <c r="O6" i="22"/>
  <c r="V387" i="20"/>
  <c r="V386" i="20"/>
  <c r="V385" i="20"/>
  <c r="V384" i="20"/>
  <c r="V383" i="20"/>
  <c r="V381" i="20"/>
  <c r="V380" i="20"/>
  <c r="V377" i="20"/>
  <c r="V376" i="20"/>
  <c r="V375" i="20"/>
  <c r="V374" i="20"/>
  <c r="V372" i="20"/>
  <c r="V371" i="20"/>
  <c r="V370" i="20"/>
  <c r="V369" i="20"/>
  <c r="V368" i="20"/>
  <c r="V367" i="20"/>
  <c r="V366" i="20"/>
  <c r="V365" i="20"/>
  <c r="V363" i="20"/>
  <c r="V361" i="20"/>
  <c r="V352" i="20"/>
  <c r="V349" i="20"/>
  <c r="V348" i="20"/>
  <c r="V346" i="20"/>
  <c r="V343" i="20"/>
  <c r="V340" i="20"/>
  <c r="V337" i="20"/>
  <c r="V334" i="20"/>
  <c r="V331" i="20"/>
  <c r="V328" i="20"/>
  <c r="V327" i="20"/>
  <c r="V325" i="20"/>
  <c r="V324" i="20"/>
  <c r="V322" i="20"/>
  <c r="V320" i="20"/>
  <c r="V317" i="20"/>
  <c r="V315" i="20"/>
  <c r="V314" i="20"/>
  <c r="V313" i="20"/>
  <c r="V312" i="20"/>
  <c r="V311" i="20"/>
  <c r="V310" i="20"/>
  <c r="V309" i="20"/>
  <c r="V308" i="20"/>
  <c r="V307" i="20"/>
  <c r="V306" i="20"/>
  <c r="V305" i="20"/>
  <c r="V304" i="20"/>
  <c r="V303" i="20"/>
  <c r="V302" i="20"/>
  <c r="V301" i="20"/>
  <c r="V300" i="20"/>
  <c r="V299" i="20"/>
  <c r="V298" i="20"/>
  <c r="V297" i="20"/>
  <c r="V296" i="20"/>
  <c r="V295" i="20"/>
  <c r="V293" i="20"/>
  <c r="V291" i="20"/>
  <c r="V290" i="20"/>
  <c r="V289" i="20"/>
  <c r="V288" i="20"/>
  <c r="V287" i="20"/>
  <c r="V286" i="20"/>
  <c r="V285" i="20"/>
  <c r="V284" i="20"/>
  <c r="V283" i="20"/>
  <c r="V282" i="20"/>
  <c r="V281" i="20"/>
  <c r="V280" i="20"/>
  <c r="V279" i="20"/>
  <c r="V278" i="20"/>
  <c r="V277" i="20"/>
  <c r="V276" i="20"/>
  <c r="V275" i="20"/>
  <c r="V274" i="20"/>
  <c r="V273" i="20"/>
  <c r="V272" i="20"/>
  <c r="V271" i="20"/>
  <c r="V270" i="20"/>
  <c r="V269" i="20"/>
  <c r="V268" i="20"/>
  <c r="V267" i="20"/>
  <c r="V266" i="20"/>
  <c r="V265" i="20"/>
  <c r="V264" i="20"/>
  <c r="V263" i="20"/>
  <c r="V262" i="20"/>
  <c r="V261" i="20"/>
  <c r="V260" i="20"/>
  <c r="V259" i="20"/>
  <c r="V258" i="20"/>
  <c r="V257" i="20"/>
  <c r="V256" i="20"/>
  <c r="V255" i="20"/>
  <c r="V254" i="20"/>
  <c r="V253" i="20"/>
  <c r="V252" i="20"/>
  <c r="V251" i="20"/>
  <c r="V250" i="20"/>
  <c r="V249" i="20"/>
  <c r="V248" i="20"/>
  <c r="V247" i="20"/>
  <c r="V243" i="20"/>
  <c r="V242" i="20"/>
  <c r="V241" i="20"/>
  <c r="V240" i="20"/>
  <c r="V239" i="20"/>
  <c r="V238" i="20"/>
  <c r="V237" i="20"/>
  <c r="V236" i="20"/>
  <c r="V235" i="20"/>
  <c r="V234" i="20"/>
  <c r="V233" i="20"/>
  <c r="V232" i="20"/>
  <c r="V231" i="20"/>
  <c r="V230" i="20"/>
  <c r="V229" i="20"/>
  <c r="V228" i="20"/>
  <c r="V227" i="20"/>
  <c r="V226" i="20"/>
  <c r="V225" i="20"/>
  <c r="V224" i="20"/>
  <c r="V223" i="20"/>
  <c r="V222" i="20"/>
  <c r="V221" i="20"/>
  <c r="V220" i="20"/>
  <c r="V219" i="20"/>
  <c r="V218" i="20"/>
  <c r="V217" i="20"/>
  <c r="V216" i="20"/>
  <c r="V215" i="20"/>
  <c r="V214" i="20"/>
  <c r="V213" i="20"/>
  <c r="V212" i="20"/>
  <c r="V211" i="20"/>
  <c r="V210" i="20"/>
  <c r="V209" i="20"/>
  <c r="V208" i="20"/>
  <c r="V205" i="20"/>
  <c r="V204" i="20"/>
  <c r="V203" i="20"/>
  <c r="V202" i="20"/>
  <c r="V201" i="20"/>
  <c r="V200" i="20"/>
  <c r="V199" i="20"/>
  <c r="V198" i="20"/>
  <c r="V194" i="20"/>
  <c r="V191" i="20"/>
  <c r="V190" i="20"/>
  <c r="V189" i="20"/>
  <c r="V188" i="20"/>
  <c r="V187" i="20"/>
  <c r="V186" i="20"/>
  <c r="V184" i="20"/>
  <c r="V183" i="20"/>
  <c r="V182" i="20"/>
  <c r="V181" i="20"/>
  <c r="V180" i="20"/>
  <c r="V179" i="20"/>
  <c r="V178" i="20"/>
  <c r="V177" i="20"/>
  <c r="V176" i="20"/>
  <c r="V175" i="20"/>
  <c r="V174" i="20"/>
  <c r="V173" i="20"/>
  <c r="V171" i="20"/>
  <c r="V170" i="20"/>
  <c r="V169" i="20"/>
  <c r="V168" i="20"/>
  <c r="V167" i="20"/>
  <c r="V166" i="20"/>
  <c r="V165" i="20"/>
  <c r="V164" i="20"/>
  <c r="V163" i="20"/>
  <c r="V162" i="20"/>
  <c r="V161" i="20"/>
  <c r="V160" i="20"/>
  <c r="V159" i="20"/>
  <c r="V156" i="20"/>
  <c r="V155" i="20"/>
  <c r="V153" i="20"/>
  <c r="V150" i="20"/>
  <c r="V146" i="20"/>
  <c r="V145" i="20"/>
  <c r="V144" i="20"/>
  <c r="V143" i="20"/>
  <c r="V142" i="20"/>
  <c r="V136" i="20"/>
  <c r="V135" i="20"/>
  <c r="V134" i="20"/>
  <c r="V133" i="20"/>
  <c r="V132" i="20"/>
  <c r="V131" i="20"/>
  <c r="V130" i="20"/>
  <c r="V129" i="20"/>
  <c r="V127" i="20"/>
  <c r="V126" i="20"/>
  <c r="V125" i="20"/>
  <c r="V124" i="20"/>
  <c r="V123" i="20"/>
  <c r="V122" i="20"/>
  <c r="V121" i="20"/>
  <c r="V120" i="20"/>
  <c r="V119" i="20"/>
  <c r="V117" i="20"/>
  <c r="V116" i="20"/>
  <c r="V113" i="20"/>
  <c r="V112" i="20"/>
  <c r="V110" i="20"/>
  <c r="V109" i="20"/>
  <c r="V108" i="20"/>
  <c r="V107" i="20"/>
  <c r="V105" i="20"/>
  <c r="V104" i="20"/>
  <c r="V103" i="20"/>
  <c r="V100" i="20"/>
  <c r="V98" i="20"/>
  <c r="V97" i="20"/>
  <c r="V96" i="20"/>
  <c r="V95" i="20"/>
  <c r="V94" i="20"/>
  <c r="V93" i="20"/>
  <c r="V92" i="20"/>
  <c r="V91" i="20"/>
  <c r="V90" i="20"/>
  <c r="V89" i="20"/>
  <c r="V88" i="20"/>
  <c r="V87" i="20"/>
  <c r="V86" i="20"/>
  <c r="V85" i="20"/>
  <c r="V84" i="20"/>
  <c r="V83" i="20"/>
  <c r="V82" i="20"/>
  <c r="V81" i="20"/>
  <c r="V80" i="20"/>
  <c r="V79" i="20"/>
  <c r="V78" i="20"/>
  <c r="V74" i="20"/>
  <c r="V73" i="20"/>
  <c r="V72" i="20"/>
  <c r="V71" i="20"/>
  <c r="V70" i="20"/>
  <c r="V69" i="20"/>
  <c r="V68" i="20"/>
  <c r="V67" i="20"/>
  <c r="V66" i="20"/>
  <c r="V65" i="20"/>
  <c r="V64" i="20"/>
  <c r="V63" i="20"/>
  <c r="V62" i="20"/>
  <c r="V61" i="20"/>
  <c r="V59" i="20"/>
  <c r="V58" i="20"/>
  <c r="V57" i="20"/>
  <c r="V56" i="20"/>
  <c r="V55" i="20"/>
  <c r="V50" i="20"/>
  <c r="V49" i="20"/>
  <c r="V48" i="20"/>
  <c r="V47" i="20"/>
  <c r="V46" i="20"/>
  <c r="V45" i="20"/>
  <c r="V44" i="20"/>
  <c r="V43" i="20"/>
  <c r="V42" i="20"/>
  <c r="V41" i="20"/>
  <c r="V40" i="20"/>
  <c r="V39" i="20"/>
  <c r="V38" i="20"/>
  <c r="V37" i="20"/>
  <c r="V36" i="20"/>
  <c r="V35" i="20"/>
  <c r="V33" i="20"/>
  <c r="V32" i="20"/>
  <c r="V31" i="20"/>
  <c r="V27" i="20"/>
  <c r="V26" i="20"/>
  <c r="V25" i="20"/>
  <c r="V24" i="20"/>
  <c r="V23" i="20"/>
  <c r="V22" i="20"/>
  <c r="V21" i="20"/>
  <c r="V20" i="20"/>
  <c r="V19" i="20"/>
  <c r="V18" i="20"/>
  <c r="V17" i="20"/>
  <c r="V16" i="20"/>
  <c r="V15" i="20"/>
  <c r="V14" i="20"/>
  <c r="V13" i="20"/>
  <c r="V11" i="20"/>
  <c r="V10" i="20"/>
  <c r="V8" i="20"/>
  <c r="V7" i="20"/>
  <c r="T381" i="20"/>
  <c r="U381" i="20" s="1"/>
  <c r="S381" i="20"/>
  <c r="Q381" i="20"/>
  <c r="O381" i="20"/>
  <c r="T380" i="20"/>
  <c r="U380" i="20" s="1"/>
  <c r="S380" i="20"/>
  <c r="Q380" i="20"/>
  <c r="O380" i="20"/>
  <c r="U379" i="20"/>
  <c r="V379" i="20" s="1"/>
  <c r="T379" i="20"/>
  <c r="S379" i="20"/>
  <c r="Q379" i="20"/>
  <c r="O379" i="20"/>
  <c r="U378" i="20"/>
  <c r="V378" i="20" s="1"/>
  <c r="T378" i="20"/>
  <c r="S378" i="20"/>
  <c r="Q378" i="20"/>
  <c r="O378" i="20"/>
  <c r="T377" i="20"/>
  <c r="U377" i="20" s="1"/>
  <c r="S377" i="20"/>
  <c r="Q377" i="20"/>
  <c r="O377" i="20"/>
  <c r="T376" i="20"/>
  <c r="U376" i="20" s="1"/>
  <c r="S376" i="20"/>
  <c r="Q376" i="20"/>
  <c r="O376" i="20"/>
  <c r="U375" i="20"/>
  <c r="T375" i="20"/>
  <c r="S375" i="20"/>
  <c r="Q375" i="20"/>
  <c r="O375" i="20"/>
  <c r="U374" i="20"/>
  <c r="T374" i="20"/>
  <c r="S374" i="20"/>
  <c r="Q374" i="20"/>
  <c r="O374" i="20"/>
  <c r="T373" i="20"/>
  <c r="U373" i="20" s="1"/>
  <c r="V373" i="20" s="1"/>
  <c r="S373" i="20"/>
  <c r="Q373" i="20"/>
  <c r="O373" i="20"/>
  <c r="T372" i="20"/>
  <c r="U372" i="20" s="1"/>
  <c r="S372" i="20"/>
  <c r="Q372" i="20"/>
  <c r="O372" i="20"/>
  <c r="U371" i="20"/>
  <c r="T371" i="20"/>
  <c r="S371" i="20"/>
  <c r="Q371" i="20"/>
  <c r="O371" i="20"/>
  <c r="U370" i="20"/>
  <c r="T370" i="20"/>
  <c r="S370" i="20"/>
  <c r="Q370" i="20"/>
  <c r="O370" i="20"/>
  <c r="T369" i="20"/>
  <c r="U369" i="20" s="1"/>
  <c r="S369" i="20"/>
  <c r="Q369" i="20"/>
  <c r="O369" i="20"/>
  <c r="T368" i="20"/>
  <c r="U368" i="20" s="1"/>
  <c r="S368" i="20"/>
  <c r="Q368" i="20"/>
  <c r="O368" i="20"/>
  <c r="U367" i="20"/>
  <c r="T367" i="20"/>
  <c r="S367" i="20"/>
  <c r="Q367" i="20"/>
  <c r="O367" i="20"/>
  <c r="U366" i="20"/>
  <c r="T366" i="20"/>
  <c r="S366" i="20"/>
  <c r="Q366" i="20"/>
  <c r="O366" i="20"/>
  <c r="T365" i="20"/>
  <c r="U365" i="20" s="1"/>
  <c r="S365" i="20"/>
  <c r="Q365" i="20"/>
  <c r="O365" i="20"/>
  <c r="T364" i="20"/>
  <c r="U364" i="20" s="1"/>
  <c r="V364" i="20" s="1"/>
  <c r="S364" i="20"/>
  <c r="Q364" i="20"/>
  <c r="O364" i="20"/>
  <c r="U363" i="20"/>
  <c r="T363" i="20"/>
  <c r="S363" i="20"/>
  <c r="Q363" i="20"/>
  <c r="O363" i="20"/>
  <c r="U362" i="20"/>
  <c r="V362" i="20" s="1"/>
  <c r="T362" i="20"/>
  <c r="S362" i="20"/>
  <c r="Q362" i="20"/>
  <c r="O362" i="20"/>
  <c r="T361" i="20"/>
  <c r="U361" i="20" s="1"/>
  <c r="S361" i="20"/>
  <c r="Q361" i="20"/>
  <c r="O361" i="20"/>
  <c r="T360" i="20"/>
  <c r="U360" i="20" s="1"/>
  <c r="V360" i="20" s="1"/>
  <c r="S360" i="20"/>
  <c r="Q360" i="20"/>
  <c r="O360" i="20"/>
  <c r="U359" i="20"/>
  <c r="V359" i="20" s="1"/>
  <c r="T359" i="20"/>
  <c r="S359" i="20"/>
  <c r="Q359" i="20"/>
  <c r="O359" i="20"/>
  <c r="U358" i="20"/>
  <c r="V358" i="20" s="1"/>
  <c r="T358" i="20"/>
  <c r="S358" i="20"/>
  <c r="Q358" i="20"/>
  <c r="O358" i="20"/>
  <c r="T357" i="20"/>
  <c r="U357" i="20" s="1"/>
  <c r="V357" i="20" s="1"/>
  <c r="S357" i="20"/>
  <c r="Q357" i="20"/>
  <c r="O357" i="20"/>
  <c r="T356" i="20"/>
  <c r="U356" i="20" s="1"/>
  <c r="V356" i="20" s="1"/>
  <c r="S356" i="20"/>
  <c r="Q356" i="20"/>
  <c r="O356" i="20"/>
  <c r="U355" i="20"/>
  <c r="V355" i="20" s="1"/>
  <c r="T355" i="20"/>
  <c r="S355" i="20"/>
  <c r="Q355" i="20"/>
  <c r="O355" i="20"/>
  <c r="U354" i="20"/>
  <c r="V354" i="20" s="1"/>
  <c r="T354" i="20"/>
  <c r="S354" i="20"/>
  <c r="Q354" i="20"/>
  <c r="O354" i="20"/>
  <c r="T353" i="20"/>
  <c r="U353" i="20" s="1"/>
  <c r="V353" i="20" s="1"/>
  <c r="S353" i="20"/>
  <c r="Q353" i="20"/>
  <c r="O353" i="20"/>
  <c r="T352" i="20"/>
  <c r="U352" i="20" s="1"/>
  <c r="S352" i="20"/>
  <c r="Q352" i="20"/>
  <c r="O352" i="20"/>
  <c r="U351" i="20"/>
  <c r="V351" i="20" s="1"/>
  <c r="T351" i="20"/>
  <c r="S351" i="20"/>
  <c r="Q351" i="20"/>
  <c r="O351" i="20"/>
  <c r="U350" i="20"/>
  <c r="V350" i="20" s="1"/>
  <c r="T350" i="20"/>
  <c r="S350" i="20"/>
  <c r="Q350" i="20"/>
  <c r="O350" i="20"/>
  <c r="T349" i="20"/>
  <c r="U349" i="20" s="1"/>
  <c r="S349" i="20"/>
  <c r="Q349" i="20"/>
  <c r="O349" i="20"/>
  <c r="T348" i="20"/>
  <c r="U348" i="20" s="1"/>
  <c r="S348" i="20"/>
  <c r="Q348" i="20"/>
  <c r="O348" i="20"/>
  <c r="U347" i="20"/>
  <c r="V347" i="20" s="1"/>
  <c r="T347" i="20"/>
  <c r="S347" i="20"/>
  <c r="Q347" i="20"/>
  <c r="O347" i="20"/>
  <c r="U346" i="20"/>
  <c r="T346" i="20"/>
  <c r="S346" i="20"/>
  <c r="Q346" i="20"/>
  <c r="O346" i="20"/>
  <c r="T345" i="20"/>
  <c r="U345" i="20" s="1"/>
  <c r="V345" i="20" s="1"/>
  <c r="S345" i="20"/>
  <c r="Q345" i="20"/>
  <c r="O345" i="20"/>
  <c r="T344" i="20"/>
  <c r="U344" i="20" s="1"/>
  <c r="V344" i="20" s="1"/>
  <c r="S344" i="20"/>
  <c r="Q344" i="20"/>
  <c r="O344" i="20"/>
  <c r="U343" i="20"/>
  <c r="T343" i="20"/>
  <c r="S343" i="20"/>
  <c r="Q343" i="20"/>
  <c r="O343" i="20"/>
  <c r="U342" i="20"/>
  <c r="V342" i="20" s="1"/>
  <c r="T342" i="20"/>
  <c r="S342" i="20"/>
  <c r="Q342" i="20"/>
  <c r="O342" i="20"/>
  <c r="T341" i="20"/>
  <c r="U341" i="20" s="1"/>
  <c r="V341" i="20" s="1"/>
  <c r="S341" i="20"/>
  <c r="Q341" i="20"/>
  <c r="O341" i="20"/>
  <c r="T340" i="20"/>
  <c r="U340" i="20" s="1"/>
  <c r="S340" i="20"/>
  <c r="Q340" i="20"/>
  <c r="O340" i="20"/>
  <c r="U339" i="20"/>
  <c r="V339" i="20" s="1"/>
  <c r="T339" i="20"/>
  <c r="S339" i="20"/>
  <c r="Q339" i="20"/>
  <c r="O339" i="20"/>
  <c r="U338" i="20"/>
  <c r="V338" i="20" s="1"/>
  <c r="T338" i="20"/>
  <c r="S338" i="20"/>
  <c r="Q338" i="20"/>
  <c r="O338" i="20"/>
  <c r="T337" i="20"/>
  <c r="U337" i="20" s="1"/>
  <c r="S337" i="20"/>
  <c r="Q337" i="20"/>
  <c r="O337" i="20"/>
  <c r="T336" i="20"/>
  <c r="U336" i="20" s="1"/>
  <c r="V336" i="20" s="1"/>
  <c r="S336" i="20"/>
  <c r="Q336" i="20"/>
  <c r="O336" i="20"/>
  <c r="U335" i="20"/>
  <c r="V335" i="20" s="1"/>
  <c r="T335" i="20"/>
  <c r="S335" i="20"/>
  <c r="Q335" i="20"/>
  <c r="O335" i="20"/>
  <c r="U334" i="20"/>
  <c r="T334" i="20"/>
  <c r="S334" i="20"/>
  <c r="Q334" i="20"/>
  <c r="O334" i="20"/>
  <c r="T333" i="20"/>
  <c r="U333" i="20" s="1"/>
  <c r="V333" i="20" s="1"/>
  <c r="S333" i="20"/>
  <c r="Q333" i="20"/>
  <c r="O333" i="20"/>
  <c r="T332" i="20"/>
  <c r="U332" i="20" s="1"/>
  <c r="V332" i="20" s="1"/>
  <c r="S332" i="20"/>
  <c r="Q332" i="20"/>
  <c r="O332" i="20"/>
  <c r="U331" i="20"/>
  <c r="T331" i="20"/>
  <c r="S331" i="20"/>
  <c r="Q331" i="20"/>
  <c r="O331" i="20"/>
  <c r="U330" i="20"/>
  <c r="V330" i="20" s="1"/>
  <c r="T330" i="20"/>
  <c r="S330" i="20"/>
  <c r="Q330" i="20"/>
  <c r="O330" i="20"/>
  <c r="T329" i="20"/>
  <c r="U329" i="20" s="1"/>
  <c r="V329" i="20" s="1"/>
  <c r="S329" i="20"/>
  <c r="Q329" i="20"/>
  <c r="O329" i="20"/>
  <c r="T328" i="20"/>
  <c r="U328" i="20" s="1"/>
  <c r="S328" i="20"/>
  <c r="Q328" i="20"/>
  <c r="O328" i="20"/>
  <c r="U327" i="20"/>
  <c r="T327" i="20"/>
  <c r="S327" i="20"/>
  <c r="Q327" i="20"/>
  <c r="O327" i="20"/>
  <c r="U326" i="20"/>
  <c r="V326" i="20" s="1"/>
  <c r="T326" i="20"/>
  <c r="S326" i="20"/>
  <c r="Q326" i="20"/>
  <c r="O326" i="20"/>
  <c r="T325" i="20"/>
  <c r="U325" i="20" s="1"/>
  <c r="S325" i="20"/>
  <c r="Q325" i="20"/>
  <c r="O325" i="20"/>
  <c r="T324" i="20"/>
  <c r="U324" i="20" s="1"/>
  <c r="S324" i="20"/>
  <c r="Q324" i="20"/>
  <c r="O324" i="20"/>
  <c r="U323" i="20"/>
  <c r="V323" i="20" s="1"/>
  <c r="T323" i="20"/>
  <c r="S323" i="20"/>
  <c r="Q323" i="20"/>
  <c r="O323" i="20"/>
  <c r="U322" i="20"/>
  <c r="T322" i="20"/>
  <c r="S322" i="20"/>
  <c r="Q322" i="20"/>
  <c r="O322" i="20"/>
  <c r="T321" i="20"/>
  <c r="U321" i="20" s="1"/>
  <c r="V321" i="20" s="1"/>
  <c r="S321" i="20"/>
  <c r="Q321" i="20"/>
  <c r="O321" i="20"/>
  <c r="T320" i="20"/>
  <c r="U320" i="20" s="1"/>
  <c r="S320" i="20"/>
  <c r="Q320" i="20"/>
  <c r="O320" i="20"/>
  <c r="U319" i="20"/>
  <c r="V319" i="20" s="1"/>
  <c r="T319" i="20"/>
  <c r="S319" i="20"/>
  <c r="Q319" i="20"/>
  <c r="O319" i="20"/>
  <c r="U298" i="20"/>
  <c r="T298" i="20"/>
  <c r="S298" i="20"/>
  <c r="Q298" i="20"/>
  <c r="O298" i="20"/>
  <c r="T297" i="20"/>
  <c r="U297" i="20" s="1"/>
  <c r="S297" i="20"/>
  <c r="Q297" i="20"/>
  <c r="O297" i="20"/>
  <c r="T296" i="20"/>
  <c r="U296" i="20" s="1"/>
  <c r="S296" i="20"/>
  <c r="Q296" i="20"/>
  <c r="O296" i="20"/>
  <c r="U295" i="20"/>
  <c r="U317" i="20" s="1"/>
  <c r="T295" i="20"/>
  <c r="S295" i="20"/>
  <c r="S317" i="20" s="1"/>
  <c r="Q295" i="20"/>
  <c r="Q317" i="20" s="1"/>
  <c r="O295" i="20"/>
  <c r="O317" i="20" s="1"/>
  <c r="U271" i="20"/>
  <c r="T271" i="20"/>
  <c r="S271" i="20"/>
  <c r="Q271" i="20"/>
  <c r="O271" i="20"/>
  <c r="T270" i="20"/>
  <c r="U270" i="20" s="1"/>
  <c r="S270" i="20"/>
  <c r="Q270" i="20"/>
  <c r="O270" i="20"/>
  <c r="T269" i="20"/>
  <c r="U269" i="20" s="1"/>
  <c r="S269" i="20"/>
  <c r="Q269" i="20"/>
  <c r="O269" i="20"/>
  <c r="U268" i="20"/>
  <c r="T268" i="20"/>
  <c r="S268" i="20"/>
  <c r="Q268" i="20"/>
  <c r="O268" i="20"/>
  <c r="U267" i="20"/>
  <c r="T267" i="20"/>
  <c r="S267" i="20"/>
  <c r="Q267" i="20"/>
  <c r="O267" i="20"/>
  <c r="T266" i="20"/>
  <c r="U266" i="20" s="1"/>
  <c r="S266" i="20"/>
  <c r="Q266" i="20"/>
  <c r="O266" i="20"/>
  <c r="T265" i="20"/>
  <c r="U265" i="20" s="1"/>
  <c r="S265" i="20"/>
  <c r="Q265" i="20"/>
  <c r="O265" i="20"/>
  <c r="U264" i="20"/>
  <c r="T264" i="20"/>
  <c r="S264" i="20"/>
  <c r="Q264" i="20"/>
  <c r="O264" i="20"/>
  <c r="U263" i="20"/>
  <c r="T263" i="20"/>
  <c r="S263" i="20"/>
  <c r="Q263" i="20"/>
  <c r="O263" i="20"/>
  <c r="T262" i="20"/>
  <c r="U262" i="20" s="1"/>
  <c r="S262" i="20"/>
  <c r="Q262" i="20"/>
  <c r="O262" i="20"/>
  <c r="T261" i="20"/>
  <c r="U261" i="20" s="1"/>
  <c r="S261" i="20"/>
  <c r="Q261" i="20"/>
  <c r="O261" i="20"/>
  <c r="U260" i="20"/>
  <c r="T260" i="20"/>
  <c r="S260" i="20"/>
  <c r="Q260" i="20"/>
  <c r="O260" i="20"/>
  <c r="U259" i="20"/>
  <c r="T259" i="20"/>
  <c r="S259" i="20"/>
  <c r="Q259" i="20"/>
  <c r="O259" i="20"/>
  <c r="T258" i="20"/>
  <c r="U258" i="20" s="1"/>
  <c r="S258" i="20"/>
  <c r="Q258" i="20"/>
  <c r="O258" i="20"/>
  <c r="T257" i="20"/>
  <c r="U257" i="20" s="1"/>
  <c r="S257" i="20"/>
  <c r="Q257" i="20"/>
  <c r="O257" i="20"/>
  <c r="U256" i="20"/>
  <c r="T256" i="20"/>
  <c r="S256" i="20"/>
  <c r="Q256" i="20"/>
  <c r="O256" i="20"/>
  <c r="U255" i="20"/>
  <c r="T255" i="20"/>
  <c r="S255" i="20"/>
  <c r="Q255" i="20"/>
  <c r="O255" i="20"/>
  <c r="T254" i="20"/>
  <c r="U254" i="20" s="1"/>
  <c r="S254" i="20"/>
  <c r="Q254" i="20"/>
  <c r="O254" i="20"/>
  <c r="T253" i="20"/>
  <c r="U253" i="20" s="1"/>
  <c r="S253" i="20"/>
  <c r="Q253" i="20"/>
  <c r="O253" i="20"/>
  <c r="U252" i="20"/>
  <c r="T252" i="20"/>
  <c r="S252" i="20"/>
  <c r="Q252" i="20"/>
  <c r="O252" i="20"/>
  <c r="U251" i="20"/>
  <c r="T251" i="20"/>
  <c r="S251" i="20"/>
  <c r="Q251" i="20"/>
  <c r="O251" i="20"/>
  <c r="T250" i="20"/>
  <c r="U250" i="20" s="1"/>
  <c r="S250" i="20"/>
  <c r="Q250" i="20"/>
  <c r="O250" i="20"/>
  <c r="T249" i="20"/>
  <c r="U249" i="20" s="1"/>
  <c r="S249" i="20"/>
  <c r="Q249" i="20"/>
  <c r="O249" i="20"/>
  <c r="U248" i="20"/>
  <c r="T248" i="20"/>
  <c r="S248" i="20"/>
  <c r="Q248" i="20"/>
  <c r="O248" i="20"/>
  <c r="U247" i="20"/>
  <c r="T247" i="20"/>
  <c r="S247" i="20"/>
  <c r="S293" i="20" s="1"/>
  <c r="Q247" i="20"/>
  <c r="Q293" i="20" s="1"/>
  <c r="O247" i="20"/>
  <c r="O293" i="20" s="1"/>
  <c r="T228" i="20"/>
  <c r="U228" i="20" s="1"/>
  <c r="S228" i="20"/>
  <c r="Q228" i="20"/>
  <c r="O228" i="20"/>
  <c r="T227" i="20"/>
  <c r="U227" i="20" s="1"/>
  <c r="S227" i="20"/>
  <c r="Q227" i="20"/>
  <c r="O227" i="20"/>
  <c r="U226" i="20"/>
  <c r="T226" i="20"/>
  <c r="S226" i="20"/>
  <c r="Q226" i="20"/>
  <c r="O226" i="20"/>
  <c r="U225" i="20"/>
  <c r="T225" i="20"/>
  <c r="S225" i="20"/>
  <c r="Q225" i="20"/>
  <c r="O225" i="20"/>
  <c r="T224" i="20"/>
  <c r="U224" i="20" s="1"/>
  <c r="S224" i="20"/>
  <c r="Q224" i="20"/>
  <c r="O224" i="20"/>
  <c r="T223" i="20"/>
  <c r="U223" i="20" s="1"/>
  <c r="S223" i="20"/>
  <c r="Q223" i="20"/>
  <c r="O223" i="20"/>
  <c r="U222" i="20"/>
  <c r="T222" i="20"/>
  <c r="S222" i="20"/>
  <c r="Q222" i="20"/>
  <c r="O222" i="20"/>
  <c r="U221" i="20"/>
  <c r="T221" i="20"/>
  <c r="S221" i="20"/>
  <c r="Q221" i="20"/>
  <c r="O221" i="20"/>
  <c r="T220" i="20"/>
  <c r="U220" i="20" s="1"/>
  <c r="S220" i="20"/>
  <c r="Q220" i="20"/>
  <c r="O220" i="20"/>
  <c r="T219" i="20"/>
  <c r="U219" i="20" s="1"/>
  <c r="S219" i="20"/>
  <c r="Q219" i="20"/>
  <c r="O219" i="20"/>
  <c r="U218" i="20"/>
  <c r="T218" i="20"/>
  <c r="S218" i="20"/>
  <c r="Q218" i="20"/>
  <c r="O218" i="20"/>
  <c r="U217" i="20"/>
  <c r="T217" i="20"/>
  <c r="S217" i="20"/>
  <c r="Q217" i="20"/>
  <c r="O217" i="20"/>
  <c r="T216" i="20"/>
  <c r="U216" i="20" s="1"/>
  <c r="S216" i="20"/>
  <c r="Q216" i="20"/>
  <c r="O216" i="20"/>
  <c r="T215" i="20"/>
  <c r="U215" i="20" s="1"/>
  <c r="S215" i="20"/>
  <c r="Q215" i="20"/>
  <c r="O215" i="20"/>
  <c r="U214" i="20"/>
  <c r="T214" i="20"/>
  <c r="S214" i="20"/>
  <c r="Q214" i="20"/>
  <c r="O214" i="20"/>
  <c r="U213" i="20"/>
  <c r="T213" i="20"/>
  <c r="S213" i="20"/>
  <c r="Q213" i="20"/>
  <c r="O213" i="20"/>
  <c r="T212" i="20"/>
  <c r="U212" i="20" s="1"/>
  <c r="S212" i="20"/>
  <c r="Q212" i="20"/>
  <c r="O212" i="20"/>
  <c r="T211" i="20"/>
  <c r="U211" i="20" s="1"/>
  <c r="S211" i="20"/>
  <c r="Q211" i="20"/>
  <c r="O211" i="20"/>
  <c r="T210" i="20"/>
  <c r="U210" i="20" s="1"/>
  <c r="S210" i="20"/>
  <c r="Q210" i="20"/>
  <c r="O210" i="20"/>
  <c r="U209" i="20"/>
  <c r="T209" i="20"/>
  <c r="S209" i="20"/>
  <c r="Q209" i="20"/>
  <c r="O209" i="20"/>
  <c r="T208" i="20"/>
  <c r="U208" i="20" s="1"/>
  <c r="S208" i="20"/>
  <c r="Q208" i="20"/>
  <c r="O208" i="20"/>
  <c r="T206" i="20"/>
  <c r="U206" i="20" s="1"/>
  <c r="V206" i="20" s="1"/>
  <c r="S206" i="20"/>
  <c r="Q206" i="20"/>
  <c r="O206" i="20"/>
  <c r="T205" i="20"/>
  <c r="U205" i="20" s="1"/>
  <c r="S205" i="20"/>
  <c r="Q205" i="20"/>
  <c r="O205" i="20"/>
  <c r="U204" i="20"/>
  <c r="T204" i="20"/>
  <c r="S204" i="20"/>
  <c r="Q204" i="20"/>
  <c r="O204" i="20"/>
  <c r="T203" i="20"/>
  <c r="U203" i="20" s="1"/>
  <c r="S203" i="20"/>
  <c r="Q203" i="20"/>
  <c r="O203" i="20"/>
  <c r="T202" i="20"/>
  <c r="U202" i="20" s="1"/>
  <c r="S202" i="20"/>
  <c r="Q202" i="20"/>
  <c r="O202" i="20"/>
  <c r="T201" i="20"/>
  <c r="U201" i="20" s="1"/>
  <c r="S201" i="20"/>
  <c r="Q201" i="20"/>
  <c r="O201" i="20"/>
  <c r="U200" i="20"/>
  <c r="T200" i="20"/>
  <c r="S200" i="20"/>
  <c r="Q200" i="20"/>
  <c r="O200" i="20"/>
  <c r="T199" i="20"/>
  <c r="U199" i="20" s="1"/>
  <c r="S199" i="20"/>
  <c r="Q199" i="20"/>
  <c r="Q245" i="20" s="1"/>
  <c r="Q16" i="19" s="1"/>
  <c r="O199" i="20"/>
  <c r="T198" i="20"/>
  <c r="U198" i="20" s="1"/>
  <c r="S198" i="20"/>
  <c r="S245" i="20" s="1"/>
  <c r="S16" i="19" s="1"/>
  <c r="Q198" i="20"/>
  <c r="O198" i="20"/>
  <c r="T191" i="20"/>
  <c r="U191" i="20" s="1"/>
  <c r="S191" i="20"/>
  <c r="Q191" i="20"/>
  <c r="O191" i="20"/>
  <c r="U190" i="20"/>
  <c r="T190" i="20"/>
  <c r="S190" i="20"/>
  <c r="Q190" i="20"/>
  <c r="O190" i="20"/>
  <c r="T189" i="20"/>
  <c r="U189" i="20" s="1"/>
  <c r="S189" i="20"/>
  <c r="Q189" i="20"/>
  <c r="O189" i="20"/>
  <c r="T188" i="20"/>
  <c r="U188" i="20" s="1"/>
  <c r="S188" i="20"/>
  <c r="Q188" i="20"/>
  <c r="O188" i="20"/>
  <c r="T187" i="20"/>
  <c r="U187" i="20" s="1"/>
  <c r="S187" i="20"/>
  <c r="Q187" i="20"/>
  <c r="O187" i="20"/>
  <c r="U186" i="20"/>
  <c r="T186" i="20"/>
  <c r="S186" i="20"/>
  <c r="Q186" i="20"/>
  <c r="O186" i="20"/>
  <c r="U185" i="20"/>
  <c r="V185" i="20" s="1"/>
  <c r="T185" i="20"/>
  <c r="S185" i="20"/>
  <c r="Q185" i="20"/>
  <c r="O185" i="20"/>
  <c r="T184" i="20"/>
  <c r="U184" i="20" s="1"/>
  <c r="S184" i="20"/>
  <c r="Q184" i="20"/>
  <c r="O184" i="20"/>
  <c r="T183" i="20"/>
  <c r="U183" i="20" s="1"/>
  <c r="S183" i="20"/>
  <c r="Q183" i="20"/>
  <c r="O183" i="20"/>
  <c r="U182" i="20"/>
  <c r="T182" i="20"/>
  <c r="S182" i="20"/>
  <c r="Q182" i="20"/>
  <c r="O182" i="20"/>
  <c r="U181" i="20"/>
  <c r="T181" i="20"/>
  <c r="S181" i="20"/>
  <c r="Q181" i="20"/>
  <c r="O181" i="20"/>
  <c r="T180" i="20"/>
  <c r="U180" i="20" s="1"/>
  <c r="S180" i="20"/>
  <c r="Q180" i="20"/>
  <c r="O180" i="20"/>
  <c r="T179" i="20"/>
  <c r="U179" i="20" s="1"/>
  <c r="S179" i="20"/>
  <c r="Q179" i="20"/>
  <c r="O179" i="20"/>
  <c r="U178" i="20"/>
  <c r="T178" i="20"/>
  <c r="S178" i="20"/>
  <c r="Q178" i="20"/>
  <c r="O178" i="20"/>
  <c r="U177" i="20"/>
  <c r="T177" i="20"/>
  <c r="S177" i="20"/>
  <c r="Q177" i="20"/>
  <c r="O177" i="20"/>
  <c r="T176" i="20"/>
  <c r="U176" i="20" s="1"/>
  <c r="S176" i="20"/>
  <c r="Q176" i="20"/>
  <c r="O176" i="20"/>
  <c r="T175" i="20"/>
  <c r="U175" i="20" s="1"/>
  <c r="S175" i="20"/>
  <c r="Q175" i="20"/>
  <c r="O175" i="20"/>
  <c r="U174" i="20"/>
  <c r="T174" i="20"/>
  <c r="S174" i="20"/>
  <c r="Q174" i="20"/>
  <c r="O174" i="20"/>
  <c r="U173" i="20"/>
  <c r="T173" i="20"/>
  <c r="S173" i="20"/>
  <c r="Q173" i="20"/>
  <c r="O173" i="20"/>
  <c r="T172" i="20"/>
  <c r="U172" i="20" s="1"/>
  <c r="V172" i="20" s="1"/>
  <c r="S172" i="20"/>
  <c r="Q172" i="20"/>
  <c r="O172" i="20"/>
  <c r="T171" i="20"/>
  <c r="U171" i="20" s="1"/>
  <c r="S171" i="20"/>
  <c r="Q171" i="20"/>
  <c r="O171" i="20"/>
  <c r="U170" i="20"/>
  <c r="T170" i="20"/>
  <c r="S170" i="20"/>
  <c r="Q170" i="20"/>
  <c r="O170" i="20"/>
  <c r="T169" i="20"/>
  <c r="U169" i="20" s="1"/>
  <c r="S169" i="20"/>
  <c r="Q169" i="20"/>
  <c r="O169" i="20"/>
  <c r="T168" i="20"/>
  <c r="U168" i="20" s="1"/>
  <c r="S168" i="20"/>
  <c r="Q168" i="20"/>
  <c r="O168" i="20"/>
  <c r="T167" i="20"/>
  <c r="U167" i="20" s="1"/>
  <c r="S167" i="20"/>
  <c r="Q167" i="20"/>
  <c r="O167" i="20"/>
  <c r="U166" i="20"/>
  <c r="T166" i="20"/>
  <c r="S166" i="20"/>
  <c r="Q166" i="20"/>
  <c r="O166" i="20"/>
  <c r="T165" i="20"/>
  <c r="U165" i="20" s="1"/>
  <c r="S165" i="20"/>
  <c r="Q165" i="20"/>
  <c r="O165" i="20"/>
  <c r="T164" i="20"/>
  <c r="U164" i="20" s="1"/>
  <c r="S164" i="20"/>
  <c r="Q164" i="20"/>
  <c r="O164" i="20"/>
  <c r="T163" i="20"/>
  <c r="U163" i="20" s="1"/>
  <c r="S163" i="20"/>
  <c r="Q163" i="20"/>
  <c r="O163" i="20"/>
  <c r="U162" i="20"/>
  <c r="T162" i="20"/>
  <c r="S162" i="20"/>
  <c r="Q162" i="20"/>
  <c r="O162" i="20"/>
  <c r="T161" i="20"/>
  <c r="U161" i="20" s="1"/>
  <c r="S161" i="20"/>
  <c r="Q161" i="20"/>
  <c r="O161" i="20"/>
  <c r="T160" i="20"/>
  <c r="U160" i="20" s="1"/>
  <c r="S160" i="20"/>
  <c r="Q160" i="20"/>
  <c r="O160" i="20"/>
  <c r="T159" i="20"/>
  <c r="U159" i="20" s="1"/>
  <c r="S159" i="20"/>
  <c r="Q159" i="20"/>
  <c r="O159" i="20"/>
  <c r="U158" i="20"/>
  <c r="V158" i="20" s="1"/>
  <c r="T158" i="20"/>
  <c r="S158" i="20"/>
  <c r="Q158" i="20"/>
  <c r="O158" i="20"/>
  <c r="T157" i="20"/>
  <c r="U157" i="20" s="1"/>
  <c r="V157" i="20" s="1"/>
  <c r="S157" i="20"/>
  <c r="Q157" i="20"/>
  <c r="O157" i="20"/>
  <c r="T156" i="20"/>
  <c r="U156" i="20" s="1"/>
  <c r="S156" i="20"/>
  <c r="Q156" i="20"/>
  <c r="O156" i="20"/>
  <c r="T155" i="20"/>
  <c r="U155" i="20" s="1"/>
  <c r="S155" i="20"/>
  <c r="Q155" i="20"/>
  <c r="O155" i="20"/>
  <c r="U154" i="20"/>
  <c r="V154" i="20" s="1"/>
  <c r="T154" i="20"/>
  <c r="S154" i="20"/>
  <c r="Q154" i="20"/>
  <c r="O154" i="20"/>
  <c r="T153" i="20"/>
  <c r="U153" i="20" s="1"/>
  <c r="S153" i="20"/>
  <c r="Q153" i="20"/>
  <c r="O153" i="20"/>
  <c r="T152" i="20"/>
  <c r="U152" i="20" s="1"/>
  <c r="V152" i="20" s="1"/>
  <c r="S152" i="20"/>
  <c r="Q152" i="20"/>
  <c r="O152" i="20"/>
  <c r="T151" i="20"/>
  <c r="U151" i="20" s="1"/>
  <c r="V151" i="20" s="1"/>
  <c r="S151" i="20"/>
  <c r="Q151" i="20"/>
  <c r="O151" i="20"/>
  <c r="U150" i="20"/>
  <c r="T150" i="20"/>
  <c r="S150" i="20"/>
  <c r="Q150" i="20"/>
  <c r="O150" i="20"/>
  <c r="T137" i="20"/>
  <c r="U137" i="20" s="1"/>
  <c r="V137" i="20" s="1"/>
  <c r="S137" i="20"/>
  <c r="Q137" i="20"/>
  <c r="O137" i="20"/>
  <c r="T136" i="20"/>
  <c r="U136" i="20" s="1"/>
  <c r="S136" i="20"/>
  <c r="Q136" i="20"/>
  <c r="O136" i="20"/>
  <c r="T135" i="20"/>
  <c r="U135" i="20" s="1"/>
  <c r="S135" i="20"/>
  <c r="Q135" i="20"/>
  <c r="O135" i="20"/>
  <c r="U134" i="20"/>
  <c r="T134" i="20"/>
  <c r="S134" i="20"/>
  <c r="Q134" i="20"/>
  <c r="O134" i="20"/>
  <c r="T133" i="20"/>
  <c r="U133" i="20" s="1"/>
  <c r="S133" i="20"/>
  <c r="Q133" i="20"/>
  <c r="O133" i="20"/>
  <c r="T132" i="20"/>
  <c r="U132" i="20" s="1"/>
  <c r="S132" i="20"/>
  <c r="Q132" i="20"/>
  <c r="O132" i="20"/>
  <c r="T131" i="20"/>
  <c r="U131" i="20" s="1"/>
  <c r="S131" i="20"/>
  <c r="Q131" i="20"/>
  <c r="O131" i="20"/>
  <c r="U130" i="20"/>
  <c r="T130" i="20"/>
  <c r="S130" i="20"/>
  <c r="Q130" i="20"/>
  <c r="O130" i="20"/>
  <c r="T129" i="20"/>
  <c r="U129" i="20" s="1"/>
  <c r="S129" i="20"/>
  <c r="Q129" i="20"/>
  <c r="O129" i="20"/>
  <c r="T128" i="20"/>
  <c r="U128" i="20" s="1"/>
  <c r="V128" i="20" s="1"/>
  <c r="S128" i="20"/>
  <c r="Q128" i="20"/>
  <c r="O128" i="20"/>
  <c r="T127" i="20"/>
  <c r="U127" i="20" s="1"/>
  <c r="S127" i="20"/>
  <c r="Q127" i="20"/>
  <c r="O127" i="20"/>
  <c r="U126" i="20"/>
  <c r="T126" i="20"/>
  <c r="S126" i="20"/>
  <c r="Q126" i="20"/>
  <c r="O126" i="20"/>
  <c r="T125" i="20"/>
  <c r="U125" i="20" s="1"/>
  <c r="S125" i="20"/>
  <c r="Q125" i="20"/>
  <c r="O125" i="20"/>
  <c r="T124" i="20"/>
  <c r="U124" i="20" s="1"/>
  <c r="S124" i="20"/>
  <c r="Q124" i="20"/>
  <c r="O124" i="20"/>
  <c r="T123" i="20"/>
  <c r="U123" i="20" s="1"/>
  <c r="S123" i="20"/>
  <c r="Q123" i="20"/>
  <c r="O123" i="20"/>
  <c r="U122" i="20"/>
  <c r="T122" i="20"/>
  <c r="S122" i="20"/>
  <c r="Q122" i="20"/>
  <c r="O122" i="20"/>
  <c r="T121" i="20"/>
  <c r="U121" i="20" s="1"/>
  <c r="S121" i="20"/>
  <c r="Q121" i="20"/>
  <c r="O121" i="20"/>
  <c r="T120" i="20"/>
  <c r="U120" i="20" s="1"/>
  <c r="S120" i="20"/>
  <c r="Q120" i="20"/>
  <c r="O120" i="20"/>
  <c r="T119" i="20"/>
  <c r="U119" i="20" s="1"/>
  <c r="S119" i="20"/>
  <c r="Q119" i="20"/>
  <c r="O119" i="20"/>
  <c r="U118" i="20"/>
  <c r="V118" i="20" s="1"/>
  <c r="T118" i="20"/>
  <c r="S118" i="20"/>
  <c r="Q118" i="20"/>
  <c r="O118" i="20"/>
  <c r="U117" i="20"/>
  <c r="T117" i="20"/>
  <c r="S117" i="20"/>
  <c r="Q117" i="20"/>
  <c r="O117" i="20"/>
  <c r="T116" i="20"/>
  <c r="U116" i="20" s="1"/>
  <c r="S116" i="20"/>
  <c r="Q116" i="20"/>
  <c r="O116" i="20"/>
  <c r="T115" i="20"/>
  <c r="U115" i="20" s="1"/>
  <c r="V115" i="20" s="1"/>
  <c r="S115" i="20"/>
  <c r="Q115" i="20"/>
  <c r="O115" i="20"/>
  <c r="U114" i="20"/>
  <c r="V114" i="20" s="1"/>
  <c r="T114" i="20"/>
  <c r="S114" i="20"/>
  <c r="Q114" i="20"/>
  <c r="O114" i="20"/>
  <c r="T113" i="20"/>
  <c r="U113" i="20" s="1"/>
  <c r="S113" i="20"/>
  <c r="Q113" i="20"/>
  <c r="O113" i="20"/>
  <c r="T112" i="20"/>
  <c r="U112" i="20" s="1"/>
  <c r="S112" i="20"/>
  <c r="Q112" i="20"/>
  <c r="O112" i="20"/>
  <c r="T111" i="20"/>
  <c r="U111" i="20" s="1"/>
  <c r="V111" i="20" s="1"/>
  <c r="S111" i="20"/>
  <c r="Q111" i="20"/>
  <c r="O111" i="20"/>
  <c r="U110" i="20"/>
  <c r="T110" i="20"/>
  <c r="S110" i="20"/>
  <c r="Q110" i="20"/>
  <c r="O110" i="20"/>
  <c r="T109" i="20"/>
  <c r="U109" i="20" s="1"/>
  <c r="S109" i="20"/>
  <c r="Q109" i="20"/>
  <c r="O109" i="20"/>
  <c r="T108" i="20"/>
  <c r="U108" i="20" s="1"/>
  <c r="S108" i="20"/>
  <c r="Q108" i="20"/>
  <c r="O108" i="20"/>
  <c r="T107" i="20"/>
  <c r="U107" i="20" s="1"/>
  <c r="S107" i="20"/>
  <c r="Q107" i="20"/>
  <c r="O107" i="20"/>
  <c r="U106" i="20"/>
  <c r="V106" i="20" s="1"/>
  <c r="T106" i="20"/>
  <c r="S106" i="20"/>
  <c r="Q106" i="20"/>
  <c r="O106" i="20"/>
  <c r="T105" i="20"/>
  <c r="U105" i="20" s="1"/>
  <c r="S105" i="20"/>
  <c r="Q105" i="20"/>
  <c r="O105" i="20"/>
  <c r="T104" i="20"/>
  <c r="U104" i="20" s="1"/>
  <c r="S104" i="20"/>
  <c r="Q104" i="20"/>
  <c r="O104" i="20"/>
  <c r="T103" i="20"/>
  <c r="U103" i="20" s="1"/>
  <c r="S103" i="20"/>
  <c r="Q103" i="20"/>
  <c r="O103" i="20"/>
  <c r="U102" i="20"/>
  <c r="V102" i="20" s="1"/>
  <c r="T102" i="20"/>
  <c r="S102" i="20"/>
  <c r="Q102" i="20"/>
  <c r="O102" i="20"/>
  <c r="T83" i="20"/>
  <c r="U83" i="20" s="1"/>
  <c r="S83" i="20"/>
  <c r="Q83" i="20"/>
  <c r="O83" i="20"/>
  <c r="T82" i="20"/>
  <c r="U82" i="20" s="1"/>
  <c r="S82" i="20"/>
  <c r="Q82" i="20"/>
  <c r="O82" i="20"/>
  <c r="T81" i="20"/>
  <c r="U81" i="20" s="1"/>
  <c r="S81" i="20"/>
  <c r="Q81" i="20"/>
  <c r="O81" i="20"/>
  <c r="U80" i="20"/>
  <c r="T80" i="20"/>
  <c r="S80" i="20"/>
  <c r="Q80" i="20"/>
  <c r="O80" i="20"/>
  <c r="T79" i="20"/>
  <c r="U79" i="20" s="1"/>
  <c r="S79" i="20"/>
  <c r="Q79" i="20"/>
  <c r="O79" i="20"/>
  <c r="T78" i="20"/>
  <c r="U78" i="20" s="1"/>
  <c r="S78" i="20"/>
  <c r="Q78" i="20"/>
  <c r="O78" i="20"/>
  <c r="T67" i="20"/>
  <c r="U67" i="20" s="1"/>
  <c r="S67" i="20"/>
  <c r="Q67" i="20"/>
  <c r="O67" i="20"/>
  <c r="U66" i="20"/>
  <c r="T66" i="20"/>
  <c r="S66" i="20"/>
  <c r="Q66" i="20"/>
  <c r="O66" i="20"/>
  <c r="T65" i="20"/>
  <c r="U65" i="20" s="1"/>
  <c r="S65" i="20"/>
  <c r="Q65" i="20"/>
  <c r="O65" i="20"/>
  <c r="T64" i="20"/>
  <c r="U64" i="20" s="1"/>
  <c r="S64" i="20"/>
  <c r="Q64" i="20"/>
  <c r="O64" i="20"/>
  <c r="U63" i="20"/>
  <c r="T63" i="20"/>
  <c r="S63" i="20"/>
  <c r="Q63" i="20"/>
  <c r="O63" i="20"/>
  <c r="U62" i="20"/>
  <c r="T62" i="20"/>
  <c r="S62" i="20"/>
  <c r="Q62" i="20"/>
  <c r="O62" i="20"/>
  <c r="T61" i="20"/>
  <c r="U61" i="20" s="1"/>
  <c r="S61" i="20"/>
  <c r="Q61" i="20"/>
  <c r="O61" i="20"/>
  <c r="T60" i="20"/>
  <c r="U60" i="20" s="1"/>
  <c r="V60" i="20" s="1"/>
  <c r="S60" i="20"/>
  <c r="Q60" i="20"/>
  <c r="O60" i="20"/>
  <c r="T59" i="20"/>
  <c r="U59" i="20" s="1"/>
  <c r="S59" i="20"/>
  <c r="Q59" i="20"/>
  <c r="O59" i="20"/>
  <c r="U58" i="20"/>
  <c r="T58" i="20"/>
  <c r="S58" i="20"/>
  <c r="Q58" i="20"/>
  <c r="O58" i="20"/>
  <c r="T57" i="20"/>
  <c r="U57" i="20" s="1"/>
  <c r="S57" i="20"/>
  <c r="Q57" i="20"/>
  <c r="O57" i="20"/>
  <c r="T56" i="20"/>
  <c r="U56" i="20" s="1"/>
  <c r="S56" i="20"/>
  <c r="Q56" i="20"/>
  <c r="O56" i="20"/>
  <c r="U55" i="20"/>
  <c r="T55" i="20"/>
  <c r="S55" i="20"/>
  <c r="Q55" i="20"/>
  <c r="O55" i="20"/>
  <c r="U54" i="20"/>
  <c r="V54" i="20" s="1"/>
  <c r="T54" i="20"/>
  <c r="S54" i="20"/>
  <c r="Q54" i="20"/>
  <c r="Q76" i="20" s="1"/>
  <c r="Q10" i="19" s="1"/>
  <c r="O54" i="20"/>
  <c r="T40" i="20"/>
  <c r="U40" i="20" s="1"/>
  <c r="S40" i="20"/>
  <c r="Q40" i="20"/>
  <c r="O40" i="20"/>
  <c r="T39" i="20"/>
  <c r="U39" i="20" s="1"/>
  <c r="S39" i="20"/>
  <c r="Q39" i="20"/>
  <c r="O39" i="20"/>
  <c r="U38" i="20"/>
  <c r="T38" i="20"/>
  <c r="S38" i="20"/>
  <c r="Q38" i="20"/>
  <c r="O38" i="20"/>
  <c r="U37" i="20"/>
  <c r="T37" i="20"/>
  <c r="S37" i="20"/>
  <c r="Q37" i="20"/>
  <c r="O37" i="20"/>
  <c r="T36" i="20"/>
  <c r="U36" i="20" s="1"/>
  <c r="S36" i="20"/>
  <c r="Q36" i="20"/>
  <c r="O36" i="20"/>
  <c r="T35" i="20"/>
  <c r="U35" i="20" s="1"/>
  <c r="S35" i="20"/>
  <c r="Q35" i="20"/>
  <c r="O35" i="20"/>
  <c r="T34" i="20"/>
  <c r="U34" i="20" s="1"/>
  <c r="V34" i="20" s="1"/>
  <c r="S34" i="20"/>
  <c r="Q34" i="20"/>
  <c r="O34" i="20"/>
  <c r="U33" i="20"/>
  <c r="T33" i="20"/>
  <c r="S33" i="20"/>
  <c r="Q33" i="20"/>
  <c r="O33" i="20"/>
  <c r="T32" i="20"/>
  <c r="U32" i="20" s="1"/>
  <c r="S32" i="20"/>
  <c r="Q32" i="20"/>
  <c r="O32" i="20"/>
  <c r="T31" i="20"/>
  <c r="U31" i="20" s="1"/>
  <c r="S31" i="20"/>
  <c r="Q31" i="20"/>
  <c r="O31" i="20"/>
  <c r="U30" i="20"/>
  <c r="V30" i="20" s="1"/>
  <c r="T30" i="20"/>
  <c r="S30" i="20"/>
  <c r="Q30" i="20"/>
  <c r="O30" i="20"/>
  <c r="U12" i="20"/>
  <c r="V12" i="20" s="1"/>
  <c r="T12" i="20"/>
  <c r="S12" i="20"/>
  <c r="Q12" i="20"/>
  <c r="O12" i="20"/>
  <c r="T11" i="20"/>
  <c r="U11" i="20" s="1"/>
  <c r="S11" i="20"/>
  <c r="Q11" i="20"/>
  <c r="O11" i="20"/>
  <c r="T10" i="20"/>
  <c r="U10" i="20" s="1"/>
  <c r="S10" i="20"/>
  <c r="Q10" i="20"/>
  <c r="O10" i="20"/>
  <c r="U9" i="20"/>
  <c r="V9" i="20" s="1"/>
  <c r="T9" i="20"/>
  <c r="S9" i="20"/>
  <c r="Q9" i="20"/>
  <c r="O9" i="20"/>
  <c r="U8" i="20"/>
  <c r="T8" i="20"/>
  <c r="S8" i="20"/>
  <c r="Q8" i="20"/>
  <c r="O8" i="20"/>
  <c r="T7" i="20"/>
  <c r="U7" i="20" s="1"/>
  <c r="S7" i="20"/>
  <c r="Q7" i="20"/>
  <c r="O7" i="20"/>
  <c r="T6" i="20"/>
  <c r="U6" i="20" s="1"/>
  <c r="V6" i="20" s="1"/>
  <c r="S6" i="20"/>
  <c r="Q6" i="20"/>
  <c r="O6" i="20"/>
  <c r="H6" i="31" l="1"/>
  <c r="L5" i="31"/>
  <c r="H38" i="31"/>
  <c r="L38" i="31" s="1"/>
  <c r="L37" i="31"/>
  <c r="S76" i="20"/>
  <c r="S10" i="19" s="1"/>
  <c r="O28" i="20"/>
  <c r="O8" i="19" s="1"/>
  <c r="U28" i="20"/>
  <c r="Q28" i="20"/>
  <c r="Q8" i="19" s="1"/>
  <c r="H56" i="31"/>
  <c r="L55" i="31"/>
  <c r="L60" i="31"/>
  <c r="E62" i="31"/>
  <c r="H63" i="31"/>
  <c r="F14" i="33" s="1"/>
  <c r="H46" i="31"/>
  <c r="L45" i="31"/>
  <c r="L67" i="31"/>
  <c r="E69" i="31"/>
  <c r="H70" i="31"/>
  <c r="F15" i="33" s="1"/>
  <c r="H6" i="33"/>
  <c r="P9" i="30"/>
  <c r="T9" i="30" s="1"/>
  <c r="H7" i="33"/>
  <c r="P11" i="30"/>
  <c r="T11" i="30" s="1"/>
  <c r="O52" i="20"/>
  <c r="O9" i="19" s="1"/>
  <c r="Q52" i="20"/>
  <c r="Q9" i="19" s="1"/>
  <c r="O245" i="20"/>
  <c r="O16" i="19" s="1"/>
  <c r="S196" i="20"/>
  <c r="S14" i="19" s="1"/>
  <c r="L9" i="30"/>
  <c r="L17" i="30"/>
  <c r="L11" i="30"/>
  <c r="L6" i="30"/>
  <c r="H21" i="30"/>
  <c r="L20" i="30"/>
  <c r="L19" i="30"/>
  <c r="L18" i="30"/>
  <c r="L16" i="30"/>
  <c r="L15" i="30"/>
  <c r="L14" i="30"/>
  <c r="L13" i="30"/>
  <c r="L12" i="30"/>
  <c r="S76" i="22"/>
  <c r="S9" i="21" s="1"/>
  <c r="O220" i="22"/>
  <c r="O14" i="21" s="1"/>
  <c r="U220" i="22"/>
  <c r="Q220" i="22"/>
  <c r="Q14" i="21" s="1"/>
  <c r="L10" i="30"/>
  <c r="F21" i="30"/>
  <c r="U7" i="30"/>
  <c r="S21" i="30"/>
  <c r="U20" i="30"/>
  <c r="U19" i="30"/>
  <c r="U17" i="30"/>
  <c r="U16" i="30"/>
  <c r="U15" i="30"/>
  <c r="U14" i="30"/>
  <c r="U12" i="30"/>
  <c r="O21" i="30"/>
  <c r="E4" i="33" s="1"/>
  <c r="N270" i="22" s="1"/>
  <c r="U18" i="30"/>
  <c r="U10" i="30"/>
  <c r="K9" i="31"/>
  <c r="K13" i="31"/>
  <c r="F10" i="31"/>
  <c r="L10" i="31" s="1"/>
  <c r="L9" i="31"/>
  <c r="U13" i="30"/>
  <c r="J21" i="30"/>
  <c r="F13" i="31"/>
  <c r="L7" i="30"/>
  <c r="U124" i="22"/>
  <c r="U172" i="22"/>
  <c r="S389" i="20"/>
  <c r="S19" i="19" s="1"/>
  <c r="O389" i="20"/>
  <c r="O19" i="19" s="1"/>
  <c r="Q389" i="20"/>
  <c r="Q19" i="19" s="1"/>
  <c r="U100" i="20"/>
  <c r="O100" i="20"/>
  <c r="U76" i="20"/>
  <c r="U52" i="20"/>
  <c r="S28" i="20"/>
  <c r="S8" i="19" s="1"/>
  <c r="S148" i="20"/>
  <c r="S13" i="19" s="1"/>
  <c r="S52" i="20"/>
  <c r="S9" i="19" s="1"/>
  <c r="Q100" i="20"/>
  <c r="U389" i="20"/>
  <c r="O76" i="20"/>
  <c r="O10" i="19" s="1"/>
  <c r="S100" i="20"/>
  <c r="O148" i="20"/>
  <c r="O13" i="19" s="1"/>
  <c r="U245" i="20"/>
  <c r="U293" i="20"/>
  <c r="V12" i="21" l="1"/>
  <c r="V124" i="22"/>
  <c r="F5" i="33"/>
  <c r="L6" i="31"/>
  <c r="P193" i="20"/>
  <c r="Q193" i="20" s="1"/>
  <c r="P140" i="20"/>
  <c r="P192" i="20"/>
  <c r="Q192" i="20" s="1"/>
  <c r="P139" i="20"/>
  <c r="V76" i="20"/>
  <c r="V28" i="20"/>
  <c r="G4" i="33"/>
  <c r="R270" i="22" s="1"/>
  <c r="S270" i="22" s="1"/>
  <c r="S292" i="22" s="1"/>
  <c r="S19" i="21" s="1"/>
  <c r="S6" i="21" s="1"/>
  <c r="G12" i="15" s="1"/>
  <c r="F62" i="31"/>
  <c r="K62" i="31"/>
  <c r="F11" i="33"/>
  <c r="H11" i="33" s="1"/>
  <c r="L46" i="31"/>
  <c r="F69" i="31"/>
  <c r="K69" i="31"/>
  <c r="F12" i="33"/>
  <c r="L56" i="31"/>
  <c r="Q9" i="30"/>
  <c r="U9" i="30" s="1"/>
  <c r="Q11" i="30"/>
  <c r="U11" i="30" s="1"/>
  <c r="V52" i="20"/>
  <c r="S6" i="19"/>
  <c r="G12" i="25" s="1"/>
  <c r="V245" i="20"/>
  <c r="L21" i="30"/>
  <c r="V14" i="21"/>
  <c r="V220" i="22"/>
  <c r="O270" i="22"/>
  <c r="O292" i="22" s="1"/>
  <c r="O19" i="21" s="1"/>
  <c r="O6" i="21" s="1"/>
  <c r="G5" i="15" s="1"/>
  <c r="G8" i="15" s="1"/>
  <c r="V389" i="20"/>
  <c r="L13" i="31"/>
  <c r="F14" i="31"/>
  <c r="L14" i="31" s="1"/>
  <c r="P8" i="30" l="1"/>
  <c r="H5" i="33"/>
  <c r="Q196" i="20"/>
  <c r="Q14" i="19" s="1"/>
  <c r="T139" i="20"/>
  <c r="U139" i="20" s="1"/>
  <c r="V139" i="20" s="1"/>
  <c r="Q139" i="20"/>
  <c r="Q140" i="20"/>
  <c r="T140" i="20"/>
  <c r="U140" i="20" s="1"/>
  <c r="V140" i="20" s="1"/>
  <c r="G16" i="16"/>
  <c r="P56" i="22"/>
  <c r="P138" i="20"/>
  <c r="H12" i="33"/>
  <c r="L69" i="31"/>
  <c r="F70" i="31"/>
  <c r="L62" i="31"/>
  <c r="F63" i="31"/>
  <c r="Q8" i="30" l="1"/>
  <c r="T8" i="30"/>
  <c r="L63" i="31"/>
  <c r="E14" i="33"/>
  <c r="Q138" i="20"/>
  <c r="Q148" i="20" s="1"/>
  <c r="Q13" i="19" s="1"/>
  <c r="Q6" i="19" s="1"/>
  <c r="G9" i="25" s="1"/>
  <c r="T138" i="20"/>
  <c r="U138" i="20" s="1"/>
  <c r="V138" i="20" s="1"/>
  <c r="E15" i="33"/>
  <c r="L70" i="31"/>
  <c r="Q56" i="22"/>
  <c r="Q76" i="22" s="1"/>
  <c r="Q9" i="21" s="1"/>
  <c r="T56" i="22"/>
  <c r="U56" i="22" s="1"/>
  <c r="U8" i="30" l="1"/>
  <c r="Q21" i="30"/>
  <c r="U148" i="20"/>
  <c r="G16" i="25"/>
  <c r="G10" i="25"/>
  <c r="N192" i="20"/>
  <c r="H14" i="33"/>
  <c r="V56" i="22"/>
  <c r="U76" i="22"/>
  <c r="N193" i="20"/>
  <c r="H15" i="33"/>
  <c r="F4" i="33" l="1"/>
  <c r="U21" i="30"/>
  <c r="G11" i="25"/>
  <c r="V76" i="22"/>
  <c r="V9" i="21"/>
  <c r="T193" i="20"/>
  <c r="U193" i="20" s="1"/>
  <c r="V193" i="20" s="1"/>
  <c r="O193" i="20"/>
  <c r="O192" i="20"/>
  <c r="T192" i="20"/>
  <c r="U192" i="20" s="1"/>
  <c r="W11" i="19"/>
  <c r="W15" i="19"/>
  <c r="W11" i="21"/>
  <c r="W16" i="21"/>
  <c r="W18" i="21"/>
  <c r="K270" i="22"/>
  <c r="L270" i="22" s="1"/>
  <c r="L292" i="22" s="1"/>
  <c r="J270" i="22"/>
  <c r="J292" i="22" s="1"/>
  <c r="H270" i="22"/>
  <c r="H292" i="22" s="1"/>
  <c r="F270" i="22"/>
  <c r="F292" i="22" s="1"/>
  <c r="H148" i="22"/>
  <c r="H147" i="22"/>
  <c r="H146" i="22"/>
  <c r="H145" i="22"/>
  <c r="H144" i="22"/>
  <c r="H143" i="22"/>
  <c r="H142" i="22"/>
  <c r="H141" i="22"/>
  <c r="H140" i="22"/>
  <c r="H139" i="22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08" i="22"/>
  <c r="K257" i="22"/>
  <c r="L257" i="22" s="1"/>
  <c r="J257" i="22"/>
  <c r="K256" i="22"/>
  <c r="L256" i="22" s="1"/>
  <c r="J256" i="22"/>
  <c r="K255" i="22"/>
  <c r="L255" i="22" s="1"/>
  <c r="J255" i="22"/>
  <c r="K254" i="22"/>
  <c r="L254" i="22" s="1"/>
  <c r="J254" i="22"/>
  <c r="K253" i="22"/>
  <c r="L253" i="22" s="1"/>
  <c r="J253" i="22"/>
  <c r="K252" i="22"/>
  <c r="L252" i="22" s="1"/>
  <c r="J252" i="22"/>
  <c r="K251" i="22"/>
  <c r="L251" i="22" s="1"/>
  <c r="J251" i="22"/>
  <c r="K250" i="22"/>
  <c r="L250" i="22" s="1"/>
  <c r="J250" i="22"/>
  <c r="K249" i="22"/>
  <c r="L249" i="22" s="1"/>
  <c r="J249" i="22"/>
  <c r="K248" i="22"/>
  <c r="L248" i="22" s="1"/>
  <c r="J248" i="22"/>
  <c r="K247" i="22"/>
  <c r="L247" i="22" s="1"/>
  <c r="J247" i="22"/>
  <c r="K246" i="22"/>
  <c r="L246" i="22" s="1"/>
  <c r="J246" i="22"/>
  <c r="K225" i="22"/>
  <c r="L225" i="22" s="1"/>
  <c r="J225" i="22"/>
  <c r="K224" i="22"/>
  <c r="L224" i="22" s="1"/>
  <c r="J224" i="22"/>
  <c r="K223" i="22"/>
  <c r="L223" i="22" s="1"/>
  <c r="J223" i="22"/>
  <c r="K222" i="22"/>
  <c r="L222" i="22" s="1"/>
  <c r="J222" i="22"/>
  <c r="K198" i="22"/>
  <c r="L198" i="22" s="1"/>
  <c r="J198" i="22"/>
  <c r="K197" i="22"/>
  <c r="L197" i="22" s="1"/>
  <c r="J197" i="22"/>
  <c r="K196" i="22"/>
  <c r="L196" i="22" s="1"/>
  <c r="J196" i="22"/>
  <c r="K195" i="22"/>
  <c r="L195" i="22" s="1"/>
  <c r="J195" i="22"/>
  <c r="K194" i="22"/>
  <c r="L194" i="22" s="1"/>
  <c r="J194" i="22"/>
  <c r="K193" i="22"/>
  <c r="L193" i="22" s="1"/>
  <c r="J193" i="22"/>
  <c r="K192" i="22"/>
  <c r="L192" i="22" s="1"/>
  <c r="J192" i="22"/>
  <c r="K191" i="22"/>
  <c r="L191" i="22" s="1"/>
  <c r="J191" i="22"/>
  <c r="K190" i="22"/>
  <c r="L190" i="22" s="1"/>
  <c r="J190" i="22"/>
  <c r="K189" i="22"/>
  <c r="L189" i="22" s="1"/>
  <c r="J189" i="22"/>
  <c r="K188" i="22"/>
  <c r="L188" i="22" s="1"/>
  <c r="J188" i="22"/>
  <c r="K187" i="22"/>
  <c r="L187" i="22" s="1"/>
  <c r="J187" i="22"/>
  <c r="K186" i="22"/>
  <c r="L186" i="22" s="1"/>
  <c r="J186" i="22"/>
  <c r="K185" i="22"/>
  <c r="L185" i="22" s="1"/>
  <c r="J185" i="22"/>
  <c r="K184" i="22"/>
  <c r="L184" i="22" s="1"/>
  <c r="J184" i="22"/>
  <c r="K183" i="22"/>
  <c r="L183" i="22" s="1"/>
  <c r="J183" i="22"/>
  <c r="K182" i="22"/>
  <c r="L182" i="22" s="1"/>
  <c r="J182" i="22"/>
  <c r="K181" i="22"/>
  <c r="L181" i="22" s="1"/>
  <c r="J181" i="22"/>
  <c r="K180" i="22"/>
  <c r="L180" i="22" s="1"/>
  <c r="J180" i="22"/>
  <c r="K179" i="22"/>
  <c r="L179" i="22" s="1"/>
  <c r="J179" i="22"/>
  <c r="K178" i="22"/>
  <c r="L178" i="22" s="1"/>
  <c r="J178" i="22"/>
  <c r="K177" i="22"/>
  <c r="L177" i="22" s="1"/>
  <c r="J177" i="22"/>
  <c r="K176" i="22"/>
  <c r="L176" i="22" s="1"/>
  <c r="J176" i="22"/>
  <c r="K175" i="22"/>
  <c r="L175" i="22" s="1"/>
  <c r="J175" i="22"/>
  <c r="K174" i="22"/>
  <c r="L174" i="22" s="1"/>
  <c r="J174" i="22"/>
  <c r="K148" i="22"/>
  <c r="L148" i="22" s="1"/>
  <c r="J148" i="22"/>
  <c r="K147" i="22"/>
  <c r="L147" i="22" s="1"/>
  <c r="J147" i="22"/>
  <c r="K146" i="22"/>
  <c r="L146" i="22" s="1"/>
  <c r="J146" i="22"/>
  <c r="K145" i="22"/>
  <c r="L145" i="22" s="1"/>
  <c r="J145" i="22"/>
  <c r="K144" i="22"/>
  <c r="L144" i="22" s="1"/>
  <c r="J144" i="22"/>
  <c r="K143" i="22"/>
  <c r="L143" i="22" s="1"/>
  <c r="J143" i="22"/>
  <c r="K142" i="22"/>
  <c r="L142" i="22" s="1"/>
  <c r="J142" i="22"/>
  <c r="K141" i="22"/>
  <c r="L141" i="22" s="1"/>
  <c r="J141" i="22"/>
  <c r="K140" i="22"/>
  <c r="L140" i="22" s="1"/>
  <c r="J140" i="22"/>
  <c r="K139" i="22"/>
  <c r="L139" i="22" s="1"/>
  <c r="J139" i="22"/>
  <c r="K138" i="22"/>
  <c r="L138" i="22" s="1"/>
  <c r="J138" i="22"/>
  <c r="K137" i="22"/>
  <c r="L137" i="22" s="1"/>
  <c r="J137" i="22"/>
  <c r="K136" i="22"/>
  <c r="L136" i="22" s="1"/>
  <c r="J136" i="22"/>
  <c r="K135" i="22"/>
  <c r="L135" i="22" s="1"/>
  <c r="J135" i="22"/>
  <c r="K134" i="22"/>
  <c r="L134" i="22" s="1"/>
  <c r="J134" i="22"/>
  <c r="K133" i="22"/>
  <c r="L133" i="22" s="1"/>
  <c r="J133" i="22"/>
  <c r="K132" i="22"/>
  <c r="L132" i="22" s="1"/>
  <c r="J132" i="22"/>
  <c r="K131" i="22"/>
  <c r="L131" i="22" s="1"/>
  <c r="J131" i="22"/>
  <c r="K130" i="22"/>
  <c r="L130" i="22" s="1"/>
  <c r="J130" i="22"/>
  <c r="K129" i="22"/>
  <c r="L129" i="22" s="1"/>
  <c r="J129" i="22"/>
  <c r="K128" i="22"/>
  <c r="L128" i="22" s="1"/>
  <c r="J128" i="22"/>
  <c r="K127" i="22"/>
  <c r="L127" i="22" s="1"/>
  <c r="J127" i="22"/>
  <c r="K126" i="22"/>
  <c r="L126" i="22" s="1"/>
  <c r="J126" i="22"/>
  <c r="K108" i="22"/>
  <c r="L108" i="22" s="1"/>
  <c r="J108" i="22"/>
  <c r="K107" i="22"/>
  <c r="L107" i="22" s="1"/>
  <c r="J107" i="22"/>
  <c r="K106" i="22"/>
  <c r="L106" i="22" s="1"/>
  <c r="J106" i="22"/>
  <c r="K105" i="22"/>
  <c r="L105" i="22" s="1"/>
  <c r="J105" i="22"/>
  <c r="K104" i="22"/>
  <c r="L104" i="22" s="1"/>
  <c r="J104" i="22"/>
  <c r="K103" i="22"/>
  <c r="L103" i="22" s="1"/>
  <c r="J103" i="22"/>
  <c r="K102" i="22"/>
  <c r="L102" i="22" s="1"/>
  <c r="J102" i="22"/>
  <c r="K83" i="22"/>
  <c r="L83" i="22" s="1"/>
  <c r="J83" i="22"/>
  <c r="K82" i="22"/>
  <c r="L82" i="22" s="1"/>
  <c r="J82" i="22"/>
  <c r="K81" i="22"/>
  <c r="L81" i="22" s="1"/>
  <c r="J81" i="22"/>
  <c r="K80" i="22"/>
  <c r="L80" i="22" s="1"/>
  <c r="J80" i="22"/>
  <c r="K79" i="22"/>
  <c r="L79" i="22" s="1"/>
  <c r="J79" i="22"/>
  <c r="K78" i="22"/>
  <c r="L78" i="22" s="1"/>
  <c r="J78" i="22"/>
  <c r="K55" i="22"/>
  <c r="L55" i="22" s="1"/>
  <c r="J55" i="22"/>
  <c r="K54" i="22"/>
  <c r="L54" i="22" s="1"/>
  <c r="J54" i="22"/>
  <c r="K53" i="22"/>
  <c r="L53" i="22" s="1"/>
  <c r="J53" i="22"/>
  <c r="K52" i="22"/>
  <c r="L52" i="22" s="1"/>
  <c r="J52" i="22"/>
  <c r="K51" i="22"/>
  <c r="L51" i="22" s="1"/>
  <c r="J51" i="22"/>
  <c r="K50" i="22"/>
  <c r="L50" i="22" s="1"/>
  <c r="J50" i="22"/>
  <c r="K49" i="22"/>
  <c r="L49" i="22" s="1"/>
  <c r="J49" i="22"/>
  <c r="K48" i="22"/>
  <c r="L48" i="22" s="1"/>
  <c r="J48" i="22"/>
  <c r="K47" i="22"/>
  <c r="L47" i="22" s="1"/>
  <c r="J47" i="22"/>
  <c r="K46" i="22"/>
  <c r="L46" i="22" s="1"/>
  <c r="J46" i="22"/>
  <c r="K45" i="22"/>
  <c r="L45" i="22" s="1"/>
  <c r="J45" i="22"/>
  <c r="K44" i="22"/>
  <c r="L44" i="22" s="1"/>
  <c r="J44" i="22"/>
  <c r="K43" i="22"/>
  <c r="L43" i="22" s="1"/>
  <c r="J43" i="22"/>
  <c r="K42" i="22"/>
  <c r="L42" i="22" s="1"/>
  <c r="J42" i="22"/>
  <c r="K41" i="22"/>
  <c r="L41" i="22" s="1"/>
  <c r="J41" i="22"/>
  <c r="K40" i="22"/>
  <c r="L40" i="22" s="1"/>
  <c r="J40" i="22"/>
  <c r="K39" i="22"/>
  <c r="L39" i="22" s="1"/>
  <c r="J39" i="22"/>
  <c r="K38" i="22"/>
  <c r="L38" i="22" s="1"/>
  <c r="J38" i="22"/>
  <c r="K37" i="22"/>
  <c r="L37" i="22" s="1"/>
  <c r="J37" i="22"/>
  <c r="K36" i="22"/>
  <c r="L36" i="22" s="1"/>
  <c r="J36" i="22"/>
  <c r="K35" i="22"/>
  <c r="L35" i="22" s="1"/>
  <c r="J35" i="22"/>
  <c r="K34" i="22"/>
  <c r="L34" i="22" s="1"/>
  <c r="J34" i="22"/>
  <c r="K33" i="22"/>
  <c r="L33" i="22" s="1"/>
  <c r="J33" i="22"/>
  <c r="K32" i="22"/>
  <c r="L32" i="22" s="1"/>
  <c r="J32" i="22"/>
  <c r="K31" i="22"/>
  <c r="L31" i="22" s="1"/>
  <c r="J31" i="22"/>
  <c r="K30" i="22"/>
  <c r="L30" i="22" s="1"/>
  <c r="J30" i="22"/>
  <c r="J7" i="22"/>
  <c r="K7" i="22"/>
  <c r="L7" i="22" s="1"/>
  <c r="K6" i="22"/>
  <c r="L6" i="22" s="1"/>
  <c r="J6" i="22"/>
  <c r="H6" i="22"/>
  <c r="F6" i="22"/>
  <c r="H257" i="22"/>
  <c r="H256" i="22"/>
  <c r="H255" i="22"/>
  <c r="H254" i="22"/>
  <c r="H253" i="22"/>
  <c r="H252" i="22"/>
  <c r="H251" i="22"/>
  <c r="H250" i="22"/>
  <c r="H249" i="22"/>
  <c r="H248" i="22"/>
  <c r="H247" i="22"/>
  <c r="H246" i="22"/>
  <c r="H225" i="22"/>
  <c r="H224" i="22"/>
  <c r="H223" i="22"/>
  <c r="H222" i="22"/>
  <c r="H198" i="22"/>
  <c r="H197" i="22"/>
  <c r="H196" i="22"/>
  <c r="H195" i="22"/>
  <c r="H194" i="22"/>
  <c r="H193" i="22"/>
  <c r="H192" i="22"/>
  <c r="H191" i="22"/>
  <c r="H190" i="22"/>
  <c r="H189" i="22"/>
  <c r="H188" i="22"/>
  <c r="H187" i="22"/>
  <c r="H186" i="22"/>
  <c r="H185" i="22"/>
  <c r="H184" i="22"/>
  <c r="H183" i="22"/>
  <c r="H182" i="22"/>
  <c r="H181" i="22"/>
  <c r="H180" i="22"/>
  <c r="H179" i="22"/>
  <c r="H178" i="22"/>
  <c r="H177" i="22"/>
  <c r="H176" i="22"/>
  <c r="H175" i="22"/>
  <c r="H174" i="22"/>
  <c r="H107" i="22"/>
  <c r="H106" i="22"/>
  <c r="H105" i="22"/>
  <c r="H104" i="22"/>
  <c r="H103" i="22"/>
  <c r="H102" i="22"/>
  <c r="H83" i="22"/>
  <c r="H82" i="22"/>
  <c r="H81" i="22"/>
  <c r="H80" i="22"/>
  <c r="H79" i="22"/>
  <c r="H78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F257" i="22"/>
  <c r="F256" i="22"/>
  <c r="F255" i="22"/>
  <c r="F254" i="22"/>
  <c r="F253" i="22"/>
  <c r="F252" i="22"/>
  <c r="F251" i="22"/>
  <c r="F250" i="22"/>
  <c r="F249" i="22"/>
  <c r="F248" i="22"/>
  <c r="F247" i="22"/>
  <c r="F246" i="22"/>
  <c r="F225" i="22"/>
  <c r="F224" i="22"/>
  <c r="F223" i="22"/>
  <c r="F222" i="22"/>
  <c r="F198" i="22"/>
  <c r="F197" i="22"/>
  <c r="F196" i="22"/>
  <c r="F195" i="22"/>
  <c r="F194" i="22"/>
  <c r="F193" i="22"/>
  <c r="F192" i="22"/>
  <c r="F191" i="22"/>
  <c r="F190" i="22"/>
  <c r="F189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08" i="22"/>
  <c r="F107" i="22"/>
  <c r="F106" i="22"/>
  <c r="F105" i="22"/>
  <c r="F104" i="22"/>
  <c r="F103" i="22"/>
  <c r="F102" i="22"/>
  <c r="F83" i="22"/>
  <c r="F82" i="22"/>
  <c r="F81" i="22"/>
  <c r="F80" i="22"/>
  <c r="F79" i="22"/>
  <c r="F78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H7" i="22"/>
  <c r="F7" i="22"/>
  <c r="K381" i="20"/>
  <c r="L381" i="20" s="1"/>
  <c r="J381" i="20"/>
  <c r="K380" i="20"/>
  <c r="L380" i="20" s="1"/>
  <c r="J380" i="20"/>
  <c r="K379" i="20"/>
  <c r="L379" i="20" s="1"/>
  <c r="J379" i="20"/>
  <c r="K378" i="20"/>
  <c r="L378" i="20" s="1"/>
  <c r="J378" i="20"/>
  <c r="K377" i="20"/>
  <c r="L377" i="20" s="1"/>
  <c r="J377" i="20"/>
  <c r="K376" i="20"/>
  <c r="L376" i="20" s="1"/>
  <c r="J376" i="20"/>
  <c r="K375" i="20"/>
  <c r="L375" i="20" s="1"/>
  <c r="J375" i="20"/>
  <c r="K374" i="20"/>
  <c r="L374" i="20" s="1"/>
  <c r="J374" i="20"/>
  <c r="K373" i="20"/>
  <c r="L373" i="20" s="1"/>
  <c r="J373" i="20"/>
  <c r="K372" i="20"/>
  <c r="L372" i="20" s="1"/>
  <c r="J372" i="20"/>
  <c r="K371" i="20"/>
  <c r="L371" i="20" s="1"/>
  <c r="J371" i="20"/>
  <c r="K370" i="20"/>
  <c r="L370" i="20" s="1"/>
  <c r="J370" i="20"/>
  <c r="K369" i="20"/>
  <c r="L369" i="20" s="1"/>
  <c r="J369" i="20"/>
  <c r="K368" i="20"/>
  <c r="L368" i="20" s="1"/>
  <c r="J368" i="20"/>
  <c r="K367" i="20"/>
  <c r="L367" i="20" s="1"/>
  <c r="J367" i="20"/>
  <c r="K366" i="20"/>
  <c r="L366" i="20" s="1"/>
  <c r="J366" i="20"/>
  <c r="K365" i="20"/>
  <c r="L365" i="20" s="1"/>
  <c r="J365" i="20"/>
  <c r="K364" i="20"/>
  <c r="L364" i="20" s="1"/>
  <c r="J364" i="20"/>
  <c r="K363" i="20"/>
  <c r="L363" i="20" s="1"/>
  <c r="J363" i="20"/>
  <c r="K362" i="20"/>
  <c r="L362" i="20" s="1"/>
  <c r="J362" i="20"/>
  <c r="K361" i="20"/>
  <c r="L361" i="20" s="1"/>
  <c r="J361" i="20"/>
  <c r="K360" i="20"/>
  <c r="L360" i="20" s="1"/>
  <c r="J360" i="20"/>
  <c r="K359" i="20"/>
  <c r="L359" i="20" s="1"/>
  <c r="J359" i="20"/>
  <c r="K358" i="20"/>
  <c r="L358" i="20" s="1"/>
  <c r="J358" i="20"/>
  <c r="K357" i="20"/>
  <c r="L357" i="20" s="1"/>
  <c r="J357" i="20"/>
  <c r="K356" i="20"/>
  <c r="L356" i="20" s="1"/>
  <c r="J356" i="20"/>
  <c r="K355" i="20"/>
  <c r="L355" i="20" s="1"/>
  <c r="J355" i="20"/>
  <c r="K354" i="20"/>
  <c r="L354" i="20" s="1"/>
  <c r="J354" i="20"/>
  <c r="K353" i="20"/>
  <c r="L353" i="20" s="1"/>
  <c r="J353" i="20"/>
  <c r="K352" i="20"/>
  <c r="L352" i="20" s="1"/>
  <c r="J352" i="20"/>
  <c r="K351" i="20"/>
  <c r="L351" i="20" s="1"/>
  <c r="J351" i="20"/>
  <c r="K350" i="20"/>
  <c r="L350" i="20" s="1"/>
  <c r="J350" i="20"/>
  <c r="K349" i="20"/>
  <c r="L349" i="20" s="1"/>
  <c r="J349" i="20"/>
  <c r="K348" i="20"/>
  <c r="L348" i="20" s="1"/>
  <c r="J348" i="20"/>
  <c r="K347" i="20"/>
  <c r="L347" i="20" s="1"/>
  <c r="J347" i="20"/>
  <c r="K346" i="20"/>
  <c r="L346" i="20" s="1"/>
  <c r="J346" i="20"/>
  <c r="K345" i="20"/>
  <c r="L345" i="20" s="1"/>
  <c r="J345" i="20"/>
  <c r="K344" i="20"/>
  <c r="L344" i="20" s="1"/>
  <c r="J344" i="20"/>
  <c r="K343" i="20"/>
  <c r="L343" i="20" s="1"/>
  <c r="J343" i="20"/>
  <c r="K342" i="20"/>
  <c r="L342" i="20" s="1"/>
  <c r="J342" i="20"/>
  <c r="K341" i="20"/>
  <c r="L341" i="20" s="1"/>
  <c r="J341" i="20"/>
  <c r="K340" i="20"/>
  <c r="L340" i="20" s="1"/>
  <c r="J340" i="20"/>
  <c r="K339" i="20"/>
  <c r="L339" i="20" s="1"/>
  <c r="J339" i="20"/>
  <c r="K338" i="20"/>
  <c r="L338" i="20" s="1"/>
  <c r="J338" i="20"/>
  <c r="K337" i="20"/>
  <c r="L337" i="20" s="1"/>
  <c r="J337" i="20"/>
  <c r="K336" i="20"/>
  <c r="L336" i="20" s="1"/>
  <c r="J336" i="20"/>
  <c r="K335" i="20"/>
  <c r="L335" i="20" s="1"/>
  <c r="J335" i="20"/>
  <c r="K334" i="20"/>
  <c r="L334" i="20" s="1"/>
  <c r="J334" i="20"/>
  <c r="K333" i="20"/>
  <c r="L333" i="20" s="1"/>
  <c r="J333" i="20"/>
  <c r="K332" i="20"/>
  <c r="L332" i="20" s="1"/>
  <c r="J332" i="20"/>
  <c r="K331" i="20"/>
  <c r="L331" i="20" s="1"/>
  <c r="J331" i="20"/>
  <c r="K330" i="20"/>
  <c r="L330" i="20" s="1"/>
  <c r="J330" i="20"/>
  <c r="K329" i="20"/>
  <c r="L329" i="20" s="1"/>
  <c r="J329" i="20"/>
  <c r="K328" i="20"/>
  <c r="L328" i="20" s="1"/>
  <c r="J328" i="20"/>
  <c r="K327" i="20"/>
  <c r="L327" i="20" s="1"/>
  <c r="J327" i="20"/>
  <c r="K326" i="20"/>
  <c r="L326" i="20" s="1"/>
  <c r="J326" i="20"/>
  <c r="K325" i="20"/>
  <c r="L325" i="20" s="1"/>
  <c r="J325" i="20"/>
  <c r="K324" i="20"/>
  <c r="L324" i="20" s="1"/>
  <c r="J324" i="20"/>
  <c r="K323" i="20"/>
  <c r="L323" i="20" s="1"/>
  <c r="J323" i="20"/>
  <c r="K322" i="20"/>
  <c r="L322" i="20" s="1"/>
  <c r="J322" i="20"/>
  <c r="K321" i="20"/>
  <c r="L321" i="20" s="1"/>
  <c r="J321" i="20"/>
  <c r="K320" i="20"/>
  <c r="L320" i="20" s="1"/>
  <c r="J320" i="20"/>
  <c r="K319" i="20"/>
  <c r="L319" i="20" s="1"/>
  <c r="J319" i="20"/>
  <c r="K298" i="20"/>
  <c r="L298" i="20" s="1"/>
  <c r="J298" i="20"/>
  <c r="K297" i="20"/>
  <c r="L297" i="20" s="1"/>
  <c r="J297" i="20"/>
  <c r="K296" i="20"/>
  <c r="L296" i="20" s="1"/>
  <c r="J296" i="20"/>
  <c r="K295" i="20"/>
  <c r="L295" i="20" s="1"/>
  <c r="J295" i="20"/>
  <c r="K271" i="20"/>
  <c r="L271" i="20" s="1"/>
  <c r="J271" i="20"/>
  <c r="K270" i="20"/>
  <c r="L270" i="20" s="1"/>
  <c r="J270" i="20"/>
  <c r="K269" i="20"/>
  <c r="L269" i="20" s="1"/>
  <c r="J269" i="20"/>
  <c r="K268" i="20"/>
  <c r="L268" i="20" s="1"/>
  <c r="J268" i="20"/>
  <c r="K267" i="20"/>
  <c r="L267" i="20" s="1"/>
  <c r="J267" i="20"/>
  <c r="K266" i="20"/>
  <c r="L266" i="20" s="1"/>
  <c r="J266" i="20"/>
  <c r="K265" i="20"/>
  <c r="L265" i="20" s="1"/>
  <c r="J265" i="20"/>
  <c r="K264" i="20"/>
  <c r="L264" i="20" s="1"/>
  <c r="J264" i="20"/>
  <c r="K263" i="20"/>
  <c r="L263" i="20" s="1"/>
  <c r="J263" i="20"/>
  <c r="K262" i="20"/>
  <c r="L262" i="20" s="1"/>
  <c r="J262" i="20"/>
  <c r="K261" i="20"/>
  <c r="L261" i="20" s="1"/>
  <c r="J261" i="20"/>
  <c r="K260" i="20"/>
  <c r="L260" i="20" s="1"/>
  <c r="J260" i="20"/>
  <c r="K259" i="20"/>
  <c r="L259" i="20" s="1"/>
  <c r="J259" i="20"/>
  <c r="K258" i="20"/>
  <c r="L258" i="20" s="1"/>
  <c r="J258" i="20"/>
  <c r="K257" i="20"/>
  <c r="L257" i="20" s="1"/>
  <c r="J257" i="20"/>
  <c r="K256" i="20"/>
  <c r="L256" i="20" s="1"/>
  <c r="J256" i="20"/>
  <c r="K255" i="20"/>
  <c r="L255" i="20" s="1"/>
  <c r="J255" i="20"/>
  <c r="K254" i="20"/>
  <c r="L254" i="20" s="1"/>
  <c r="J254" i="20"/>
  <c r="K253" i="20"/>
  <c r="L253" i="20" s="1"/>
  <c r="J253" i="20"/>
  <c r="K252" i="20"/>
  <c r="L252" i="20" s="1"/>
  <c r="J252" i="20"/>
  <c r="K251" i="20"/>
  <c r="L251" i="20" s="1"/>
  <c r="J251" i="20"/>
  <c r="K250" i="20"/>
  <c r="L250" i="20" s="1"/>
  <c r="J250" i="20"/>
  <c r="K249" i="20"/>
  <c r="L249" i="20" s="1"/>
  <c r="J249" i="20"/>
  <c r="K248" i="20"/>
  <c r="L248" i="20" s="1"/>
  <c r="J248" i="20"/>
  <c r="K247" i="20"/>
  <c r="L247" i="20" s="1"/>
  <c r="J247" i="20"/>
  <c r="K228" i="20"/>
  <c r="L228" i="20" s="1"/>
  <c r="J228" i="20"/>
  <c r="K227" i="20"/>
  <c r="L227" i="20" s="1"/>
  <c r="J227" i="20"/>
  <c r="K226" i="20"/>
  <c r="L226" i="20" s="1"/>
  <c r="J226" i="20"/>
  <c r="K225" i="20"/>
  <c r="L225" i="20" s="1"/>
  <c r="J225" i="20"/>
  <c r="K224" i="20"/>
  <c r="L224" i="20" s="1"/>
  <c r="J224" i="20"/>
  <c r="K223" i="20"/>
  <c r="L223" i="20" s="1"/>
  <c r="J223" i="20"/>
  <c r="K222" i="20"/>
  <c r="L222" i="20" s="1"/>
  <c r="J222" i="20"/>
  <c r="K221" i="20"/>
  <c r="L221" i="20" s="1"/>
  <c r="J221" i="20"/>
  <c r="K220" i="20"/>
  <c r="L220" i="20" s="1"/>
  <c r="J220" i="20"/>
  <c r="K219" i="20"/>
  <c r="L219" i="20" s="1"/>
  <c r="J219" i="20"/>
  <c r="K218" i="20"/>
  <c r="L218" i="20" s="1"/>
  <c r="J218" i="20"/>
  <c r="K217" i="20"/>
  <c r="L217" i="20" s="1"/>
  <c r="J217" i="20"/>
  <c r="K216" i="20"/>
  <c r="L216" i="20" s="1"/>
  <c r="J216" i="20"/>
  <c r="K215" i="20"/>
  <c r="L215" i="20" s="1"/>
  <c r="J215" i="20"/>
  <c r="K214" i="20"/>
  <c r="L214" i="20" s="1"/>
  <c r="J214" i="20"/>
  <c r="K213" i="20"/>
  <c r="L213" i="20" s="1"/>
  <c r="J213" i="20"/>
  <c r="K212" i="20"/>
  <c r="L212" i="20" s="1"/>
  <c r="J212" i="20"/>
  <c r="K211" i="20"/>
  <c r="L211" i="20" s="1"/>
  <c r="J211" i="20"/>
  <c r="K210" i="20"/>
  <c r="L210" i="20" s="1"/>
  <c r="J210" i="20"/>
  <c r="K209" i="20"/>
  <c r="L209" i="20" s="1"/>
  <c r="J209" i="20"/>
  <c r="K208" i="20"/>
  <c r="L208" i="20" s="1"/>
  <c r="J208" i="20"/>
  <c r="K206" i="20"/>
  <c r="L206" i="20" s="1"/>
  <c r="J206" i="20"/>
  <c r="K205" i="20"/>
  <c r="L205" i="20" s="1"/>
  <c r="J205" i="20"/>
  <c r="K204" i="20"/>
  <c r="L204" i="20" s="1"/>
  <c r="J204" i="20"/>
  <c r="K203" i="20"/>
  <c r="L203" i="20" s="1"/>
  <c r="J203" i="20"/>
  <c r="K202" i="20"/>
  <c r="L202" i="20" s="1"/>
  <c r="J202" i="20"/>
  <c r="K201" i="20"/>
  <c r="L201" i="20" s="1"/>
  <c r="J201" i="20"/>
  <c r="K200" i="20"/>
  <c r="L200" i="20" s="1"/>
  <c r="J200" i="20"/>
  <c r="K199" i="20"/>
  <c r="L199" i="20" s="1"/>
  <c r="J199" i="20"/>
  <c r="K198" i="20"/>
  <c r="L198" i="20" s="1"/>
  <c r="J198" i="20"/>
  <c r="K191" i="20"/>
  <c r="L191" i="20" s="1"/>
  <c r="J191" i="20"/>
  <c r="K190" i="20"/>
  <c r="L190" i="20" s="1"/>
  <c r="J190" i="20"/>
  <c r="K189" i="20"/>
  <c r="L189" i="20" s="1"/>
  <c r="J189" i="20"/>
  <c r="K188" i="20"/>
  <c r="L188" i="20" s="1"/>
  <c r="J188" i="20"/>
  <c r="K187" i="20"/>
  <c r="L187" i="20" s="1"/>
  <c r="J187" i="20"/>
  <c r="K186" i="20"/>
  <c r="L186" i="20" s="1"/>
  <c r="J186" i="20"/>
  <c r="K185" i="20"/>
  <c r="L185" i="20" s="1"/>
  <c r="J185" i="20"/>
  <c r="K184" i="20"/>
  <c r="L184" i="20" s="1"/>
  <c r="J184" i="20"/>
  <c r="K183" i="20"/>
  <c r="L183" i="20" s="1"/>
  <c r="J183" i="20"/>
  <c r="K182" i="20"/>
  <c r="L182" i="20" s="1"/>
  <c r="J182" i="20"/>
  <c r="K181" i="20"/>
  <c r="L181" i="20" s="1"/>
  <c r="J181" i="20"/>
  <c r="K180" i="20"/>
  <c r="L180" i="20" s="1"/>
  <c r="J180" i="20"/>
  <c r="K179" i="20"/>
  <c r="L179" i="20" s="1"/>
  <c r="J179" i="20"/>
  <c r="K178" i="20"/>
  <c r="L178" i="20" s="1"/>
  <c r="J178" i="20"/>
  <c r="K177" i="20"/>
  <c r="L177" i="20" s="1"/>
  <c r="J177" i="20"/>
  <c r="K176" i="20"/>
  <c r="L176" i="20" s="1"/>
  <c r="J176" i="20"/>
  <c r="K175" i="20"/>
  <c r="L175" i="20" s="1"/>
  <c r="J175" i="20"/>
  <c r="K174" i="20"/>
  <c r="L174" i="20" s="1"/>
  <c r="J174" i="20"/>
  <c r="K173" i="20"/>
  <c r="L173" i="20" s="1"/>
  <c r="J173" i="20"/>
  <c r="K172" i="20"/>
  <c r="L172" i="20" s="1"/>
  <c r="J172" i="20"/>
  <c r="K171" i="20"/>
  <c r="L171" i="20" s="1"/>
  <c r="J171" i="20"/>
  <c r="K170" i="20"/>
  <c r="L170" i="20" s="1"/>
  <c r="J170" i="20"/>
  <c r="K169" i="20"/>
  <c r="L169" i="20" s="1"/>
  <c r="J169" i="20"/>
  <c r="K168" i="20"/>
  <c r="L168" i="20" s="1"/>
  <c r="J168" i="20"/>
  <c r="K167" i="20"/>
  <c r="L167" i="20" s="1"/>
  <c r="J167" i="20"/>
  <c r="K166" i="20"/>
  <c r="L166" i="20" s="1"/>
  <c r="J166" i="20"/>
  <c r="K165" i="20"/>
  <c r="L165" i="20" s="1"/>
  <c r="J165" i="20"/>
  <c r="K164" i="20"/>
  <c r="L164" i="20" s="1"/>
  <c r="J164" i="20"/>
  <c r="K163" i="20"/>
  <c r="L163" i="20" s="1"/>
  <c r="J163" i="20"/>
  <c r="K162" i="20"/>
  <c r="L162" i="20" s="1"/>
  <c r="J162" i="20"/>
  <c r="K161" i="20"/>
  <c r="L161" i="20" s="1"/>
  <c r="J161" i="20"/>
  <c r="K160" i="20"/>
  <c r="L160" i="20" s="1"/>
  <c r="J160" i="20"/>
  <c r="K159" i="20"/>
  <c r="L159" i="20" s="1"/>
  <c r="J159" i="20"/>
  <c r="K158" i="20"/>
  <c r="L158" i="20" s="1"/>
  <c r="J158" i="20"/>
  <c r="K157" i="20"/>
  <c r="L157" i="20" s="1"/>
  <c r="J157" i="20"/>
  <c r="K156" i="20"/>
  <c r="L156" i="20" s="1"/>
  <c r="J156" i="20"/>
  <c r="K155" i="20"/>
  <c r="L155" i="20" s="1"/>
  <c r="J155" i="20"/>
  <c r="K154" i="20"/>
  <c r="L154" i="20" s="1"/>
  <c r="J154" i="20"/>
  <c r="K153" i="20"/>
  <c r="L153" i="20" s="1"/>
  <c r="J153" i="20"/>
  <c r="K152" i="20"/>
  <c r="L152" i="20" s="1"/>
  <c r="J152" i="20"/>
  <c r="K151" i="20"/>
  <c r="L151" i="20" s="1"/>
  <c r="J151" i="20"/>
  <c r="K150" i="20"/>
  <c r="L150" i="20" s="1"/>
  <c r="J150" i="20"/>
  <c r="K137" i="20"/>
  <c r="L137" i="20" s="1"/>
  <c r="J137" i="20"/>
  <c r="K136" i="20"/>
  <c r="L136" i="20" s="1"/>
  <c r="J136" i="20"/>
  <c r="K135" i="20"/>
  <c r="L135" i="20" s="1"/>
  <c r="J135" i="20"/>
  <c r="K134" i="20"/>
  <c r="L134" i="20" s="1"/>
  <c r="J134" i="20"/>
  <c r="K133" i="20"/>
  <c r="L133" i="20" s="1"/>
  <c r="J133" i="20"/>
  <c r="K132" i="20"/>
  <c r="L132" i="20" s="1"/>
  <c r="J132" i="20"/>
  <c r="K131" i="20"/>
  <c r="L131" i="20" s="1"/>
  <c r="J131" i="20"/>
  <c r="K130" i="20"/>
  <c r="L130" i="20" s="1"/>
  <c r="J130" i="20"/>
  <c r="K129" i="20"/>
  <c r="L129" i="20" s="1"/>
  <c r="J129" i="20"/>
  <c r="K128" i="20"/>
  <c r="L128" i="20" s="1"/>
  <c r="J128" i="20"/>
  <c r="K127" i="20"/>
  <c r="L127" i="20" s="1"/>
  <c r="J127" i="20"/>
  <c r="K126" i="20"/>
  <c r="L126" i="20" s="1"/>
  <c r="J126" i="20"/>
  <c r="K125" i="20"/>
  <c r="L125" i="20" s="1"/>
  <c r="J125" i="20"/>
  <c r="K124" i="20"/>
  <c r="L124" i="20" s="1"/>
  <c r="J124" i="20"/>
  <c r="K123" i="20"/>
  <c r="L123" i="20" s="1"/>
  <c r="J123" i="20"/>
  <c r="K122" i="20"/>
  <c r="L122" i="20" s="1"/>
  <c r="J122" i="20"/>
  <c r="K121" i="20"/>
  <c r="L121" i="20" s="1"/>
  <c r="J121" i="20"/>
  <c r="K120" i="20"/>
  <c r="L120" i="20" s="1"/>
  <c r="J120" i="20"/>
  <c r="K119" i="20"/>
  <c r="L119" i="20" s="1"/>
  <c r="J119" i="20"/>
  <c r="K118" i="20"/>
  <c r="L118" i="20" s="1"/>
  <c r="J118" i="20"/>
  <c r="K117" i="20"/>
  <c r="L117" i="20" s="1"/>
  <c r="J117" i="20"/>
  <c r="K116" i="20"/>
  <c r="L116" i="20" s="1"/>
  <c r="J116" i="20"/>
  <c r="K115" i="20"/>
  <c r="L115" i="20" s="1"/>
  <c r="J115" i="20"/>
  <c r="K114" i="20"/>
  <c r="L114" i="20" s="1"/>
  <c r="J114" i="20"/>
  <c r="K113" i="20"/>
  <c r="L113" i="20" s="1"/>
  <c r="J113" i="20"/>
  <c r="K112" i="20"/>
  <c r="L112" i="20" s="1"/>
  <c r="J112" i="20"/>
  <c r="K111" i="20"/>
  <c r="L111" i="20" s="1"/>
  <c r="J111" i="20"/>
  <c r="K110" i="20"/>
  <c r="L110" i="20" s="1"/>
  <c r="J110" i="20"/>
  <c r="K109" i="20"/>
  <c r="L109" i="20" s="1"/>
  <c r="J109" i="20"/>
  <c r="K108" i="20"/>
  <c r="L108" i="20" s="1"/>
  <c r="J108" i="20"/>
  <c r="K107" i="20"/>
  <c r="L107" i="20" s="1"/>
  <c r="J107" i="20"/>
  <c r="K106" i="20"/>
  <c r="L106" i="20" s="1"/>
  <c r="J106" i="20"/>
  <c r="K105" i="20"/>
  <c r="L105" i="20" s="1"/>
  <c r="J105" i="20"/>
  <c r="K104" i="20"/>
  <c r="L104" i="20" s="1"/>
  <c r="J104" i="20"/>
  <c r="K103" i="20"/>
  <c r="L103" i="20" s="1"/>
  <c r="J103" i="20"/>
  <c r="K102" i="20"/>
  <c r="L102" i="20" s="1"/>
  <c r="J102" i="20"/>
  <c r="K83" i="20"/>
  <c r="L83" i="20" s="1"/>
  <c r="J83" i="20"/>
  <c r="K82" i="20"/>
  <c r="L82" i="20" s="1"/>
  <c r="J82" i="20"/>
  <c r="K81" i="20"/>
  <c r="L81" i="20" s="1"/>
  <c r="J81" i="20"/>
  <c r="K80" i="20"/>
  <c r="L80" i="20" s="1"/>
  <c r="J80" i="20"/>
  <c r="K79" i="20"/>
  <c r="L79" i="20" s="1"/>
  <c r="J79" i="20"/>
  <c r="K78" i="20"/>
  <c r="L78" i="20" s="1"/>
  <c r="J78" i="20"/>
  <c r="K67" i="20"/>
  <c r="L67" i="20" s="1"/>
  <c r="J67" i="20"/>
  <c r="K66" i="20"/>
  <c r="L66" i="20" s="1"/>
  <c r="J66" i="20"/>
  <c r="K65" i="20"/>
  <c r="L65" i="20" s="1"/>
  <c r="J65" i="20"/>
  <c r="K64" i="20"/>
  <c r="L64" i="20" s="1"/>
  <c r="J64" i="20"/>
  <c r="K63" i="20"/>
  <c r="L63" i="20" s="1"/>
  <c r="J63" i="20"/>
  <c r="K62" i="20"/>
  <c r="L62" i="20" s="1"/>
  <c r="J62" i="20"/>
  <c r="K61" i="20"/>
  <c r="L61" i="20" s="1"/>
  <c r="J61" i="20"/>
  <c r="K60" i="20"/>
  <c r="L60" i="20" s="1"/>
  <c r="J60" i="20"/>
  <c r="K59" i="20"/>
  <c r="L59" i="20" s="1"/>
  <c r="J59" i="20"/>
  <c r="K58" i="20"/>
  <c r="L58" i="20" s="1"/>
  <c r="J58" i="20"/>
  <c r="K57" i="20"/>
  <c r="L57" i="20" s="1"/>
  <c r="J57" i="20"/>
  <c r="K56" i="20"/>
  <c r="L56" i="20" s="1"/>
  <c r="J56" i="20"/>
  <c r="K55" i="20"/>
  <c r="L55" i="20" s="1"/>
  <c r="J55" i="20"/>
  <c r="K54" i="20"/>
  <c r="L54" i="20" s="1"/>
  <c r="J54" i="20"/>
  <c r="K40" i="20"/>
  <c r="L40" i="20" s="1"/>
  <c r="J40" i="20"/>
  <c r="K39" i="20"/>
  <c r="L39" i="20" s="1"/>
  <c r="J39" i="20"/>
  <c r="K38" i="20"/>
  <c r="L38" i="20" s="1"/>
  <c r="J38" i="20"/>
  <c r="K37" i="20"/>
  <c r="L37" i="20" s="1"/>
  <c r="J37" i="20"/>
  <c r="K36" i="20"/>
  <c r="L36" i="20" s="1"/>
  <c r="J36" i="20"/>
  <c r="K35" i="20"/>
  <c r="L35" i="20" s="1"/>
  <c r="J35" i="20"/>
  <c r="K34" i="20"/>
  <c r="L34" i="20" s="1"/>
  <c r="J34" i="20"/>
  <c r="K33" i="20"/>
  <c r="L33" i="20" s="1"/>
  <c r="J33" i="20"/>
  <c r="K32" i="20"/>
  <c r="L32" i="20" s="1"/>
  <c r="J32" i="20"/>
  <c r="K31" i="20"/>
  <c r="L31" i="20" s="1"/>
  <c r="J31" i="20"/>
  <c r="K30" i="20"/>
  <c r="L30" i="20" s="1"/>
  <c r="J30" i="20"/>
  <c r="H30" i="20"/>
  <c r="H381" i="20"/>
  <c r="H380" i="20"/>
  <c r="H379" i="20"/>
  <c r="H378" i="20"/>
  <c r="H377" i="20"/>
  <c r="H376" i="20"/>
  <c r="H375" i="20"/>
  <c r="H374" i="20"/>
  <c r="H373" i="20"/>
  <c r="H372" i="20"/>
  <c r="H371" i="20"/>
  <c r="H370" i="20"/>
  <c r="H369" i="20"/>
  <c r="H368" i="20"/>
  <c r="H367" i="20"/>
  <c r="H366" i="20"/>
  <c r="H365" i="20"/>
  <c r="H364" i="20"/>
  <c r="H363" i="20"/>
  <c r="H362" i="20"/>
  <c r="H361" i="20"/>
  <c r="H360" i="20"/>
  <c r="H359" i="20"/>
  <c r="H358" i="20"/>
  <c r="H357" i="20"/>
  <c r="H356" i="20"/>
  <c r="H355" i="20"/>
  <c r="H354" i="20"/>
  <c r="H353" i="20"/>
  <c r="H352" i="20"/>
  <c r="H351" i="20"/>
  <c r="H350" i="20"/>
  <c r="H349" i="20"/>
  <c r="H348" i="20"/>
  <c r="H347" i="20"/>
  <c r="H346" i="20"/>
  <c r="H345" i="20"/>
  <c r="H344" i="20"/>
  <c r="H343" i="20"/>
  <c r="H342" i="20"/>
  <c r="H341" i="20"/>
  <c r="H340" i="20"/>
  <c r="H339" i="20"/>
  <c r="H338" i="20"/>
  <c r="H337" i="20"/>
  <c r="H336" i="20"/>
  <c r="H335" i="20"/>
  <c r="H334" i="20"/>
  <c r="H333" i="20"/>
  <c r="H332" i="20"/>
  <c r="H331" i="20"/>
  <c r="H330" i="20"/>
  <c r="H329" i="20"/>
  <c r="H328" i="20"/>
  <c r="H327" i="20"/>
  <c r="H326" i="20"/>
  <c r="H325" i="20"/>
  <c r="H324" i="20"/>
  <c r="H323" i="20"/>
  <c r="H322" i="20"/>
  <c r="H321" i="20"/>
  <c r="H320" i="20"/>
  <c r="H319" i="20"/>
  <c r="H298" i="20"/>
  <c r="H297" i="20"/>
  <c r="H296" i="20"/>
  <c r="H295" i="20"/>
  <c r="H271" i="20"/>
  <c r="H270" i="20"/>
  <c r="H269" i="20"/>
  <c r="H268" i="20"/>
  <c r="H267" i="20"/>
  <c r="H266" i="20"/>
  <c r="H265" i="20"/>
  <c r="H264" i="20"/>
  <c r="H263" i="20"/>
  <c r="H262" i="20"/>
  <c r="H261" i="20"/>
  <c r="H260" i="20"/>
  <c r="H259" i="20"/>
  <c r="H258" i="20"/>
  <c r="H257" i="20"/>
  <c r="H256" i="20"/>
  <c r="H255" i="20"/>
  <c r="H254" i="20"/>
  <c r="H253" i="20"/>
  <c r="H252" i="20"/>
  <c r="H251" i="20"/>
  <c r="H250" i="20"/>
  <c r="H249" i="20"/>
  <c r="H248" i="20"/>
  <c r="H247" i="20"/>
  <c r="H228" i="20"/>
  <c r="H227" i="20"/>
  <c r="H226" i="20"/>
  <c r="H225" i="20"/>
  <c r="H224" i="20"/>
  <c r="H223" i="20"/>
  <c r="H222" i="20"/>
  <c r="H221" i="20"/>
  <c r="H220" i="20"/>
  <c r="H219" i="20"/>
  <c r="H218" i="20"/>
  <c r="H217" i="20"/>
  <c r="H216" i="20"/>
  <c r="H215" i="20"/>
  <c r="H214" i="20"/>
  <c r="H213" i="20"/>
  <c r="H212" i="20"/>
  <c r="H211" i="20"/>
  <c r="H210" i="20"/>
  <c r="H209" i="20"/>
  <c r="H208" i="20"/>
  <c r="H206" i="20"/>
  <c r="H205" i="20"/>
  <c r="H204" i="20"/>
  <c r="H203" i="20"/>
  <c r="H202" i="20"/>
  <c r="H201" i="20"/>
  <c r="H200" i="20"/>
  <c r="H199" i="20"/>
  <c r="H198" i="20"/>
  <c r="H191" i="20"/>
  <c r="H190" i="20"/>
  <c r="H189" i="20"/>
  <c r="H188" i="20"/>
  <c r="H187" i="20"/>
  <c r="H186" i="20"/>
  <c r="H185" i="20"/>
  <c r="H184" i="20"/>
  <c r="H183" i="20"/>
  <c r="H182" i="20"/>
  <c r="H181" i="20"/>
  <c r="H180" i="20"/>
  <c r="H179" i="20"/>
  <c r="H178" i="20"/>
  <c r="H177" i="20"/>
  <c r="H176" i="20"/>
  <c r="H175" i="20"/>
  <c r="H174" i="20"/>
  <c r="H173" i="20"/>
  <c r="H172" i="20"/>
  <c r="H171" i="20"/>
  <c r="H170" i="20"/>
  <c r="H169" i="20"/>
  <c r="H168" i="20"/>
  <c r="H167" i="20"/>
  <c r="H166" i="20"/>
  <c r="H165" i="20"/>
  <c r="H164" i="20"/>
  <c r="H163" i="20"/>
  <c r="H162" i="20"/>
  <c r="H161" i="20"/>
  <c r="H160" i="20"/>
  <c r="H159" i="20"/>
  <c r="H158" i="20"/>
  <c r="H157" i="20"/>
  <c r="H156" i="20"/>
  <c r="H155" i="20"/>
  <c r="H154" i="20"/>
  <c r="H153" i="20"/>
  <c r="H152" i="20"/>
  <c r="H151" i="20"/>
  <c r="H150" i="20"/>
  <c r="H137" i="20"/>
  <c r="H136" i="20"/>
  <c r="H135" i="20"/>
  <c r="H134" i="20"/>
  <c r="H133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83" i="20"/>
  <c r="H82" i="20"/>
  <c r="H81" i="20"/>
  <c r="H80" i="20"/>
  <c r="H79" i="20"/>
  <c r="H78" i="20"/>
  <c r="H67" i="20"/>
  <c r="H66" i="20"/>
  <c r="H65" i="20"/>
  <c r="H64" i="20"/>
  <c r="H63" i="20"/>
  <c r="H62" i="20"/>
  <c r="H61" i="20"/>
  <c r="H60" i="20"/>
  <c r="H59" i="20"/>
  <c r="H58" i="20"/>
  <c r="H57" i="20"/>
  <c r="H56" i="20"/>
  <c r="H55" i="20"/>
  <c r="H54" i="20"/>
  <c r="H40" i="20"/>
  <c r="H39" i="20"/>
  <c r="H38" i="20"/>
  <c r="H37" i="20"/>
  <c r="H36" i="20"/>
  <c r="H35" i="20"/>
  <c r="H34" i="20"/>
  <c r="H33" i="20"/>
  <c r="H32" i="20"/>
  <c r="H31" i="20"/>
  <c r="F381" i="20"/>
  <c r="F380" i="20"/>
  <c r="F379" i="20"/>
  <c r="F378" i="20"/>
  <c r="F377" i="20"/>
  <c r="F376" i="20"/>
  <c r="F375" i="20"/>
  <c r="F374" i="20"/>
  <c r="F373" i="20"/>
  <c r="F372" i="20"/>
  <c r="F371" i="20"/>
  <c r="F370" i="20"/>
  <c r="F369" i="20"/>
  <c r="F368" i="20"/>
  <c r="F367" i="20"/>
  <c r="F366" i="20"/>
  <c r="F365" i="20"/>
  <c r="F364" i="20"/>
  <c r="F363" i="20"/>
  <c r="F362" i="20"/>
  <c r="F361" i="20"/>
  <c r="F360" i="20"/>
  <c r="F359" i="20"/>
  <c r="F358" i="20"/>
  <c r="F357" i="20"/>
  <c r="F356" i="20"/>
  <c r="F355" i="20"/>
  <c r="F354" i="20"/>
  <c r="F353" i="20"/>
  <c r="F352" i="20"/>
  <c r="F351" i="20"/>
  <c r="F350" i="20"/>
  <c r="F349" i="20"/>
  <c r="F348" i="20"/>
  <c r="F347" i="20"/>
  <c r="F346" i="20"/>
  <c r="F345" i="20"/>
  <c r="F344" i="20"/>
  <c r="F343" i="20"/>
  <c r="F342" i="20"/>
  <c r="F341" i="20"/>
  <c r="F340" i="20"/>
  <c r="F339" i="20"/>
  <c r="F338" i="20"/>
  <c r="F337" i="20"/>
  <c r="F336" i="20"/>
  <c r="F335" i="20"/>
  <c r="F334" i="20"/>
  <c r="F333" i="20"/>
  <c r="F332" i="20"/>
  <c r="F331" i="20"/>
  <c r="F330" i="20"/>
  <c r="F329" i="20"/>
  <c r="F328" i="20"/>
  <c r="F327" i="20"/>
  <c r="F326" i="20"/>
  <c r="F325" i="20"/>
  <c r="F324" i="20"/>
  <c r="F323" i="20"/>
  <c r="F322" i="20"/>
  <c r="F321" i="20"/>
  <c r="F320" i="20"/>
  <c r="F319" i="20"/>
  <c r="F298" i="20"/>
  <c r="F297" i="20"/>
  <c r="F296" i="20"/>
  <c r="F295" i="20"/>
  <c r="F271" i="20"/>
  <c r="F270" i="20"/>
  <c r="F269" i="20"/>
  <c r="F268" i="20"/>
  <c r="F267" i="20"/>
  <c r="F266" i="20"/>
  <c r="F265" i="20"/>
  <c r="F264" i="20"/>
  <c r="F263" i="20"/>
  <c r="F262" i="20"/>
  <c r="F261" i="20"/>
  <c r="F260" i="20"/>
  <c r="F259" i="20"/>
  <c r="F258" i="20"/>
  <c r="F257" i="20"/>
  <c r="F256" i="20"/>
  <c r="F255" i="20"/>
  <c r="F254" i="20"/>
  <c r="F253" i="20"/>
  <c r="F252" i="20"/>
  <c r="F251" i="20"/>
  <c r="F250" i="20"/>
  <c r="F249" i="20"/>
  <c r="F248" i="20"/>
  <c r="F247" i="20"/>
  <c r="F228" i="20"/>
  <c r="F227" i="20"/>
  <c r="F226" i="20"/>
  <c r="F225" i="20"/>
  <c r="F224" i="20"/>
  <c r="F223" i="20"/>
  <c r="F222" i="20"/>
  <c r="F221" i="20"/>
  <c r="F220" i="20"/>
  <c r="F219" i="20"/>
  <c r="F218" i="20"/>
  <c r="F217" i="20"/>
  <c r="F216" i="20"/>
  <c r="F215" i="20"/>
  <c r="F214" i="20"/>
  <c r="F213" i="20"/>
  <c r="F212" i="20"/>
  <c r="F211" i="20"/>
  <c r="F210" i="20"/>
  <c r="F209" i="20"/>
  <c r="F208" i="20"/>
  <c r="F206" i="20"/>
  <c r="F205" i="20"/>
  <c r="F204" i="20"/>
  <c r="F203" i="20"/>
  <c r="F202" i="20"/>
  <c r="F201" i="20"/>
  <c r="F200" i="20"/>
  <c r="F199" i="20"/>
  <c r="F198" i="20"/>
  <c r="F191" i="20"/>
  <c r="F190" i="20"/>
  <c r="F189" i="20"/>
  <c r="F188" i="20"/>
  <c r="F187" i="20"/>
  <c r="F186" i="20"/>
  <c r="F185" i="20"/>
  <c r="F184" i="20"/>
  <c r="F183" i="20"/>
  <c r="F182" i="20"/>
  <c r="F181" i="20"/>
  <c r="F180" i="20"/>
  <c r="F179" i="20"/>
  <c r="F178" i="20"/>
  <c r="F177" i="20"/>
  <c r="F176" i="20"/>
  <c r="F175" i="20"/>
  <c r="F174" i="20"/>
  <c r="F173" i="20"/>
  <c r="F172" i="20"/>
  <c r="F171" i="20"/>
  <c r="F170" i="20"/>
  <c r="F169" i="20"/>
  <c r="F168" i="20"/>
  <c r="F167" i="20"/>
  <c r="F166" i="20"/>
  <c r="F165" i="20"/>
  <c r="F164" i="20"/>
  <c r="F163" i="20"/>
  <c r="F162" i="20"/>
  <c r="F161" i="20"/>
  <c r="F160" i="20"/>
  <c r="F159" i="20"/>
  <c r="F158" i="20"/>
  <c r="F157" i="20"/>
  <c r="F156" i="20"/>
  <c r="F155" i="20"/>
  <c r="F154" i="20"/>
  <c r="F153" i="20"/>
  <c r="F152" i="20"/>
  <c r="F151" i="20"/>
  <c r="F150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83" i="20"/>
  <c r="F82" i="20"/>
  <c r="F81" i="20"/>
  <c r="F80" i="20"/>
  <c r="F79" i="20"/>
  <c r="F7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40" i="20"/>
  <c r="F39" i="20"/>
  <c r="F38" i="20"/>
  <c r="F37" i="20"/>
  <c r="F36" i="20"/>
  <c r="F35" i="20"/>
  <c r="F34" i="20"/>
  <c r="F33" i="20"/>
  <c r="F32" i="20"/>
  <c r="F31" i="20"/>
  <c r="F30" i="20"/>
  <c r="J7" i="20"/>
  <c r="K7" i="20"/>
  <c r="L7" i="20" s="1"/>
  <c r="J8" i="20"/>
  <c r="K8" i="20"/>
  <c r="L8" i="20" s="1"/>
  <c r="J9" i="20"/>
  <c r="K9" i="20"/>
  <c r="L9" i="20" s="1"/>
  <c r="J10" i="20"/>
  <c r="K10" i="20"/>
  <c r="L10" i="20" s="1"/>
  <c r="J11" i="20"/>
  <c r="K11" i="20"/>
  <c r="L11" i="20" s="1"/>
  <c r="J12" i="20"/>
  <c r="K12" i="20"/>
  <c r="L12" i="20" s="1"/>
  <c r="H7" i="20"/>
  <c r="H8" i="20"/>
  <c r="H9" i="20"/>
  <c r="H10" i="20"/>
  <c r="H11" i="20"/>
  <c r="H12" i="20"/>
  <c r="F7" i="20"/>
  <c r="F8" i="20"/>
  <c r="F9" i="20"/>
  <c r="F10" i="20"/>
  <c r="F11" i="20"/>
  <c r="F12" i="20"/>
  <c r="K6" i="20"/>
  <c r="L6" i="20" s="1"/>
  <c r="J6" i="20"/>
  <c r="H6" i="20"/>
  <c r="F6" i="20"/>
  <c r="P270" i="22" l="1"/>
  <c r="H4" i="33"/>
  <c r="O196" i="20"/>
  <c r="O14" i="19" s="1"/>
  <c r="O6" i="19" s="1"/>
  <c r="G5" i="25" s="1"/>
  <c r="G8" i="25" s="1"/>
  <c r="G12" i="16" s="1"/>
  <c r="V192" i="20"/>
  <c r="U196" i="20"/>
  <c r="G13" i="25"/>
  <c r="G17" i="25"/>
  <c r="H317" i="20"/>
  <c r="H389" i="20"/>
  <c r="J28" i="22"/>
  <c r="H76" i="20"/>
  <c r="H148" i="20"/>
  <c r="H196" i="20"/>
  <c r="H245" i="20"/>
  <c r="H293" i="20"/>
  <c r="H52" i="20"/>
  <c r="H100" i="20"/>
  <c r="J172" i="22"/>
  <c r="J220" i="22"/>
  <c r="J244" i="22"/>
  <c r="J268" i="22"/>
  <c r="J76" i="22"/>
  <c r="J100" i="22"/>
  <c r="J124" i="22"/>
  <c r="H100" i="22"/>
  <c r="H220" i="22"/>
  <c r="H244" i="22"/>
  <c r="H268" i="22"/>
  <c r="H76" i="22"/>
  <c r="H172" i="22"/>
  <c r="F76" i="22"/>
  <c r="F172" i="22"/>
  <c r="F220" i="22"/>
  <c r="F244" i="22"/>
  <c r="F268" i="22"/>
  <c r="F100" i="22"/>
  <c r="F124" i="22"/>
  <c r="J52" i="20"/>
  <c r="J100" i="20"/>
  <c r="J245" i="20"/>
  <c r="J293" i="20"/>
  <c r="J317" i="20"/>
  <c r="J389" i="20"/>
  <c r="J76" i="20"/>
  <c r="J148" i="20"/>
  <c r="J196" i="20"/>
  <c r="H28" i="20"/>
  <c r="F100" i="20"/>
  <c r="F196" i="20"/>
  <c r="F245" i="20"/>
  <c r="F293" i="20"/>
  <c r="F317" i="20"/>
  <c r="F389" i="20"/>
  <c r="F52" i="20"/>
  <c r="F148" i="20"/>
  <c r="L124" i="22"/>
  <c r="L268" i="22"/>
  <c r="L244" i="22"/>
  <c r="L100" i="22"/>
  <c r="L172" i="22"/>
  <c r="L220" i="22"/>
  <c r="L76" i="22"/>
  <c r="F28" i="22"/>
  <c r="L28" i="22"/>
  <c r="H28" i="22"/>
  <c r="L317" i="20"/>
  <c r="L148" i="20"/>
  <c r="V148" i="20" s="1"/>
  <c r="L245" i="20"/>
  <c r="L293" i="20"/>
  <c r="L196" i="20"/>
  <c r="L100" i="20"/>
  <c r="L389" i="20"/>
  <c r="F76" i="20"/>
  <c r="L76" i="20"/>
  <c r="L52" i="20"/>
  <c r="J28" i="20"/>
  <c r="L28" i="20"/>
  <c r="F28" i="20"/>
  <c r="H124" i="22"/>
  <c r="T270" i="22" l="1"/>
  <c r="U270" i="22" s="1"/>
  <c r="Q270" i="22"/>
  <c r="Q292" i="22" s="1"/>
  <c r="Q19" i="21" s="1"/>
  <c r="Q6" i="21" s="1"/>
  <c r="G9" i="15" s="1"/>
  <c r="G10" i="16"/>
  <c r="G15" i="25"/>
  <c r="G23" i="25"/>
  <c r="G21" i="25"/>
  <c r="V196" i="20"/>
  <c r="U6" i="19"/>
  <c r="J19" i="21"/>
  <c r="J17" i="21"/>
  <c r="J15" i="21"/>
  <c r="J14" i="21"/>
  <c r="J13" i="21"/>
  <c r="J12" i="21"/>
  <c r="J10" i="21"/>
  <c r="J9" i="21"/>
  <c r="J8" i="21"/>
  <c r="H19" i="21"/>
  <c r="H17" i="21"/>
  <c r="H15" i="21"/>
  <c r="H14" i="21"/>
  <c r="H13" i="21"/>
  <c r="H12" i="21"/>
  <c r="H10" i="21"/>
  <c r="H9" i="21"/>
  <c r="H8" i="21"/>
  <c r="F19" i="21"/>
  <c r="F17" i="21"/>
  <c r="F15" i="21"/>
  <c r="F14" i="21"/>
  <c r="F13" i="21"/>
  <c r="F12" i="21"/>
  <c r="F10" i="21"/>
  <c r="F9" i="21"/>
  <c r="F8" i="21"/>
  <c r="V19" i="19"/>
  <c r="V18" i="19"/>
  <c r="J19" i="19"/>
  <c r="J18" i="19"/>
  <c r="H19" i="19"/>
  <c r="H18" i="19"/>
  <c r="V17" i="19"/>
  <c r="V16" i="19"/>
  <c r="J17" i="19"/>
  <c r="J16" i="19"/>
  <c r="H17" i="19"/>
  <c r="H16" i="19"/>
  <c r="V13" i="19"/>
  <c r="V12" i="19"/>
  <c r="J14" i="19"/>
  <c r="J13" i="19"/>
  <c r="J12" i="19"/>
  <c r="H14" i="19"/>
  <c r="H13" i="19"/>
  <c r="H12" i="19"/>
  <c r="V10" i="19"/>
  <c r="V9" i="19"/>
  <c r="V8" i="19"/>
  <c r="J10" i="19"/>
  <c r="J9" i="19"/>
  <c r="J8" i="19"/>
  <c r="H10" i="19"/>
  <c r="H9" i="19"/>
  <c r="H8" i="19"/>
  <c r="F19" i="19"/>
  <c r="F18" i="19"/>
  <c r="F17" i="19"/>
  <c r="F16" i="19"/>
  <c r="F14" i="19"/>
  <c r="F13" i="19"/>
  <c r="F12" i="19"/>
  <c r="F10" i="19"/>
  <c r="F9" i="19"/>
  <c r="F8" i="19"/>
  <c r="U292" i="22" l="1"/>
  <c r="V270" i="22"/>
  <c r="G16" i="15"/>
  <c r="G20" i="16" s="1"/>
  <c r="G21" i="15"/>
  <c r="G25" i="16" s="1"/>
  <c r="G10" i="15"/>
  <c r="G14" i="16" s="1"/>
  <c r="G23" i="15"/>
  <c r="G27" i="16" s="1"/>
  <c r="G13" i="16"/>
  <c r="V14" i="19"/>
  <c r="F6" i="19"/>
  <c r="F5" i="25" s="1"/>
  <c r="J6" i="21"/>
  <c r="J6" i="19"/>
  <c r="W10" i="21"/>
  <c r="W14" i="21"/>
  <c r="H6" i="21"/>
  <c r="F9" i="15" s="1"/>
  <c r="H9" i="15" s="1"/>
  <c r="W12" i="21"/>
  <c r="W17" i="21"/>
  <c r="F6" i="21"/>
  <c r="W15" i="21"/>
  <c r="W13" i="21"/>
  <c r="W19" i="21"/>
  <c r="F5" i="15"/>
  <c r="H5" i="15" s="1"/>
  <c r="L6" i="21"/>
  <c r="W9" i="21"/>
  <c r="W8" i="21"/>
  <c r="W14" i="19"/>
  <c r="W19" i="19"/>
  <c r="W8" i="19"/>
  <c r="W16" i="19"/>
  <c r="W9" i="19"/>
  <c r="W12" i="19"/>
  <c r="W17" i="19"/>
  <c r="W10" i="19"/>
  <c r="W13" i="19"/>
  <c r="W18" i="19"/>
  <c r="H6" i="19"/>
  <c r="F9" i="25" s="1"/>
  <c r="L6" i="19"/>
  <c r="V6" i="19" s="1"/>
  <c r="V292" i="22" l="1"/>
  <c r="G11" i="15"/>
  <c r="H5" i="25"/>
  <c r="H10" i="16" s="1"/>
  <c r="F10" i="16"/>
  <c r="H9" i="25"/>
  <c r="G20" i="25" s="1"/>
  <c r="F13" i="16"/>
  <c r="G18" i="15"/>
  <c r="G20" i="15"/>
  <c r="F16" i="25"/>
  <c r="F10" i="25"/>
  <c r="F12" i="25"/>
  <c r="F8" i="25"/>
  <c r="F16" i="15"/>
  <c r="H16" i="15" s="1"/>
  <c r="F8" i="15"/>
  <c r="H8" i="15" s="1"/>
  <c r="F12" i="15"/>
  <c r="H12" i="15" s="1"/>
  <c r="F10" i="15"/>
  <c r="H10" i="15" s="1"/>
  <c r="V19" i="21" l="1"/>
  <c r="U6" i="21"/>
  <c r="V6" i="21" s="1"/>
  <c r="G13" i="15"/>
  <c r="G17" i="16" s="1"/>
  <c r="G15" i="16"/>
  <c r="G17" i="15"/>
  <c r="G21" i="16" s="1"/>
  <c r="G15" i="15"/>
  <c r="G19" i="16" s="1"/>
  <c r="G18" i="25"/>
  <c r="G22" i="16" s="1"/>
  <c r="H13" i="16"/>
  <c r="H8" i="25"/>
  <c r="H12" i="16" s="1"/>
  <c r="F12" i="16"/>
  <c r="H10" i="25"/>
  <c r="H14" i="16" s="1"/>
  <c r="F14" i="16"/>
  <c r="H16" i="25"/>
  <c r="H20" i="16" s="1"/>
  <c r="F20" i="16"/>
  <c r="H12" i="25"/>
  <c r="H16" i="16" s="1"/>
  <c r="F16" i="16"/>
  <c r="H18" i="15"/>
  <c r="H20" i="15"/>
  <c r="G24" i="16"/>
  <c r="G14" i="15"/>
  <c r="H20" i="25"/>
  <c r="F11" i="25"/>
  <c r="F15" i="16" s="1"/>
  <c r="F21" i="25"/>
  <c r="F23" i="25"/>
  <c r="F11" i="15"/>
  <c r="F21" i="15"/>
  <c r="H21" i="15" s="1"/>
  <c r="F23" i="15"/>
  <c r="H23" i="15" s="1"/>
  <c r="H18" i="25" l="1"/>
  <c r="H22" i="16" s="1"/>
  <c r="G14" i="25"/>
  <c r="G18" i="16" s="1"/>
  <c r="H23" i="25"/>
  <c r="H27" i="16" s="1"/>
  <c r="F27" i="16"/>
  <c r="H21" i="25"/>
  <c r="H25" i="16" s="1"/>
  <c r="F25" i="16"/>
  <c r="H24" i="16"/>
  <c r="H14" i="15"/>
  <c r="G19" i="15"/>
  <c r="F13" i="25"/>
  <c r="H11" i="25"/>
  <c r="F17" i="15"/>
  <c r="H17" i="15" s="1"/>
  <c r="H11" i="15"/>
  <c r="F15" i="25"/>
  <c r="F17" i="25"/>
  <c r="F21" i="16" s="1"/>
  <c r="F13" i="15"/>
  <c r="H13" i="15" s="1"/>
  <c r="F15" i="15"/>
  <c r="H15" i="15" s="1"/>
  <c r="H14" i="25" l="1"/>
  <c r="H18" i="16" s="1"/>
  <c r="G19" i="25"/>
  <c r="H19" i="25" s="1"/>
  <c r="H15" i="25"/>
  <c r="H19" i="16" s="1"/>
  <c r="F19" i="16"/>
  <c r="H13" i="25"/>
  <c r="H17" i="16" s="1"/>
  <c r="F17" i="16"/>
  <c r="H15" i="16"/>
  <c r="H19" i="15"/>
  <c r="G24" i="15"/>
  <c r="G24" i="25"/>
  <c r="H17" i="25"/>
  <c r="H21" i="16" s="1"/>
  <c r="F24" i="25"/>
  <c r="F28" i="16" s="1"/>
  <c r="F24" i="15"/>
  <c r="G23" i="16" l="1"/>
  <c r="H23" i="16"/>
  <c r="G25" i="15"/>
  <c r="G28" i="16"/>
  <c r="H24" i="15"/>
  <c r="G25" i="25"/>
  <c r="H24" i="25"/>
  <c r="F25" i="25"/>
  <c r="F29" i="16" s="1"/>
  <c r="F25" i="15"/>
  <c r="H28" i="16" l="1"/>
  <c r="H25" i="15"/>
  <c r="G29" i="16"/>
  <c r="G26" i="15"/>
  <c r="G26" i="25"/>
  <c r="H25" i="25"/>
  <c r="F26" i="25"/>
  <c r="F30" i="16" s="1"/>
  <c r="F26" i="15"/>
  <c r="H29" i="16" l="1"/>
  <c r="H26" i="15"/>
  <c r="G27" i="15"/>
  <c r="G30" i="16"/>
  <c r="G27" i="25"/>
  <c r="H26" i="25"/>
  <c r="F27" i="25"/>
  <c r="F31" i="16" s="1"/>
  <c r="F27" i="15"/>
  <c r="G31" i="16" l="1"/>
  <c r="H30" i="16"/>
  <c r="H27" i="15"/>
  <c r="G28" i="15"/>
  <c r="H27" i="25"/>
  <c r="G28" i="25"/>
  <c r="F28" i="25"/>
  <c r="F32" i="16" s="1"/>
  <c r="F28" i="15"/>
  <c r="H31" i="16" l="1"/>
  <c r="G32" i="16"/>
  <c r="G29" i="15"/>
  <c r="H28" i="15"/>
  <c r="G29" i="25"/>
  <c r="G30" i="25" s="1"/>
  <c r="H28" i="25"/>
  <c r="F29" i="25"/>
  <c r="F33" i="16" s="1"/>
  <c r="F29" i="15"/>
  <c r="H32" i="16" l="1"/>
  <c r="G33" i="16"/>
  <c r="G30" i="15"/>
  <c r="H29" i="15"/>
  <c r="G31" i="25"/>
  <c r="H29" i="25"/>
  <c r="F30" i="25"/>
  <c r="F30" i="15"/>
  <c r="H30" i="25" l="1"/>
  <c r="F34" i="16"/>
  <c r="H30" i="15"/>
  <c r="H33" i="16"/>
  <c r="G34" i="16"/>
  <c r="G31" i="15"/>
  <c r="G35" i="16" s="1"/>
  <c r="F31" i="15"/>
  <c r="F31" i="25"/>
  <c r="H34" i="16" l="1"/>
  <c r="H31" i="25"/>
  <c r="F35" i="16"/>
  <c r="H31" i="15"/>
  <c r="H35" i="16" l="1"/>
</calcChain>
</file>

<file path=xl/comments1.xml><?xml version="1.0" encoding="utf-8"?>
<comments xmlns="http://schemas.openxmlformats.org/spreadsheetml/2006/main">
  <authors>
    <author>Gil</author>
  </authors>
  <commentList>
    <comment ref="D62" authorId="0">
      <text>
        <r>
          <rPr>
            <b/>
            <sz val="9"/>
            <color indexed="81"/>
            <rFont val="돋움"/>
            <family val="3"/>
            <charset val="129"/>
          </rPr>
          <t>기존</t>
        </r>
        <r>
          <rPr>
            <b/>
            <sz val="9"/>
            <color indexed="81"/>
            <rFont val="Tahoma"/>
            <family val="2"/>
          </rPr>
          <t xml:space="preserve"> 3% </t>
        </r>
        <r>
          <rPr>
            <b/>
            <sz val="9"/>
            <color indexed="81"/>
            <rFont val="돋움"/>
            <family val="3"/>
            <charset val="129"/>
          </rPr>
          <t>→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삭제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기술심사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D69" authorId="0">
      <text>
        <r>
          <rPr>
            <b/>
            <sz val="9"/>
            <color indexed="81"/>
            <rFont val="돋움"/>
            <family val="3"/>
            <charset val="129"/>
          </rPr>
          <t>기존</t>
        </r>
        <r>
          <rPr>
            <b/>
            <sz val="9"/>
            <color indexed="81"/>
            <rFont val="Tahoma"/>
            <family val="2"/>
          </rPr>
          <t xml:space="preserve"> 3% </t>
        </r>
        <r>
          <rPr>
            <b/>
            <sz val="9"/>
            <color indexed="81"/>
            <rFont val="돋움"/>
            <family val="3"/>
            <charset val="129"/>
          </rPr>
          <t>→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삭제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기술심사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<sst xmlns="http://schemas.openxmlformats.org/spreadsheetml/2006/main" count="2742" uniqueCount="784">
  <si>
    <t/>
  </si>
  <si>
    <t>비        목</t>
  </si>
  <si>
    <t>재   료   비</t>
  </si>
  <si>
    <t>노   무   비</t>
  </si>
  <si>
    <t>경        비</t>
  </si>
  <si>
    <t>A1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</si>
  <si>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</si>
  <si>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</si>
  <si>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</si>
  <si>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</si>
  <si>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</si>
  <si>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</si>
  <si>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</si>
  <si>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B2</t>
  </si>
  <si>
    <t>BS</t>
  </si>
  <si>
    <t>C2</t>
  </si>
  <si>
    <t>C4</t>
  </si>
  <si>
    <t>C5</t>
  </si>
  <si>
    <t>C6</t>
  </si>
  <si>
    <t>C7</t>
  </si>
  <si>
    <t>CB</t>
  </si>
  <si>
    <t>노인장기요양보험료</t>
  </si>
  <si>
    <t>C8</t>
  </si>
  <si>
    <t>CA</t>
  </si>
  <si>
    <t>CH</t>
  </si>
  <si>
    <t>CG</t>
  </si>
  <si>
    <t>D1</t>
  </si>
  <si>
    <t>D2</t>
  </si>
  <si>
    <t>DB</t>
  </si>
  <si>
    <t>구          성          비</t>
    <phoneticPr fontId="4" type="noConversion"/>
  </si>
  <si>
    <t>비 고</t>
    <phoneticPr fontId="4" type="noConversion"/>
  </si>
  <si>
    <t>직  접  재  료  비</t>
  </si>
  <si>
    <t>직  접  노  무  비</t>
  </si>
  <si>
    <t>간  접  노  무  비</t>
  </si>
  <si>
    <t>직접노무비 * 7.9%</t>
    <phoneticPr fontId="4" type="noConversion"/>
  </si>
  <si>
    <t>기   계    경   비</t>
  </si>
  <si>
    <t>산  재  보  험  료</t>
  </si>
  <si>
    <r>
      <t>노무비 * 4.05</t>
    </r>
    <r>
      <rPr>
        <sz val="11"/>
        <color theme="1"/>
        <rFont val="맑은 고딕"/>
        <family val="2"/>
        <charset val="129"/>
        <scheme val="minor"/>
      </rPr>
      <t>%</t>
    </r>
    <phoneticPr fontId="4" type="noConversion"/>
  </si>
  <si>
    <t>고  용  보  험  료</t>
  </si>
  <si>
    <r>
      <t>노무비 * 0.87</t>
    </r>
    <r>
      <rPr>
        <sz val="11"/>
        <color theme="1"/>
        <rFont val="맑은 고딕"/>
        <family val="2"/>
        <charset val="129"/>
        <scheme val="minor"/>
      </rPr>
      <t>%</t>
    </r>
    <phoneticPr fontId="4" type="noConversion"/>
  </si>
  <si>
    <t>국민  건강  보험료</t>
  </si>
  <si>
    <r>
      <t>직접노무비 * 3.12</t>
    </r>
    <r>
      <rPr>
        <sz val="11"/>
        <color theme="1"/>
        <rFont val="맑은 고딕"/>
        <family val="2"/>
        <charset val="129"/>
        <scheme val="minor"/>
      </rPr>
      <t>%</t>
    </r>
    <phoneticPr fontId="4" type="noConversion"/>
  </si>
  <si>
    <t>국민  연금  보험료</t>
  </si>
  <si>
    <r>
      <t>직접노무비 * 4.5</t>
    </r>
    <r>
      <rPr>
        <sz val="11"/>
        <color theme="1"/>
        <rFont val="맑은 고딕"/>
        <family val="2"/>
        <charset val="129"/>
        <scheme val="minor"/>
      </rPr>
      <t>%</t>
    </r>
    <phoneticPr fontId="4" type="noConversion"/>
  </si>
  <si>
    <r>
      <t>건강보험료 * 7.38</t>
    </r>
    <r>
      <rPr>
        <sz val="11"/>
        <color theme="1"/>
        <rFont val="맑은 고딕"/>
        <family val="2"/>
        <charset val="129"/>
        <scheme val="minor"/>
      </rPr>
      <t>%</t>
    </r>
    <phoneticPr fontId="4" type="noConversion"/>
  </si>
  <si>
    <t>퇴직  공제  부금비</t>
  </si>
  <si>
    <t>직접노무비 * 2.3%</t>
  </si>
  <si>
    <t xml:space="preserve">산업안전보건관리비 </t>
    <phoneticPr fontId="2" type="noConversion"/>
  </si>
  <si>
    <t>환  경  보  전  비</t>
    <phoneticPr fontId="9" type="noConversion"/>
  </si>
  <si>
    <t>기   타    경   비</t>
  </si>
  <si>
    <t>(재료비+노무비) * 5.5%</t>
    <phoneticPr fontId="4" type="noConversion"/>
  </si>
  <si>
    <t>건설하도급대금 지급보증서
발급수수료</t>
    <phoneticPr fontId="4" type="noConversion"/>
  </si>
  <si>
    <t>(재료비+직노+산출경비) * 0.081%</t>
    <phoneticPr fontId="4" type="noConversion"/>
  </si>
  <si>
    <t>건설기계대여금지급보증서
발급수수료</t>
    <phoneticPr fontId="4" type="noConversion"/>
  </si>
  <si>
    <t>(재료비+직노+산출경비) * 0.07%</t>
    <phoneticPr fontId="4" type="noConversion"/>
  </si>
  <si>
    <t>CS</t>
  </si>
  <si>
    <t>S1</t>
  </si>
  <si>
    <t xml:space="preserve">        계</t>
  </si>
  <si>
    <t>일  반  관  리  비</t>
  </si>
  <si>
    <t>이                윤</t>
    <phoneticPr fontId="2" type="noConversion"/>
  </si>
  <si>
    <r>
      <t>(노무비+경비+일반관리비) * 15.0</t>
    </r>
    <r>
      <rPr>
        <sz val="11"/>
        <color theme="1"/>
        <rFont val="맑은 고딕"/>
        <family val="2"/>
        <charset val="129"/>
        <scheme val="minor"/>
      </rPr>
      <t>%</t>
    </r>
    <phoneticPr fontId="4" type="noConversion"/>
  </si>
  <si>
    <t>D9</t>
  </si>
  <si>
    <t>공   급    가   액</t>
    <phoneticPr fontId="2" type="noConversion"/>
  </si>
  <si>
    <t>부  가  가  치  세</t>
  </si>
  <si>
    <t>공급가액 * 10%</t>
  </si>
  <si>
    <t>S2</t>
  </si>
  <si>
    <t xml:space="preserve">도  급  공  사  비 </t>
    <phoneticPr fontId="4" type="noConversion"/>
  </si>
  <si>
    <t xml:space="preserve">총   공   사   비 </t>
    <phoneticPr fontId="4" type="noConversion"/>
  </si>
  <si>
    <t>(재료비+직노+지급납품도/1.1)*1.86+5,349천원</t>
    <phoneticPr fontId="4" type="noConversion"/>
  </si>
  <si>
    <t>계 * 4.7%</t>
    <phoneticPr fontId="4" type="noConversion"/>
  </si>
  <si>
    <t>순   공   사   원   가</t>
    <phoneticPr fontId="2" type="noConversion"/>
  </si>
  <si>
    <t>공 사 원 가 계 산 서 (총괄)</t>
    <phoneticPr fontId="2" type="noConversion"/>
  </si>
  <si>
    <t>직접시공</t>
    <phoneticPr fontId="2" type="noConversion"/>
  </si>
  <si>
    <t>(재료비+직노+산출경비) * 0.5%</t>
    <phoneticPr fontId="4" type="noConversion"/>
  </si>
  <si>
    <t>공 종 별 집 계 표</t>
  </si>
  <si>
    <t>품      명</t>
  </si>
  <si>
    <t>규      격</t>
  </si>
  <si>
    <t>단위</t>
  </si>
  <si>
    <t>수량</t>
  </si>
  <si>
    <t>재  료  비</t>
  </si>
  <si>
    <t>노  무  비</t>
  </si>
  <si>
    <t>경      비</t>
  </si>
  <si>
    <t>합      계</t>
  </si>
  <si>
    <t>비  고</t>
  </si>
  <si>
    <t>단  가</t>
  </si>
  <si>
    <t>금  액</t>
  </si>
  <si>
    <t>[ 합           계 ]</t>
  </si>
  <si>
    <t>개소</t>
  </si>
  <si>
    <t>M</t>
  </si>
  <si>
    <t>M2</t>
  </si>
  <si>
    <t>대</t>
  </si>
  <si>
    <t>M3</t>
  </si>
  <si>
    <t>철근콘크리트용봉강</t>
  </si>
  <si>
    <t>TON</t>
  </si>
  <si>
    <t>철근, 현장 - 보통 가공 및 조립</t>
  </si>
  <si>
    <t>수직고 7m 미만</t>
  </si>
  <si>
    <t>조</t>
  </si>
  <si>
    <t>개</t>
  </si>
  <si>
    <t>㎡</t>
  </si>
  <si>
    <t>EA</t>
  </si>
  <si>
    <t>식</t>
  </si>
  <si>
    <t>모래</t>
  </si>
  <si>
    <t>철강설</t>
  </si>
  <si>
    <t>철강설, 고철, 작업설부산물</t>
  </si>
  <si>
    <t>kg</t>
  </si>
  <si>
    <t>보통인부</t>
  </si>
  <si>
    <t>인</t>
  </si>
  <si>
    <t>0101  기계설비공사</t>
  </si>
  <si>
    <t>010101  장비설치공사</t>
  </si>
  <si>
    <t>010102  옥외배관공사</t>
  </si>
  <si>
    <t>010103  환기덕트설치공사</t>
  </si>
  <si>
    <t>010104  위생설비공사</t>
  </si>
  <si>
    <t>01010401  위생기구설치공사</t>
  </si>
  <si>
    <t>01010402  급수급탕배관공사</t>
  </si>
  <si>
    <t>01010403  오배수배관공사</t>
  </si>
  <si>
    <t>010105  가스설비공사</t>
  </si>
  <si>
    <t>01010501  옥외가스배관공사</t>
  </si>
  <si>
    <t>01010502  옥내가스배관공사</t>
  </si>
  <si>
    <t>010106  소화기구설치공사</t>
  </si>
  <si>
    <t>010107  냉난방기설치공사</t>
  </si>
  <si>
    <t>EW-1전기온수기 설치</t>
  </si>
  <si>
    <t>15L</t>
  </si>
  <si>
    <t>EW-2전기온수기 설치</t>
  </si>
  <si>
    <t>30L</t>
  </si>
  <si>
    <t>F-1배기휀(천정형)150A*320ㅁ</t>
  </si>
  <si>
    <t>150CMH*3MMAQ*0.028KW</t>
  </si>
  <si>
    <t>대당</t>
  </si>
  <si>
    <t>F-2배기휀(천정형)150A*320ㅁ</t>
  </si>
  <si>
    <t>100CMH*3MMAQ*0.028KW</t>
  </si>
  <si>
    <t>F-3배기휀(덕트인라인)450A*580</t>
  </si>
  <si>
    <t>4400CMH*35MMAQ*2.2KW</t>
  </si>
  <si>
    <t>F-4배기휀(시로코)SS#2</t>
  </si>
  <si>
    <t>2200CMH*35MMAQ*0.75KW</t>
  </si>
  <si>
    <t>ER-1전기컨벡터(벽걸이형)</t>
  </si>
  <si>
    <t>1KW</t>
  </si>
  <si>
    <t>STS관옥외배관(10S)</t>
  </si>
  <si>
    <t>D32 x 2.8t</t>
  </si>
  <si>
    <t>m당</t>
  </si>
  <si>
    <t>일반배관용스테인리스강관관이음쇠</t>
  </si>
  <si>
    <t>Φ32mm, 유니언, 나사식</t>
  </si>
  <si>
    <t>Φ32mm, 니플, 나사식</t>
  </si>
  <si>
    <t>Φ32mm, 용접식, 엘보, #10</t>
  </si>
  <si>
    <t>스텐관용접</t>
  </si>
  <si>
    <t>D32</t>
  </si>
  <si>
    <t>개소당</t>
  </si>
  <si>
    <t>게이트밸브설치(청동,10KG)</t>
  </si>
  <si>
    <t>개당</t>
  </si>
  <si>
    <t>수도미터</t>
  </si>
  <si>
    <t>1급(습식), 32mm, 냉수, 신설용</t>
  </si>
  <si>
    <t>터파기 (기계)</t>
  </si>
  <si>
    <t>되메우기 (기계)</t>
  </si>
  <si>
    <t>현장내잔토처리</t>
  </si>
  <si>
    <t>소운반.고르기</t>
  </si>
  <si>
    <t>모래깔기지정</t>
  </si>
  <si>
    <t>인력</t>
  </si>
  <si>
    <t>PVC관옥내일반배관(VG2,본드접합)</t>
  </si>
  <si>
    <t>D125</t>
  </si>
  <si>
    <t>일반용경질폴리염화비닐이음관</t>
  </si>
  <si>
    <t>Φ125mm, 90˚단곡관(DTS)</t>
  </si>
  <si>
    <t>각형닥트제작설치(기계)</t>
  </si>
  <si>
    <t>0.5T</t>
  </si>
  <si>
    <t>㎡당</t>
  </si>
  <si>
    <t>0.6T</t>
  </si>
  <si>
    <t>캔바스제작설치</t>
  </si>
  <si>
    <t>3.2t</t>
  </si>
  <si>
    <t>스테인리스 BAND</t>
  </si>
  <si>
    <t>원형환기캡</t>
  </si>
  <si>
    <t>FUSE</t>
  </si>
  <si>
    <t>일반행거</t>
  </si>
  <si>
    <t>강관스리브(지수판제외,벽체)</t>
  </si>
  <si>
    <t>동망</t>
  </si>
  <si>
    <t># 24</t>
  </si>
  <si>
    <t>유성페인트</t>
  </si>
  <si>
    <t>붓칠 2회; 철재면</t>
  </si>
  <si>
    <t>점검구</t>
  </si>
  <si>
    <t>200x200</t>
  </si>
  <si>
    <t>화이어댐퍼설치(각형)</t>
  </si>
  <si>
    <t>450x300</t>
  </si>
  <si>
    <t>반피스 양변기(시트포함)</t>
  </si>
  <si>
    <t>C-1210C</t>
  </si>
  <si>
    <t>세면기(대형,세면기받침대(ABS)포함)</t>
  </si>
  <si>
    <t>L-610 (대형)</t>
  </si>
  <si>
    <t>주방씽크수전(고급형)</t>
  </si>
  <si>
    <t>KSB-2331(핸드스프레이형)</t>
  </si>
  <si>
    <t>수건걸이</t>
  </si>
  <si>
    <t>스테인리스,일반제품</t>
  </si>
  <si>
    <t>휴지걸이(고급품)</t>
  </si>
  <si>
    <t>스테인리스</t>
  </si>
  <si>
    <t>비누대(고급품)</t>
  </si>
  <si>
    <t>STS관옥내배관(K-TYPE)</t>
  </si>
  <si>
    <t>D15</t>
  </si>
  <si>
    <t>D20</t>
  </si>
  <si>
    <t>D25</t>
  </si>
  <si>
    <t>관보온(아티론.매직테프)</t>
  </si>
  <si>
    <t>D 15 x 25t</t>
  </si>
  <si>
    <t>D 20 x 25t</t>
  </si>
  <si>
    <t>D 25 x 25t</t>
  </si>
  <si>
    <t>D 32 x 25t</t>
  </si>
  <si>
    <t>관보온(아티론)</t>
  </si>
  <si>
    <t>D 15 x 10t</t>
  </si>
  <si>
    <t>일반배관용 STS강관 이음쇠</t>
  </si>
  <si>
    <t>엘보 (HOOK) D13</t>
  </si>
  <si>
    <t>엘보 (HOOK) D20</t>
  </si>
  <si>
    <t>엘보 (HOOK) D25</t>
  </si>
  <si>
    <t>수전엘보우(HOOK),D15</t>
  </si>
  <si>
    <t>티이 (HOOK) D20</t>
  </si>
  <si>
    <t>티이 (HOOK) D25</t>
  </si>
  <si>
    <t>티이 (HOOK) D30</t>
  </si>
  <si>
    <t>급수전티이 (HOOK) D13</t>
  </si>
  <si>
    <t>리듀서 (HOOK) D25x20</t>
  </si>
  <si>
    <t>리듀서 (HOOK) D30x25</t>
  </si>
  <si>
    <t>캡(HOOK),D13</t>
  </si>
  <si>
    <t>캡(HOOK),D20</t>
  </si>
  <si>
    <t>K-유니온 (HOOK) D13</t>
  </si>
  <si>
    <t>K-유니온 (HOOK) D20</t>
  </si>
  <si>
    <t>소켓 (HOOK) D20</t>
  </si>
  <si>
    <t>숫아답타소켓 (HOOK) D13</t>
  </si>
  <si>
    <t>숫아답타소켓 (HOOK) D20</t>
  </si>
  <si>
    <t>볼밸브설치(황동,10KG)</t>
  </si>
  <si>
    <t>절연행거</t>
  </si>
  <si>
    <t>D 15</t>
  </si>
  <si>
    <t>D 20</t>
  </si>
  <si>
    <t>D 25</t>
  </si>
  <si>
    <t>D 32</t>
  </si>
  <si>
    <t>강관스리브(지수판제외,바닥)</t>
  </si>
  <si>
    <t>PVC관옥내일반배관(VG1,본드접합)</t>
  </si>
  <si>
    <t>D35</t>
  </si>
  <si>
    <t>D50</t>
  </si>
  <si>
    <t>D100</t>
  </si>
  <si>
    <t>PVC관옥내일반배관(VG1,고무링접합)</t>
  </si>
  <si>
    <t>Φ50mm, 90˚곡관, DRF-DL</t>
  </si>
  <si>
    <t>Φ100mm, 90˚곡관, DRF-DL</t>
  </si>
  <si>
    <t>Φ50mm, 45˚곡관, DRF-45L</t>
  </si>
  <si>
    <t>Φ100mm, 45˚곡관, DRF-45L</t>
  </si>
  <si>
    <t>Φ50mm, 45˚Y관, DRF</t>
  </si>
  <si>
    <t>Φ100×50mm, 45˚Y관, DRF</t>
  </si>
  <si>
    <t>Φ100mm, 45˚Y관, DRF</t>
  </si>
  <si>
    <t>Φ50mm, 90˚YT관, DRF-LT</t>
  </si>
  <si>
    <t>Φ100×50mm, 90˚YT관, DRF-LT</t>
  </si>
  <si>
    <t>Φ50mm, 90˚Y관티, DRF-CY</t>
  </si>
  <si>
    <t>Φ100mm, 90˚Y관티, DRF-CY</t>
  </si>
  <si>
    <t>Φ50mm, 소켓, DRF-DS</t>
  </si>
  <si>
    <t>Φ50×35mm, 이경소켓, DRF-IN</t>
  </si>
  <si>
    <t>Φ50mm, P트랩, DRF</t>
  </si>
  <si>
    <t>Φ35mm, 90˚단곡관(DTS)</t>
  </si>
  <si>
    <t>Φ50mm, 90˚단곡관(DTS)</t>
  </si>
  <si>
    <t>Φ100mm, 90˚단곡관(DTS)</t>
  </si>
  <si>
    <t>Φ50mm, 45˚단곡관(DTS)</t>
  </si>
  <si>
    <t>Φ100mm, 45˚단곡관(DTS)</t>
  </si>
  <si>
    <t>Φ100×Φ50mm, PVC리듀서, DTS</t>
  </si>
  <si>
    <t>Φ100×Φ50mm, PVC Y관, DTS</t>
  </si>
  <si>
    <t>Φ100×Φ100mm, PVC Y관, DTS</t>
  </si>
  <si>
    <t>Φ50×Φ50mm, PVC YT관, DTS</t>
  </si>
  <si>
    <t>Φ100×Φ50mm, PVC YT관, DTS</t>
  </si>
  <si>
    <t>Φ100mm, PVC C.O., DTS</t>
  </si>
  <si>
    <t>배수용 경질염화비닐 이음관</t>
  </si>
  <si>
    <t>양변기스리브, D100</t>
  </si>
  <si>
    <t>세면기스리브, D35</t>
  </si>
  <si>
    <t>씽크스리브, D50</t>
  </si>
  <si>
    <t>바닥배수구 (F.D)</t>
  </si>
  <si>
    <t>D 50</t>
  </si>
  <si>
    <t>강관스리브(지수판포함,벽체)</t>
  </si>
  <si>
    <t>가스용백강관(옥내일반,나사식)</t>
  </si>
  <si>
    <t>가스용폴리에틸렌관</t>
  </si>
  <si>
    <t>가스용폴리에틸렌관, Φ50mm</t>
  </si>
  <si>
    <t>m</t>
  </si>
  <si>
    <t>가스용폴리에틸렌관이음관</t>
  </si>
  <si>
    <t>90˚엘보,D50</t>
  </si>
  <si>
    <t>가스용폴리에틸렌이음관</t>
  </si>
  <si>
    <t>이형질이음관(짧은형), Φ50mm</t>
  </si>
  <si>
    <t>소켓, Φ32mm</t>
  </si>
  <si>
    <t>소켓, Φ50mm</t>
  </si>
  <si>
    <t>나사식강관제관이음쇠</t>
  </si>
  <si>
    <t>Φ50mm, 백티, 나사</t>
  </si>
  <si>
    <t>용접합후렌지</t>
  </si>
  <si>
    <t>가스미터설치</t>
  </si>
  <si>
    <t>G-10</t>
  </si>
  <si>
    <t>절연스페샤</t>
  </si>
  <si>
    <t>브라켓트</t>
  </si>
  <si>
    <t>가스차단기(A.S.V)</t>
  </si>
  <si>
    <t>가스용볼밸브 (주강 10kg/㎠)</t>
  </si>
  <si>
    <t>공급관기밀시험(2회)</t>
  </si>
  <si>
    <t>구간당</t>
  </si>
  <si>
    <t>배관청소</t>
  </si>
  <si>
    <t>65φ이하</t>
  </si>
  <si>
    <t>구간</t>
  </si>
  <si>
    <t>표시비닐깔기</t>
  </si>
  <si>
    <t>방호시트</t>
  </si>
  <si>
    <t>LOCATING WIRE 설치</t>
  </si>
  <si>
    <t>HIV 1.5mm</t>
  </si>
  <si>
    <t>라인마크설치</t>
  </si>
  <si>
    <t>PE관 접합 및 부설</t>
  </si>
  <si>
    <t>D30 (40)</t>
  </si>
  <si>
    <t>D50 (63)</t>
  </si>
  <si>
    <t>나사접합(연료가스배관)</t>
  </si>
  <si>
    <t>U 볼트/너트</t>
  </si>
  <si>
    <t>절연, Φ50mm</t>
  </si>
  <si>
    <t>세트앵커</t>
  </si>
  <si>
    <t>세트앵커, M10×L75mm</t>
  </si>
  <si>
    <t>녹막이페인트</t>
  </si>
  <si>
    <t>붓칠 1회; 철재면</t>
  </si>
  <si>
    <t>Φ25mm, 백엘보, 나사</t>
  </si>
  <si>
    <t>Φ32mm, 백엘보, 나사</t>
  </si>
  <si>
    <t>Φ32mm, 백티, 나사</t>
  </si>
  <si>
    <t>Φ32mm, 백리듀서, 나사</t>
  </si>
  <si>
    <t>Φ25mm, 백유니언, 나사</t>
  </si>
  <si>
    <t>Φ32mm, 백유니언, 나사</t>
  </si>
  <si>
    <t>Φ25mm, 백니플, 나사</t>
  </si>
  <si>
    <t>Φ32mm, 백니플, 나사</t>
  </si>
  <si>
    <t>가스 콕크</t>
  </si>
  <si>
    <t>D 15 x 8</t>
  </si>
  <si>
    <t>절연, Φ25mm</t>
  </si>
  <si>
    <t>절연, Φ32mm</t>
  </si>
  <si>
    <t>분말소화기(ABC)</t>
  </si>
  <si>
    <t>ABC 3.3kg</t>
  </si>
  <si>
    <t>자동확산소화기</t>
  </si>
  <si>
    <t>3.0kg(본체도장)</t>
  </si>
  <si>
    <t>소화기받침대</t>
  </si>
  <si>
    <t>3.3kg</t>
  </si>
  <si>
    <t>완강기</t>
  </si>
  <si>
    <t>3층용</t>
  </si>
  <si>
    <t>SET</t>
  </si>
  <si>
    <t>EHP 실외기</t>
  </si>
  <si>
    <t>냉방52.2KW/난방59.1KW</t>
  </si>
  <si>
    <t>멀티형 카세트 실내기(1 WAY)</t>
  </si>
  <si>
    <t>냉방1.6KW/난방1.8KW</t>
  </si>
  <si>
    <t>냉방2.0KW/난방2.3KW</t>
  </si>
  <si>
    <t>냉방3.2KW/난방3.6KW</t>
  </si>
  <si>
    <t>냉방4.0KW/난방4.5KW</t>
  </si>
  <si>
    <t>멀티형 카세트 실내기(360카세</t>
  </si>
  <si>
    <t>냉방6.0KW/난방6.8KW</t>
  </si>
  <si>
    <t>냉방7.2KW/난방8.1KW</t>
  </si>
  <si>
    <t>냉방13.0KW/난방14.5KW</t>
  </si>
  <si>
    <t>냉방14.5KW/난방16.3KW</t>
  </si>
  <si>
    <t>분기관</t>
  </si>
  <si>
    <t>룸컨트롤러</t>
  </si>
  <si>
    <t>동관</t>
  </si>
  <si>
    <t>6.35</t>
  </si>
  <si>
    <t>9.52</t>
  </si>
  <si>
    <t>12.7</t>
  </si>
  <si>
    <t>15.88</t>
  </si>
  <si>
    <t>22.22</t>
  </si>
  <si>
    <t>28.58</t>
  </si>
  <si>
    <t>고무발포보온재</t>
  </si>
  <si>
    <t>6.35(13T)</t>
  </si>
  <si>
    <t>9.52(13T)</t>
  </si>
  <si>
    <t>12.7(19T)</t>
  </si>
  <si>
    <t>15.88(19T)</t>
  </si>
  <si>
    <t>22.22(19T)</t>
  </si>
  <si>
    <t>28.58(19T)</t>
  </si>
  <si>
    <t>동 엘보</t>
  </si>
  <si>
    <t>동 소켓</t>
  </si>
  <si>
    <t>드레인파이프</t>
  </si>
  <si>
    <t>25A</t>
  </si>
  <si>
    <t>드레인파이프보온재</t>
  </si>
  <si>
    <t>드레인파이프 엘보</t>
  </si>
  <si>
    <t>드레인파이프 소켓</t>
  </si>
  <si>
    <t>드레인파이프 티</t>
  </si>
  <si>
    <t>통신용제어전선(VCTF)</t>
  </si>
  <si>
    <t>1.25*2C</t>
  </si>
  <si>
    <t>1.25*4C</t>
  </si>
  <si>
    <t>방수후렉시블</t>
  </si>
  <si>
    <t>16mm</t>
  </si>
  <si>
    <t>CD관</t>
  </si>
  <si>
    <t>유연호스</t>
  </si>
  <si>
    <t>전산볼트</t>
  </si>
  <si>
    <t>3/8</t>
  </si>
  <si>
    <t>전산볼트연결너트</t>
  </si>
  <si>
    <t>너트</t>
  </si>
  <si>
    <t>와샤</t>
  </si>
  <si>
    <t>셋트 앵커</t>
  </si>
  <si>
    <t>스트롱앙카</t>
  </si>
  <si>
    <t>행거</t>
  </si>
  <si>
    <t>φ 80</t>
  </si>
  <si>
    <t>챠지니쁠</t>
  </si>
  <si>
    <t>R-410a 냉매 충진용 1/4" 내압 5</t>
  </si>
  <si>
    <t>체크밸브</t>
  </si>
  <si>
    <t>냉매</t>
  </si>
  <si>
    <t>R-410 (10kg)</t>
  </si>
  <si>
    <t>산소</t>
  </si>
  <si>
    <t>병</t>
  </si>
  <si>
    <t>LPG</t>
  </si>
  <si>
    <t>질소</t>
  </si>
  <si>
    <t>용접봉</t>
  </si>
  <si>
    <t>BCUP5</t>
  </si>
  <si>
    <t>G</t>
  </si>
  <si>
    <t>배관커버 세트</t>
  </si>
  <si>
    <t>200*120*1.2M</t>
  </si>
  <si>
    <t>BOX</t>
  </si>
  <si>
    <t>토출가이드</t>
  </si>
  <si>
    <t>1300*500*700</t>
  </si>
  <si>
    <t>잡자재비</t>
  </si>
  <si>
    <t>재료비의 5%</t>
  </si>
  <si>
    <t>공구손료</t>
  </si>
  <si>
    <t>노무비의 3%</t>
  </si>
  <si>
    <t>010105  소화기구설치공사</t>
  </si>
  <si>
    <t>0102  EHP설치공사</t>
    <phoneticPr fontId="2" type="noConversion"/>
  </si>
  <si>
    <t>010201  EHP설치공사</t>
  </si>
  <si>
    <t>0103  정화조설치공사</t>
    <phoneticPr fontId="2" type="noConversion"/>
  </si>
  <si>
    <t>010301  정화조설치공사</t>
    <phoneticPr fontId="2" type="noConversion"/>
  </si>
  <si>
    <t>ET-1전기온수기 설치</t>
  </si>
  <si>
    <t>F-1배기휀(천정형)250*250</t>
  </si>
  <si>
    <t>150CMH*3MMAQ*0.03KW</t>
  </si>
  <si>
    <t>STS관옥외배관(20S)</t>
  </si>
  <si>
    <t>D20 x 2.5t</t>
  </si>
  <si>
    <t>D75</t>
  </si>
  <si>
    <t>D 20 x 10t</t>
  </si>
  <si>
    <t>Φ20mm, 나사식, 티</t>
  </si>
  <si>
    <t>Φ20mm, 유니언, 나사식</t>
  </si>
  <si>
    <t>Φ20mm, 니플, 나사식</t>
  </si>
  <si>
    <t>Φ20mm, 용접식, 엘보, #10</t>
  </si>
  <si>
    <t>Φ20mm, 용접식, 캡, #10</t>
  </si>
  <si>
    <t>Φ75mm, 45˚단곡관(DTS)</t>
  </si>
  <si>
    <t>Φ50×Φ50mm, PVC Y관, DTS</t>
  </si>
  <si>
    <t>Φ75×Φ50mm, PVC Y관, DTS</t>
  </si>
  <si>
    <t>Φ50mm, PVC C.O., DTS</t>
  </si>
  <si>
    <t>Φ50mm, PVC P트랩, DTS</t>
  </si>
  <si>
    <t>공조덕트(플렉시블)설치</t>
  </si>
  <si>
    <t>AL비보온, Φ100mm</t>
  </si>
  <si>
    <t>화장경설치</t>
  </si>
  <si>
    <t>700 x 800 x 5t</t>
  </si>
  <si>
    <t>티이 (HOOK) D13</t>
  </si>
  <si>
    <t>리듀서 (HOOK) D20x13</t>
  </si>
  <si>
    <t>감압밸브(세대용)</t>
  </si>
  <si>
    <t>Φ50×Φ35mm, PVC리듀서, DTS</t>
  </si>
  <si>
    <t>Φ75×Φ75mm, PVC Y관, DTS</t>
  </si>
  <si>
    <t>Φ75mm, PVC C.O., DTS</t>
  </si>
  <si>
    <t>PVC입상스리브(무보온용)벽체-내화충진제</t>
  </si>
  <si>
    <t>D 80</t>
  </si>
  <si>
    <t>K급소화기</t>
  </si>
  <si>
    <t>7.2KG</t>
  </si>
  <si>
    <t>K급소화기받침대</t>
  </si>
  <si>
    <t>010201  EHP설치공사</t>
    <phoneticPr fontId="2" type="noConversion"/>
  </si>
  <si>
    <t>전기히트펌프 실외기</t>
  </si>
  <si>
    <t>냉방11.0/난방12.4kW</t>
  </si>
  <si>
    <t>히트펌프용 실내기</t>
  </si>
  <si>
    <t>냉방2.3/난방2.6kW 벽걸이형</t>
  </si>
  <si>
    <t>냉방3.2/난방3.6kW 벽걸이형</t>
  </si>
  <si>
    <t>가변형히트펌프냉난방기설치기본(냉매배관제외)</t>
  </si>
  <si>
    <t>냉매관및설치</t>
  </si>
  <si>
    <t>평균 12.7mm커버없음 1m당</t>
  </si>
  <si>
    <t>평균 15.88mm커버없음 1m당</t>
  </si>
  <si>
    <t>PVC드레인관설치</t>
  </si>
  <si>
    <t>32mm</t>
  </si>
  <si>
    <t>실내기실외기간 통신용케이블및CD관설치</t>
  </si>
  <si>
    <t>냉난방기용함석냉매배관커버설치</t>
  </si>
  <si>
    <t>싱글형 받침대</t>
  </si>
  <si>
    <t>냉난방기용Y분기관설치(소)</t>
  </si>
  <si>
    <t>무선리모컨</t>
  </si>
  <si>
    <t>010301  정화조설치공사</t>
    <phoneticPr fontId="2" type="noConversion"/>
  </si>
  <si>
    <t>F.R.P정화조설치</t>
  </si>
  <si>
    <t>15인용, 토공사 포함</t>
    <phoneticPr fontId="2" type="noConversion"/>
  </si>
  <si>
    <t>요율</t>
    <phoneticPr fontId="2" type="noConversion"/>
  </si>
  <si>
    <t>건설하도급대금 지급보증서
발급수수료</t>
    <phoneticPr fontId="4" type="noConversion"/>
  </si>
  <si>
    <t>공사명 : 회현동 앵커시설 공사(검은집 증축 및 계단집 리모델링)</t>
  </si>
  <si>
    <t>공사명 : 회현동 앵커시설 공사(검은집 증축 및 계단집 리모델링)</t>
    <phoneticPr fontId="2" type="noConversion"/>
  </si>
  <si>
    <t>공 사 원 가 계 산 서 (부계약자) - 계단집 리모델링</t>
    <phoneticPr fontId="2" type="noConversion"/>
  </si>
  <si>
    <t>공사명:회현동 앵커시설 공사(검은집 증축 및 계단집 리모델링)</t>
    <phoneticPr fontId="2" type="noConversion"/>
  </si>
  <si>
    <t>단위:원</t>
    <phoneticPr fontId="2" type="noConversion"/>
  </si>
  <si>
    <t>공사명 : 회현동 앵커시설 공사(검은벽돌집 증축 및 계단집 리모델링) - 계단집 리모델링</t>
  </si>
  <si>
    <t>02 계단집</t>
    <phoneticPr fontId="2" type="noConversion"/>
  </si>
  <si>
    <t>0101 검은집</t>
    <phoneticPr fontId="2" type="noConversion"/>
  </si>
  <si>
    <t>[단위:원]</t>
  </si>
  <si>
    <t>[단위:원]</t>
    <phoneticPr fontId="2" type="noConversion"/>
  </si>
  <si>
    <t>산출경비</t>
    <phoneticPr fontId="2" type="noConversion"/>
  </si>
  <si>
    <t>[단위:원]</t>
    <phoneticPr fontId="2" type="noConversion"/>
  </si>
  <si>
    <t>공 사 원 가 계 산 서 (부계약자) - 검은벽돌집 증축</t>
    <phoneticPr fontId="2" type="noConversion"/>
  </si>
  <si>
    <t>[ 회현동 앵커시설 공사(검은집 증축 및 계단집 리모델링) ]-검은벽돌집</t>
    <phoneticPr fontId="2" type="noConversion"/>
  </si>
  <si>
    <t>[ 중구회현동 100-145 검은벽돌집 증축공사 ]- 검은벽돌집 증축</t>
    <phoneticPr fontId="2" type="noConversion"/>
  </si>
  <si>
    <t>[단위:원]</t>
    <phoneticPr fontId="2" type="noConversion"/>
  </si>
  <si>
    <t>변경 전</t>
    <phoneticPr fontId="2" type="noConversion"/>
  </si>
  <si>
    <t>변경 후</t>
    <phoneticPr fontId="2" type="noConversion"/>
  </si>
  <si>
    <t>증감</t>
    <phoneticPr fontId="2" type="noConversion"/>
  </si>
  <si>
    <t>변경 전</t>
    <phoneticPr fontId="2" type="noConversion"/>
  </si>
  <si>
    <t>변경 후</t>
    <phoneticPr fontId="2" type="noConversion"/>
  </si>
  <si>
    <t xml:space="preserve"> [ 합          계 ]</t>
  </si>
  <si>
    <t>F.R.P 15인조</t>
  </si>
  <si>
    <t>정화조-부패탱크식</t>
  </si>
  <si>
    <t>무근구조물, 굴삭기(타이어), 0.6㎥</t>
  </si>
  <si>
    <t>레디믹스트콘크리트 장비사용 타설</t>
  </si>
  <si>
    <t>25-24-15</t>
  </si>
  <si>
    <t>레미콘 - 서울</t>
  </si>
  <si>
    <t>간단 6회, 수직고 7m까지</t>
  </si>
  <si>
    <t>합판거푸집 설치 및 해체</t>
  </si>
  <si>
    <t>철근콘크리트용봉강, 이형봉강(SD350/400), HD-13, 지정장소도</t>
  </si>
  <si>
    <t>장비, 백호0.2m3+플레이트 콤팩터1.5톤</t>
  </si>
  <si>
    <t>보통, 덤프 15톤+ 굴삭기 0.7(고르기 별도)</t>
  </si>
  <si>
    <t>토사 운반/단지외 10km</t>
  </si>
  <si>
    <t>( 호표 1399 )</t>
    <phoneticPr fontId="2" type="noConversion"/>
  </si>
  <si>
    <t>인력  M3     ( 호표 1399 )</t>
    <phoneticPr fontId="2" type="noConversion"/>
  </si>
  <si>
    <t xml:space="preserve">되메우고 다지기(토사)  인력  </t>
    <phoneticPr fontId="2" type="noConversion"/>
  </si>
  <si>
    <t>보통, 굴삭기 0.7m3+래머 80kg</t>
  </si>
  <si>
    <t>되메우기/토사, 두께 15cm</t>
  </si>
  <si>
    <t>( 호표 1381 )</t>
    <phoneticPr fontId="2" type="noConversion"/>
  </si>
  <si>
    <t>호박돌섞인토사  M3  공통 3-3-1   ( 호표 1381 )</t>
    <phoneticPr fontId="2" type="noConversion"/>
  </si>
  <si>
    <t xml:space="preserve">인력터파기 H=1~2m  </t>
    <phoneticPr fontId="2" type="noConversion"/>
  </si>
  <si>
    <t>보통, 굴삭기 0.7m3</t>
  </si>
  <si>
    <t>터파기/토사</t>
  </si>
  <si>
    <t>(별도)</t>
  </si>
  <si>
    <t>설정</t>
  </si>
  <si>
    <t>장비일위</t>
  </si>
  <si>
    <t>일위대가+자재</t>
  </si>
  <si>
    <t>자재구분</t>
  </si>
  <si>
    <t>HAL3</t>
  </si>
  <si>
    <t>HAL2</t>
  </si>
  <si>
    <t>HAL1</t>
  </si>
  <si>
    <t>할증율</t>
  </si>
  <si>
    <t>할증저장</t>
  </si>
  <si>
    <t>할증적용</t>
  </si>
  <si>
    <t>JUK20</t>
  </si>
  <si>
    <t>JUK19</t>
  </si>
  <si>
    <t>JUK18</t>
  </si>
  <si>
    <t>JUK17</t>
  </si>
  <si>
    <t>JUK16</t>
  </si>
  <si>
    <t>JUK15</t>
  </si>
  <si>
    <t>JUK14</t>
  </si>
  <si>
    <t>JUK13</t>
  </si>
  <si>
    <t>JUK12</t>
  </si>
  <si>
    <t>JUK11</t>
  </si>
  <si>
    <t>JUK10</t>
  </si>
  <si>
    <t>JUK9</t>
  </si>
  <si>
    <t>JUK8</t>
  </si>
  <si>
    <t>JUK7</t>
  </si>
  <si>
    <t>JUK6</t>
  </si>
  <si>
    <t>JUK5</t>
  </si>
  <si>
    <t>JUK4</t>
  </si>
  <si>
    <t>JUK3</t>
  </si>
  <si>
    <t>JUK2</t>
  </si>
  <si>
    <t>JUK1</t>
  </si>
  <si>
    <t>적용율</t>
  </si>
  <si>
    <t>손료저장</t>
  </si>
  <si>
    <t>손료적용</t>
  </si>
  <si>
    <t>자재</t>
  </si>
  <si>
    <t>단산</t>
  </si>
  <si>
    <t>일위</t>
  </si>
  <si>
    <t>품목코드</t>
  </si>
  <si>
    <t>일위대가</t>
  </si>
  <si>
    <t>[ 중구회현동1가 150-1 계단집 ]</t>
  </si>
  <si>
    <t>TOTAL</t>
  </si>
  <si>
    <t>F</t>
  </si>
  <si>
    <t>T</t>
  </si>
  <si>
    <t>561D9251544413DE0DCE6E7C6FF3</t>
  </si>
  <si>
    <t>일반공사 직종</t>
  </si>
  <si>
    <t>504592215450E35C01C4114A7436561D9251544413DE0DCE6E7C6FF3</t>
  </si>
  <si>
    <t>504592215450E35C01C4114A7436</t>
  </si>
  <si>
    <t>504592215457134D018396A1EF93561D9251544413DE0DCE6E7C6FF3</t>
  </si>
  <si>
    <t>504592215457134D018396A1EF93</t>
  </si>
  <si>
    <t>금액제외</t>
  </si>
  <si>
    <t>낙찰률:</t>
    <phoneticPr fontId="2" type="noConversion"/>
  </si>
  <si>
    <t>단 가 대 비 표</t>
  </si>
  <si>
    <t>코  드</t>
  </si>
  <si>
    <t>규격</t>
  </si>
  <si>
    <t>노 무 비</t>
  </si>
  <si>
    <t>경    비</t>
  </si>
  <si>
    <t>번  호</t>
  </si>
  <si>
    <t>품목구분</t>
  </si>
  <si>
    <t>노임구분</t>
  </si>
  <si>
    <t>시설자재</t>
  </si>
  <si>
    <t>PAGE</t>
  </si>
  <si>
    <t>물가자료</t>
  </si>
  <si>
    <t>물가정보</t>
  </si>
  <si>
    <t>유통물가</t>
  </si>
  <si>
    <t>조사가격</t>
  </si>
  <si>
    <t>적용단가</t>
  </si>
  <si>
    <t>5AF98407200487E67BDE90057621</t>
  </si>
  <si>
    <t>5AF98407200487E67BD6465E15EE</t>
  </si>
  <si>
    <t>5AF98407200487E675B7C73D760A</t>
  </si>
  <si>
    <t>5AF944A930049956BC523BF172C5</t>
  </si>
  <si>
    <t>적용단가</t>
    <phoneticPr fontId="2" type="noConversion"/>
  </si>
  <si>
    <t>자원단가</t>
    <phoneticPr fontId="2" type="noConversion"/>
  </si>
  <si>
    <t>증감</t>
    <phoneticPr fontId="2" type="noConversion"/>
  </si>
  <si>
    <t>변경 전</t>
    <phoneticPr fontId="2" type="noConversion"/>
  </si>
  <si>
    <t>변경 후</t>
    <phoneticPr fontId="2" type="noConversion"/>
  </si>
  <si>
    <t>증감</t>
    <phoneticPr fontId="2" type="noConversion"/>
  </si>
  <si>
    <t>변경 전</t>
    <phoneticPr fontId="2" type="noConversion"/>
  </si>
  <si>
    <t>변경 후</t>
    <phoneticPr fontId="2" type="noConversion"/>
  </si>
  <si>
    <t>증감</t>
    <phoneticPr fontId="2" type="noConversion"/>
  </si>
  <si>
    <t>F.R.P정화조설치  15인용, 토공사 포함  개소     ( 호표 52 )</t>
    <phoneticPr fontId="2" type="noConversion"/>
  </si>
  <si>
    <t>발열선(케이블형)</t>
  </si>
  <si>
    <t>16w/m</t>
  </si>
  <si>
    <t>주엘엔지니어링</t>
  </si>
  <si>
    <t>화인코리아</t>
  </si>
  <si>
    <t>기데크</t>
  </si>
  <si>
    <t>자재 5948</t>
  </si>
  <si>
    <t>가스미터(직독식)</t>
  </si>
  <si>
    <t>G-16</t>
    <phoneticPr fontId="2" type="noConversion"/>
  </si>
  <si>
    <t>p656</t>
    <phoneticPr fontId="2" type="noConversion"/>
  </si>
  <si>
    <t>G-16</t>
    <phoneticPr fontId="2" type="noConversion"/>
  </si>
  <si>
    <t>585235B0621223AB1B736AC885FDF6</t>
  </si>
  <si>
    <t>5FC835DFA812231010695C80DE8119694F8523</t>
  </si>
  <si>
    <t>스레트실테이프(테프론)</t>
  </si>
  <si>
    <t>5FBFA55F9812A3A21B665E2F4CA24A83FE705F</t>
  </si>
  <si>
    <t>코킹콤파운드</t>
  </si>
  <si>
    <t>5FBFA55CDB12836B12487E8288E0250BF4431B</t>
  </si>
  <si>
    <t>배관공</t>
  </si>
  <si>
    <t>584B955D471253C7141F44C98D0CE2EACAF8B6</t>
  </si>
  <si>
    <t>584B955D471253C7141F44C98D0CE2EACAFB71</t>
  </si>
  <si>
    <t>1-607</t>
  </si>
  <si>
    <t>526</t>
  </si>
  <si>
    <t>2-65</t>
  </si>
  <si>
    <t>노임 10</t>
  </si>
  <si>
    <t>노임 1</t>
  </si>
  <si>
    <t>자재 491</t>
  </si>
  <si>
    <t>유통물가</t>
    <phoneticPr fontId="2" type="noConversion"/>
  </si>
  <si>
    <t>자재 500</t>
  </si>
  <si>
    <t>5D113461800454967FFD827D8DF9</t>
  </si>
  <si>
    <t>5D113461800454967FFD827E94EB</t>
  </si>
  <si>
    <t>5D113461800454967FFD827FBBF4</t>
  </si>
  <si>
    <t>5D113461800454967FFD8044E848</t>
  </si>
  <si>
    <t>5D113461800454967FFD804B1757</t>
  </si>
  <si>
    <t>5D11346DB00479064E927870CD78</t>
  </si>
  <si>
    <t>5D11346DB0044C26785EFFC2DC66</t>
  </si>
  <si>
    <t>5D11346DB0044C26785EFFC136C4</t>
  </si>
  <si>
    <t>5D11346DB0044C26785EFFC02FD2</t>
  </si>
  <si>
    <t>5D11346DB0044C26785EFFC75EA1</t>
  </si>
  <si>
    <t>5D11346DB0044C26785EFFC6B737</t>
  </si>
  <si>
    <t>5D11346DB0044C26785EFFC59134</t>
  </si>
  <si>
    <t>5D11346B800441A66AE4462EEEC5</t>
  </si>
  <si>
    <t>5D113469D004B2168ADCEC0D423B</t>
  </si>
  <si>
    <t>5D113469D004B2168ADCEC0D4694</t>
  </si>
  <si>
    <t>5D113469D004B2168ADCEC0D47BD</t>
  </si>
  <si>
    <t>5D113469D004B2168AD5A053831B</t>
  </si>
  <si>
    <t>품셈개요</t>
  </si>
  <si>
    <t>할증</t>
  </si>
  <si>
    <t>노임계수</t>
  </si>
  <si>
    <t>비      고</t>
  </si>
  <si>
    <t>합    계</t>
  </si>
  <si>
    <t>재 료 비</t>
  </si>
  <si>
    <t>일 위 대 가 목 록</t>
  </si>
  <si>
    <t>F.R.P정화조설치</t>
    <phoneticPr fontId="2" type="noConversion"/>
  </si>
  <si>
    <t>개소</t>
    <phoneticPr fontId="2" type="noConversion"/>
  </si>
  <si>
    <t>M3</t>
    <phoneticPr fontId="2" type="noConversion"/>
  </si>
  <si>
    <t>인력</t>
    <phoneticPr fontId="2" type="noConversion"/>
  </si>
  <si>
    <t>되메우고 다지기(토사)</t>
    <phoneticPr fontId="2" type="noConversion"/>
  </si>
  <si>
    <t>호표 3484</t>
    <phoneticPr fontId="2" type="noConversion"/>
  </si>
  <si>
    <t>개당</t>
    <phoneticPr fontId="2" type="noConversion"/>
  </si>
  <si>
    <t xml:space="preserve">가스미터설치 (직독식) </t>
    <phoneticPr fontId="2" type="noConversion"/>
  </si>
  <si>
    <t>G-16</t>
    <phoneticPr fontId="2" type="noConversion"/>
  </si>
  <si>
    <t>배관용 바닥 구멍뚫기(코어드릴)</t>
  </si>
  <si>
    <t>두께30cm이하 Ø50mm, 벽체</t>
  </si>
  <si>
    <t>두께30cm이하 Ø100mm, 벽체</t>
  </si>
  <si>
    <t>전기 호표 2483</t>
    <phoneticPr fontId="2" type="noConversion"/>
  </si>
  <si>
    <t>전기 호표 2481</t>
    <phoneticPr fontId="2" type="noConversion"/>
  </si>
  <si>
    <t>510872A184422792054B646289D9</t>
  </si>
  <si>
    <t>착암공</t>
  </si>
  <si>
    <t>560D12518C113293052FF338153D</t>
  </si>
  <si>
    <t>510872A184422792054B646289D9560D12518C113293052FF338153D</t>
  </si>
  <si>
    <t>560D12518C113293052FF3381888</t>
  </si>
  <si>
    <t>510872A184422792054B646289D9560D12518C113293052FF3381888</t>
  </si>
  <si>
    <t>코어드릴</t>
  </si>
  <si>
    <t>15.24cm</t>
  </si>
  <si>
    <t>HR</t>
  </si>
  <si>
    <t>5108D21181BC476F0540F89C7BCE</t>
  </si>
  <si>
    <t>510872A184422792054B646289D95108D21181BC476F0540F89C7BCE</t>
  </si>
  <si>
    <t>인력품의 3%</t>
  </si>
  <si>
    <t>505B123189F299CA05ED92BE3A4D1</t>
  </si>
  <si>
    <t>510872A184422792054B646289D9505B123189F299CA05ED92BE3A4D1</t>
  </si>
  <si>
    <t>510872A184422792054B650EF543</t>
  </si>
  <si>
    <t>510872A184422792054B650EF543560D12518C113293052FF338153D</t>
  </si>
  <si>
    <t>510872A184422792054B650EF543560D12518C113293052FF3381888</t>
  </si>
  <si>
    <t>510872A184422792054B650EF5435108D21181BC476F0540F89C7BCE</t>
  </si>
  <si>
    <t>510872A184422792054B650EF543505B123189F299CA05ED92BE3A4D1</t>
  </si>
  <si>
    <t>노임 8</t>
    <phoneticPr fontId="2" type="noConversion"/>
  </si>
  <si>
    <t>전기 호표 29</t>
    <phoneticPr fontId="2" type="noConversion"/>
  </si>
  <si>
    <t>배관용 바닥 구멍뚫기(코어드릴)  두께30cm이하 Ø50mm, 바닥  개소     ( 전기 호표 2469 )</t>
    <phoneticPr fontId="2" type="noConversion"/>
  </si>
  <si>
    <t>배관용 바닥 구멍뚫기(코어드릴)  두께30cm이하 Ø100mm, 바닥  개소     ( 전기 호표 2471 )</t>
    <phoneticPr fontId="2" type="noConversion"/>
  </si>
  <si>
    <t>5666826182ECE7F705AC1353DD2D</t>
  </si>
  <si>
    <t>5108D21181BC476F0540F89C7BCE5666826182ECE7F705AC1353DD2D</t>
  </si>
  <si>
    <t>코어드릴</t>
    <phoneticPr fontId="2" type="noConversion"/>
  </si>
  <si>
    <t>전기 자재 18</t>
    <phoneticPr fontId="2" type="noConversion"/>
  </si>
  <si>
    <t>발열선설치(공용부위,동파방지용)  16 w/hr.m  m당     ( 호표 3573 )</t>
  </si>
  <si>
    <t>5852255E961293711B8EAD3ED21117</t>
  </si>
  <si>
    <t>5FF515149F12035D1F859F5436031F9819D347</t>
  </si>
  <si>
    <t>기계설비공</t>
  </si>
  <si>
    <t>584B955D471253C7141F44C98D0CE2EACAFEC9</t>
  </si>
  <si>
    <t>노임 18</t>
    <phoneticPr fontId="2" type="noConversion"/>
  </si>
  <si>
    <t>발열선설치(공용부위,동파방지용)</t>
  </si>
  <si>
    <t>16 w/hr.m</t>
  </si>
  <si>
    <t>호표 3573</t>
  </si>
  <si>
    <t>변경 후</t>
    <phoneticPr fontId="2" type="noConversion"/>
  </si>
  <si>
    <t>증 감</t>
    <phoneticPr fontId="2" type="noConversion"/>
  </si>
  <si>
    <t>변경 전</t>
    <phoneticPr fontId="2" type="noConversion"/>
  </si>
  <si>
    <t>변경 후</t>
    <phoneticPr fontId="2" type="noConversion"/>
  </si>
  <si>
    <t>증 감</t>
    <phoneticPr fontId="2" type="noConversion"/>
  </si>
  <si>
    <t>요율</t>
    <phoneticPr fontId="2" type="noConversion"/>
  </si>
  <si>
    <t>기   계    경   비</t>
    <phoneticPr fontId="2" type="noConversion"/>
  </si>
  <si>
    <t>되메우고 다지기(토사)  인력  M3     (토목 호표 1399 )</t>
    <phoneticPr fontId="2" type="noConversion"/>
  </si>
  <si>
    <t>인력터파기 H=1~2m  호박돌섞인토사  M3  공통 3-3-1   (토목 호표 1381 )</t>
    <phoneticPr fontId="2" type="noConversion"/>
  </si>
  <si>
    <t>가스미터설치 (직독식)  G-16  개당     ( 호표 3484 )</t>
    <phoneticPr fontId="2" type="noConversion"/>
  </si>
  <si>
    <t>변경 전</t>
    <phoneticPr fontId="2" type="noConversion"/>
  </si>
  <si>
    <t>변경 후</t>
    <phoneticPr fontId="2" type="noConversion"/>
  </si>
  <si>
    <t>토목 호표 1399</t>
    <phoneticPr fontId="2" type="noConversion"/>
  </si>
  <si>
    <t>토목 호표 1381</t>
    <phoneticPr fontId="2" type="noConversion"/>
  </si>
  <si>
    <t>코어드릴  15.24cm  HR  토목 9-2(5901)   (전기 호표 29 )</t>
    <phoneticPr fontId="2" type="noConversion"/>
  </si>
  <si>
    <t>토목 호표 1378</t>
    <phoneticPr fontId="2" type="noConversion"/>
  </si>
  <si>
    <t>고사점토및 자갈섞인토사</t>
  </si>
  <si>
    <t>인력터파기 H=1~2m</t>
  </si>
  <si>
    <t>호박돌섞인토사</t>
  </si>
  <si>
    <t>고사점토및 자갈섞인토사  M3  공통 3-3-1   ( 호표 1378 )</t>
    <phoneticPr fontId="2" type="noConversion"/>
  </si>
  <si>
    <t>인력터파기 H=1~2m  고사점토및 자갈섞인토사  M3  공통 3-3-1   (토목 호표 1378 )</t>
    <phoneticPr fontId="2" type="noConversion"/>
  </si>
  <si>
    <t>협소한장소 50%가산</t>
    <phoneticPr fontId="2" type="noConversion"/>
  </si>
  <si>
    <t>( 호표 1378 )</t>
    <phoneticPr fontId="2" type="noConversion"/>
  </si>
  <si>
    <t>냉방 6.00kw / 난방 7.00 kw</t>
    <phoneticPr fontId="2" type="noConversion"/>
  </si>
  <si>
    <t>싱글 1WAY 냉난방기(15평형)</t>
    <phoneticPr fontId="2" type="noConversion"/>
  </si>
  <si>
    <t>조달청가격</t>
  </si>
  <si>
    <t>거래가격</t>
  </si>
  <si>
    <t>조사가격1</t>
  </si>
  <si>
    <t>조사가격2</t>
  </si>
  <si>
    <t>대아  ENGINEERING</t>
    <phoneticPr fontId="2" type="noConversion"/>
  </si>
  <si>
    <t>현대시스템공조</t>
    <phoneticPr fontId="2" type="noConversion"/>
  </si>
  <si>
    <t>견적</t>
    <phoneticPr fontId="2" type="noConversion"/>
  </si>
  <si>
    <t>드레인배관설치 (볼밸브)</t>
  </si>
  <si>
    <t>호표 607</t>
  </si>
  <si>
    <t>드레인배관설치 (볼밸브)  D15  개소당     ( 호표 607 )</t>
  </si>
  <si>
    <t>5852D5BC8512D3E715A15D8EBA8AAB</t>
  </si>
  <si>
    <t>볼밸브</t>
  </si>
  <si>
    <t>Φ15mm×0.98MPa, 수동식, 황동</t>
  </si>
  <si>
    <t>5FC82536B71213CB11573A0F953F3CFFB178BB</t>
  </si>
  <si>
    <t>동관용접</t>
  </si>
  <si>
    <t>5852D5AF3612E3831C4AAB96F0A32C</t>
  </si>
  <si>
    <t>동관이음쇠</t>
  </si>
  <si>
    <t>Φ15mm, 황동어댑터, C×M</t>
  </si>
  <si>
    <t>5FC82536B71213F01863BDC27F80E70292AB6F</t>
  </si>
  <si>
    <t>폴리부틸렌관</t>
  </si>
  <si>
    <t>PB관, 난방용, Φ15mm</t>
  </si>
  <si>
    <t>5FC82536B71213F01A112EF5FF2B341043433A</t>
  </si>
  <si>
    <t>인력품의 2%</t>
  </si>
  <si>
    <t>598C05BC8D1203481CCB3DFC5672001</t>
  </si>
  <si>
    <t>일위대가</t>
    <phoneticPr fontId="2" type="noConversion"/>
  </si>
  <si>
    <t>831</t>
  </si>
  <si>
    <t>1-611</t>
  </si>
  <si>
    <t>자재 1245</t>
  </si>
  <si>
    <t>742</t>
  </si>
  <si>
    <t>1-543</t>
  </si>
  <si>
    <t>자재 4878</t>
  </si>
  <si>
    <t>782</t>
  </si>
  <si>
    <t>576</t>
  </si>
  <si>
    <t>788</t>
  </si>
  <si>
    <t>자재 2504</t>
  </si>
  <si>
    <t>호표 1128</t>
  </si>
  <si>
    <t>동관용접  D15  개소당     ( 호표 1128 )</t>
  </si>
  <si>
    <t>동 및 동합금용 용접봉</t>
  </si>
  <si>
    <t>동, Φ2.4mm, BCUP3</t>
  </si>
  <si>
    <t>g</t>
  </si>
  <si>
    <t>5FAD650BBC12E3F9154D9BFC959BA96D9C3738</t>
  </si>
  <si>
    <t>산소가스</t>
  </si>
  <si>
    <t>(기체.공업용99.9%)</t>
  </si>
  <si>
    <t>L</t>
  </si>
  <si>
    <t>5F9CC542B412B33E13BCBC3C4708B2CE3E6A9B</t>
  </si>
  <si>
    <t>아세틸렌가스</t>
  </si>
  <si>
    <t>아세틸렌가스, g</t>
  </si>
  <si>
    <t>5F9CB5BDAD12933C133C6BA04C9F32F39E05F7</t>
  </si>
  <si>
    <t>후락스(붕소)</t>
  </si>
  <si>
    <t>.</t>
  </si>
  <si>
    <t>5FAD650BBC12E3F9154D982877B1FF7F4D9842</t>
  </si>
  <si>
    <t>용접공</t>
  </si>
  <si>
    <t>584B955D471253C7141F44C98D0CE2EACAFA6F</t>
  </si>
  <si>
    <t>1181</t>
  </si>
  <si>
    <t>1396</t>
  </si>
  <si>
    <t>1-918</t>
  </si>
  <si>
    <t>자재 44</t>
  </si>
  <si>
    <t>1238</t>
  </si>
  <si>
    <t>부록33</t>
  </si>
  <si>
    <t>자재 27</t>
  </si>
  <si>
    <t>2-557</t>
  </si>
  <si>
    <t>자재 36</t>
  </si>
  <si>
    <t>1233</t>
  </si>
  <si>
    <t>부록30</t>
  </si>
  <si>
    <t>자재 40</t>
  </si>
  <si>
    <t>노임 6</t>
  </si>
  <si>
    <t>부동급수전설치</t>
  </si>
  <si>
    <t>호표 2677</t>
  </si>
  <si>
    <t>부동급수전설치  D20  개당     ( 호표 2677 )</t>
  </si>
  <si>
    <t>585275D3D81223E41671B0F055469B</t>
  </si>
  <si>
    <t>부동급수전</t>
  </si>
  <si>
    <t>D 20(보호통)</t>
  </si>
  <si>
    <t>5FBFB564DC12837211A7A42BAAC40C38F2CC50</t>
  </si>
  <si>
    <t>위생공</t>
  </si>
  <si>
    <t>584B955D471253C7141F44C98D0CE2EACAFFEC</t>
  </si>
  <si>
    <t>648</t>
  </si>
  <si>
    <t>자재 275</t>
  </si>
  <si>
    <t>노임 13</t>
  </si>
  <si>
    <t>싱글 1WAY 냉난방기(15평형)</t>
  </si>
  <si>
    <t>냉방 6.00kw / 난방 7.00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</si>
</sst>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176" formatCode="_-* #,##0.00_-;\-* #,##0.00_-;_-* &quot;-&quot;_-;_-@_-"/>
    <numFmt numFmtId="177" formatCode="0.000%"/>
    <numFmt numFmtId="178" formatCode="#,##0_ "/>
    <numFmt numFmtId="179" formatCode="_-* #,##0.000_-;\-* #,##0.000_-;_-* &quot;-&quot;_-;_-@_-"/>
    <numFmt numFmtId="180" formatCode="_-* #,##0.0000_-;\-* #,##0.0000_-;_-* &quot;-&quot;_-;_-@_-"/>
    <numFmt numFmtId="181" formatCode="#,###"/>
    <numFmt numFmtId="182" formatCode="#,###;\-#,###;#;"/>
    <numFmt numFmtId="183" formatCode="#,##0.000_ "/>
    <numFmt numFmtId="184" formatCode="#,##0.0"/>
    <numFmt numFmtId="185" formatCode="#,##0.00#"/>
    <numFmt numFmtId="186" formatCode="#,##0.00;\-#,##0.00;#"/>
  </numFmts>
  <fonts count="26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u/>
      <sz val="16"/>
      <name val="돋움체"/>
      <family val="3"/>
      <charset val="129"/>
    </font>
    <font>
      <sz val="11"/>
      <color indexed="10"/>
      <name val="돋움"/>
      <family val="3"/>
      <charset val="129"/>
    </font>
    <font>
      <sz val="11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name val="돋움"/>
      <family val="3"/>
      <charset val="129"/>
    </font>
    <font>
      <sz val="12"/>
      <name val="굴림체"/>
      <family val="3"/>
      <charset val="129"/>
    </font>
    <font>
      <sz val="11"/>
      <name val="굴림체"/>
      <family val="3"/>
      <charset val="129"/>
    </font>
    <font>
      <b/>
      <sz val="11"/>
      <name val="돋움체"/>
      <family val="3"/>
      <charset val="129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u/>
      <sz val="16"/>
      <color indexed="8"/>
      <name val="맑은 고딕"/>
      <family val="3"/>
      <charset val="129"/>
    </font>
    <font>
      <sz val="11"/>
      <color indexed="8"/>
      <name val="돋움체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8"/>
      <name val="굴림체"/>
      <family val="3"/>
      <charset val="129"/>
    </font>
    <font>
      <sz val="11"/>
      <color indexed="10"/>
      <name val="굴림체"/>
      <family val="3"/>
      <charset val="129"/>
    </font>
    <font>
      <sz val="11"/>
      <color indexed="8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quotePrefix="1" applyNumberFormat="1" applyFont="1" applyFill="1" applyBorder="1" applyAlignment="1">
      <alignment vertical="center"/>
    </xf>
  </cellStyleXfs>
  <cellXfs count="245">
    <xf numFmtId="0" fontId="0" fillId="0" borderId="0" xfId="0">
      <alignment vertical="center"/>
    </xf>
    <xf numFmtId="0" fontId="3" fillId="0" borderId="0" xfId="2" applyNumberFormat="1" applyFont="1" applyFill="1" applyBorder="1" applyAlignment="1">
      <alignment vertical="center"/>
    </xf>
    <xf numFmtId="41" fontId="3" fillId="0" borderId="0" xfId="3" applyNumberFormat="1" applyFont="1" applyFill="1" applyBorder="1" applyAlignment="1">
      <alignment vertical="center"/>
    </xf>
    <xf numFmtId="177" fontId="6" fillId="0" borderId="0" xfId="4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2" quotePrefix="1" applyNumberFormat="1" applyFont="1" applyFill="1" applyBorder="1" applyAlignment="1">
      <alignment vertical="center"/>
    </xf>
    <xf numFmtId="41" fontId="3" fillId="2" borderId="1" xfId="3" applyNumberFormat="1" applyFont="1" applyFill="1" applyBorder="1" applyAlignment="1">
      <alignment vertical="center" wrapText="1"/>
    </xf>
    <xf numFmtId="41" fontId="3" fillId="0" borderId="1" xfId="3" quotePrefix="1" applyNumberFormat="1" applyFont="1" applyFill="1" applyBorder="1" applyAlignment="1">
      <alignment vertical="center" wrapText="1"/>
    </xf>
    <xf numFmtId="0" fontId="3" fillId="0" borderId="1" xfId="2" quotePrefix="1" applyNumberFormat="1" applyFont="1" applyFill="1" applyBorder="1" applyAlignment="1">
      <alignment vertical="center" wrapText="1"/>
    </xf>
    <xf numFmtId="0" fontId="3" fillId="0" borderId="1" xfId="2" quotePrefix="1" applyNumberFormat="1" applyFont="1" applyFill="1" applyBorder="1" applyAlignment="1">
      <alignment horizontal="center" vertical="center" wrapText="1"/>
    </xf>
    <xf numFmtId="41" fontId="8" fillId="0" borderId="1" xfId="3" quotePrefix="1" applyNumberFormat="1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41" fontId="3" fillId="0" borderId="0" xfId="3" quotePrefix="1" applyNumberFormat="1" applyFont="1" applyFill="1" applyBorder="1" applyAlignment="1">
      <alignment horizontal="center" vertical="center" wrapText="1"/>
    </xf>
    <xf numFmtId="41" fontId="3" fillId="0" borderId="0" xfId="3" applyNumberFormat="1" applyFont="1" applyFill="1" applyBorder="1" applyAlignment="1">
      <alignment vertical="center" wrapText="1"/>
    </xf>
    <xf numFmtId="41" fontId="3" fillId="0" borderId="0" xfId="3" quotePrefix="1" applyNumberFormat="1" applyFont="1" applyFill="1" applyBorder="1" applyAlignment="1">
      <alignment vertical="center" wrapText="1"/>
    </xf>
    <xf numFmtId="0" fontId="3" fillId="0" borderId="0" xfId="2" quotePrefix="1" applyNumberFormat="1" applyFont="1" applyFill="1" applyBorder="1" applyAlignment="1">
      <alignment vertical="center" wrapText="1"/>
    </xf>
    <xf numFmtId="176" fontId="8" fillId="0" borderId="0" xfId="3" applyNumberFormat="1" applyFont="1" applyFill="1" applyBorder="1" applyAlignment="1">
      <alignment vertical="center"/>
    </xf>
    <xf numFmtId="41" fontId="8" fillId="0" borderId="0" xfId="3" applyNumberFormat="1" applyFont="1" applyFill="1" applyBorder="1" applyAlignment="1">
      <alignment vertical="center"/>
    </xf>
    <xf numFmtId="41" fontId="3" fillId="0" borderId="1" xfId="1" applyNumberFormat="1" applyFont="1" applyFill="1" applyBorder="1" applyAlignment="1">
      <alignment vertical="center" wrapText="1"/>
    </xf>
    <xf numFmtId="41" fontId="3" fillId="0" borderId="0" xfId="2" applyNumberFormat="1" applyFont="1" applyFill="1" applyBorder="1" applyAlignment="1">
      <alignment vertical="center"/>
    </xf>
    <xf numFmtId="179" fontId="3" fillId="0" borderId="0" xfId="3" applyNumberFormat="1" applyFont="1" applyFill="1" applyBorder="1" applyAlignment="1">
      <alignment vertical="center" wrapText="1"/>
    </xf>
    <xf numFmtId="180" fontId="3" fillId="0" borderId="0" xfId="3" applyNumberFormat="1" applyFont="1" applyFill="1" applyBorder="1" applyAlignment="1">
      <alignment vertical="center" wrapText="1"/>
    </xf>
    <xf numFmtId="0" fontId="16" fillId="0" borderId="1" xfId="0" quotePrefix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81" fontId="16" fillId="0" borderId="1" xfId="0" applyNumberFormat="1" applyFont="1" applyBorder="1" applyAlignment="1">
      <alignment vertical="center" wrapText="1"/>
    </xf>
    <xf numFmtId="181" fontId="0" fillId="0" borderId="0" xfId="0" applyNumberFormat="1">
      <alignment vertical="center"/>
    </xf>
    <xf numFmtId="182" fontId="16" fillId="0" borderId="1" xfId="0" applyNumberFormat="1" applyFont="1" applyBorder="1" applyAlignment="1">
      <alignment vertical="center" wrapText="1"/>
    </xf>
    <xf numFmtId="0" fontId="16" fillId="0" borderId="1" xfId="0" quotePrefix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82" fontId="16" fillId="0" borderId="1" xfId="0" applyNumberFormat="1" applyFont="1" applyFill="1" applyBorder="1" applyAlignment="1">
      <alignment vertical="center" wrapText="1"/>
    </xf>
    <xf numFmtId="41" fontId="16" fillId="0" borderId="1" xfId="1" applyNumberFormat="1" applyFont="1" applyFill="1" applyBorder="1" applyAlignment="1">
      <alignment vertical="center" wrapText="1"/>
    </xf>
    <xf numFmtId="0" fontId="5" fillId="0" borderId="0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2" applyNumberFormat="1" applyFont="1" applyFill="1" applyBorder="1" applyAlignment="1">
      <alignment vertical="center"/>
    </xf>
    <xf numFmtId="183" fontId="6" fillId="0" borderId="0" xfId="4" applyNumberFormat="1" applyFont="1" applyFill="1" applyBorder="1" applyAlignment="1">
      <alignment vertical="center"/>
    </xf>
    <xf numFmtId="178" fontId="6" fillId="0" borderId="0" xfId="4" applyNumberFormat="1" applyFont="1" applyFill="1" applyBorder="1" applyAlignment="1">
      <alignment vertical="center"/>
    </xf>
    <xf numFmtId="41" fontId="3" fillId="0" borderId="1" xfId="3" applyNumberFormat="1" applyFont="1" applyFill="1" applyBorder="1" applyAlignment="1">
      <alignment vertical="center" wrapText="1"/>
    </xf>
    <xf numFmtId="41" fontId="3" fillId="2" borderId="1" xfId="3" applyNumberFormat="1" applyFont="1" applyFill="1" applyBorder="1" applyAlignment="1">
      <alignment vertical="center" wrapText="1"/>
    </xf>
    <xf numFmtId="0" fontId="16" fillId="6" borderId="1" xfId="0" quotePrefix="1" applyFont="1" applyFill="1" applyBorder="1" applyAlignment="1">
      <alignment vertical="center" wrapText="1"/>
    </xf>
    <xf numFmtId="0" fontId="16" fillId="6" borderId="1" xfId="0" applyFont="1" applyFill="1" applyBorder="1" applyAlignment="1">
      <alignment vertical="center" wrapText="1"/>
    </xf>
    <xf numFmtId="181" fontId="16" fillId="6" borderId="1" xfId="0" applyNumberFormat="1" applyFont="1" applyFill="1" applyBorder="1" applyAlignment="1">
      <alignment vertical="center" wrapText="1"/>
    </xf>
    <xf numFmtId="41" fontId="3" fillId="0" borderId="0" xfId="3" applyNumberFormat="1" applyFont="1" applyFill="1" applyBorder="1" applyAlignment="1">
      <alignment vertical="center"/>
    </xf>
    <xf numFmtId="0" fontId="15" fillId="6" borderId="1" xfId="0" quotePrefix="1" applyFont="1" applyFill="1" applyBorder="1" applyAlignment="1">
      <alignment vertical="center" wrapText="1"/>
    </xf>
    <xf numFmtId="0" fontId="15" fillId="6" borderId="1" xfId="0" applyFont="1" applyFill="1" applyBorder="1" applyAlignment="1">
      <alignment vertical="center" wrapText="1"/>
    </xf>
    <xf numFmtId="182" fontId="15" fillId="6" borderId="1" xfId="0" applyNumberFormat="1" applyFont="1" applyFill="1" applyBorder="1" applyAlignment="1">
      <alignment vertical="center" wrapText="1"/>
    </xf>
    <xf numFmtId="41" fontId="3" fillId="0" borderId="7" xfId="3" applyNumberFormat="1" applyFont="1" applyFill="1" applyBorder="1" applyAlignment="1">
      <alignment vertical="center" wrapText="1"/>
    </xf>
    <xf numFmtId="41" fontId="10" fillId="4" borderId="1" xfId="3" applyNumberFormat="1" applyFont="1" applyFill="1" applyBorder="1" applyAlignment="1">
      <alignment vertical="center" wrapText="1"/>
    </xf>
    <xf numFmtId="41" fontId="3" fillId="0" borderId="7" xfId="3" applyNumberFormat="1" applyFont="1" applyFill="1" applyBorder="1" applyAlignment="1">
      <alignment vertical="center" wrapText="1"/>
    </xf>
    <xf numFmtId="0" fontId="15" fillId="0" borderId="1" xfId="0" quotePrefix="1" applyFont="1" applyFill="1" applyBorder="1" applyAlignment="1">
      <alignment vertical="center" wrapText="1"/>
    </xf>
    <xf numFmtId="181" fontId="16" fillId="0" borderId="1" xfId="0" applyNumberFormat="1" applyFont="1" applyFill="1" applyBorder="1" applyAlignment="1">
      <alignment vertical="center" wrapText="1"/>
    </xf>
    <xf numFmtId="0" fontId="15" fillId="0" borderId="1" xfId="0" quotePrefix="1" applyFont="1" applyBorder="1" applyAlignment="1">
      <alignment vertical="center" wrapText="1"/>
    </xf>
    <xf numFmtId="0" fontId="11" fillId="0" borderId="0" xfId="5" applyNumberFormat="1" applyFont="1" applyFill="1" applyBorder="1" applyAlignment="1"/>
    <xf numFmtId="181" fontId="16" fillId="0" borderId="1" xfId="0" quotePrefix="1" applyNumberFormat="1" applyFont="1" applyFill="1" applyBorder="1" applyAlignment="1">
      <alignment vertical="center" wrapText="1"/>
    </xf>
    <xf numFmtId="0" fontId="5" fillId="0" borderId="0" xfId="2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quotePrefix="1" applyFont="1" applyAlignment="1">
      <alignment vertical="center"/>
    </xf>
    <xf numFmtId="10" fontId="10" fillId="4" borderId="1" xfId="6" applyNumberFormat="1" applyFont="1" applyFill="1" applyBorder="1" applyAlignment="1">
      <alignment vertical="center" wrapText="1"/>
    </xf>
    <xf numFmtId="0" fontId="0" fillId="0" borderId="0" xfId="0" quotePrefix="1" applyFont="1" applyAlignment="1">
      <alignment horizontal="right" vertical="center"/>
    </xf>
    <xf numFmtId="0" fontId="16" fillId="5" borderId="1" xfId="0" quotePrefix="1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181" fontId="16" fillId="5" borderId="1" xfId="0" applyNumberFormat="1" applyFont="1" applyFill="1" applyBorder="1" applyAlignment="1">
      <alignment vertical="center" wrapText="1"/>
    </xf>
    <xf numFmtId="41" fontId="10" fillId="2" borderId="1" xfId="3" applyNumberFormat="1" applyFont="1" applyFill="1" applyBorder="1" applyAlignment="1">
      <alignment vertical="center" wrapText="1"/>
    </xf>
    <xf numFmtId="41" fontId="3" fillId="4" borderId="1" xfId="3" applyNumberFormat="1" applyFont="1" applyFill="1" applyBorder="1" applyAlignment="1">
      <alignment vertical="center" wrapText="1"/>
    </xf>
    <xf numFmtId="0" fontId="3" fillId="0" borderId="1" xfId="2" quotePrefix="1" applyNumberFormat="1" applyFont="1" applyFill="1" applyBorder="1" applyAlignment="1">
      <alignment horizontal="center" vertical="center" wrapText="1"/>
    </xf>
    <xf numFmtId="41" fontId="3" fillId="0" borderId="9" xfId="3" quotePrefix="1" applyNumberFormat="1" applyFont="1" applyFill="1" applyBorder="1" applyAlignment="1">
      <alignment vertical="center" wrapText="1"/>
    </xf>
    <xf numFmtId="41" fontId="8" fillId="0" borderId="9" xfId="3" quotePrefix="1" applyNumberFormat="1" applyFont="1" applyFill="1" applyBorder="1" applyAlignment="1">
      <alignment vertical="center" wrapText="1"/>
    </xf>
    <xf numFmtId="0" fontId="3" fillId="4" borderId="4" xfId="2" quotePrefix="1" applyNumberFormat="1" applyFont="1" applyFill="1" applyBorder="1" applyAlignment="1">
      <alignment horizontal="center" vertical="center" wrapText="1"/>
    </xf>
    <xf numFmtId="41" fontId="10" fillId="4" borderId="4" xfId="3" applyNumberFormat="1" applyFont="1" applyFill="1" applyBorder="1" applyAlignment="1">
      <alignment vertical="center" wrapText="1"/>
    </xf>
    <xf numFmtId="41" fontId="3" fillId="4" borderId="10" xfId="3" quotePrefix="1" applyNumberFormat="1" applyFont="1" applyFill="1" applyBorder="1" applyAlignment="1">
      <alignment vertical="center" wrapText="1"/>
    </xf>
    <xf numFmtId="0" fontId="3" fillId="4" borderId="1" xfId="2" quotePrefix="1" applyNumberFormat="1" applyFont="1" applyFill="1" applyBorder="1" applyAlignment="1">
      <alignment horizontal="center" vertical="center" wrapText="1"/>
    </xf>
    <xf numFmtId="41" fontId="3" fillId="4" borderId="9" xfId="3" quotePrefix="1" applyNumberFormat="1" applyFont="1" applyFill="1" applyBorder="1" applyAlignment="1">
      <alignment vertical="center" wrapText="1"/>
    </xf>
    <xf numFmtId="41" fontId="3" fillId="2" borderId="1" xfId="3" quotePrefix="1" applyNumberFormat="1" applyFont="1" applyFill="1" applyBorder="1" applyAlignment="1">
      <alignment vertical="center" wrapText="1"/>
    </xf>
    <xf numFmtId="41" fontId="3" fillId="4" borderId="1" xfId="3" quotePrefix="1" applyNumberFormat="1" applyFont="1" applyFill="1" applyBorder="1" applyAlignment="1">
      <alignment vertical="center" wrapText="1"/>
    </xf>
    <xf numFmtId="41" fontId="10" fillId="0" borderId="1" xfId="3" applyNumberFormat="1" applyFont="1" applyFill="1" applyBorder="1" applyAlignment="1">
      <alignment vertical="center" wrapText="1"/>
    </xf>
    <xf numFmtId="41" fontId="3" fillId="0" borderId="1" xfId="3" applyNumberFormat="1" applyFont="1" applyFill="1" applyBorder="1" applyAlignment="1">
      <alignment vertical="center" wrapText="1"/>
    </xf>
    <xf numFmtId="0" fontId="3" fillId="4" borderId="1" xfId="2" quotePrefix="1" applyNumberFormat="1" applyFont="1" applyFill="1" applyBorder="1" applyAlignment="1">
      <alignment vertical="center" wrapText="1"/>
    </xf>
    <xf numFmtId="41" fontId="3" fillId="2" borderId="1" xfId="1" applyNumberFormat="1" applyFont="1" applyFill="1" applyBorder="1" applyAlignment="1">
      <alignment vertical="center" wrapText="1"/>
    </xf>
    <xf numFmtId="0" fontId="3" fillId="2" borderId="1" xfId="2" quotePrefix="1" applyNumberFormat="1" applyFont="1" applyFill="1" applyBorder="1" applyAlignment="1">
      <alignment vertical="center" wrapText="1"/>
    </xf>
    <xf numFmtId="41" fontId="10" fillId="2" borderId="1" xfId="1" applyNumberFormat="1" applyFont="1" applyFill="1" applyBorder="1" applyAlignment="1">
      <alignment vertical="center" wrapText="1"/>
    </xf>
    <xf numFmtId="0" fontId="10" fillId="2" borderId="1" xfId="2" quotePrefix="1" applyNumberFormat="1" applyFont="1" applyFill="1" applyBorder="1" applyAlignment="1">
      <alignment vertical="center" wrapText="1"/>
    </xf>
    <xf numFmtId="0" fontId="1" fillId="7" borderId="1" xfId="0" quotePrefix="1" applyFont="1" applyFill="1" applyBorder="1" applyAlignment="1">
      <alignment horizontal="center" vertical="center"/>
    </xf>
    <xf numFmtId="0" fontId="15" fillId="7" borderId="1" xfId="0" quotePrefix="1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11" fillId="0" borderId="0" xfId="5" applyNumberFormat="1" applyFont="1" applyFill="1" applyBorder="1" applyAlignment="1"/>
    <xf numFmtId="41" fontId="16" fillId="0" borderId="1" xfId="1" applyNumberFormat="1" applyFont="1" applyFill="1" applyBorder="1" applyAlignment="1">
      <alignment vertical="center" wrapText="1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16" fillId="0" borderId="0" xfId="0" quotePrefix="1" applyFont="1" applyBorder="1" applyAlignment="1">
      <alignment vertical="center" wrapText="1"/>
    </xf>
    <xf numFmtId="184" fontId="16" fillId="0" borderId="0" xfId="0" applyNumberFormat="1" applyFont="1" applyBorder="1" applyAlignment="1">
      <alignment vertical="center" wrapText="1"/>
    </xf>
    <xf numFmtId="185" fontId="16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85" fontId="16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0" xfId="0" quotePrefix="1">
      <alignment vertical="center"/>
    </xf>
    <xf numFmtId="0" fontId="17" fillId="0" borderId="0" xfId="0" applyFont="1">
      <alignment vertical="center"/>
    </xf>
    <xf numFmtId="10" fontId="17" fillId="0" borderId="0" xfId="0" applyNumberFormat="1" applyFont="1">
      <alignment vertical="center"/>
    </xf>
    <xf numFmtId="0" fontId="0" fillId="0" borderId="0" xfId="0" applyFill="1">
      <alignment vertical="center"/>
    </xf>
    <xf numFmtId="10" fontId="0" fillId="0" borderId="0" xfId="0" applyNumberFormat="1" applyFill="1">
      <alignment vertical="center"/>
    </xf>
    <xf numFmtId="0" fontId="20" fillId="0" borderId="1" xfId="0" quotePrefix="1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vertical="center" wrapText="1"/>
    </xf>
    <xf numFmtId="186" fontId="21" fillId="0" borderId="1" xfId="0" quotePrefix="1" applyNumberFormat="1" applyFont="1" applyFill="1" applyBorder="1" applyAlignment="1">
      <alignment vertical="center" wrapText="1"/>
    </xf>
    <xf numFmtId="186" fontId="21" fillId="0" borderId="1" xfId="0" applyNumberFormat="1" applyFont="1" applyFill="1" applyBorder="1" applyAlignment="1">
      <alignment vertical="center" wrapText="1"/>
    </xf>
    <xf numFmtId="0" fontId="0" fillId="0" borderId="0" xfId="0" quotePrefix="1" applyFill="1" applyAlignment="1">
      <alignment vertical="center"/>
    </xf>
    <xf numFmtId="0" fontId="22" fillId="0" borderId="1" xfId="0" quotePrefix="1" applyFont="1" applyFill="1" applyBorder="1" applyAlignment="1">
      <alignment vertical="center" wrapText="1"/>
    </xf>
    <xf numFmtId="0" fontId="20" fillId="0" borderId="4" xfId="0" quotePrefix="1" applyFont="1" applyFill="1" applyBorder="1" applyAlignment="1">
      <alignment horizontal="center" vertical="center"/>
    </xf>
    <xf numFmtId="0" fontId="20" fillId="0" borderId="1" xfId="0" quotePrefix="1" applyFont="1" applyFill="1" applyBorder="1" applyAlignment="1">
      <alignment horizontal="center" vertical="center"/>
    </xf>
    <xf numFmtId="0" fontId="0" fillId="0" borderId="0" xfId="0" quotePrefix="1" applyFill="1" applyBorder="1">
      <alignment vertical="center"/>
    </xf>
    <xf numFmtId="0" fontId="0" fillId="0" borderId="0" xfId="0" quotePrefix="1" applyFill="1">
      <alignment vertical="center"/>
    </xf>
    <xf numFmtId="10" fontId="0" fillId="0" borderId="0" xfId="0" applyNumberFormat="1">
      <alignment vertical="center"/>
    </xf>
    <xf numFmtId="3" fontId="16" fillId="0" borderId="1" xfId="0" applyNumberFormat="1" applyFont="1" applyBorder="1" applyAlignment="1">
      <alignment vertical="center" wrapText="1"/>
    </xf>
    <xf numFmtId="3" fontId="22" fillId="0" borderId="1" xfId="0" applyNumberFormat="1" applyFont="1" applyFill="1" applyBorder="1" applyAlignment="1">
      <alignment vertical="center" wrapText="1"/>
    </xf>
    <xf numFmtId="3" fontId="21" fillId="0" borderId="1" xfId="0" applyNumberFormat="1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vertical="center" wrapText="1"/>
    </xf>
    <xf numFmtId="185" fontId="16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2" borderId="9" xfId="2" quotePrefix="1" applyNumberFormat="1" applyFont="1" applyFill="1" applyBorder="1" applyAlignment="1">
      <alignment horizontal="center" vertical="center" wrapText="1"/>
    </xf>
    <xf numFmtId="41" fontId="3" fillId="2" borderId="1" xfId="3" quotePrefix="1" applyNumberFormat="1" applyFont="1" applyFill="1" applyBorder="1" applyAlignment="1">
      <alignment horizontal="center" vertical="center" wrapText="1"/>
    </xf>
    <xf numFmtId="41" fontId="10" fillId="2" borderId="1" xfId="3" quotePrefix="1" applyNumberFormat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wrapText="1"/>
    </xf>
    <xf numFmtId="0" fontId="12" fillId="0" borderId="1" xfId="0" quotePrefix="1" applyFont="1" applyBorder="1" applyAlignment="1">
      <alignment vertical="center" wrapText="1"/>
    </xf>
    <xf numFmtId="0" fontId="3" fillId="8" borderId="2" xfId="2" quotePrefix="1" applyNumberFormat="1" applyFont="1" applyFill="1" applyBorder="1" applyAlignment="1">
      <alignment horizontal="center" vertical="center" wrapText="1"/>
    </xf>
    <xf numFmtId="0" fontId="3" fillId="8" borderId="1" xfId="2" quotePrefix="1" applyNumberFormat="1" applyFont="1" applyFill="1" applyBorder="1" applyAlignment="1">
      <alignment horizontal="center" vertical="center" wrapText="1"/>
    </xf>
    <xf numFmtId="10" fontId="3" fillId="0" borderId="7" xfId="2" quotePrefix="1" applyNumberFormat="1" applyFont="1" applyFill="1" applyBorder="1" applyAlignment="1">
      <alignment horizontal="center" vertical="center" wrapText="1"/>
    </xf>
    <xf numFmtId="10" fontId="3" fillId="0" borderId="1" xfId="2" quotePrefix="1" applyNumberFormat="1" applyFont="1" applyFill="1" applyBorder="1" applyAlignment="1">
      <alignment horizontal="center" vertical="center" wrapText="1"/>
    </xf>
    <xf numFmtId="10" fontId="3" fillId="0" borderId="2" xfId="2" quotePrefix="1" applyNumberFormat="1" applyFont="1" applyFill="1" applyBorder="1" applyAlignment="1">
      <alignment horizontal="center" vertical="center" wrapText="1"/>
    </xf>
    <xf numFmtId="10" fontId="3" fillId="0" borderId="1" xfId="2" applyNumberFormat="1" applyFont="1" applyFill="1" applyBorder="1" applyAlignment="1">
      <alignment horizontal="center" vertical="center" wrapText="1"/>
    </xf>
    <xf numFmtId="10" fontId="3" fillId="0" borderId="1" xfId="3" quotePrefix="1" applyNumberFormat="1" applyFont="1" applyFill="1" applyBorder="1" applyAlignment="1">
      <alignment horizontal="center" vertical="center" wrapText="1"/>
    </xf>
    <xf numFmtId="9" fontId="3" fillId="0" borderId="1" xfId="3" quotePrefix="1" applyNumberFormat="1" applyFont="1" applyFill="1" applyBorder="1" applyAlignment="1">
      <alignment horizontal="center" vertical="center" wrapText="1"/>
    </xf>
    <xf numFmtId="10" fontId="3" fillId="0" borderId="1" xfId="6" applyNumberFormat="1" applyFont="1" applyFill="1" applyBorder="1" applyAlignment="1">
      <alignment vertical="center" wrapText="1"/>
    </xf>
    <xf numFmtId="10" fontId="3" fillId="3" borderId="1" xfId="6" applyNumberFormat="1" applyFont="1" applyFill="1" applyBorder="1" applyAlignment="1">
      <alignment vertical="center" wrapText="1"/>
    </xf>
    <xf numFmtId="10" fontId="3" fillId="2" borderId="1" xfId="6" applyNumberFormat="1" applyFont="1" applyFill="1" applyBorder="1" applyAlignment="1">
      <alignment vertical="center" wrapText="1"/>
    </xf>
    <xf numFmtId="0" fontId="3" fillId="0" borderId="2" xfId="2" quotePrefix="1" applyNumberFormat="1" applyFont="1" applyFill="1" applyBorder="1" applyAlignment="1">
      <alignment horizontal="center" vertical="center" wrapText="1"/>
    </xf>
    <xf numFmtId="41" fontId="3" fillId="4" borderId="4" xfId="3" applyNumberFormat="1" applyFont="1" applyFill="1" applyBorder="1" applyAlignment="1">
      <alignment vertical="center" wrapText="1"/>
    </xf>
    <xf numFmtId="0" fontId="3" fillId="4" borderId="4" xfId="2" quotePrefix="1" applyNumberFormat="1" applyFont="1" applyFill="1" applyBorder="1" applyAlignment="1">
      <alignment vertical="center" wrapText="1"/>
    </xf>
    <xf numFmtId="0" fontId="3" fillId="0" borderId="19" xfId="2" applyNumberFormat="1" applyFont="1" applyFill="1" applyBorder="1" applyAlignment="1">
      <alignment vertical="center"/>
    </xf>
    <xf numFmtId="41" fontId="3" fillId="0" borderId="1" xfId="1" quotePrefix="1" applyNumberFormat="1" applyFont="1" applyFill="1" applyBorder="1" applyAlignment="1">
      <alignment vertical="center" wrapText="1"/>
    </xf>
    <xf numFmtId="41" fontId="3" fillId="0" borderId="1" xfId="2" quotePrefix="1" applyNumberFormat="1" applyFont="1" applyFill="1" applyBorder="1" applyAlignment="1">
      <alignment vertical="center" wrapText="1"/>
    </xf>
    <xf numFmtId="0" fontId="0" fillId="0" borderId="0" xfId="0" quotePrefix="1" applyFill="1">
      <alignment vertical="center"/>
    </xf>
    <xf numFmtId="0" fontId="17" fillId="0" borderId="0" xfId="0" applyFont="1" applyFill="1">
      <alignment vertical="center"/>
    </xf>
    <xf numFmtId="10" fontId="17" fillId="0" borderId="0" xfId="0" applyNumberFormat="1" applyFont="1" applyFill="1">
      <alignment vertical="center"/>
    </xf>
    <xf numFmtId="0" fontId="1" fillId="0" borderId="1" xfId="0" quotePrefix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vertical="center" wrapText="1"/>
    </xf>
    <xf numFmtId="184" fontId="16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85" fontId="16" fillId="0" borderId="1" xfId="0" applyNumberFormat="1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85" fontId="16" fillId="0" borderId="1" xfId="0" applyNumberFormat="1" applyFont="1" applyBorder="1" applyAlignment="1">
      <alignment vertical="center" wrapText="1"/>
    </xf>
    <xf numFmtId="0" fontId="0" fillId="0" borderId="0" xfId="0" quotePrefix="1" applyFill="1">
      <alignment vertical="center"/>
    </xf>
    <xf numFmtId="0" fontId="16" fillId="0" borderId="1" xfId="0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184" fontId="16" fillId="0" borderId="1" xfId="0" applyNumberFormat="1" applyFont="1" applyFill="1" applyBorder="1" applyAlignment="1">
      <alignment vertical="center" wrapText="1"/>
    </xf>
    <xf numFmtId="0" fontId="16" fillId="4" borderId="1" xfId="0" quotePrefix="1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3" fontId="16" fillId="4" borderId="1" xfId="0" applyNumberFormat="1" applyFont="1" applyFill="1" applyBorder="1" applyAlignment="1">
      <alignment vertical="center" wrapText="1"/>
    </xf>
    <xf numFmtId="185" fontId="16" fillId="4" borderId="1" xfId="0" applyNumberFormat="1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0" fillId="0" borderId="0" xfId="0" quotePrefix="1">
      <alignment vertical="center"/>
    </xf>
    <xf numFmtId="0" fontId="0" fillId="0" borderId="0" xfId="0" quotePrefix="1" applyFill="1">
      <alignment vertical="center"/>
    </xf>
    <xf numFmtId="0" fontId="20" fillId="0" borderId="4" xfId="0" quotePrefix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21" fillId="4" borderId="1" xfId="0" quotePrefix="1" applyFont="1" applyFill="1" applyBorder="1" applyAlignment="1">
      <alignment vertical="center" wrapText="1"/>
    </xf>
    <xf numFmtId="186" fontId="21" fillId="4" borderId="1" xfId="0" quotePrefix="1" applyNumberFormat="1" applyFont="1" applyFill="1" applyBorder="1" applyAlignment="1">
      <alignment vertical="center" wrapText="1"/>
    </xf>
    <xf numFmtId="186" fontId="21" fillId="4" borderId="1" xfId="0" applyNumberFormat="1" applyFont="1" applyFill="1" applyBorder="1" applyAlignment="1">
      <alignment vertical="center" wrapText="1"/>
    </xf>
    <xf numFmtId="3" fontId="21" fillId="4" borderId="1" xfId="0" applyNumberFormat="1" applyFont="1" applyFill="1" applyBorder="1" applyAlignment="1">
      <alignment vertical="center" wrapText="1"/>
    </xf>
    <xf numFmtId="184" fontId="16" fillId="4" borderId="1" xfId="0" applyNumberFormat="1" applyFont="1" applyFill="1" applyBorder="1" applyAlignment="1">
      <alignment vertical="center" wrapText="1"/>
    </xf>
    <xf numFmtId="41" fontId="3" fillId="0" borderId="1" xfId="3" quotePrefix="1" applyNumberFormat="1" applyFont="1" applyFill="1" applyBorder="1" applyAlignment="1">
      <alignment horizontal="center" vertical="center" wrapText="1"/>
    </xf>
    <xf numFmtId="41" fontId="3" fillId="2" borderId="1" xfId="3" quotePrefix="1" applyNumberFormat="1" applyFont="1" applyFill="1" applyBorder="1" applyAlignment="1">
      <alignment horizontal="center" vertical="center" wrapText="1"/>
    </xf>
    <xf numFmtId="0" fontId="3" fillId="2" borderId="1" xfId="2" quotePrefix="1" applyNumberFormat="1" applyFont="1" applyFill="1" applyBorder="1" applyAlignment="1">
      <alignment horizontal="center" vertical="center" wrapText="1"/>
    </xf>
    <xf numFmtId="0" fontId="3" fillId="0" borderId="18" xfId="2" quotePrefix="1" applyNumberFormat="1" applyFont="1" applyFill="1" applyBorder="1" applyAlignment="1">
      <alignment horizontal="center" vertical="center" wrapText="1"/>
    </xf>
    <xf numFmtId="0" fontId="3" fillId="0" borderId="3" xfId="2" quotePrefix="1" applyNumberFormat="1" applyFont="1" applyFill="1" applyBorder="1" applyAlignment="1">
      <alignment horizontal="center" vertical="center" wrapText="1"/>
    </xf>
    <xf numFmtId="0" fontId="3" fillId="0" borderId="4" xfId="2" quotePrefix="1" applyNumberFormat="1" applyFont="1" applyFill="1" applyBorder="1" applyAlignment="1">
      <alignment horizontal="center" vertical="center" wrapText="1"/>
    </xf>
    <xf numFmtId="0" fontId="3" fillId="0" borderId="2" xfId="2" quotePrefix="1" applyNumberFormat="1" applyFont="1" applyFill="1" applyBorder="1" applyAlignment="1">
      <alignment horizontal="center" vertical="center" wrapText="1"/>
    </xf>
    <xf numFmtId="41" fontId="7" fillId="0" borderId="18" xfId="3" quotePrefix="1" applyNumberFormat="1" applyFont="1" applyFill="1" applyBorder="1" applyAlignment="1">
      <alignment horizontal="center" vertical="center" textRotation="255" wrapText="1"/>
    </xf>
    <xf numFmtId="41" fontId="7" fillId="0" borderId="3" xfId="3" quotePrefix="1" applyNumberFormat="1" applyFont="1" applyFill="1" applyBorder="1" applyAlignment="1">
      <alignment horizontal="center" vertical="center" textRotation="255" wrapText="1"/>
    </xf>
    <xf numFmtId="41" fontId="7" fillId="0" borderId="4" xfId="3" quotePrefix="1" applyNumberFormat="1" applyFont="1" applyFill="1" applyBorder="1" applyAlignment="1">
      <alignment horizontal="center" vertical="center" textRotation="255" wrapText="1"/>
    </xf>
    <xf numFmtId="0" fontId="3" fillId="0" borderId="0" xfId="2" quotePrefix="1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/>
    </xf>
    <xf numFmtId="0" fontId="13" fillId="0" borderId="17" xfId="2" quotePrefix="1" applyNumberFormat="1" applyFont="1" applyFill="1" applyBorder="1" applyAlignment="1">
      <alignment horizontal="center" vertical="center" wrapText="1"/>
    </xf>
    <xf numFmtId="41" fontId="13" fillId="0" borderId="16" xfId="3" quotePrefix="1" applyNumberFormat="1" applyFont="1" applyFill="1" applyBorder="1" applyAlignment="1">
      <alignment horizontal="center" vertical="center" wrapText="1"/>
    </xf>
    <xf numFmtId="41" fontId="13" fillId="0" borderId="17" xfId="3" quotePrefix="1" applyNumberFormat="1" applyFont="1" applyFill="1" applyBorder="1" applyAlignment="1">
      <alignment horizontal="center" vertical="center" wrapText="1"/>
    </xf>
    <xf numFmtId="0" fontId="13" fillId="0" borderId="2" xfId="2" quotePrefix="1" applyNumberFormat="1" applyFont="1" applyFill="1" applyBorder="1" applyAlignment="1">
      <alignment horizontal="center" vertical="center" wrapText="1"/>
    </xf>
    <xf numFmtId="0" fontId="13" fillId="0" borderId="14" xfId="2" quotePrefix="1" applyNumberFormat="1" applyFont="1" applyFill="1" applyBorder="1" applyAlignment="1">
      <alignment horizontal="center" vertical="center" wrapText="1"/>
    </xf>
    <xf numFmtId="41" fontId="13" fillId="0" borderId="2" xfId="3" quotePrefix="1" applyNumberFormat="1" applyFont="1" applyFill="1" applyBorder="1" applyAlignment="1">
      <alignment horizontal="center" vertical="center" wrapText="1"/>
    </xf>
    <xf numFmtId="41" fontId="13" fillId="0" borderId="14" xfId="3" quotePrefix="1" applyNumberFormat="1" applyFont="1" applyFill="1" applyBorder="1" applyAlignment="1">
      <alignment horizontal="center" vertical="center" wrapText="1"/>
    </xf>
    <xf numFmtId="41" fontId="13" fillId="0" borderId="1" xfId="3" applyNumberFormat="1" applyFont="1" applyFill="1" applyBorder="1" applyAlignment="1">
      <alignment horizontal="center" vertical="center" wrapText="1"/>
    </xf>
    <xf numFmtId="41" fontId="13" fillId="0" borderId="13" xfId="3" applyNumberFormat="1" applyFont="1" applyFill="1" applyBorder="1" applyAlignment="1">
      <alignment horizontal="center" vertical="center" wrapText="1"/>
    </xf>
    <xf numFmtId="41" fontId="13" fillId="0" borderId="1" xfId="3" quotePrefix="1" applyNumberFormat="1" applyFont="1" applyFill="1" applyBorder="1" applyAlignment="1">
      <alignment horizontal="center" vertical="center" wrapText="1"/>
    </xf>
    <xf numFmtId="41" fontId="13" fillId="0" borderId="13" xfId="3" quotePrefix="1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13" fillId="0" borderId="15" xfId="2" quotePrefix="1" applyNumberFormat="1" applyFont="1" applyFill="1" applyBorder="1" applyAlignment="1">
      <alignment horizontal="center" vertical="center" wrapText="1"/>
    </xf>
    <xf numFmtId="0" fontId="13" fillId="0" borderId="11" xfId="2" quotePrefix="1" applyNumberFormat="1" applyFont="1" applyFill="1" applyBorder="1" applyAlignment="1">
      <alignment horizontal="center" vertical="center" wrapText="1"/>
    </xf>
    <xf numFmtId="0" fontId="13" fillId="0" borderId="16" xfId="2" quotePrefix="1" applyNumberFormat="1" applyFont="1" applyFill="1" applyBorder="1" applyAlignment="1">
      <alignment horizontal="center" vertical="center" wrapText="1"/>
    </xf>
    <xf numFmtId="0" fontId="13" fillId="0" borderId="5" xfId="2" quotePrefix="1" applyNumberFormat="1" applyFont="1" applyFill="1" applyBorder="1" applyAlignment="1">
      <alignment horizontal="center" vertical="center" wrapText="1"/>
    </xf>
    <xf numFmtId="0" fontId="13" fillId="0" borderId="6" xfId="2" quotePrefix="1" applyNumberFormat="1" applyFont="1" applyFill="1" applyBorder="1" applyAlignment="1">
      <alignment horizontal="center" vertical="center" wrapText="1"/>
    </xf>
    <xf numFmtId="0" fontId="13" fillId="0" borderId="10" xfId="2" quotePrefix="1" applyNumberFormat="1" applyFont="1" applyFill="1" applyBorder="1" applyAlignment="1">
      <alignment horizontal="center" vertical="center" wrapText="1"/>
    </xf>
    <xf numFmtId="41" fontId="13" fillId="0" borderId="4" xfId="3" quotePrefix="1" applyNumberFormat="1" applyFont="1" applyFill="1" applyBorder="1" applyAlignment="1">
      <alignment horizontal="center" vertical="center" wrapText="1"/>
    </xf>
    <xf numFmtId="0" fontId="13" fillId="0" borderId="4" xfId="2" quotePrefix="1" applyNumberFormat="1" applyFont="1" applyFill="1" applyBorder="1" applyAlignment="1">
      <alignment horizontal="center" vertical="center" wrapText="1"/>
    </xf>
    <xf numFmtId="41" fontId="7" fillId="0" borderId="2" xfId="3" quotePrefix="1" applyNumberFormat="1" applyFont="1" applyFill="1" applyBorder="1" applyAlignment="1">
      <alignment horizontal="center" vertical="center" textRotation="255" wrapText="1"/>
    </xf>
    <xf numFmtId="0" fontId="3" fillId="2" borderId="7" xfId="2" quotePrefix="1" applyNumberFormat="1" applyFont="1" applyFill="1" applyBorder="1" applyAlignment="1">
      <alignment horizontal="center" vertical="center" wrapText="1"/>
    </xf>
    <xf numFmtId="0" fontId="3" fillId="2" borderId="8" xfId="2" quotePrefix="1" applyNumberFormat="1" applyFont="1" applyFill="1" applyBorder="1" applyAlignment="1">
      <alignment horizontal="center" vertical="center" wrapText="1"/>
    </xf>
    <xf numFmtId="0" fontId="3" fillId="2" borderId="9" xfId="2" quotePrefix="1" applyNumberFormat="1" applyFont="1" applyFill="1" applyBorder="1" applyAlignment="1">
      <alignment horizontal="center" vertical="center" wrapText="1"/>
    </xf>
    <xf numFmtId="41" fontId="13" fillId="0" borderId="2" xfId="3" applyNumberFormat="1" applyFont="1" applyFill="1" applyBorder="1" applyAlignment="1">
      <alignment horizontal="center" vertical="center" wrapText="1"/>
    </xf>
    <xf numFmtId="41" fontId="13" fillId="0" borderId="4" xfId="3" applyNumberFormat="1" applyFont="1" applyFill="1" applyBorder="1" applyAlignment="1">
      <alignment horizontal="center" vertical="center" wrapText="1"/>
    </xf>
    <xf numFmtId="41" fontId="1" fillId="2" borderId="1" xfId="3" quotePrefix="1" applyNumberFormat="1" applyFont="1" applyFill="1" applyBorder="1" applyAlignment="1">
      <alignment horizontal="center" vertical="center" wrapText="1"/>
    </xf>
    <xf numFmtId="41" fontId="10" fillId="2" borderId="1" xfId="3" quotePrefix="1" applyNumberFormat="1" applyFont="1" applyFill="1" applyBorder="1" applyAlignment="1">
      <alignment horizontal="center" vertical="center" wrapText="1"/>
    </xf>
    <xf numFmtId="41" fontId="8" fillId="2" borderId="1" xfId="3" quotePrefix="1" applyNumberFormat="1" applyFont="1" applyFill="1" applyBorder="1" applyAlignment="1">
      <alignment horizontal="center" vertical="center" wrapText="1"/>
    </xf>
    <xf numFmtId="0" fontId="0" fillId="7" borderId="2" xfId="0" quotePrefix="1" applyFont="1" applyFill="1" applyBorder="1" applyAlignment="1">
      <alignment horizontal="center" vertical="center"/>
    </xf>
    <xf numFmtId="0" fontId="0" fillId="7" borderId="3" xfId="0" quotePrefix="1" applyFont="1" applyFill="1" applyBorder="1" applyAlignment="1">
      <alignment horizontal="center" vertical="center"/>
    </xf>
    <xf numFmtId="0" fontId="0" fillId="7" borderId="4" xfId="0" quotePrefix="1" applyFont="1" applyFill="1" applyBorder="1" applyAlignment="1">
      <alignment horizontal="center" vertical="center"/>
    </xf>
    <xf numFmtId="0" fontId="0" fillId="7" borderId="1" xfId="0" quotePrefix="1" applyFont="1" applyFill="1" applyBorder="1" applyAlignment="1">
      <alignment horizontal="center" vertical="center"/>
    </xf>
    <xf numFmtId="0" fontId="1" fillId="7" borderId="1" xfId="0" quotePrefix="1" applyFont="1" applyFill="1" applyBorder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0" fontId="15" fillId="7" borderId="1" xfId="0" quotePrefix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6" fillId="0" borderId="1" xfId="0" applyFont="1" applyBorder="1" applyAlignment="1">
      <alignment vertical="center" wrapText="1"/>
    </xf>
    <xf numFmtId="185" fontId="16" fillId="0" borderId="1" xfId="0" applyNumberFormat="1" applyFont="1" applyBorder="1" applyAlignment="1">
      <alignment vertical="center" wrapText="1"/>
    </xf>
    <xf numFmtId="184" fontId="16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0" xfId="0" quotePrefix="1">
      <alignment vertical="center"/>
    </xf>
    <xf numFmtId="0" fontId="0" fillId="0" borderId="0" xfId="0" quotePrefix="1" applyFont="1" applyAlignment="1">
      <alignment vertical="center"/>
    </xf>
    <xf numFmtId="0" fontId="16" fillId="4" borderId="1" xfId="0" applyFont="1" applyFill="1" applyBorder="1" applyAlignment="1">
      <alignment vertical="center" wrapText="1"/>
    </xf>
    <xf numFmtId="185" fontId="16" fillId="4" borderId="1" xfId="0" applyNumberFormat="1" applyFont="1" applyFill="1" applyBorder="1" applyAlignment="1">
      <alignment vertical="center" wrapText="1"/>
    </xf>
    <xf numFmtId="184" fontId="16" fillId="4" borderId="1" xfId="0" applyNumberFormat="1" applyFont="1" applyFill="1" applyBorder="1" applyAlignment="1">
      <alignment vertical="center" wrapText="1"/>
    </xf>
    <xf numFmtId="0" fontId="0" fillId="0" borderId="0" xfId="0" quotePrefix="1" applyFill="1">
      <alignment vertical="center"/>
    </xf>
    <xf numFmtId="0" fontId="16" fillId="0" borderId="1" xfId="0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184" fontId="16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1" xfId="0" quotePrefix="1" applyFont="1" applyFill="1" applyBorder="1" applyAlignment="1">
      <alignment horizontal="center" vertical="center"/>
    </xf>
    <xf numFmtId="185" fontId="16" fillId="0" borderId="1" xfId="0" applyNumberFormat="1" applyFont="1" applyFill="1" applyBorder="1" applyAlignment="1">
      <alignment vertical="center" wrapText="1"/>
    </xf>
    <xf numFmtId="0" fontId="0" fillId="0" borderId="12" xfId="0" quotePrefix="1" applyFill="1" applyBorder="1">
      <alignment vertical="center"/>
    </xf>
    <xf numFmtId="0" fontId="20" fillId="0" borderId="1" xfId="0" quotePrefix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2" xfId="0" quotePrefix="1" applyFont="1" applyFill="1" applyBorder="1" applyAlignment="1">
      <alignment horizontal="center" vertical="center"/>
    </xf>
    <xf numFmtId="0" fontId="20" fillId="0" borderId="4" xfId="0" quotePrefix="1" applyFont="1" applyFill="1" applyBorder="1" applyAlignment="1">
      <alignment horizontal="center" vertical="center"/>
    </xf>
    <xf numFmtId="0" fontId="20" fillId="0" borderId="7" xfId="0" quotePrefix="1" applyFont="1" applyFill="1" applyBorder="1" applyAlignment="1">
      <alignment horizontal="center" vertical="center"/>
    </xf>
    <xf numFmtId="0" fontId="20" fillId="0" borderId="8" xfId="0" quotePrefix="1" applyFont="1" applyFill="1" applyBorder="1" applyAlignment="1">
      <alignment horizontal="center" vertical="center"/>
    </xf>
    <xf numFmtId="0" fontId="20" fillId="0" borderId="9" xfId="0" quotePrefix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48337;&#49440;\&#44288;&#47532;&#49892;\hb\&#49340;&#49328;1&#51648;&#44396;(&#49892;&#49884;)\&#51452;&#44277;&#49688;&#47049;\&#51068;&#50948;&#45824;&#44032;98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88;&#47532;&#48512;\C\JUNG\&#45824;&#54217;\&#51222;&#5164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896;&#50857;&#51652;\&#50896;&#50857;&#51652;&#51032;%20&#50896;\My%20Documents\&#50672;&#4420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50689;&#49437;\D\2001&#45380;\&#49884;&#47549;&#46020;&#49436;&#44288;&#44053;&#45817;\TOT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50689;&#49437;\D\Program%20Files\AutoCAD%20R14\&#49892;&#49884;\&#49569;&#46972;&#52488;&#46321;&#54617;&#44368;\&#45236;&#50669;&#49436;\&#49569;&#46972;&#52488;&#51473;&#54617;&#44368;(final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es\&#47560;&#44048;&#51089;&#50629;&#51088;\2008&#45380;\02.%20&#51648;&#44553;&#51088;&#51116;\&#44032;&#44396;&#47448;%20tool%20&#51088;&#47308;&#51312;&#49324;\00.%20&#44032;&#44396;&#47448;%20&#50857;&#50669;\&#52572;&#51333;&#48372;&#44256;1\081125\2008.11.24&#44032;&#44396;&#47448;11\&#51648;&#45212;&#51088;&#47308;\&#49688;&#47049;(&#47800;&#52404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4788;&#50864;\&#50896;&#44032;&#44228;&#49328;\My%20Documents\&#50896;&#44032;&#44228;&#49328;\&#50896;&#44032;&#44228;&#49328;\Book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7749;&#55148;\&#50896;&#44032;&#48516;&#49437;&#54016;\Program%20Files\AutoCAD%20R14\&#49892;&#49884;\&#49569;&#46972;&#52488;&#46321;&#54617;&#44368;\&#45236;&#50669;&#49436;\&#49569;&#46972;&#52488;&#51473;&#54617;&#44368;(fin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일위대가"/>
      <sheetName val="조명시설"/>
      <sheetName val="직재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행후면적"/>
      <sheetName val="결재표지1"/>
      <sheetName val="표지"/>
      <sheetName val="증감내역"/>
      <sheetName val="수지예산"/>
      <sheetName val="자재총"/>
      <sheetName val="검토조서"/>
      <sheetName val="신포총괄"/>
      <sheetName val="총괄공사"/>
      <sheetName val="영풍제"/>
      <sheetName val="장암제 "/>
      <sheetName val="언체(신)"/>
      <sheetName val="수량집계(장)"/>
      <sheetName val="평야부집계(장)"/>
      <sheetName val="평야부토적(장)"/>
      <sheetName val="자재집계(장)"/>
      <sheetName val="제당토적(장)"/>
      <sheetName val="여수토수량집계(장)"/>
      <sheetName val="여수토적(장)"/>
      <sheetName val="재료계산(장)"/>
      <sheetName val="평야부토적(신)"/>
      <sheetName val="평야부집계(신)"/>
      <sheetName val="신포제"/>
      <sheetName val="Sheet2"/>
      <sheetName val="재료계산(신)"/>
      <sheetName val="자재집계(신)"/>
      <sheetName val="수량집계(신)"/>
      <sheetName val="여수토적(신)"/>
      <sheetName val="제당토적(신)"/>
      <sheetName val="분수문그림"/>
      <sheetName val="여수토수량집계(신)"/>
      <sheetName val="자재집계(영)"/>
      <sheetName val="수량집계(영)"/>
      <sheetName val="사석헐기(영)"/>
      <sheetName val="여수토옹벽집계(영)"/>
      <sheetName val="영풍개거"/>
      <sheetName val="평야부토적(영)"/>
      <sheetName val="단가조견표"/>
      <sheetName val="단가목록(신)"/>
      <sheetName val="단산목록(신)"/>
      <sheetName val="단가산출기초(신)"/>
      <sheetName val="일일대가(신)"/>
      <sheetName val="자재단가"/>
      <sheetName val="단가목록(영)"/>
      <sheetName val="단산목록(영)"/>
      <sheetName val="일일대가(영)"/>
      <sheetName val="단가산출기초(영)"/>
      <sheetName val="단가목록(장)"/>
      <sheetName val="수로관그림"/>
      <sheetName val="일일대가(장)"/>
      <sheetName val="단산목록(장)"/>
      <sheetName val="단가산출기초(장)"/>
      <sheetName val="중기단가"/>
      <sheetName val="노임단가"/>
      <sheetName val="그라수량(신)"/>
      <sheetName val="그라작업일수(신)"/>
      <sheetName val="주입심도(신)"/>
      <sheetName val="공별내역(신)"/>
      <sheetName val="찬공(신)"/>
      <sheetName val="주입(신)"/>
      <sheetName val="그라수량(영)"/>
      <sheetName val="그라작업일수(영)"/>
      <sheetName val="주입심도(영)"/>
      <sheetName val="공별내역(영)"/>
      <sheetName val="찬공(영)"/>
      <sheetName val="주입(영)"/>
      <sheetName val="Sheet1"/>
      <sheetName val="수량산출"/>
      <sheetName val="관급자재"/>
      <sheetName val="변경관급자재"/>
      <sheetName val="투찰추정"/>
      <sheetName val="자재집계(장曬"/>
      <sheetName val="집계표"/>
    </sheetNames>
    <sheetDataSet>
      <sheetData sheetId="0" refreshError="1">
        <row r="59">
          <cell r="O59">
            <v>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경산"/>
      <sheetName val="직재"/>
      <sheetName val="일위대가목록"/>
      <sheetName val="일위대가"/>
      <sheetName val="일위대가(4층원격)"/>
      <sheetName val="내역서"/>
      <sheetName val="연결"/>
      <sheetName val="기업"/>
      <sheetName val="손익"/>
      <sheetName val="직노"/>
      <sheetName val="#REF"/>
      <sheetName val="I一般比"/>
      <sheetName val="N賃率-職"/>
      <sheetName val="J直材4"/>
      <sheetName val="일위"/>
      <sheetName val="실행내역"/>
      <sheetName val="설직재-1"/>
      <sheetName val="제직재"/>
      <sheetName val="내역서2안"/>
      <sheetName val="패널"/>
      <sheetName val="집계"/>
      <sheetName val="기본일위"/>
      <sheetName val="Sheet2"/>
      <sheetName val="홍보비디오"/>
      <sheetName val="원가"/>
      <sheetName val="1안"/>
      <sheetName val="연간근무"/>
      <sheetName val="교육시간"/>
      <sheetName val="임율"/>
      <sheetName val="총괄"/>
      <sheetName val="직.근"/>
      <sheetName val="직접인건비"/>
      <sheetName val="간접인건비"/>
      <sheetName val="인집"/>
      <sheetName val="경비"/>
      <sheetName val="수리수선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수량산출"/>
      <sheetName val="중량산출"/>
      <sheetName val="PANEL 중량산출"/>
      <sheetName val="내역서"/>
      <sheetName val="견적대비표"/>
      <sheetName val="단가대비표"/>
      <sheetName val="과천MAIN"/>
      <sheetName val="부하계산서"/>
      <sheetName val="CT "/>
      <sheetName val="노임"/>
      <sheetName val="ABUT수량-A1"/>
      <sheetName val="발신정보"/>
      <sheetName val="기본일위"/>
      <sheetName val="단가비교표"/>
      <sheetName val="동원(3)"/>
      <sheetName val="예정(3)"/>
      <sheetName val="J直材4"/>
      <sheetName val="TOTAL"/>
      <sheetName val="2F 회의실견적(5_14 일대)"/>
      <sheetName val="NOMUBI"/>
      <sheetName val="sw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타견적1"/>
      <sheetName val="타견적2"/>
      <sheetName val="타견적3"/>
      <sheetName val="견적대비표"/>
      <sheetName val="내역서"/>
      <sheetName val="단가대비표"/>
      <sheetName val="PANEL 중량산출"/>
      <sheetName val="중량산출"/>
      <sheetName val="수량산출"/>
      <sheetName val="단가비교표"/>
      <sheetName val="1안"/>
      <sheetName val="샘플표지"/>
      <sheetName val="N賃率-職"/>
      <sheetName val="일위"/>
      <sheetName val="매립"/>
      <sheetName val="원가 (2)"/>
      <sheetName val="과천MAIN"/>
      <sheetName val="노임"/>
      <sheetName val="송라초중학교(final)"/>
      <sheetName val="Sheet1"/>
      <sheetName val="터널조도"/>
      <sheetName val="실행내역서 "/>
      <sheetName val="J直材4"/>
      <sheetName val="I一般比"/>
      <sheetName val="ABUT수량-A1"/>
      <sheetName val="내역서1999.8최종"/>
      <sheetName val="Sheet2"/>
      <sheetName val="신우"/>
      <sheetName val="2F 회의실견적(5_14 일대)"/>
      <sheetName val="품목납기"/>
      <sheetName val="예가표"/>
      <sheetName val="일위대가목차"/>
      <sheetName val="집계표"/>
      <sheetName val="제-노임"/>
      <sheetName val="제직재"/>
      <sheetName val="전차선로 물량표"/>
      <sheetName val="여과지동"/>
      <sheetName val="기초자료"/>
      <sheetName val="감가상각"/>
      <sheetName val="96갑지"/>
      <sheetName val="#REF"/>
      <sheetName val="인건-측정"/>
      <sheetName val="기본일위"/>
      <sheetName val="Macro1"/>
      <sheetName val="S0"/>
      <sheetName val="정부노임단가"/>
      <sheetName val="노무비"/>
      <sheetName val="PANEL_중량산출"/>
      <sheetName val="원가_(2)"/>
      <sheetName val="sw1"/>
      <sheetName val="NOMUBI"/>
      <sheetName val="자재단가"/>
      <sheetName val="동원(3)"/>
      <sheetName val="예정(3)"/>
      <sheetName val="조도계산서 (도서)"/>
      <sheetName val="6PILE  (돌출)"/>
      <sheetName val="대치판정"/>
      <sheetName val="copy"/>
      <sheetName val="CT "/>
      <sheetName val="갑"/>
      <sheetName val="내역"/>
      <sheetName val="갑지"/>
      <sheetName val="일_4_"/>
      <sheetName val="N賃率_職"/>
      <sheetName val="총_구조물공"/>
      <sheetName val="내역서1-2"/>
      <sheetName val="내역서2안"/>
      <sheetName val="2.대외공문"/>
      <sheetName val="설계명세서"/>
      <sheetName val="일(4)"/>
      <sheetName val="수량산출(음암)"/>
      <sheetName val="00노임기준"/>
      <sheetName val="일위대가"/>
      <sheetName val="관리자"/>
      <sheetName val="재료비"/>
      <sheetName val="데이타"/>
      <sheetName val="식재인부"/>
      <sheetName val="금액내역서"/>
      <sheetName val="설직재-1"/>
      <sheetName val="1.토공집계표"/>
      <sheetName val="H-PILE수량집계"/>
      <sheetName val="참조"/>
      <sheetName val="직노"/>
      <sheetName val="실행내역"/>
      <sheetName val="토목공사일반"/>
      <sheetName val="집계"/>
      <sheetName val="패널"/>
      <sheetName val="99노임기준"/>
      <sheetName val="구체"/>
      <sheetName val="좌측날개벽"/>
      <sheetName val="우측날개벽"/>
      <sheetName val="실측자료"/>
      <sheetName val="setup"/>
      <sheetName val="연습"/>
      <sheetName val="식재수량표"/>
      <sheetName val="노임단가"/>
      <sheetName val="9GNG운반"/>
      <sheetName val="합천내역"/>
      <sheetName val="제출내역 (2)"/>
      <sheetName val="工완성공사율"/>
      <sheetName val="단가 (2)"/>
      <sheetName val="설계명세서(선로)"/>
      <sheetName val="설비"/>
      <sheetName val="부산4"/>
      <sheetName val="약품설비"/>
      <sheetName val="부대공Ⅱ"/>
      <sheetName val="이월가격"/>
      <sheetName val="시행후면적"/>
      <sheetName val="수지예산"/>
      <sheetName val="전신환매도율"/>
      <sheetName val="원본(갑지)"/>
      <sheetName val="중기사용료"/>
      <sheetName val="하조서"/>
      <sheetName val="G.R300경비"/>
      <sheetName val="관급_File"/>
      <sheetName val="내역(영일)"/>
      <sheetName val="산출내역서집계표"/>
      <sheetName val="내역을"/>
      <sheetName val="안전장치"/>
      <sheetName val="임시정보시트"/>
      <sheetName val="임율"/>
      <sheetName val="전시사인집계"/>
      <sheetName val="수량"/>
      <sheetName val="목록"/>
      <sheetName val="단가"/>
      <sheetName val="부하(성남)"/>
      <sheetName val="부대내역"/>
      <sheetName val="부하LOAD"/>
      <sheetName val="ITEM"/>
      <sheetName val="인건비"/>
      <sheetName val="OPT7"/>
      <sheetName val="외천교"/>
      <sheetName val="종배수관"/>
      <sheetName val="실정공사비단가표"/>
      <sheetName val=" 총괄표"/>
      <sheetName val="단가 및 재료비"/>
      <sheetName val="중기사용료산출근거"/>
      <sheetName val="단가표"/>
      <sheetName val="Total"/>
      <sheetName val="설계기준"/>
      <sheetName val="내역1"/>
      <sheetName val="역T형교대(말뚝기초)"/>
      <sheetName val="토적표"/>
      <sheetName val="발신정보"/>
      <sheetName val="1.일위대가"/>
      <sheetName val="날개벽"/>
      <sheetName val="정공공사"/>
      <sheetName val="호남2"/>
      <sheetName val="소요자재"/>
      <sheetName val="한전고리-을"/>
      <sheetName val="10월가격"/>
      <sheetName val="기타유틸리티설비"/>
      <sheetName val="명세서"/>
      <sheetName val="일위대가목록"/>
      <sheetName val="2F_회의실견적(5_14_일대)"/>
      <sheetName val="SBarch산근"/>
      <sheetName val="예총"/>
      <sheetName val="CTEMCOST"/>
      <sheetName val="일위총괄표"/>
      <sheetName val="소방"/>
      <sheetName val="건축-물가변동"/>
      <sheetName val="공량서"/>
      <sheetName val="기관"/>
      <sheetName val="257A1"/>
      <sheetName val="교환노무"/>
      <sheetName val="K1자재(3차등)"/>
      <sheetName val="Sheet3"/>
    </sheetNames>
    <sheetDataSet>
      <sheetData sheetId="0"/>
      <sheetData sheetId="1"/>
      <sheetData sheetId="2">
        <row r="3">
          <cell r="A3">
            <v>3</v>
          </cell>
        </row>
      </sheetData>
      <sheetData sheetId="3">
        <row r="3">
          <cell r="A3">
            <v>3</v>
          </cell>
        </row>
      </sheetData>
      <sheetData sheetId="4">
        <row r="3">
          <cell r="A3">
            <v>3</v>
          </cell>
        </row>
      </sheetData>
      <sheetData sheetId="5">
        <row r="3">
          <cell r="A3">
            <v>3</v>
          </cell>
        </row>
      </sheetData>
      <sheetData sheetId="6">
        <row r="3">
          <cell r="A3">
            <v>3</v>
          </cell>
        </row>
      </sheetData>
      <sheetData sheetId="7">
        <row r="3">
          <cell r="A3">
            <v>3</v>
          </cell>
        </row>
      </sheetData>
      <sheetData sheetId="8" refreshError="1">
        <row r="3">
          <cell r="A3">
            <v>3</v>
          </cell>
          <cell r="B3" t="str">
            <v>송라 초,중학교 다목적 강당 무대기계장치</v>
          </cell>
        </row>
        <row r="4">
          <cell r="A4">
            <v>4</v>
          </cell>
          <cell r="B4" t="str">
            <v>다목적강당 무대기계장치</v>
          </cell>
          <cell r="C4" t="str">
            <v/>
          </cell>
          <cell r="D4" t="str">
            <v>L/S</v>
          </cell>
          <cell r="E4">
            <v>1</v>
          </cell>
          <cell r="F4" t="str">
            <v/>
          </cell>
          <cell r="H4" t="str">
            <v>NO.1-00-00</v>
          </cell>
        </row>
        <row r="5">
          <cell r="A5">
            <v>5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H5" t="str">
            <v/>
          </cell>
        </row>
        <row r="6">
          <cell r="A6">
            <v>6</v>
          </cell>
          <cell r="F6" t="str">
            <v/>
          </cell>
        </row>
        <row r="7">
          <cell r="A7">
            <v>7</v>
          </cell>
          <cell r="F7" t="str">
            <v/>
          </cell>
        </row>
        <row r="8">
          <cell r="A8">
            <v>8</v>
          </cell>
          <cell r="F8" t="str">
            <v/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  <cell r="B25" t="str">
            <v>다목적강당 무대기계장치</v>
          </cell>
          <cell r="G25" t="str">
            <v/>
          </cell>
          <cell r="H25" t="str">
            <v>NO.1-00-00</v>
          </cell>
        </row>
        <row r="26">
          <cell r="B26" t="str">
            <v>PLACARD BATTEN</v>
          </cell>
          <cell r="C26" t="str">
            <v>7,400L</v>
          </cell>
          <cell r="D26" t="str">
            <v>SET</v>
          </cell>
          <cell r="E26">
            <v>1</v>
          </cell>
          <cell r="H26" t="str">
            <v>NO.1-01-00</v>
          </cell>
        </row>
        <row r="27">
          <cell r="A27">
            <v>26</v>
          </cell>
          <cell r="B27" t="str">
            <v xml:space="preserve">DRAW CURTAIN </v>
          </cell>
          <cell r="C27" t="str">
            <v>8,660 x 3,300H</v>
          </cell>
          <cell r="D27" t="str">
            <v>SET</v>
          </cell>
          <cell r="E27">
            <v>1</v>
          </cell>
          <cell r="F27" t="str">
            <v/>
          </cell>
          <cell r="H27" t="str">
            <v>NO.1-02-00</v>
          </cell>
        </row>
        <row r="28">
          <cell r="A28">
            <v>27</v>
          </cell>
          <cell r="B28" t="str">
            <v xml:space="preserve">ROLL SCREEN </v>
          </cell>
          <cell r="C28" t="str">
            <v>1,800L x 1,200H</v>
          </cell>
          <cell r="D28" t="str">
            <v>SET</v>
          </cell>
          <cell r="E28">
            <v>1</v>
          </cell>
          <cell r="F28" t="str">
            <v/>
          </cell>
          <cell r="H28" t="str">
            <v>NO.1-03-00</v>
          </cell>
        </row>
        <row r="29">
          <cell r="A29">
            <v>28</v>
          </cell>
          <cell r="B29" t="str">
            <v>ROLL FLAG</v>
          </cell>
          <cell r="C29" t="str">
            <v>3,500L x 2,500H</v>
          </cell>
          <cell r="D29" t="str">
            <v>SET</v>
          </cell>
          <cell r="E29">
            <v>1</v>
          </cell>
          <cell r="H29" t="str">
            <v>NO.1-04-00</v>
          </cell>
        </row>
        <row r="30">
          <cell r="A30">
            <v>29</v>
          </cell>
          <cell r="B30" t="str">
            <v>COVER CURTAIN</v>
          </cell>
          <cell r="C30" t="str">
            <v>8,800 x 3,500H</v>
          </cell>
          <cell r="D30" t="str">
            <v>SET</v>
          </cell>
          <cell r="E30">
            <v>1</v>
          </cell>
          <cell r="H30" t="str">
            <v>NO.1-05-00</v>
          </cell>
        </row>
        <row r="31">
          <cell r="A31">
            <v>30</v>
          </cell>
          <cell r="B31" t="str">
            <v>WINDOW DARKEN CURTAIN</v>
          </cell>
          <cell r="C31" t="str">
            <v>4,050L x 3,500H</v>
          </cell>
          <cell r="D31" t="str">
            <v>SET</v>
          </cell>
          <cell r="E31">
            <v>6</v>
          </cell>
          <cell r="H31" t="str">
            <v>NO.1-06-00</v>
          </cell>
        </row>
        <row r="32">
          <cell r="A32">
            <v>31</v>
          </cell>
          <cell r="B32" t="str">
            <v>DOOR DARKEN CURTAIN</v>
          </cell>
          <cell r="C32" t="str">
            <v>4,050L x 3,500H</v>
          </cell>
          <cell r="D32" t="str">
            <v>SET</v>
          </cell>
          <cell r="E32">
            <v>2</v>
          </cell>
          <cell r="H32" t="str">
            <v>NO.1-06-00</v>
          </cell>
        </row>
        <row r="33">
          <cell r="A33">
            <v>32</v>
          </cell>
          <cell r="B33" t="str">
            <v>GRID IRON</v>
          </cell>
          <cell r="C33" t="str">
            <v>8600L x 900D</v>
          </cell>
          <cell r="D33" t="str">
            <v>L/S</v>
          </cell>
          <cell r="E33">
            <v>1</v>
          </cell>
          <cell r="H33" t="str">
            <v>NO.1-07-00</v>
          </cell>
        </row>
        <row r="34">
          <cell r="A34">
            <v>33</v>
          </cell>
          <cell r="B34" t="str">
            <v>CONTROL PANEL</v>
          </cell>
          <cell r="C34" t="str">
            <v>600L x 1,000H x 250W</v>
          </cell>
          <cell r="D34" t="str">
            <v>SET</v>
          </cell>
          <cell r="E34">
            <v>1</v>
          </cell>
          <cell r="H34" t="str">
            <v>NO.1-08-00</v>
          </cell>
        </row>
        <row r="35">
          <cell r="A35">
            <v>34</v>
          </cell>
          <cell r="B35" t="str">
            <v>CONTROL BOARD</v>
          </cell>
          <cell r="C35" t="str">
            <v/>
          </cell>
          <cell r="D35" t="str">
            <v>SET</v>
          </cell>
          <cell r="E35">
            <v>1</v>
          </cell>
          <cell r="H35" t="str">
            <v>NO.1-09-00</v>
          </cell>
        </row>
        <row r="36">
          <cell r="A36">
            <v>35</v>
          </cell>
          <cell r="B36" t="str">
            <v>배관 및 배선</v>
          </cell>
          <cell r="C36" t="str">
            <v/>
          </cell>
          <cell r="D36" t="str">
            <v>식</v>
          </cell>
          <cell r="E36">
            <v>1</v>
          </cell>
          <cell r="H36" t="str">
            <v>NO.1-10-00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H39" t="str">
            <v/>
          </cell>
        </row>
        <row r="40">
          <cell r="A40">
            <v>39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H40" t="str">
            <v/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 t="e">
            <v>#REF!</v>
          </cell>
        </row>
        <row r="45">
          <cell r="A45" t="e">
            <v>#REF!</v>
          </cell>
        </row>
        <row r="46">
          <cell r="A46" t="e">
            <v>#REF!</v>
          </cell>
        </row>
        <row r="47">
          <cell r="A47" t="e">
            <v>#REF!</v>
          </cell>
          <cell r="B47" t="str">
            <v>공사명: PLACARD BATTEN (7,400L)</v>
          </cell>
          <cell r="H47" t="str">
            <v>NO.1-1-00</v>
          </cell>
        </row>
        <row r="48">
          <cell r="A48" t="e">
            <v>#REF!</v>
          </cell>
          <cell r="B48" t="str">
            <v>MACHINE PART</v>
          </cell>
          <cell r="C48" t="str">
            <v>1.5KW x 4P用</v>
          </cell>
          <cell r="D48" t="str">
            <v>SET</v>
          </cell>
          <cell r="E48">
            <v>1</v>
          </cell>
          <cell r="F48" t="str">
            <v/>
          </cell>
          <cell r="H48" t="str">
            <v>일위대가-1</v>
          </cell>
        </row>
        <row r="49">
          <cell r="A49" t="e">
            <v>#REF!</v>
          </cell>
          <cell r="B49" t="str">
            <v>AL - DRUM</v>
          </cell>
          <cell r="C49" t="str">
            <v>Ø300 x 4줄</v>
          </cell>
          <cell r="D49" t="str">
            <v>EA</v>
          </cell>
          <cell r="E49">
            <v>1</v>
          </cell>
          <cell r="F49" t="str">
            <v>WIRE POINT 4줄</v>
          </cell>
        </row>
        <row r="50">
          <cell r="A50" t="e">
            <v>#REF!</v>
          </cell>
          <cell r="B50" t="str">
            <v>MACHINE FRAME</v>
          </cell>
          <cell r="C50" t="str">
            <v>1.5KW x 4P用</v>
          </cell>
          <cell r="D50" t="str">
            <v>EA</v>
          </cell>
          <cell r="E50">
            <v>1</v>
          </cell>
          <cell r="F50" t="str">
            <v>MACHINE PART 고정용</v>
          </cell>
        </row>
        <row r="51">
          <cell r="A51" t="e">
            <v>#REF!</v>
          </cell>
          <cell r="B51" t="str">
            <v>BOLT, NUT, W/S, S/W</v>
          </cell>
          <cell r="C51" t="str">
            <v>M16 x 50L</v>
          </cell>
          <cell r="D51" t="str">
            <v>SET</v>
          </cell>
          <cell r="E51">
            <v>6</v>
          </cell>
          <cell r="F51" t="str">
            <v xml:space="preserve">M/C FRME 1SET당 6SET이므로 </v>
          </cell>
        </row>
        <row r="52">
          <cell r="A52" t="e">
            <v>#REF!</v>
          </cell>
          <cell r="B52" t="str">
            <v>VERTICAL ROLLER</v>
          </cell>
          <cell r="C52" t="str">
            <v>Ø200 x 22L</v>
          </cell>
          <cell r="D52" t="str">
            <v>EA</v>
          </cell>
          <cell r="E52">
            <v>3</v>
          </cell>
          <cell r="F52" t="str">
            <v xml:space="preserve">WIRE ROPE 1줄당 1SET이므로 </v>
          </cell>
        </row>
        <row r="53">
          <cell r="A53" t="e">
            <v>#REF!</v>
          </cell>
          <cell r="B53" t="str">
            <v>VERTICAL ROLLER</v>
          </cell>
          <cell r="C53" t="str">
            <v>Ø220 x 35L</v>
          </cell>
          <cell r="D53" t="str">
            <v>EA</v>
          </cell>
          <cell r="E53">
            <v>1</v>
          </cell>
          <cell r="F53" t="str">
            <v xml:space="preserve">WIRE ROPE 1줄당 1SET이므로 </v>
          </cell>
        </row>
        <row r="54">
          <cell r="A54" t="e">
            <v>#REF!</v>
          </cell>
          <cell r="B54" t="str">
            <v>BOLT, NUT, W/S, S/W</v>
          </cell>
          <cell r="C54" t="str">
            <v>M16 x 40L</v>
          </cell>
          <cell r="D54" t="str">
            <v>SET</v>
          </cell>
          <cell r="E54">
            <v>16</v>
          </cell>
          <cell r="F54" t="str">
            <v>VERTICAL ROLLER 1SET당 4SET이므로 4줄x4SET = 16SET</v>
          </cell>
        </row>
        <row r="55">
          <cell r="A55" t="e">
            <v>#REF!</v>
          </cell>
          <cell r="B55" t="str">
            <v>WIRE ROPE</v>
          </cell>
          <cell r="C55" t="str">
            <v>Ø6 x 7 x 19</v>
          </cell>
          <cell r="D55" t="str">
            <v>M</v>
          </cell>
          <cell r="E55">
            <v>62</v>
          </cell>
          <cell r="F55" t="str">
            <v>WIRE 1줄당 (7M+7M)=14M, 14x4줄= 56x1.1(할증10%)=61.6M 약 61.6M</v>
          </cell>
          <cell r="G55" t="str">
            <v>10%</v>
          </cell>
        </row>
        <row r="56">
          <cell r="A56" t="e">
            <v>#REF!</v>
          </cell>
          <cell r="B56" t="str">
            <v>WIRE CLIP</v>
          </cell>
          <cell r="C56" t="str">
            <v>Ø6용</v>
          </cell>
          <cell r="D56" t="str">
            <v>EA</v>
          </cell>
          <cell r="E56">
            <v>16</v>
          </cell>
          <cell r="F56" t="str">
            <v>WIRE 1줄당 4EA이므로, 4EAx4줄= 16EA</v>
          </cell>
          <cell r="G56" t="str">
            <v/>
          </cell>
        </row>
        <row r="57">
          <cell r="A57" t="e">
            <v>#REF!</v>
          </cell>
          <cell r="B57" t="str">
            <v>THIMBLE</v>
          </cell>
          <cell r="C57" t="str">
            <v>Ø6용</v>
          </cell>
          <cell r="D57" t="str">
            <v>EA</v>
          </cell>
          <cell r="E57">
            <v>4</v>
          </cell>
          <cell r="F57" t="str">
            <v>WIRE 1줄당 1EA이므로, 1EAx4줄= 4EA</v>
          </cell>
        </row>
        <row r="58">
          <cell r="A58" t="e">
            <v>#REF!</v>
          </cell>
          <cell r="B58" t="str">
            <v>SHACKLE</v>
          </cell>
          <cell r="C58" t="str">
            <v>#10</v>
          </cell>
          <cell r="D58" t="str">
            <v>EA</v>
          </cell>
          <cell r="E58">
            <v>4</v>
          </cell>
          <cell r="F58" t="str">
            <v>WIRE 1줄당 1EA이므로, 1EAx4줄= 4EA</v>
          </cell>
        </row>
        <row r="59">
          <cell r="A59" t="e">
            <v>#REF!</v>
          </cell>
          <cell r="B59" t="str">
            <v>PIPE BAND</v>
          </cell>
          <cell r="C59" t="str">
            <v>Ø48.6 용</v>
          </cell>
          <cell r="D59" t="str">
            <v>EA</v>
          </cell>
          <cell r="E59">
            <v>4</v>
          </cell>
          <cell r="F59" t="str">
            <v>WIRE 1줄당 1EA이므로, 1EAx4줄= 4EA</v>
          </cell>
        </row>
        <row r="60">
          <cell r="A60" t="e">
            <v>#REF!</v>
          </cell>
          <cell r="B60" t="str">
            <v>BOLT,NUT,W/S,S/W</v>
          </cell>
          <cell r="C60" t="str">
            <v>M10 x 30L</v>
          </cell>
          <cell r="D60" t="str">
            <v>SET</v>
          </cell>
          <cell r="E60">
            <v>8</v>
          </cell>
          <cell r="F60" t="str">
            <v>WIRE 1줄당 2EA이므로, 2EAx4줄= 8EA</v>
          </cell>
        </row>
        <row r="61">
          <cell r="A61" t="e">
            <v>#REF!</v>
          </cell>
          <cell r="B61" t="str">
            <v>PIPE</v>
          </cell>
          <cell r="C61" t="str">
            <v>Ø48.6</v>
          </cell>
          <cell r="D61" t="str">
            <v>본</v>
          </cell>
          <cell r="E61">
            <v>2</v>
          </cell>
          <cell r="F61" t="str">
            <v>PIPE 本당 6M이므로 7.4/6= 1.23本  약 2本</v>
          </cell>
        </row>
        <row r="62">
          <cell r="A62" t="e">
            <v>#REF!</v>
          </cell>
          <cell r="B62" t="str">
            <v>PIPE CAP</v>
          </cell>
          <cell r="C62" t="str">
            <v>Ø48.6용</v>
          </cell>
          <cell r="D62" t="str">
            <v>EA</v>
          </cell>
          <cell r="E62">
            <v>2</v>
          </cell>
          <cell r="F62" t="str">
            <v>양끝단 처리</v>
          </cell>
        </row>
        <row r="63">
          <cell r="A63" t="e">
            <v>#REF!</v>
          </cell>
          <cell r="B63" t="str">
            <v>PIPE JOINT</v>
          </cell>
          <cell r="C63" t="str">
            <v>Ø48.6용</v>
          </cell>
          <cell r="D63" t="str">
            <v>EA</v>
          </cell>
          <cell r="E63">
            <v>1</v>
          </cell>
          <cell r="F63" t="str">
            <v>PIPE 2本이므로 연결부분 1SET</v>
          </cell>
          <cell r="G63" t="str">
            <v/>
          </cell>
          <cell r="H63" t="str">
            <v/>
          </cell>
        </row>
        <row r="64">
          <cell r="A64" t="e">
            <v>#REF!</v>
          </cell>
          <cell r="B64" t="str">
            <v>도 장 비</v>
          </cell>
          <cell r="C64" t="str">
            <v>각 2회</v>
          </cell>
          <cell r="D64" t="str">
            <v>M2</v>
          </cell>
          <cell r="E64">
            <v>8</v>
          </cell>
          <cell r="F64" t="str">
            <v>FRAME(1.4)+ROLLER.22L(1.2x3SET)+ROLLER.35L(1.4)</v>
          </cell>
        </row>
        <row r="65">
          <cell r="F65" t="str">
            <v>+P.BAND(0.2x4SET)+PIPE(1.13) = 8.33M2 약 8M2</v>
          </cell>
        </row>
        <row r="68">
          <cell r="A68" t="e">
            <v>#REF!</v>
          </cell>
        </row>
        <row r="69">
          <cell r="A69" t="e">
            <v>#REF!</v>
          </cell>
          <cell r="B69" t="str">
            <v>공사명: DRAW CURTAIN (8,660L x 3,300H)</v>
          </cell>
          <cell r="H69" t="str">
            <v>NO.1-02-00</v>
          </cell>
        </row>
        <row r="70">
          <cell r="A70" t="e">
            <v>#REF!</v>
          </cell>
          <cell r="B70" t="str">
            <v>소형MOTOR</v>
          </cell>
          <cell r="C70" t="str">
            <v>40W</v>
          </cell>
          <cell r="D70" t="str">
            <v>SET</v>
          </cell>
          <cell r="E70">
            <v>1</v>
          </cell>
          <cell r="F70" t="str">
            <v/>
          </cell>
        </row>
        <row r="71">
          <cell r="B71" t="str">
            <v>MOTOR BRACKET</v>
          </cell>
          <cell r="D71" t="str">
            <v>SET</v>
          </cell>
          <cell r="E71">
            <v>1</v>
          </cell>
        </row>
        <row r="72">
          <cell r="B72" t="str">
            <v>REDUCER</v>
          </cell>
          <cell r="C72" t="str">
            <v>15:1</v>
          </cell>
          <cell r="D72" t="str">
            <v>SET</v>
          </cell>
          <cell r="E72">
            <v>1</v>
          </cell>
        </row>
        <row r="73">
          <cell r="B73" t="str">
            <v>S.Q PIPE</v>
          </cell>
          <cell r="C73" t="str">
            <v>ㅁ-50 x 50 x 2.3t</v>
          </cell>
          <cell r="D73" t="str">
            <v>本</v>
          </cell>
          <cell r="E73">
            <v>2</v>
          </cell>
          <cell r="F73" t="str">
            <v>8.66/6M=1.44 약 2本</v>
          </cell>
        </row>
        <row r="74">
          <cell r="B74" t="str">
            <v>AL RAIL</v>
          </cell>
          <cell r="C74" t="str">
            <v>주문 제작</v>
          </cell>
          <cell r="D74" t="str">
            <v>M</v>
          </cell>
          <cell r="E74">
            <v>9</v>
          </cell>
          <cell r="F74" t="str">
            <v>8.66M 약 9M</v>
          </cell>
        </row>
        <row r="75">
          <cell r="B75" t="str">
            <v>DRIVE PULLEY</v>
          </cell>
          <cell r="C75" t="str">
            <v>Ø60</v>
          </cell>
          <cell r="D75" t="str">
            <v>EA</v>
          </cell>
          <cell r="E75">
            <v>1</v>
          </cell>
        </row>
        <row r="76">
          <cell r="B76" t="str">
            <v>ADJUST BRACKET</v>
          </cell>
          <cell r="D76" t="str">
            <v>EA</v>
          </cell>
          <cell r="E76">
            <v>1</v>
          </cell>
        </row>
        <row r="77">
          <cell r="B77" t="str">
            <v>MASTER CARRIER</v>
          </cell>
          <cell r="C77" t="str">
            <v>주문 제작</v>
          </cell>
          <cell r="D77" t="str">
            <v>EA</v>
          </cell>
          <cell r="E77">
            <v>2</v>
          </cell>
          <cell r="F77" t="str">
            <v>좌,우 최선단에</v>
          </cell>
        </row>
        <row r="78">
          <cell r="B78" t="str">
            <v>SINGLE CARRIER</v>
          </cell>
          <cell r="C78" t="str">
            <v>주문 제작</v>
          </cell>
          <cell r="D78" t="str">
            <v>EA</v>
          </cell>
          <cell r="E78">
            <v>44</v>
          </cell>
          <cell r="F78" t="str">
            <v>(8.66/0.2)x2=43.43EA 약 44EA</v>
          </cell>
        </row>
        <row r="79">
          <cell r="B79" t="str">
            <v>ROPE</v>
          </cell>
          <cell r="C79" t="str">
            <v>SUSØ1.6</v>
          </cell>
          <cell r="D79" t="str">
            <v>M</v>
          </cell>
          <cell r="E79">
            <v>17</v>
          </cell>
          <cell r="F79" t="str">
            <v>8.6x2=17.2M</v>
          </cell>
        </row>
        <row r="80">
          <cell r="B80" t="str">
            <v>LIMIT SWITCH</v>
          </cell>
          <cell r="D80" t="str">
            <v>EA</v>
          </cell>
          <cell r="E80">
            <v>1</v>
          </cell>
        </row>
        <row r="81">
          <cell r="B81" t="str">
            <v>CURTAIN</v>
          </cell>
          <cell r="C81" t="str">
            <v>(VELVET선방염지)</v>
          </cell>
          <cell r="D81" t="str">
            <v>M2</v>
          </cell>
          <cell r="E81">
            <v>109</v>
          </cell>
          <cell r="F81" t="str">
            <v>(8.66x할증350%)=30.31, 3.3+가공여유(0.3)=3.6, 30.31x3.6=109.11M2 약 109M2</v>
          </cell>
          <cell r="G81">
            <v>3.5</v>
          </cell>
        </row>
        <row r="82">
          <cell r="B82" t="str">
            <v>PIPE</v>
          </cell>
          <cell r="C82" t="str">
            <v>Ø27.2</v>
          </cell>
          <cell r="D82" t="str">
            <v>本</v>
          </cell>
          <cell r="E82">
            <v>2</v>
          </cell>
          <cell r="F82" t="str">
            <v>8.66/6M=1.44 약 2本</v>
          </cell>
        </row>
        <row r="83">
          <cell r="B83" t="str">
            <v>PIPE CAP</v>
          </cell>
          <cell r="C83" t="str">
            <v>Ø27.2</v>
          </cell>
          <cell r="D83" t="str">
            <v>EA</v>
          </cell>
          <cell r="E83">
            <v>2</v>
          </cell>
          <cell r="F83" t="str">
            <v>양끝단 처리</v>
          </cell>
        </row>
        <row r="84">
          <cell r="B84" t="str">
            <v>PIPE JOINT</v>
          </cell>
          <cell r="C84" t="str">
            <v>Ø27.2</v>
          </cell>
          <cell r="D84" t="str">
            <v>EA</v>
          </cell>
          <cell r="E84">
            <v>1</v>
          </cell>
          <cell r="F84" t="str">
            <v>PIPE 2本이므로 연결부분 1SET</v>
          </cell>
          <cell r="G84" t="str">
            <v/>
          </cell>
          <cell r="H84" t="str">
            <v/>
          </cell>
        </row>
        <row r="85">
          <cell r="B85" t="str">
            <v>HEAD CURTAIN</v>
          </cell>
          <cell r="C85" t="str">
            <v>(VELVET선방염지)</v>
          </cell>
          <cell r="D85" t="str">
            <v>M2</v>
          </cell>
          <cell r="E85">
            <v>17</v>
          </cell>
          <cell r="F85" t="str">
            <v>(8.66x할증250%)=21.65, 0.5+가공여유(0.3)=0.8, 21.65x0.8=17.32 약 17M2</v>
          </cell>
          <cell r="G85">
            <v>2.5</v>
          </cell>
        </row>
        <row r="86">
          <cell r="B86" t="str">
            <v>도장비</v>
          </cell>
          <cell r="D86" t="str">
            <v>M2</v>
          </cell>
          <cell r="E86">
            <v>2.5</v>
          </cell>
          <cell r="F86" t="str">
            <v>ㅁ50x50 (1.73)+ Ø27.2 (0.73)=약 2.46M2</v>
          </cell>
        </row>
        <row r="88">
          <cell r="E88" t="str">
            <v/>
          </cell>
        </row>
        <row r="90">
          <cell r="A90" t="e">
            <v>#REF!</v>
          </cell>
        </row>
        <row r="91">
          <cell r="A91" t="e">
            <v>#REF!</v>
          </cell>
          <cell r="B91" t="str">
            <v xml:space="preserve">공사명 : ROLL SCREEN (4,000L x 3,000H)        </v>
          </cell>
          <cell r="D91" t="str">
            <v/>
          </cell>
          <cell r="E91" t="str">
            <v/>
          </cell>
          <cell r="F91" t="str">
            <v/>
          </cell>
          <cell r="H91" t="str">
            <v>NO.1-03-00</v>
          </cell>
        </row>
        <row r="92">
          <cell r="A92" t="e">
            <v>#REF!</v>
          </cell>
          <cell r="B92" t="str">
            <v>원추형 MOTOR</v>
          </cell>
          <cell r="C92" t="str">
            <v>190W</v>
          </cell>
          <cell r="D92" t="str">
            <v>SET</v>
          </cell>
          <cell r="E92">
            <v>1</v>
          </cell>
          <cell r="F92" t="str">
            <v/>
          </cell>
        </row>
        <row r="93">
          <cell r="A93" t="e">
            <v>#REF!</v>
          </cell>
          <cell r="B93" t="str">
            <v>LIMIT SWITCH BOX</v>
          </cell>
          <cell r="C93" t="str">
            <v/>
          </cell>
          <cell r="D93" t="str">
            <v>SET</v>
          </cell>
          <cell r="E93">
            <v>1</v>
          </cell>
          <cell r="F93" t="str">
            <v/>
          </cell>
        </row>
        <row r="94">
          <cell r="A94" t="e">
            <v>#REF!</v>
          </cell>
          <cell r="B94" t="str">
            <v>BUSHING</v>
          </cell>
          <cell r="C94" t="str">
            <v/>
          </cell>
          <cell r="D94" t="str">
            <v>EA</v>
          </cell>
          <cell r="E94">
            <v>2</v>
          </cell>
          <cell r="F94" t="str">
            <v xml:space="preserve">ROLL SCREEN 2곳 </v>
          </cell>
        </row>
        <row r="95">
          <cell r="A95" t="e">
            <v>#REF!</v>
          </cell>
          <cell r="B95" t="str">
            <v>BEARING DIE</v>
          </cell>
          <cell r="C95" t="str">
            <v/>
          </cell>
          <cell r="D95" t="str">
            <v>EA</v>
          </cell>
          <cell r="E95">
            <v>2</v>
          </cell>
          <cell r="F95" t="str">
            <v/>
          </cell>
        </row>
        <row r="96">
          <cell r="A96" t="e">
            <v>#REF!</v>
          </cell>
          <cell r="B96" t="str">
            <v>주물 PIPE</v>
          </cell>
          <cell r="C96" t="str">
            <v>Ø53</v>
          </cell>
          <cell r="D96" t="str">
            <v>M</v>
          </cell>
          <cell r="E96">
            <v>4</v>
          </cell>
          <cell r="F96" t="str">
            <v/>
          </cell>
        </row>
        <row r="97">
          <cell r="A97" t="e">
            <v>#REF!</v>
          </cell>
          <cell r="B97" t="str">
            <v>BALANCE PIPE</v>
          </cell>
          <cell r="C97" t="str">
            <v>Ø27.2</v>
          </cell>
          <cell r="D97" t="str">
            <v>本</v>
          </cell>
          <cell r="E97">
            <v>1</v>
          </cell>
          <cell r="F97" t="str">
            <v xml:space="preserve">1本 = 6M </v>
          </cell>
        </row>
        <row r="98">
          <cell r="A98" t="e">
            <v>#REF!</v>
          </cell>
          <cell r="B98" t="str">
            <v>SCREEN</v>
          </cell>
          <cell r="C98" t="str">
            <v>ULTRA MATE</v>
          </cell>
          <cell r="D98" t="str">
            <v>M2</v>
          </cell>
          <cell r="E98">
            <v>15</v>
          </cell>
          <cell r="F98" t="str">
            <v>4M x (3M+0.8(가공여유)) = 15.2M2 약 15M2</v>
          </cell>
        </row>
        <row r="99">
          <cell r="A99" t="e">
            <v>#REF!</v>
          </cell>
          <cell r="B99" t="str">
            <v>SCREEN BOX A'SSY</v>
          </cell>
          <cell r="C99" t="str">
            <v/>
          </cell>
          <cell r="D99" t="str">
            <v>SET</v>
          </cell>
          <cell r="E99">
            <v>1</v>
          </cell>
          <cell r="F99" t="str">
            <v/>
          </cell>
        </row>
        <row r="100">
          <cell r="A100" t="e">
            <v>#REF!</v>
          </cell>
          <cell r="B100" t="str">
            <v>도 장 비</v>
          </cell>
          <cell r="C100" t="str">
            <v>각 2회</v>
          </cell>
          <cell r="D100" t="str">
            <v>M2</v>
          </cell>
          <cell r="E100">
            <v>5</v>
          </cell>
          <cell r="F100" t="str">
            <v>BOX(2)+BUSHING.DIE(0.8x2)+PIPE(0.66)+Ø27.2(0.34)= 4.6M2 약 5M2</v>
          </cell>
        </row>
        <row r="101">
          <cell r="A101" t="e">
            <v>#REF!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</row>
        <row r="102">
          <cell r="A102" t="e">
            <v>#REF!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</row>
        <row r="103">
          <cell r="A103" t="e">
            <v>#REF!</v>
          </cell>
        </row>
        <row r="104">
          <cell r="A104" t="e">
            <v>#REF!</v>
          </cell>
        </row>
        <row r="105">
          <cell r="A105" t="e">
            <v>#REF!</v>
          </cell>
        </row>
        <row r="106">
          <cell r="A106" t="e">
            <v>#REF!</v>
          </cell>
        </row>
        <row r="107">
          <cell r="A107" t="e">
            <v>#REF!</v>
          </cell>
        </row>
        <row r="108">
          <cell r="A108" t="e">
            <v>#REF!</v>
          </cell>
        </row>
        <row r="109">
          <cell r="A109" t="e">
            <v>#REF!</v>
          </cell>
        </row>
        <row r="110">
          <cell r="A110" t="e">
            <v>#REF!</v>
          </cell>
        </row>
        <row r="111">
          <cell r="A111" t="e">
            <v>#REF!</v>
          </cell>
        </row>
        <row r="112">
          <cell r="A112" t="e">
            <v>#REF!</v>
          </cell>
        </row>
        <row r="113">
          <cell r="A113" t="e">
            <v>#REF!</v>
          </cell>
          <cell r="B113" t="str">
            <v xml:space="preserve">공사명 : ROLL FLAG  (2,100L x 3,000H)   </v>
          </cell>
          <cell r="G113" t="str">
            <v/>
          </cell>
          <cell r="H113" t="str">
            <v>NO.1-04-00</v>
          </cell>
        </row>
        <row r="114">
          <cell r="A114" t="e">
            <v>#REF!</v>
          </cell>
          <cell r="B114" t="str">
            <v>원추형 MOTOR</v>
          </cell>
          <cell r="C114" t="str">
            <v>100W</v>
          </cell>
          <cell r="D114" t="str">
            <v>SET</v>
          </cell>
          <cell r="E114">
            <v>1</v>
          </cell>
          <cell r="F114" t="str">
            <v/>
          </cell>
        </row>
        <row r="115">
          <cell r="A115" t="e">
            <v>#REF!</v>
          </cell>
          <cell r="B115" t="str">
            <v>LIMIT SWITCH BOX</v>
          </cell>
          <cell r="C115" t="str">
            <v/>
          </cell>
          <cell r="D115" t="str">
            <v>SET</v>
          </cell>
          <cell r="E115">
            <v>1</v>
          </cell>
          <cell r="F115" t="str">
            <v/>
          </cell>
        </row>
        <row r="116">
          <cell r="A116" t="e">
            <v>#REF!</v>
          </cell>
          <cell r="B116" t="str">
            <v>BUSHING</v>
          </cell>
          <cell r="C116" t="str">
            <v/>
          </cell>
          <cell r="D116" t="str">
            <v>EA</v>
          </cell>
          <cell r="E116">
            <v>2</v>
          </cell>
          <cell r="F116" t="str">
            <v xml:space="preserve">ROLL SCREEN 2곳 </v>
          </cell>
        </row>
        <row r="117">
          <cell r="A117" t="e">
            <v>#REF!</v>
          </cell>
          <cell r="B117" t="str">
            <v>BEARING DIE</v>
          </cell>
          <cell r="C117" t="str">
            <v/>
          </cell>
          <cell r="D117" t="str">
            <v>EA</v>
          </cell>
          <cell r="E117">
            <v>2</v>
          </cell>
          <cell r="F117" t="str">
            <v/>
          </cell>
        </row>
        <row r="118">
          <cell r="A118" t="e">
            <v>#REF!</v>
          </cell>
          <cell r="B118" t="str">
            <v>주물PIPE</v>
          </cell>
          <cell r="C118" t="str">
            <v>Ø53</v>
          </cell>
          <cell r="D118" t="str">
            <v>M</v>
          </cell>
          <cell r="E118">
            <v>2.1</v>
          </cell>
          <cell r="F118" t="str">
            <v/>
          </cell>
        </row>
        <row r="119">
          <cell r="A119" t="e">
            <v>#REF!</v>
          </cell>
          <cell r="B119" t="str">
            <v>BALANCE PIPE</v>
          </cell>
          <cell r="C119" t="str">
            <v>Ø27.2</v>
          </cell>
          <cell r="D119" t="str">
            <v>M</v>
          </cell>
          <cell r="E119">
            <v>2.1</v>
          </cell>
          <cell r="F119" t="str">
            <v/>
          </cell>
        </row>
        <row r="120">
          <cell r="A120" t="e">
            <v>#REF!</v>
          </cell>
          <cell r="B120" t="str">
            <v>FLAG</v>
          </cell>
          <cell r="C120" t="str">
            <v>ULTRA-MATE</v>
          </cell>
          <cell r="D120" t="str">
            <v>M2</v>
          </cell>
          <cell r="E120">
            <v>6</v>
          </cell>
          <cell r="F120" t="str">
            <v>2.1M x (3M+0.8(가공여유)) = 5.9M2 약 6M2</v>
          </cell>
        </row>
        <row r="121">
          <cell r="A121" t="e">
            <v>#REF!</v>
          </cell>
          <cell r="B121" t="str">
            <v>씰크 인쇄</v>
          </cell>
          <cell r="C121" t="str">
            <v/>
          </cell>
          <cell r="D121" t="str">
            <v>SET</v>
          </cell>
          <cell r="E121">
            <v>1</v>
          </cell>
          <cell r="F121" t="str">
            <v/>
          </cell>
        </row>
        <row r="122">
          <cell r="A122" t="e">
            <v>#REF!</v>
          </cell>
          <cell r="B122" t="str">
            <v>FLAG BOX A'SSY</v>
          </cell>
          <cell r="C122" t="str">
            <v/>
          </cell>
          <cell r="D122" t="str">
            <v>SET</v>
          </cell>
          <cell r="E122">
            <v>1</v>
          </cell>
          <cell r="F122" t="str">
            <v/>
          </cell>
        </row>
        <row r="123">
          <cell r="A123" t="e">
            <v>#REF!</v>
          </cell>
          <cell r="B123" t="str">
            <v>도 장 비</v>
          </cell>
          <cell r="C123" t="str">
            <v>각 2회</v>
          </cell>
          <cell r="D123" t="str">
            <v>M2</v>
          </cell>
          <cell r="E123">
            <v>4</v>
          </cell>
          <cell r="F123" t="str">
            <v>BOX(2)+BUSHING.DIE(0.8x2)+PIPE(0.34)+Ø27.2(0.17)= 4.11M2 약 4M2</v>
          </cell>
        </row>
        <row r="124">
          <cell r="A124" t="e">
            <v>#REF!</v>
          </cell>
          <cell r="F124" t="str">
            <v/>
          </cell>
          <cell r="G124" t="str">
            <v/>
          </cell>
        </row>
        <row r="125">
          <cell r="A125" t="e">
            <v>#REF!</v>
          </cell>
        </row>
        <row r="126">
          <cell r="A126" t="e">
            <v>#REF!</v>
          </cell>
        </row>
        <row r="127">
          <cell r="A127" t="e">
            <v>#REF!</v>
          </cell>
        </row>
        <row r="128">
          <cell r="A128" t="e">
            <v>#REF!</v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A129" t="e">
            <v>#REF!</v>
          </cell>
        </row>
        <row r="130">
          <cell r="A130" t="e">
            <v>#REF!</v>
          </cell>
        </row>
        <row r="131">
          <cell r="A131" t="e">
            <v>#REF!</v>
          </cell>
        </row>
        <row r="132">
          <cell r="A132" t="e">
            <v>#REF!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A133" t="e">
            <v>#REF!</v>
          </cell>
        </row>
        <row r="135">
          <cell r="B135" t="str">
            <v>공사명: COVER CURTAIN (8,800L x 3,500H)</v>
          </cell>
          <cell r="H135" t="str">
            <v>NO.1-05-00</v>
          </cell>
        </row>
        <row r="136">
          <cell r="B136" t="str">
            <v>소형MOTOR</v>
          </cell>
          <cell r="C136" t="str">
            <v>40W</v>
          </cell>
          <cell r="D136" t="str">
            <v>SET</v>
          </cell>
          <cell r="E136">
            <v>1</v>
          </cell>
          <cell r="F136" t="str">
            <v/>
          </cell>
        </row>
        <row r="137">
          <cell r="A137" t="e">
            <v>#REF!</v>
          </cell>
          <cell r="B137" t="str">
            <v>MOTOR BRACKET</v>
          </cell>
          <cell r="D137" t="str">
            <v>SET</v>
          </cell>
          <cell r="E137">
            <v>1</v>
          </cell>
        </row>
        <row r="138">
          <cell r="A138" t="e">
            <v>#REF!</v>
          </cell>
          <cell r="B138" t="str">
            <v>REDUCER</v>
          </cell>
          <cell r="C138" t="str">
            <v>15:1</v>
          </cell>
          <cell r="D138" t="str">
            <v>SET</v>
          </cell>
          <cell r="E138">
            <v>1</v>
          </cell>
        </row>
        <row r="139">
          <cell r="A139" t="e">
            <v>#REF!</v>
          </cell>
          <cell r="B139" t="str">
            <v>S.Q PIPE</v>
          </cell>
          <cell r="C139" t="str">
            <v>ㅁ-50 x 50 x 2.3t</v>
          </cell>
          <cell r="D139" t="str">
            <v>本</v>
          </cell>
          <cell r="E139">
            <v>2</v>
          </cell>
          <cell r="F139" t="str">
            <v>8.8/6M=1.46 약 2本</v>
          </cell>
        </row>
        <row r="140">
          <cell r="A140" t="e">
            <v>#REF!</v>
          </cell>
          <cell r="B140" t="str">
            <v>AL RAIL</v>
          </cell>
          <cell r="C140" t="str">
            <v>주문 제작</v>
          </cell>
          <cell r="D140" t="str">
            <v>M</v>
          </cell>
          <cell r="E140">
            <v>9</v>
          </cell>
          <cell r="F140" t="str">
            <v>8.8M 약 9M</v>
          </cell>
        </row>
        <row r="141">
          <cell r="A141" t="e">
            <v>#REF!</v>
          </cell>
          <cell r="B141" t="str">
            <v>DRIVE PULLEY</v>
          </cell>
          <cell r="C141" t="str">
            <v>Ø60</v>
          </cell>
          <cell r="D141" t="str">
            <v>EA</v>
          </cell>
          <cell r="E141">
            <v>1</v>
          </cell>
        </row>
        <row r="142">
          <cell r="A142" t="e">
            <v>#REF!</v>
          </cell>
          <cell r="B142" t="str">
            <v>ADJUST BRACKET</v>
          </cell>
          <cell r="D142" t="str">
            <v>EA</v>
          </cell>
          <cell r="E142">
            <v>1</v>
          </cell>
        </row>
        <row r="143">
          <cell r="A143" t="e">
            <v>#REF!</v>
          </cell>
          <cell r="B143" t="str">
            <v>MASTER CARRIER</v>
          </cell>
          <cell r="C143" t="str">
            <v>주문 제작</v>
          </cell>
          <cell r="D143" t="str">
            <v>EA</v>
          </cell>
          <cell r="E143">
            <v>2</v>
          </cell>
          <cell r="F143" t="str">
            <v>좌,우 최선단에</v>
          </cell>
        </row>
        <row r="144">
          <cell r="A144" t="e">
            <v>#REF!</v>
          </cell>
          <cell r="B144" t="str">
            <v>SINGLE CARRIER</v>
          </cell>
          <cell r="C144" t="str">
            <v>주문 제작</v>
          </cell>
          <cell r="D144" t="str">
            <v>EA</v>
          </cell>
          <cell r="E144">
            <v>44</v>
          </cell>
          <cell r="F144" t="str">
            <v>(8.8/0.2)x2=44EA 약 44EA</v>
          </cell>
        </row>
        <row r="145">
          <cell r="A145" t="e">
            <v>#REF!</v>
          </cell>
          <cell r="B145" t="str">
            <v>ROPE</v>
          </cell>
          <cell r="C145" t="str">
            <v>SUSØ1.6</v>
          </cell>
          <cell r="D145" t="str">
            <v>M</v>
          </cell>
          <cell r="E145">
            <v>18</v>
          </cell>
          <cell r="F145" t="str">
            <v>8.8x2=17.6M 약 18M</v>
          </cell>
        </row>
        <row r="146">
          <cell r="A146" t="e">
            <v>#REF!</v>
          </cell>
          <cell r="B146" t="str">
            <v>LIMIT SWITCH</v>
          </cell>
          <cell r="D146" t="str">
            <v>EA</v>
          </cell>
          <cell r="E146">
            <v>1</v>
          </cell>
        </row>
        <row r="147">
          <cell r="A147" t="e">
            <v>#REF!</v>
          </cell>
          <cell r="B147" t="str">
            <v>LIMIT SWITCH</v>
          </cell>
          <cell r="D147" t="str">
            <v>EA</v>
          </cell>
          <cell r="E147">
            <v>1</v>
          </cell>
        </row>
        <row r="148">
          <cell r="A148" t="e">
            <v>#REF!</v>
          </cell>
          <cell r="B148" t="str">
            <v>CURTAIN</v>
          </cell>
          <cell r="C148" t="str">
            <v>(암막지 선방염)</v>
          </cell>
          <cell r="D148" t="str">
            <v>M2</v>
          </cell>
          <cell r="E148">
            <v>117</v>
          </cell>
          <cell r="F148" t="str">
            <v>(8.8x할증350%)=30.8, 3.5+가공여유(0.3)=3.8, 30.8x3.8=117.04M2 약 117M2</v>
          </cell>
          <cell r="G148">
            <v>3.5</v>
          </cell>
        </row>
        <row r="149">
          <cell r="A149" t="e">
            <v>#REF!</v>
          </cell>
          <cell r="B149" t="str">
            <v>도장비</v>
          </cell>
          <cell r="D149" t="str">
            <v>M2</v>
          </cell>
          <cell r="E149">
            <v>2</v>
          </cell>
          <cell r="F149" t="str">
            <v>PIPE(1.76)=약 2M2</v>
          </cell>
        </row>
        <row r="150">
          <cell r="A150" t="e">
            <v>#REF!</v>
          </cell>
        </row>
        <row r="151">
          <cell r="A151" t="e">
            <v>#REF!</v>
          </cell>
          <cell r="E151" t="str">
            <v/>
          </cell>
        </row>
        <row r="152">
          <cell r="A152" t="e">
            <v>#REF!</v>
          </cell>
        </row>
        <row r="153">
          <cell r="F153" t="str">
            <v/>
          </cell>
        </row>
        <row r="154">
          <cell r="A154" t="e">
            <v>#REF!</v>
          </cell>
        </row>
        <row r="155">
          <cell r="A155" t="e">
            <v>#REF!</v>
          </cell>
        </row>
        <row r="156">
          <cell r="A156" t="e">
            <v>#REF!</v>
          </cell>
        </row>
        <row r="157">
          <cell r="B157" t="str">
            <v>공사명:WINDOW DARKEN CURTAIN(4,050L x 3,500H)</v>
          </cell>
          <cell r="H157" t="str">
            <v>NO.1-06-00</v>
          </cell>
        </row>
        <row r="158">
          <cell r="B158" t="str">
            <v>소형 MOTOR</v>
          </cell>
          <cell r="C158" t="str">
            <v>25W</v>
          </cell>
          <cell r="D158" t="str">
            <v>SET</v>
          </cell>
          <cell r="E158">
            <v>1</v>
          </cell>
          <cell r="F158" t="str">
            <v/>
          </cell>
        </row>
        <row r="159">
          <cell r="A159" t="e">
            <v>#REF!</v>
          </cell>
          <cell r="B159" t="str">
            <v>MOTOR BRACKET</v>
          </cell>
          <cell r="D159" t="str">
            <v>SET</v>
          </cell>
          <cell r="E159">
            <v>1</v>
          </cell>
        </row>
        <row r="160">
          <cell r="A160" t="e">
            <v>#REF!</v>
          </cell>
          <cell r="B160" t="str">
            <v>REDUCER</v>
          </cell>
          <cell r="C160" t="str">
            <v>15:1</v>
          </cell>
          <cell r="D160" t="str">
            <v>SET</v>
          </cell>
          <cell r="E160">
            <v>1</v>
          </cell>
        </row>
        <row r="161">
          <cell r="A161" t="e">
            <v>#REF!</v>
          </cell>
          <cell r="B161" t="str">
            <v>S.Q PIPE</v>
          </cell>
          <cell r="C161" t="str">
            <v>ㅁ-50 x 50 x 2.3t</v>
          </cell>
          <cell r="D161" t="str">
            <v>本</v>
          </cell>
          <cell r="E161">
            <v>2</v>
          </cell>
          <cell r="F161" t="str">
            <v>4.05/6M=0.675M 약 1本</v>
          </cell>
        </row>
        <row r="162">
          <cell r="A162" t="e">
            <v>#REF!</v>
          </cell>
          <cell r="B162" t="str">
            <v>AL RAIL</v>
          </cell>
          <cell r="C162" t="str">
            <v>주문 제작</v>
          </cell>
          <cell r="D162" t="str">
            <v>M</v>
          </cell>
          <cell r="E162">
            <v>4</v>
          </cell>
          <cell r="F162" t="str">
            <v>4.05M 약 4M</v>
          </cell>
        </row>
        <row r="163">
          <cell r="A163" t="e">
            <v>#REF!</v>
          </cell>
          <cell r="B163" t="str">
            <v>DRIVE PULLEY</v>
          </cell>
          <cell r="C163" t="str">
            <v>Ø60</v>
          </cell>
          <cell r="D163" t="str">
            <v>EA</v>
          </cell>
          <cell r="E163">
            <v>1</v>
          </cell>
        </row>
        <row r="164">
          <cell r="A164" t="e">
            <v>#REF!</v>
          </cell>
          <cell r="B164" t="str">
            <v>ADJUST BRACKET</v>
          </cell>
          <cell r="D164" t="str">
            <v>EA</v>
          </cell>
          <cell r="E164">
            <v>1</v>
          </cell>
        </row>
        <row r="165">
          <cell r="A165" t="e">
            <v>#REF!</v>
          </cell>
          <cell r="B165" t="str">
            <v>MASTER CARRIER</v>
          </cell>
          <cell r="C165" t="str">
            <v>주문 제작</v>
          </cell>
          <cell r="D165" t="str">
            <v>EA</v>
          </cell>
          <cell r="E165">
            <v>2</v>
          </cell>
          <cell r="F165" t="str">
            <v>좌,우 최선단에</v>
          </cell>
        </row>
        <row r="166">
          <cell r="A166" t="e">
            <v>#REF!</v>
          </cell>
          <cell r="B166" t="str">
            <v>SINGLE CARRIER</v>
          </cell>
          <cell r="C166" t="str">
            <v>주문 제작</v>
          </cell>
          <cell r="D166" t="str">
            <v>EA</v>
          </cell>
          <cell r="E166">
            <v>20</v>
          </cell>
          <cell r="F166" t="str">
            <v>(4.05/0.2)x2=20.25EA 약 20EA</v>
          </cell>
        </row>
        <row r="167">
          <cell r="A167" t="e">
            <v>#REF!</v>
          </cell>
          <cell r="B167" t="str">
            <v>ROPE</v>
          </cell>
          <cell r="C167" t="str">
            <v>SUSØ1.6</v>
          </cell>
          <cell r="D167" t="str">
            <v>M</v>
          </cell>
          <cell r="E167">
            <v>8</v>
          </cell>
          <cell r="F167" t="str">
            <v>4.05x2=8.1M 약 8M</v>
          </cell>
        </row>
        <row r="168">
          <cell r="A168" t="e">
            <v>#REF!</v>
          </cell>
          <cell r="B168" t="str">
            <v>LIMIT SWITCH</v>
          </cell>
          <cell r="D168" t="str">
            <v>EA</v>
          </cell>
          <cell r="E168">
            <v>1</v>
          </cell>
        </row>
        <row r="169">
          <cell r="A169" t="e">
            <v>#REF!</v>
          </cell>
          <cell r="B169" t="str">
            <v>CURTAIN</v>
          </cell>
          <cell r="C169" t="str">
            <v>(암막지 선방염)</v>
          </cell>
          <cell r="D169" t="str">
            <v>M2</v>
          </cell>
          <cell r="E169">
            <v>54</v>
          </cell>
          <cell r="F169" t="str">
            <v>(4.05x할증350%)=14.175, 3.5+가공여유(0.3)=3.8, 14.175x3.8=53.865 약 54M2</v>
          </cell>
          <cell r="G169">
            <v>3.5</v>
          </cell>
        </row>
        <row r="170">
          <cell r="A170" t="e">
            <v>#REF!</v>
          </cell>
          <cell r="B170" t="str">
            <v>도장비</v>
          </cell>
          <cell r="D170" t="str">
            <v>M2</v>
          </cell>
          <cell r="E170">
            <v>1</v>
          </cell>
          <cell r="F170" t="str">
            <v>PIPE(0.8)=약 1M2</v>
          </cell>
        </row>
        <row r="171">
          <cell r="A171" t="e">
            <v>#REF!</v>
          </cell>
        </row>
        <row r="172">
          <cell r="A172" t="e">
            <v>#REF!</v>
          </cell>
          <cell r="E172" t="str">
            <v/>
          </cell>
        </row>
        <row r="173">
          <cell r="A173" t="e">
            <v>#REF!</v>
          </cell>
        </row>
        <row r="174">
          <cell r="A174" t="e">
            <v>#REF!</v>
          </cell>
        </row>
        <row r="175">
          <cell r="A175" t="e">
            <v>#REF!</v>
          </cell>
        </row>
        <row r="176">
          <cell r="A176" t="e">
            <v>#REF!</v>
          </cell>
          <cell r="F176" t="str">
            <v/>
          </cell>
        </row>
        <row r="177">
          <cell r="A177" t="e">
            <v>#REF!</v>
          </cell>
        </row>
        <row r="178">
          <cell r="A178" t="e">
            <v>#REF!</v>
          </cell>
        </row>
        <row r="179">
          <cell r="A179" t="e">
            <v>#REF!</v>
          </cell>
          <cell r="B179" t="str">
            <v>공사명:DOOR DARKEN CURTAIN(4,050L x 3,500H)</v>
          </cell>
          <cell r="H179" t="str">
            <v>NO.1-07-00</v>
          </cell>
        </row>
        <row r="180">
          <cell r="A180" t="e">
            <v>#REF!</v>
          </cell>
          <cell r="B180" t="str">
            <v>S.Q PIPE</v>
          </cell>
          <cell r="C180" t="str">
            <v>ㅁ-50 x 50 x 2.3t</v>
          </cell>
          <cell r="D180" t="str">
            <v>本</v>
          </cell>
          <cell r="E180">
            <v>1</v>
          </cell>
          <cell r="F180" t="str">
            <v>4.05/6M=0.675M 약 1本</v>
          </cell>
        </row>
        <row r="181">
          <cell r="A181" t="e">
            <v>#REF!</v>
          </cell>
          <cell r="B181" t="str">
            <v>AL RAIL</v>
          </cell>
          <cell r="C181" t="str">
            <v>주문 제작</v>
          </cell>
          <cell r="D181" t="str">
            <v>M</v>
          </cell>
          <cell r="E181">
            <v>4</v>
          </cell>
          <cell r="F181" t="str">
            <v>4.05M 약 4M</v>
          </cell>
        </row>
        <row r="182">
          <cell r="A182" t="e">
            <v>#REF!</v>
          </cell>
          <cell r="B182" t="str">
            <v>MASTER CARRIER</v>
          </cell>
          <cell r="C182" t="str">
            <v>주문 제작</v>
          </cell>
          <cell r="D182" t="str">
            <v>EA</v>
          </cell>
          <cell r="E182">
            <v>2</v>
          </cell>
          <cell r="F182" t="str">
            <v>좌,우 최선단에</v>
          </cell>
        </row>
        <row r="183">
          <cell r="A183" t="e">
            <v>#REF!</v>
          </cell>
          <cell r="B183" t="str">
            <v>SINGLE CARRIER</v>
          </cell>
          <cell r="C183" t="str">
            <v>주문 제작</v>
          </cell>
          <cell r="D183" t="str">
            <v>EA</v>
          </cell>
          <cell r="E183">
            <v>20</v>
          </cell>
          <cell r="F183" t="str">
            <v>(4.05/0.2)x2=20.25EA 약 20EA</v>
          </cell>
        </row>
        <row r="184">
          <cell r="A184" t="e">
            <v>#REF!</v>
          </cell>
          <cell r="B184" t="str">
            <v>CURTAIN</v>
          </cell>
          <cell r="C184" t="str">
            <v>(암막지 선방염)</v>
          </cell>
          <cell r="D184" t="str">
            <v>M2</v>
          </cell>
          <cell r="E184">
            <v>54</v>
          </cell>
          <cell r="F184" t="str">
            <v>(4.05x할증350%)=14.175, 3.5+가공여유(0.3)=3.8, 14.175x3.8=53.865 약 54M2</v>
          </cell>
          <cell r="G184">
            <v>3.5</v>
          </cell>
        </row>
        <row r="185">
          <cell r="A185" t="e">
            <v>#REF!</v>
          </cell>
          <cell r="B185" t="str">
            <v>도장비</v>
          </cell>
          <cell r="D185" t="str">
            <v>M2</v>
          </cell>
          <cell r="E185">
            <v>1</v>
          </cell>
          <cell r="F185" t="str">
            <v>PIPE(0.8)=약 1M2</v>
          </cell>
        </row>
        <row r="186">
          <cell r="A186" t="e">
            <v>#REF!</v>
          </cell>
        </row>
        <row r="187">
          <cell r="A187" t="e">
            <v>#REF!</v>
          </cell>
          <cell r="E187" t="str">
            <v/>
          </cell>
        </row>
        <row r="191">
          <cell r="F191" t="str">
            <v/>
          </cell>
        </row>
        <row r="193">
          <cell r="A193" t="e">
            <v>#REF!</v>
          </cell>
        </row>
        <row r="194">
          <cell r="A194" t="e">
            <v>#REF!</v>
          </cell>
        </row>
        <row r="195">
          <cell r="A195" t="e">
            <v>#REF!</v>
          </cell>
        </row>
        <row r="196">
          <cell r="A196" t="e">
            <v>#REF!</v>
          </cell>
        </row>
        <row r="198">
          <cell r="A198" t="e">
            <v>#REF!</v>
          </cell>
        </row>
        <row r="199">
          <cell r="A199" t="e">
            <v>#REF!</v>
          </cell>
        </row>
        <row r="200">
          <cell r="A200" t="e">
            <v>#REF!</v>
          </cell>
          <cell r="F200" t="str">
            <v>293KG=0.293TON</v>
          </cell>
        </row>
        <row r="201">
          <cell r="A201" t="e">
            <v>#REF!</v>
          </cell>
          <cell r="B201" t="str">
            <v>공사명:GRID IRON(8,600L x 900D)</v>
          </cell>
          <cell r="H201" t="str">
            <v>NO.1-08-00</v>
          </cell>
        </row>
        <row r="202">
          <cell r="A202" t="e">
            <v>#REF!</v>
          </cell>
          <cell r="B202" t="str">
            <v>CHANNEL</v>
          </cell>
          <cell r="C202" t="str">
            <v xml:space="preserve">[-100 x 50 x 5t </v>
          </cell>
          <cell r="D202" t="str">
            <v>KG</v>
          </cell>
          <cell r="E202">
            <v>275</v>
          </cell>
          <cell r="F202" t="str">
            <v>(8.6x2)+(0.9x12)=28M+(할증5%)=29.4M</v>
          </cell>
          <cell r="G202">
            <v>0.05</v>
          </cell>
        </row>
        <row r="203">
          <cell r="A203" t="e">
            <v>#REF!</v>
          </cell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>=29.4x9.36KG/M= 275.18KG 약 275KG</v>
          </cell>
        </row>
        <row r="204">
          <cell r="A204" t="e">
            <v>#REF!</v>
          </cell>
          <cell r="B204" t="str">
            <v>ROUND BAR</v>
          </cell>
          <cell r="C204" t="str">
            <v>Ø19</v>
          </cell>
          <cell r="D204" t="str">
            <v>KG</v>
          </cell>
          <cell r="E204">
            <v>18</v>
          </cell>
          <cell r="F204" t="str">
            <v xml:space="preserve">HANGER POINT 8곳,8x1M=8x2.23KG = 17.84KG </v>
          </cell>
        </row>
        <row r="205">
          <cell r="A205" t="e">
            <v>#REF!</v>
          </cell>
          <cell r="B205" t="str">
            <v>TURNBUCKLE</v>
          </cell>
          <cell r="C205" t="str">
            <v>W5/8" x 300</v>
          </cell>
          <cell r="D205" t="str">
            <v>EA</v>
          </cell>
          <cell r="E205">
            <v>8</v>
          </cell>
          <cell r="F205" t="str">
            <v>HANGER POINT</v>
          </cell>
        </row>
        <row r="206">
          <cell r="A206" t="e">
            <v>#REF!</v>
          </cell>
          <cell r="B206" t="str">
            <v>SHACKLE</v>
          </cell>
          <cell r="C206" t="str">
            <v xml:space="preserve">W5/8" </v>
          </cell>
          <cell r="D206" t="str">
            <v>EA</v>
          </cell>
          <cell r="E206">
            <v>16</v>
          </cell>
          <cell r="F206" t="str">
            <v>1PONT당 2EA씩이므로 8x2 = 16EA</v>
          </cell>
        </row>
        <row r="207">
          <cell r="A207" t="e">
            <v>#REF!</v>
          </cell>
          <cell r="B207" t="str">
            <v>HANGER BRACKET</v>
          </cell>
          <cell r="D207" t="str">
            <v>EA</v>
          </cell>
          <cell r="E207">
            <v>8</v>
          </cell>
          <cell r="F207" t="str">
            <v>천정부분 HANGER POINT</v>
          </cell>
        </row>
        <row r="208">
          <cell r="A208" t="e">
            <v>#REF!</v>
          </cell>
          <cell r="B208" t="str">
            <v>HANGER PLATE</v>
          </cell>
          <cell r="C208" t="str">
            <v>PL 9tx200x75</v>
          </cell>
          <cell r="D208" t="str">
            <v>EA</v>
          </cell>
          <cell r="E208">
            <v>8</v>
          </cell>
          <cell r="F208" t="str">
            <v>GRID 부분 HANGER POINT</v>
          </cell>
        </row>
        <row r="209">
          <cell r="A209" t="e">
            <v>#REF!</v>
          </cell>
          <cell r="B209" t="str">
            <v>도 장 비</v>
          </cell>
          <cell r="C209" t="str">
            <v>각 2회</v>
          </cell>
          <cell r="D209" t="str">
            <v>M2</v>
          </cell>
          <cell r="E209">
            <v>21</v>
          </cell>
          <cell r="F209" t="str">
            <v>CH-100(29x0.6)+ROUND BAR(8x0.1)++T'ASSY(8x0.3)=20.6 약 21M2</v>
          </cell>
        </row>
        <row r="210">
          <cell r="A210" t="e">
            <v>#REF!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</row>
        <row r="218">
          <cell r="A218" t="e">
            <v>#REF!</v>
          </cell>
        </row>
        <row r="219">
          <cell r="A219" t="e">
            <v>#REF!</v>
          </cell>
        </row>
        <row r="220">
          <cell r="A220" t="e">
            <v>#REF!</v>
          </cell>
        </row>
        <row r="221">
          <cell r="A221" t="e">
            <v>#REF!</v>
          </cell>
        </row>
        <row r="222">
          <cell r="A222" t="e">
            <v>#REF!</v>
          </cell>
        </row>
        <row r="223">
          <cell r="B223" t="str">
            <v>공사명 : CONTROL PANEL</v>
          </cell>
          <cell r="D223" t="str">
            <v/>
          </cell>
          <cell r="E223" t="str">
            <v/>
          </cell>
          <cell r="F223" t="str">
            <v/>
          </cell>
          <cell r="H223" t="str">
            <v>NO.1-09-00</v>
          </cell>
        </row>
        <row r="224">
          <cell r="A224" t="e">
            <v>#REF!</v>
          </cell>
          <cell r="B224" t="str">
            <v>PANEL</v>
          </cell>
          <cell r="C224" t="str">
            <v>800Lx1200Hx250D</v>
          </cell>
          <cell r="D224" t="str">
            <v>SET</v>
          </cell>
          <cell r="E224">
            <v>1</v>
          </cell>
          <cell r="F224" t="str">
            <v/>
          </cell>
        </row>
        <row r="225">
          <cell r="B225" t="str">
            <v>MAIN N.F.B</v>
          </cell>
          <cell r="C225" t="str">
            <v>3P 20A</v>
          </cell>
          <cell r="D225" t="str">
            <v>EA</v>
          </cell>
          <cell r="E225">
            <v>1</v>
          </cell>
          <cell r="F225" t="str">
            <v/>
          </cell>
        </row>
        <row r="226">
          <cell r="A226" t="e">
            <v>#REF!</v>
          </cell>
          <cell r="B226" t="str">
            <v>N.F.B</v>
          </cell>
          <cell r="C226" t="str">
            <v>3P 30AF/10AT</v>
          </cell>
          <cell r="D226" t="str">
            <v>EA</v>
          </cell>
          <cell r="E226">
            <v>1</v>
          </cell>
          <cell r="F226" t="str">
            <v>1.5KW 1회로 이므로</v>
          </cell>
        </row>
        <row r="227">
          <cell r="A227" t="e">
            <v>#REF!</v>
          </cell>
          <cell r="B227" t="str">
            <v>N.F.B</v>
          </cell>
          <cell r="C227" t="str">
            <v>2P 5A</v>
          </cell>
          <cell r="D227" t="str">
            <v>EA</v>
          </cell>
          <cell r="E227">
            <v>10</v>
          </cell>
          <cell r="F227" t="str">
            <v>25W x 6회로, 40W x 2회로, 100W x 1회로, 190W x 1회로= 10회로이므로</v>
          </cell>
        </row>
        <row r="228">
          <cell r="A228" t="e">
            <v>#REF!</v>
          </cell>
          <cell r="B228" t="str">
            <v xml:space="preserve">N.F.B(MACHINE OP') </v>
          </cell>
          <cell r="C228" t="str">
            <v>2P 5A</v>
          </cell>
          <cell r="D228" t="str">
            <v>EA</v>
          </cell>
          <cell r="E228">
            <v>1</v>
          </cell>
          <cell r="F228" t="str">
            <v/>
          </cell>
        </row>
        <row r="229">
          <cell r="B229" t="str">
            <v>MAGNETIC S/W</v>
          </cell>
          <cell r="C229" t="str">
            <v>SMO - 15</v>
          </cell>
          <cell r="D229" t="str">
            <v>EA</v>
          </cell>
          <cell r="E229">
            <v>2</v>
          </cell>
          <cell r="F229" t="str">
            <v>1회로 (1.5KW이하) x 2EA씩 (정.역회전)</v>
          </cell>
        </row>
        <row r="230">
          <cell r="A230" t="e">
            <v>#REF!</v>
          </cell>
          <cell r="B230" t="str">
            <v>전  선</v>
          </cell>
          <cell r="C230" t="str">
            <v>UL #24</v>
          </cell>
          <cell r="D230" t="str">
            <v>M</v>
          </cell>
          <cell r="E230">
            <v>10</v>
          </cell>
          <cell r="F230" t="str">
            <v/>
          </cell>
        </row>
        <row r="231">
          <cell r="A231" t="e">
            <v>#REF!</v>
          </cell>
          <cell r="B231" t="str">
            <v>PILOT LAMP</v>
          </cell>
          <cell r="C231" t="str">
            <v/>
          </cell>
          <cell r="D231" t="str">
            <v>EA</v>
          </cell>
          <cell r="E231">
            <v>2</v>
          </cell>
          <cell r="F231" t="str">
            <v>POWER용 1EA, OPERATION용 1EA</v>
          </cell>
        </row>
        <row r="232">
          <cell r="B232" t="str">
            <v>T.H</v>
          </cell>
          <cell r="D232" t="str">
            <v>EA</v>
          </cell>
          <cell r="E232">
            <v>1</v>
          </cell>
          <cell r="F232" t="str">
            <v>회로당 1EA씩 x 1회로</v>
          </cell>
        </row>
        <row r="233">
          <cell r="A233" t="e">
            <v>#REF!</v>
          </cell>
          <cell r="B233" t="str">
            <v>POWER RELAY</v>
          </cell>
          <cell r="C233" t="str">
            <v>4a4b</v>
          </cell>
          <cell r="D233" t="str">
            <v>EA</v>
          </cell>
          <cell r="E233">
            <v>20</v>
          </cell>
          <cell r="F233" t="str">
            <v>회로당 2EA씩 x 10회로</v>
          </cell>
        </row>
        <row r="234">
          <cell r="A234" t="e">
            <v>#REF!</v>
          </cell>
          <cell r="B234" t="str">
            <v>RELAY</v>
          </cell>
          <cell r="C234" t="str">
            <v>DC 24V 14PIN</v>
          </cell>
          <cell r="D234" t="str">
            <v>EA</v>
          </cell>
          <cell r="E234">
            <v>2</v>
          </cell>
          <cell r="F234" t="str">
            <v>회로당 2EA씩 x 1회로</v>
          </cell>
        </row>
        <row r="235">
          <cell r="A235" t="e">
            <v>#REF!</v>
          </cell>
          <cell r="B235" t="str">
            <v>RELAY SOCKET</v>
          </cell>
          <cell r="C235" t="str">
            <v>DC 24V 14PIN</v>
          </cell>
          <cell r="D235" t="str">
            <v>EA</v>
          </cell>
          <cell r="E235">
            <v>2</v>
          </cell>
          <cell r="F235" t="str">
            <v>회로당 2EA씩 x 1회로</v>
          </cell>
          <cell r="G235" t="str">
            <v/>
          </cell>
        </row>
        <row r="236">
          <cell r="A236" t="e">
            <v>#REF!</v>
          </cell>
          <cell r="B236" t="str">
            <v>FUSE/SOCKET</v>
          </cell>
          <cell r="C236" t="str">
            <v/>
          </cell>
          <cell r="D236" t="str">
            <v>EA</v>
          </cell>
          <cell r="E236">
            <v>3</v>
          </cell>
          <cell r="F236" t="str">
            <v>3상 이므로</v>
          </cell>
        </row>
        <row r="237">
          <cell r="A237" t="e">
            <v>#REF!</v>
          </cell>
          <cell r="B237" t="str">
            <v>TRANS</v>
          </cell>
          <cell r="C237" t="str">
            <v>250W 380/220,110,24V</v>
          </cell>
          <cell r="D237" t="str">
            <v>SET</v>
          </cell>
          <cell r="E237">
            <v>1</v>
          </cell>
        </row>
        <row r="238">
          <cell r="A238" t="e">
            <v>#REF!</v>
          </cell>
          <cell r="B238" t="str">
            <v>TERMINAL &amp; BLOCK</v>
          </cell>
          <cell r="C238" t="str">
            <v>20A</v>
          </cell>
          <cell r="D238" t="str">
            <v>EA</v>
          </cell>
          <cell r="E238">
            <v>44</v>
          </cell>
          <cell r="F238" t="str">
            <v>11CIR'x4EA=44EA (POWER)</v>
          </cell>
        </row>
        <row r="239">
          <cell r="A239" t="e">
            <v>#REF!</v>
          </cell>
          <cell r="B239" t="str">
            <v>TERMINAL &amp; BLOCK</v>
          </cell>
          <cell r="C239" t="str">
            <v>10A</v>
          </cell>
          <cell r="D239" t="str">
            <v>EA</v>
          </cell>
          <cell r="E239">
            <v>66</v>
          </cell>
          <cell r="F239" t="str">
            <v>11CIR'x6EA=66EA (OPERATION)</v>
          </cell>
        </row>
        <row r="240">
          <cell r="B240" t="str">
            <v>TERMINAL &amp; TUBE</v>
          </cell>
          <cell r="C240" t="str">
            <v>3.5sq</v>
          </cell>
          <cell r="D240" t="str">
            <v>SET</v>
          </cell>
          <cell r="E240">
            <v>88</v>
          </cell>
          <cell r="F240" t="str">
            <v/>
          </cell>
        </row>
        <row r="241">
          <cell r="A241" t="e">
            <v>#REF!</v>
          </cell>
          <cell r="B241" t="str">
            <v>TERMINAL &amp; TUBE</v>
          </cell>
          <cell r="C241" t="str">
            <v>1.25sq</v>
          </cell>
          <cell r="D241" t="str">
            <v>SET</v>
          </cell>
          <cell r="E241">
            <v>132</v>
          </cell>
          <cell r="F241" t="str">
            <v/>
          </cell>
        </row>
        <row r="242">
          <cell r="A242" t="e">
            <v>#REF!</v>
          </cell>
          <cell r="B242" t="str">
            <v>전   선</v>
          </cell>
          <cell r="C242" t="str">
            <v>IV 3.5sq</v>
          </cell>
          <cell r="D242" t="str">
            <v>M</v>
          </cell>
          <cell r="E242">
            <v>88</v>
          </cell>
          <cell r="F242" t="str">
            <v>회로당2M x (4가닥 x11회로)=88M</v>
          </cell>
        </row>
        <row r="243">
          <cell r="A243" t="e">
            <v>#REF!</v>
          </cell>
          <cell r="B243" t="str">
            <v>전   선</v>
          </cell>
          <cell r="C243" t="str">
            <v>IV 1.25sq</v>
          </cell>
          <cell r="D243" t="str">
            <v>M</v>
          </cell>
          <cell r="E243">
            <v>88</v>
          </cell>
          <cell r="F243" t="str">
            <v>회로당2M x (4가닥 x11회로)=88M</v>
          </cell>
          <cell r="H243" t="str">
            <v/>
          </cell>
        </row>
        <row r="245">
          <cell r="A245" t="e">
            <v>#REF!</v>
          </cell>
          <cell r="B245" t="str">
            <v>공사명: CONTROL BOARD</v>
          </cell>
          <cell r="H245" t="str">
            <v>NO.1-10-00</v>
          </cell>
        </row>
        <row r="246">
          <cell r="A246" t="e">
            <v>#REF!</v>
          </cell>
          <cell r="B246" t="str">
            <v>CONTROL BOARD</v>
          </cell>
          <cell r="C246" t="str">
            <v>325x350x80</v>
          </cell>
          <cell r="D246" t="str">
            <v>SET</v>
          </cell>
          <cell r="E246">
            <v>1</v>
          </cell>
          <cell r="F246" t="str">
            <v>도면 참조</v>
          </cell>
        </row>
        <row r="247">
          <cell r="A247" t="e">
            <v>#REF!</v>
          </cell>
          <cell r="B247" t="str">
            <v>PILOT LAMP</v>
          </cell>
          <cell r="C247" t="str">
            <v>Ø16</v>
          </cell>
          <cell r="D247" t="str">
            <v>EA</v>
          </cell>
          <cell r="E247">
            <v>1</v>
          </cell>
          <cell r="F247" t="str">
            <v>도면 참조</v>
          </cell>
        </row>
        <row r="248">
          <cell r="A248" t="e">
            <v>#REF!</v>
          </cell>
          <cell r="B248" t="str">
            <v>KEY S/W</v>
          </cell>
          <cell r="C248" t="str">
            <v/>
          </cell>
          <cell r="D248" t="str">
            <v>EA</v>
          </cell>
          <cell r="E248">
            <v>1</v>
          </cell>
          <cell r="F248" t="str">
            <v>도면 참조</v>
          </cell>
          <cell r="G248" t="str">
            <v/>
          </cell>
        </row>
        <row r="249">
          <cell r="A249" t="e">
            <v>#REF!</v>
          </cell>
          <cell r="B249" t="str">
            <v>EMERGENCY S/W</v>
          </cell>
          <cell r="C249" t="str">
            <v>Ø25</v>
          </cell>
          <cell r="D249" t="str">
            <v>EA</v>
          </cell>
          <cell r="E249">
            <v>1</v>
          </cell>
          <cell r="F249" t="str">
            <v>도면 참조</v>
          </cell>
        </row>
        <row r="250">
          <cell r="A250" t="e">
            <v>#REF!</v>
          </cell>
          <cell r="B250" t="str">
            <v>선 택 S/W</v>
          </cell>
          <cell r="C250" t="str">
            <v xml:space="preserve">Ø16 </v>
          </cell>
          <cell r="D250" t="str">
            <v>EA</v>
          </cell>
          <cell r="E250">
            <v>11</v>
          </cell>
          <cell r="F250" t="str">
            <v>도면 참조</v>
          </cell>
        </row>
        <row r="251">
          <cell r="A251" t="e">
            <v>#REF!</v>
          </cell>
          <cell r="B251" t="str">
            <v>PUSH BUTTON S/W</v>
          </cell>
          <cell r="C251" t="str">
            <v xml:space="preserve">Ø16 </v>
          </cell>
          <cell r="D251" t="str">
            <v>EA</v>
          </cell>
          <cell r="E251">
            <v>33</v>
          </cell>
          <cell r="F251" t="str">
            <v>11회로 x 3EA = 33EA</v>
          </cell>
        </row>
        <row r="252">
          <cell r="A252" t="e">
            <v>#REF!</v>
          </cell>
          <cell r="B252" t="str">
            <v>TERMINAL BLOCK</v>
          </cell>
          <cell r="C252" t="str">
            <v>20A</v>
          </cell>
          <cell r="D252" t="str">
            <v>EA</v>
          </cell>
          <cell r="E252">
            <v>33</v>
          </cell>
          <cell r="F252" t="str">
            <v>11회로 x3EA = 33EA</v>
          </cell>
        </row>
        <row r="253">
          <cell r="A253" t="e">
            <v>#REF!</v>
          </cell>
          <cell r="B253" t="str">
            <v/>
          </cell>
          <cell r="D253" t="str">
            <v/>
          </cell>
          <cell r="E253" t="str">
            <v/>
          </cell>
          <cell r="F253" t="str">
            <v/>
          </cell>
        </row>
        <row r="254">
          <cell r="A254" t="e">
            <v>#REF!</v>
          </cell>
          <cell r="B254" t="str">
            <v/>
          </cell>
          <cell r="D254" t="str">
            <v/>
          </cell>
          <cell r="E254" t="str">
            <v/>
          </cell>
          <cell r="F254" t="str">
            <v/>
          </cell>
        </row>
        <row r="255">
          <cell r="A255" t="e">
            <v>#REF!</v>
          </cell>
        </row>
        <row r="256">
          <cell r="A256" t="e">
            <v>#REF!</v>
          </cell>
        </row>
        <row r="258">
          <cell r="A258" t="e">
            <v>#REF!</v>
          </cell>
        </row>
        <row r="259">
          <cell r="A259" t="e">
            <v>#REF!</v>
          </cell>
        </row>
        <row r="260">
          <cell r="A260" t="e">
            <v>#REF!</v>
          </cell>
        </row>
        <row r="262">
          <cell r="A262" t="e">
            <v>#REF!</v>
          </cell>
          <cell r="G262" t="str">
            <v/>
          </cell>
          <cell r="H262" t="str">
            <v/>
          </cell>
        </row>
        <row r="263">
          <cell r="A263" t="e">
            <v>#REF!</v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</row>
        <row r="264">
          <cell r="A264" t="e">
            <v>#REF!</v>
          </cell>
        </row>
        <row r="265">
          <cell r="A265" t="e">
            <v>#REF!</v>
          </cell>
        </row>
        <row r="266">
          <cell r="A266" t="e">
            <v>#REF!</v>
          </cell>
        </row>
        <row r="267">
          <cell r="A267" t="e">
            <v>#REF!</v>
          </cell>
          <cell r="B267" t="str">
            <v>공사명 : MACHINE PART (1.5KW x 4P用: WINCH TYPE)</v>
          </cell>
          <cell r="H267" t="str">
            <v>일위대가-1</v>
          </cell>
        </row>
        <row r="268">
          <cell r="A268" t="e">
            <v>#REF!</v>
          </cell>
          <cell r="B268" t="str">
            <v>MOTOR</v>
          </cell>
          <cell r="C268" t="str">
            <v>1.5KW x 4P</v>
          </cell>
          <cell r="D268" t="str">
            <v>대</v>
          </cell>
          <cell r="E268">
            <v>1</v>
          </cell>
          <cell r="F268" t="str">
            <v/>
          </cell>
        </row>
        <row r="269">
          <cell r="A269" t="e">
            <v>#REF!</v>
          </cell>
          <cell r="B269" t="str">
            <v>DISK BRAKE</v>
          </cell>
          <cell r="C269" t="str">
            <v>1.5KW x 4P用</v>
          </cell>
          <cell r="D269" t="str">
            <v>대</v>
          </cell>
          <cell r="E269">
            <v>1</v>
          </cell>
          <cell r="F269" t="str">
            <v/>
          </cell>
        </row>
        <row r="270">
          <cell r="A270" t="e">
            <v>#REF!</v>
          </cell>
          <cell r="B270" t="str">
            <v>BOLT,NUT,W/S,S/W</v>
          </cell>
          <cell r="C270" t="str">
            <v>M12 x 40L</v>
          </cell>
          <cell r="D270" t="str">
            <v>SET</v>
          </cell>
          <cell r="E270">
            <v>4</v>
          </cell>
          <cell r="F270" t="str">
            <v>MOTOR 고정용</v>
          </cell>
        </row>
        <row r="271">
          <cell r="A271" t="e">
            <v>#REF!</v>
          </cell>
          <cell r="B271" t="str">
            <v>MOTOR DIE</v>
          </cell>
          <cell r="C271" t="str">
            <v>1.5KW x 4P用</v>
          </cell>
          <cell r="D271" t="str">
            <v>SET</v>
          </cell>
          <cell r="E271">
            <v>1</v>
          </cell>
          <cell r="F271" t="str">
            <v>MOTOR 고정용</v>
          </cell>
        </row>
        <row r="272">
          <cell r="A272" t="e">
            <v>#REF!</v>
          </cell>
          <cell r="B272" t="str">
            <v>STUD BOLT</v>
          </cell>
          <cell r="C272" t="str">
            <v>M16 x 200L</v>
          </cell>
          <cell r="D272" t="str">
            <v>SET</v>
          </cell>
          <cell r="E272">
            <v>4</v>
          </cell>
          <cell r="F272" t="str">
            <v>MOTOR 출력축과 WORM REDUCER 입력축과의 거리조절용</v>
          </cell>
        </row>
        <row r="273">
          <cell r="A273" t="e">
            <v>#REF!</v>
          </cell>
          <cell r="B273" t="str">
            <v>NUT</v>
          </cell>
          <cell r="C273" t="str">
            <v>M16</v>
          </cell>
          <cell r="D273" t="str">
            <v>EA</v>
          </cell>
          <cell r="E273">
            <v>16</v>
          </cell>
          <cell r="F273" t="str">
            <v>STUD BOLT 1EA당 4EA씩으므로 4EAx4EA= 16EA</v>
          </cell>
        </row>
        <row r="274">
          <cell r="A274" t="e">
            <v>#REF!</v>
          </cell>
          <cell r="B274" t="str">
            <v xml:space="preserve">V-PULLEY </v>
          </cell>
          <cell r="C274" t="str">
            <v>B형 x 2열 x 3"</v>
          </cell>
          <cell r="D274" t="str">
            <v>EA</v>
          </cell>
          <cell r="E274">
            <v>1</v>
          </cell>
          <cell r="F274" t="str">
            <v>MOTOR 출력용</v>
          </cell>
        </row>
        <row r="275">
          <cell r="A275" t="e">
            <v>#REF!</v>
          </cell>
          <cell r="B275" t="str">
            <v xml:space="preserve">V-PULLEY </v>
          </cell>
          <cell r="C275" t="str">
            <v>B형 x 2열 x 8"</v>
          </cell>
          <cell r="D275" t="str">
            <v>EA</v>
          </cell>
          <cell r="E275">
            <v>1</v>
          </cell>
          <cell r="F275" t="str">
            <v>WORM REDUCER 입력축용</v>
          </cell>
        </row>
        <row r="276">
          <cell r="A276" t="e">
            <v>#REF!</v>
          </cell>
          <cell r="B276" t="str">
            <v>V-BELT</v>
          </cell>
          <cell r="C276" t="str">
            <v>B형 x 42"</v>
          </cell>
          <cell r="D276" t="str">
            <v>EA</v>
          </cell>
          <cell r="E276">
            <v>2</v>
          </cell>
          <cell r="F276" t="str">
            <v>V-PULLEY가 2열</v>
          </cell>
        </row>
        <row r="277">
          <cell r="A277" t="e">
            <v>#REF!</v>
          </cell>
          <cell r="B277" t="str">
            <v>WORM REDUCER</v>
          </cell>
          <cell r="C277" t="str">
            <v>1.5KW x 4P用</v>
          </cell>
          <cell r="D277" t="str">
            <v>대</v>
          </cell>
          <cell r="E277">
            <v>1</v>
          </cell>
          <cell r="F277" t="str">
            <v/>
          </cell>
        </row>
        <row r="278">
          <cell r="A278" t="e">
            <v>#REF!</v>
          </cell>
          <cell r="B278" t="str">
            <v>BOLT,NUT,W/S,S/W</v>
          </cell>
          <cell r="C278" t="str">
            <v>M16 x 60L</v>
          </cell>
          <cell r="D278" t="str">
            <v>SET</v>
          </cell>
          <cell r="E278">
            <v>2</v>
          </cell>
          <cell r="F278" t="str">
            <v>WORM REDUCER 고정용</v>
          </cell>
        </row>
        <row r="279">
          <cell r="A279" t="e">
            <v>#REF!</v>
          </cell>
          <cell r="B279" t="str">
            <v>BEARING</v>
          </cell>
          <cell r="C279" t="str">
            <v>UCP #207</v>
          </cell>
          <cell r="D279" t="str">
            <v>EA</v>
          </cell>
          <cell r="E279">
            <v>1</v>
          </cell>
          <cell r="F279" t="str">
            <v/>
          </cell>
        </row>
        <row r="280">
          <cell r="A280" t="e">
            <v>#REF!</v>
          </cell>
          <cell r="B280" t="str">
            <v>BEARING DIE</v>
          </cell>
          <cell r="C280" t="str">
            <v>UCP #207用</v>
          </cell>
          <cell r="D280" t="str">
            <v>EA</v>
          </cell>
          <cell r="E280">
            <v>1</v>
          </cell>
          <cell r="F280" t="str">
            <v/>
          </cell>
        </row>
        <row r="281">
          <cell r="A281" t="e">
            <v>#REF!</v>
          </cell>
          <cell r="B281" t="str">
            <v>BOLT,NUT,W/S,S/W</v>
          </cell>
          <cell r="C281" t="str">
            <v>M16 x 60L</v>
          </cell>
          <cell r="D281" t="str">
            <v>SET</v>
          </cell>
          <cell r="E281">
            <v>2</v>
          </cell>
          <cell r="F281" t="str">
            <v>BEARING DIE 고정용</v>
          </cell>
        </row>
        <row r="282">
          <cell r="A282" t="e">
            <v>#REF!</v>
          </cell>
          <cell r="B282" t="str">
            <v>CHAIN SPROCKET</v>
          </cell>
          <cell r="C282" t="str">
            <v>DS #35 x 12t</v>
          </cell>
          <cell r="D282" t="str">
            <v>SET</v>
          </cell>
          <cell r="E282">
            <v>1</v>
          </cell>
          <cell r="F282" t="str">
            <v>LIMIT 제어동력 전달용 (CAM LINIT S/W 입력축)</v>
          </cell>
        </row>
        <row r="283">
          <cell r="A283" t="e">
            <v>#REF!</v>
          </cell>
          <cell r="B283" t="str">
            <v>CHAIN SPROCKET</v>
          </cell>
          <cell r="C283" t="str">
            <v>DS #35 x 27t</v>
          </cell>
          <cell r="D283" t="str">
            <v>SET</v>
          </cell>
          <cell r="E283">
            <v>1</v>
          </cell>
          <cell r="F283" t="str">
            <v>LIMIT 제어동력 전달용 (WORM REDUCER 출력축 끝단)</v>
          </cell>
        </row>
        <row r="284">
          <cell r="A284" t="e">
            <v>#REF!</v>
          </cell>
          <cell r="B284" t="str">
            <v xml:space="preserve">CHAIN </v>
          </cell>
          <cell r="C284" t="str">
            <v xml:space="preserve">DS #35 </v>
          </cell>
          <cell r="D284" t="str">
            <v>SET</v>
          </cell>
          <cell r="E284">
            <v>1</v>
          </cell>
          <cell r="F284" t="str">
            <v>LIMIT 제어동력</v>
          </cell>
        </row>
        <row r="285">
          <cell r="A285" t="e">
            <v>#REF!</v>
          </cell>
          <cell r="B285" t="str">
            <v>CHAIN OFFSET LINK</v>
          </cell>
          <cell r="C285" t="str">
            <v xml:space="preserve">DS #35用 </v>
          </cell>
          <cell r="D285" t="str">
            <v>EA</v>
          </cell>
          <cell r="E285">
            <v>1</v>
          </cell>
          <cell r="F285" t="str">
            <v>CHAIN 연결용</v>
          </cell>
        </row>
        <row r="286">
          <cell r="A286" t="e">
            <v>#REF!</v>
          </cell>
          <cell r="B286" t="str">
            <v>CAM LIMIT S/W</v>
          </cell>
          <cell r="C286" t="str">
            <v>SCREW TYPE</v>
          </cell>
          <cell r="D286" t="str">
            <v>SET</v>
          </cell>
          <cell r="E286">
            <v>1</v>
          </cell>
          <cell r="F286" t="str">
            <v>LIMIT 제어동력</v>
          </cell>
        </row>
        <row r="287">
          <cell r="A287" t="e">
            <v>#REF!</v>
          </cell>
          <cell r="B287" t="str">
            <v>LIMIT S/W DIE</v>
          </cell>
          <cell r="C287" t="str">
            <v/>
          </cell>
          <cell r="D287" t="str">
            <v>SET</v>
          </cell>
          <cell r="E287">
            <v>1</v>
          </cell>
          <cell r="F287" t="str">
            <v/>
          </cell>
        </row>
        <row r="288">
          <cell r="A288" t="e">
            <v>#REF!</v>
          </cell>
          <cell r="B288" t="str">
            <v>BOLT,NUT,W/S,S/W</v>
          </cell>
          <cell r="C288" t="str">
            <v>M6 x 30L</v>
          </cell>
          <cell r="D288" t="str">
            <v>SET</v>
          </cell>
          <cell r="E288">
            <v>2</v>
          </cell>
          <cell r="F288" t="str">
            <v>CAM LIMITS S/W 고정용</v>
          </cell>
        </row>
        <row r="289">
          <cell r="A289" t="e">
            <v>#REF!</v>
          </cell>
        </row>
        <row r="290">
          <cell r="A290" t="e">
            <v>#REF!</v>
          </cell>
        </row>
        <row r="291">
          <cell r="A291" t="e">
            <v>#REF!</v>
          </cell>
        </row>
        <row r="292">
          <cell r="A292" t="e">
            <v>#REF!</v>
          </cell>
        </row>
        <row r="293">
          <cell r="A293" t="e">
            <v>#REF!</v>
          </cell>
        </row>
        <row r="294">
          <cell r="A294" t="e">
            <v>#REF!</v>
          </cell>
        </row>
        <row r="295">
          <cell r="A295" t="e">
            <v>#REF!</v>
          </cell>
        </row>
        <row r="296">
          <cell r="A296" t="e">
            <v>#REF!</v>
          </cell>
        </row>
        <row r="297">
          <cell r="A297" t="e">
            <v>#REF!</v>
          </cell>
        </row>
        <row r="298">
          <cell r="A298" t="e">
            <v>#REF!</v>
          </cell>
        </row>
        <row r="299">
          <cell r="A299" t="e">
            <v>#REF!</v>
          </cell>
        </row>
        <row r="300">
          <cell r="A300" t="e">
            <v>#REF!</v>
          </cell>
        </row>
        <row r="301">
          <cell r="A301" t="e">
            <v>#REF!</v>
          </cell>
        </row>
        <row r="302">
          <cell r="A302" t="e">
            <v>#REF!</v>
          </cell>
        </row>
        <row r="303">
          <cell r="A303" t="e">
            <v>#REF!</v>
          </cell>
        </row>
        <row r="304">
          <cell r="A304" t="e">
            <v>#REF!</v>
          </cell>
        </row>
        <row r="305">
          <cell r="A305" t="e">
            <v>#REF!</v>
          </cell>
        </row>
        <row r="306">
          <cell r="A306" t="e">
            <v>#REF!</v>
          </cell>
        </row>
        <row r="307">
          <cell r="A307" t="e">
            <v>#REF!</v>
          </cell>
        </row>
        <row r="308">
          <cell r="A308" t="e">
            <v>#REF!</v>
          </cell>
        </row>
        <row r="309">
          <cell r="A309" t="e">
            <v>#REF!</v>
          </cell>
        </row>
        <row r="310">
          <cell r="A310" t="e">
            <v>#REF!</v>
          </cell>
        </row>
        <row r="311">
          <cell r="A311" t="e">
            <v>#REF!</v>
          </cell>
        </row>
        <row r="312">
          <cell r="A312" t="e">
            <v>#REF!</v>
          </cell>
        </row>
        <row r="313">
          <cell r="A313" t="e">
            <v>#REF!</v>
          </cell>
        </row>
        <row r="314">
          <cell r="A314" t="e">
            <v>#REF!</v>
          </cell>
        </row>
        <row r="315">
          <cell r="A315" t="e">
            <v>#REF!</v>
          </cell>
        </row>
        <row r="316">
          <cell r="A316" t="e">
            <v>#REF!</v>
          </cell>
        </row>
        <row r="317">
          <cell r="A317" t="e">
            <v>#REF!</v>
          </cell>
        </row>
        <row r="318">
          <cell r="A318" t="e">
            <v>#REF!</v>
          </cell>
        </row>
        <row r="319">
          <cell r="A319" t="e">
            <v>#REF!</v>
          </cell>
        </row>
        <row r="320">
          <cell r="A320" t="e">
            <v>#REF!</v>
          </cell>
        </row>
        <row r="321">
          <cell r="A321" t="e">
            <v>#REF!</v>
          </cell>
        </row>
        <row r="322">
          <cell r="A322" t="e">
            <v>#REF!</v>
          </cell>
        </row>
        <row r="323">
          <cell r="A323" t="e">
            <v>#REF!</v>
          </cell>
        </row>
        <row r="324">
          <cell r="A324" t="e">
            <v>#REF!</v>
          </cell>
        </row>
        <row r="325">
          <cell r="A325" t="e">
            <v>#REF!</v>
          </cell>
        </row>
        <row r="326">
          <cell r="A326" t="e">
            <v>#REF!</v>
          </cell>
        </row>
        <row r="327">
          <cell r="A327" t="e">
            <v>#REF!</v>
          </cell>
        </row>
        <row r="328">
          <cell r="A328" t="e">
            <v>#REF!</v>
          </cell>
        </row>
        <row r="329">
          <cell r="A329" t="e">
            <v>#REF!</v>
          </cell>
        </row>
        <row r="330">
          <cell r="A330" t="e">
            <v>#REF!</v>
          </cell>
        </row>
        <row r="331">
          <cell r="A331" t="e">
            <v>#REF!</v>
          </cell>
        </row>
        <row r="332">
          <cell r="A332" t="e">
            <v>#REF!</v>
          </cell>
        </row>
        <row r="333">
          <cell r="A333" t="e">
            <v>#REF!</v>
          </cell>
        </row>
        <row r="334">
          <cell r="A334" t="e">
            <v>#REF!</v>
          </cell>
        </row>
        <row r="335">
          <cell r="A335" t="e">
            <v>#REF!</v>
          </cell>
        </row>
        <row r="336">
          <cell r="A336" t="e">
            <v>#REF!</v>
          </cell>
        </row>
        <row r="337">
          <cell r="A337" t="e">
            <v>#REF!</v>
          </cell>
        </row>
        <row r="338">
          <cell r="A338" t="e">
            <v>#REF!</v>
          </cell>
        </row>
        <row r="339">
          <cell r="A339" t="e">
            <v>#REF!</v>
          </cell>
        </row>
        <row r="340">
          <cell r="A340" t="e">
            <v>#REF!</v>
          </cell>
        </row>
        <row r="341">
          <cell r="A341" t="e">
            <v>#REF!</v>
          </cell>
        </row>
        <row r="342">
          <cell r="A342" t="e">
            <v>#REF!</v>
          </cell>
        </row>
        <row r="343">
          <cell r="A343" t="e">
            <v>#REF!</v>
          </cell>
        </row>
        <row r="344">
          <cell r="A344" t="e">
            <v>#REF!</v>
          </cell>
        </row>
        <row r="345">
          <cell r="A345" t="e">
            <v>#REF!</v>
          </cell>
        </row>
        <row r="346">
          <cell r="A346" t="e">
            <v>#REF!</v>
          </cell>
        </row>
        <row r="347">
          <cell r="A347" t="e">
            <v>#REF!</v>
          </cell>
        </row>
        <row r="348">
          <cell r="A348" t="e">
            <v>#REF!</v>
          </cell>
        </row>
        <row r="349">
          <cell r="A349" t="e">
            <v>#REF!</v>
          </cell>
        </row>
        <row r="350">
          <cell r="A350" t="e">
            <v>#REF!</v>
          </cell>
        </row>
        <row r="351">
          <cell r="A351" t="e">
            <v>#REF!</v>
          </cell>
        </row>
        <row r="352">
          <cell r="A352" t="e">
            <v>#REF!</v>
          </cell>
        </row>
        <row r="353">
          <cell r="A353" t="e">
            <v>#REF!</v>
          </cell>
        </row>
        <row r="354">
          <cell r="A354" t="e">
            <v>#REF!</v>
          </cell>
        </row>
        <row r="355">
          <cell r="A355" t="e">
            <v>#REF!</v>
          </cell>
        </row>
        <row r="356">
          <cell r="A356" t="e">
            <v>#REF!</v>
          </cell>
        </row>
        <row r="357">
          <cell r="A357" t="e">
            <v>#REF!</v>
          </cell>
        </row>
        <row r="358">
          <cell r="A358" t="e">
            <v>#REF!</v>
          </cell>
        </row>
        <row r="359">
          <cell r="A359" t="e">
            <v>#REF!</v>
          </cell>
        </row>
        <row r="360">
          <cell r="A360" t="e">
            <v>#REF!</v>
          </cell>
        </row>
        <row r="361">
          <cell r="A361" t="e">
            <v>#REF!</v>
          </cell>
        </row>
        <row r="362">
          <cell r="A362" t="e">
            <v>#REF!</v>
          </cell>
        </row>
        <row r="363">
          <cell r="A363" t="e">
            <v>#REF!</v>
          </cell>
        </row>
        <row r="364">
          <cell r="A364" t="e">
            <v>#REF!</v>
          </cell>
        </row>
        <row r="365">
          <cell r="A365" t="e">
            <v>#REF!</v>
          </cell>
        </row>
        <row r="366">
          <cell r="A366" t="e">
            <v>#REF!</v>
          </cell>
        </row>
        <row r="367">
          <cell r="A367" t="e">
            <v>#REF!</v>
          </cell>
        </row>
        <row r="368">
          <cell r="A368" t="e">
            <v>#REF!</v>
          </cell>
        </row>
        <row r="369">
          <cell r="A369" t="e">
            <v>#REF!</v>
          </cell>
        </row>
        <row r="370">
          <cell r="A370" t="e">
            <v>#REF!</v>
          </cell>
        </row>
        <row r="371">
          <cell r="A371" t="e">
            <v>#REF!</v>
          </cell>
        </row>
        <row r="372">
          <cell r="A372" t="e">
            <v>#REF!</v>
          </cell>
        </row>
        <row r="373">
          <cell r="A373" t="e">
            <v>#REF!</v>
          </cell>
        </row>
        <row r="374">
          <cell r="A374" t="e">
            <v>#REF!</v>
          </cell>
        </row>
        <row r="375">
          <cell r="A375" t="e">
            <v>#REF!</v>
          </cell>
        </row>
        <row r="376">
          <cell r="A376" t="e">
            <v>#REF!</v>
          </cell>
        </row>
        <row r="377">
          <cell r="A377" t="e">
            <v>#REF!</v>
          </cell>
        </row>
        <row r="378">
          <cell r="A378" t="e">
            <v>#REF!</v>
          </cell>
        </row>
        <row r="379">
          <cell r="A379" t="e">
            <v>#REF!</v>
          </cell>
        </row>
        <row r="380">
          <cell r="A380" t="e">
            <v>#REF!</v>
          </cell>
        </row>
        <row r="381">
          <cell r="A381" t="e">
            <v>#REF!</v>
          </cell>
        </row>
        <row r="382">
          <cell r="A382" t="e">
            <v>#REF!</v>
          </cell>
        </row>
        <row r="383">
          <cell r="A383" t="e">
            <v>#REF!</v>
          </cell>
        </row>
        <row r="384">
          <cell r="A384" t="e">
            <v>#REF!</v>
          </cell>
        </row>
        <row r="385">
          <cell r="A385" t="e">
            <v>#REF!</v>
          </cell>
        </row>
        <row r="386">
          <cell r="A386" t="e">
            <v>#REF!</v>
          </cell>
        </row>
        <row r="387">
          <cell r="A387" t="e">
            <v>#REF!</v>
          </cell>
        </row>
        <row r="388">
          <cell r="A388" t="e">
            <v>#REF!</v>
          </cell>
        </row>
        <row r="389">
          <cell r="A389" t="e">
            <v>#REF!</v>
          </cell>
        </row>
        <row r="390">
          <cell r="A390" t="e">
            <v>#REF!</v>
          </cell>
        </row>
        <row r="391">
          <cell r="A391" t="e">
            <v>#REF!</v>
          </cell>
        </row>
        <row r="392">
          <cell r="A392" t="e">
            <v>#REF!</v>
          </cell>
        </row>
        <row r="393">
          <cell r="A393" t="e">
            <v>#REF!</v>
          </cell>
        </row>
        <row r="394">
          <cell r="A394" t="e">
            <v>#REF!</v>
          </cell>
        </row>
        <row r="395">
          <cell r="A395" t="e">
            <v>#REF!</v>
          </cell>
        </row>
        <row r="396">
          <cell r="A396" t="e">
            <v>#REF!</v>
          </cell>
        </row>
        <row r="397">
          <cell r="A397" t="e">
            <v>#REF!</v>
          </cell>
        </row>
        <row r="398">
          <cell r="A398" t="e">
            <v>#REF!</v>
          </cell>
        </row>
        <row r="399">
          <cell r="A399" t="e">
            <v>#REF!</v>
          </cell>
        </row>
        <row r="400">
          <cell r="A400" t="e">
            <v>#REF!</v>
          </cell>
        </row>
        <row r="401">
          <cell r="A401" t="e">
            <v>#REF!</v>
          </cell>
        </row>
        <row r="402">
          <cell r="A402" t="e">
            <v>#REF!</v>
          </cell>
        </row>
        <row r="403">
          <cell r="A403" t="e">
            <v>#REF!</v>
          </cell>
        </row>
        <row r="404">
          <cell r="A404" t="e">
            <v>#REF!</v>
          </cell>
        </row>
        <row r="405">
          <cell r="A405" t="e">
            <v>#REF!</v>
          </cell>
        </row>
        <row r="406">
          <cell r="A406" t="e">
            <v>#REF!</v>
          </cell>
        </row>
        <row r="407">
          <cell r="A407" t="e">
            <v>#REF!</v>
          </cell>
        </row>
        <row r="408">
          <cell r="A408" t="e">
            <v>#REF!</v>
          </cell>
        </row>
        <row r="409">
          <cell r="A409" t="e">
            <v>#REF!</v>
          </cell>
        </row>
        <row r="410">
          <cell r="A410" t="e">
            <v>#REF!</v>
          </cell>
        </row>
        <row r="411">
          <cell r="A411" t="e">
            <v>#REF!</v>
          </cell>
        </row>
        <row r="412">
          <cell r="A412" t="e">
            <v>#REF!</v>
          </cell>
        </row>
        <row r="413">
          <cell r="A413" t="e">
            <v>#REF!</v>
          </cell>
        </row>
        <row r="414">
          <cell r="A414" t="e">
            <v>#REF!</v>
          </cell>
        </row>
        <row r="415">
          <cell r="A415" t="e">
            <v>#REF!</v>
          </cell>
        </row>
        <row r="416">
          <cell r="A416" t="e">
            <v>#REF!</v>
          </cell>
        </row>
        <row r="417">
          <cell r="A417" t="e">
            <v>#REF!</v>
          </cell>
        </row>
        <row r="418">
          <cell r="A418" t="e">
            <v>#REF!</v>
          </cell>
        </row>
        <row r="419">
          <cell r="A419" t="e">
            <v>#REF!</v>
          </cell>
        </row>
        <row r="420">
          <cell r="A420" t="e">
            <v>#REF!</v>
          </cell>
        </row>
        <row r="421">
          <cell r="A421" t="e">
            <v>#REF!</v>
          </cell>
        </row>
        <row r="422">
          <cell r="A422" t="e">
            <v>#REF!</v>
          </cell>
        </row>
        <row r="423">
          <cell r="A423" t="e">
            <v>#REF!</v>
          </cell>
        </row>
        <row r="424">
          <cell r="A424" t="e">
            <v>#REF!</v>
          </cell>
        </row>
        <row r="425">
          <cell r="A425" t="e">
            <v>#REF!</v>
          </cell>
        </row>
        <row r="426">
          <cell r="A426" t="e">
            <v>#REF!</v>
          </cell>
        </row>
        <row r="427">
          <cell r="A427" t="e">
            <v>#REF!</v>
          </cell>
        </row>
        <row r="428">
          <cell r="A428" t="e">
            <v>#REF!</v>
          </cell>
        </row>
        <row r="429">
          <cell r="A429" t="e">
            <v>#REF!</v>
          </cell>
        </row>
        <row r="430">
          <cell r="A430" t="e">
            <v>#REF!</v>
          </cell>
        </row>
        <row r="431">
          <cell r="A431" t="e">
            <v>#REF!</v>
          </cell>
        </row>
        <row r="432">
          <cell r="A432" t="e">
            <v>#REF!</v>
          </cell>
        </row>
        <row r="433">
          <cell r="A433" t="e">
            <v>#REF!</v>
          </cell>
        </row>
        <row r="434">
          <cell r="A434" t="e">
            <v>#REF!</v>
          </cell>
        </row>
        <row r="435">
          <cell r="A435" t="e">
            <v>#REF!</v>
          </cell>
        </row>
        <row r="436">
          <cell r="A436" t="e">
            <v>#REF!</v>
          </cell>
        </row>
        <row r="437">
          <cell r="A437" t="e">
            <v>#REF!</v>
          </cell>
        </row>
        <row r="438">
          <cell r="A438" t="e">
            <v>#REF!</v>
          </cell>
        </row>
        <row r="439">
          <cell r="A439" t="e">
            <v>#REF!</v>
          </cell>
        </row>
        <row r="440">
          <cell r="A440" t="e">
            <v>#REF!</v>
          </cell>
        </row>
        <row r="441">
          <cell r="A441" t="e">
            <v>#REF!</v>
          </cell>
        </row>
        <row r="442">
          <cell r="A442" t="e">
            <v>#REF!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1(1600×550)"/>
      <sheetName val="900×550 "/>
      <sheetName val="512(2165×800)"/>
      <sheetName val="1150×550"/>
      <sheetName val="800×550"/>
      <sheetName val="1150×500"/>
      <sheetName val="1200×400"/>
      <sheetName val="몸체(460×600)"/>
      <sheetName val="560×550"/>
      <sheetName val="590×630"/>
      <sheetName val="502(760×600)"/>
      <sheetName val="840×700"/>
      <sheetName val="860×600"/>
      <sheetName val="870×770"/>
      <sheetName val="910×600"/>
      <sheetName val="937×610"/>
      <sheetName val="960×600"/>
      <sheetName val="980×640"/>
      <sheetName val="1000×610"/>
      <sheetName val="1080×770"/>
      <sheetName val="1130×600"/>
      <sheetName val="1200×600"/>
      <sheetName val="503(1230×510)"/>
      <sheetName val="1310×800"/>
      <sheetName val="1360×700"/>
      <sheetName val="1380×670"/>
      <sheetName val="1400×830"/>
      <sheetName val="1450×505"/>
      <sheetName val="1470×700"/>
      <sheetName val="1500×613"/>
      <sheetName val="1500×720"/>
      <sheetName val="1550×770"/>
      <sheetName val="1600×700"/>
      <sheetName val="1780×500"/>
      <sheetName val="1650×650"/>
      <sheetName val="1650×800"/>
      <sheetName val="2190×505"/>
      <sheetName val="504(2700×650)"/>
      <sheetName val="505(840×700)"/>
      <sheetName val="840×840"/>
      <sheetName val="848×613"/>
      <sheetName val="1060×700"/>
      <sheetName val="1080×670"/>
      <sheetName val="1110×722"/>
      <sheetName val="1160×650"/>
      <sheetName val="1160×680"/>
      <sheetName val="1160×730"/>
      <sheetName val="506(1210×730)"/>
      <sheetName val="1310×700"/>
      <sheetName val="1310×790"/>
      <sheetName val="1480×560"/>
      <sheetName val="511(1080×770)"/>
      <sheetName val="512(1360×700)"/>
      <sheetName val="512(1380×670)"/>
      <sheetName val="512(1500×720)"/>
      <sheetName val="512(1650×800)"/>
      <sheetName val="PD점검구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실행내역"/>
      <sheetName val="직노"/>
      <sheetName val="J直材4"/>
      <sheetName val="I一般比"/>
      <sheetName val="N賃率-職"/>
      <sheetName val="내역서2안"/>
      <sheetName val="설직재-1"/>
      <sheetName val="제직재"/>
      <sheetName val="패널"/>
      <sheetName val="목록"/>
      <sheetName val="기본일위"/>
      <sheetName val="집계"/>
      <sheetName val="경산"/>
      <sheetName val="일위"/>
      <sheetName val="공사노임"/>
      <sheetName val="Book4"/>
      <sheetName val="홍보비디오"/>
      <sheetName val="단가"/>
      <sheetName val="원가"/>
      <sheetName val="工완성공사율"/>
      <sheetName val="工관리비율"/>
      <sheetName val="직재"/>
      <sheetName val="2F 회의실견적(5_14 일대)"/>
      <sheetName val="일위대가목록"/>
      <sheetName val=" HIT-&gt;HMC 견적(3900)"/>
      <sheetName val="일위대가"/>
      <sheetName val="일위대가(4층원격)"/>
      <sheetName val="노임"/>
      <sheetName val="내역서"/>
      <sheetName val="지형제작"/>
      <sheetName val="단가 (2)"/>
      <sheetName val="갑지"/>
      <sheetName val="집계표"/>
      <sheetName val="1안"/>
      <sheetName val="조명시설"/>
      <sheetName val="2공구산출내역"/>
      <sheetName val="수량산출"/>
      <sheetName val="원본(갑지)"/>
      <sheetName val="안정검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타견적1"/>
      <sheetName val="타견적2"/>
      <sheetName val="타견적3"/>
      <sheetName val="견적대비표"/>
      <sheetName val="내역서"/>
      <sheetName val="단가대비표"/>
      <sheetName val="PANEL 중량산출"/>
      <sheetName val="중량산출"/>
      <sheetName val="수량산출"/>
      <sheetName val="1안"/>
      <sheetName val="시행후면적"/>
      <sheetName val="수지예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44"/>
  <sheetViews>
    <sheetView view="pageBreakPreview" topLeftCell="B1" zoomScale="80" zoomScaleNormal="80" zoomScaleSheetLayoutView="80" workbookViewId="0">
      <pane xSplit="3" ySplit="9" topLeftCell="E10" activePane="bottomRight" state="frozen"/>
      <selection activeCell="A145" sqref="A145"/>
      <selection pane="topRight" activeCell="A145" sqref="A145"/>
      <selection pane="bottomLeft" activeCell="A145" sqref="A145"/>
      <selection pane="bottomRight" activeCell="H16" sqref="H16"/>
    </sheetView>
  </sheetViews>
  <sheetFormatPr defaultRowHeight="16.5" x14ac:dyDescent="0.3"/>
  <cols>
    <col min="1" max="1" width="0" style="1" hidden="1" customWidth="1"/>
    <col min="2" max="3" width="6.125" style="1" customWidth="1"/>
    <col min="4" max="4" width="31" style="1" customWidth="1"/>
    <col min="5" max="5" width="11.625" style="2" customWidth="1"/>
    <col min="6" max="8" width="19.875" style="2" customWidth="1"/>
    <col min="9" max="9" width="38.625" style="18" customWidth="1"/>
    <col min="10" max="10" width="27.25" style="1" customWidth="1"/>
    <col min="11" max="11" width="16.375" style="3" customWidth="1"/>
    <col min="12" max="12" width="11.25" style="1" customWidth="1"/>
    <col min="13" max="243" width="9" style="1"/>
    <col min="244" max="244" width="0" style="1" hidden="1" customWidth="1"/>
    <col min="245" max="246" width="5.375" style="1" customWidth="1"/>
    <col min="247" max="247" width="26.625" style="1" bestFit="1" customWidth="1"/>
    <col min="248" max="248" width="0" style="1" hidden="1" customWidth="1"/>
    <col min="249" max="253" width="22.5" style="1" customWidth="1"/>
    <col min="254" max="254" width="48.625" style="1" bestFit="1" customWidth="1"/>
    <col min="255" max="255" width="14.625" style="1" customWidth="1"/>
    <col min="256" max="499" width="9" style="1"/>
    <col min="500" max="500" width="0" style="1" hidden="1" customWidth="1"/>
    <col min="501" max="502" width="5.375" style="1" customWidth="1"/>
    <col min="503" max="503" width="26.625" style="1" bestFit="1" customWidth="1"/>
    <col min="504" max="504" width="0" style="1" hidden="1" customWidth="1"/>
    <col min="505" max="509" width="22.5" style="1" customWidth="1"/>
    <col min="510" max="510" width="48.625" style="1" bestFit="1" customWidth="1"/>
    <col min="511" max="511" width="14.625" style="1" customWidth="1"/>
    <col min="512" max="755" width="9" style="1"/>
    <col min="756" max="756" width="0" style="1" hidden="1" customWidth="1"/>
    <col min="757" max="758" width="5.375" style="1" customWidth="1"/>
    <col min="759" max="759" width="26.625" style="1" bestFit="1" customWidth="1"/>
    <col min="760" max="760" width="0" style="1" hidden="1" customWidth="1"/>
    <col min="761" max="765" width="22.5" style="1" customWidth="1"/>
    <col min="766" max="766" width="48.625" style="1" bestFit="1" customWidth="1"/>
    <col min="767" max="767" width="14.625" style="1" customWidth="1"/>
    <col min="768" max="1011" width="9" style="1"/>
    <col min="1012" max="1012" width="0" style="1" hidden="1" customWidth="1"/>
    <col min="1013" max="1014" width="5.375" style="1" customWidth="1"/>
    <col min="1015" max="1015" width="26.625" style="1" bestFit="1" customWidth="1"/>
    <col min="1016" max="1016" width="0" style="1" hidden="1" customWidth="1"/>
    <col min="1017" max="1021" width="22.5" style="1" customWidth="1"/>
    <col min="1022" max="1022" width="48.625" style="1" bestFit="1" customWidth="1"/>
    <col min="1023" max="1023" width="14.625" style="1" customWidth="1"/>
    <col min="1024" max="1267" width="9" style="1"/>
    <col min="1268" max="1268" width="0" style="1" hidden="1" customWidth="1"/>
    <col min="1269" max="1270" width="5.375" style="1" customWidth="1"/>
    <col min="1271" max="1271" width="26.625" style="1" bestFit="1" customWidth="1"/>
    <col min="1272" max="1272" width="0" style="1" hidden="1" customWidth="1"/>
    <col min="1273" max="1277" width="22.5" style="1" customWidth="1"/>
    <col min="1278" max="1278" width="48.625" style="1" bestFit="1" customWidth="1"/>
    <col min="1279" max="1279" width="14.625" style="1" customWidth="1"/>
    <col min="1280" max="1523" width="9" style="1"/>
    <col min="1524" max="1524" width="0" style="1" hidden="1" customWidth="1"/>
    <col min="1525" max="1526" width="5.375" style="1" customWidth="1"/>
    <col min="1527" max="1527" width="26.625" style="1" bestFit="1" customWidth="1"/>
    <col min="1528" max="1528" width="0" style="1" hidden="1" customWidth="1"/>
    <col min="1529" max="1533" width="22.5" style="1" customWidth="1"/>
    <col min="1534" max="1534" width="48.625" style="1" bestFit="1" customWidth="1"/>
    <col min="1535" max="1535" width="14.625" style="1" customWidth="1"/>
    <col min="1536" max="1779" width="9" style="1"/>
    <col min="1780" max="1780" width="0" style="1" hidden="1" customWidth="1"/>
    <col min="1781" max="1782" width="5.375" style="1" customWidth="1"/>
    <col min="1783" max="1783" width="26.625" style="1" bestFit="1" customWidth="1"/>
    <col min="1784" max="1784" width="0" style="1" hidden="1" customWidth="1"/>
    <col min="1785" max="1789" width="22.5" style="1" customWidth="1"/>
    <col min="1790" max="1790" width="48.625" style="1" bestFit="1" customWidth="1"/>
    <col min="1791" max="1791" width="14.625" style="1" customWidth="1"/>
    <col min="1792" max="2035" width="9" style="1"/>
    <col min="2036" max="2036" width="0" style="1" hidden="1" customWidth="1"/>
    <col min="2037" max="2038" width="5.375" style="1" customWidth="1"/>
    <col min="2039" max="2039" width="26.625" style="1" bestFit="1" customWidth="1"/>
    <col min="2040" max="2040" width="0" style="1" hidden="1" customWidth="1"/>
    <col min="2041" max="2045" width="22.5" style="1" customWidth="1"/>
    <col min="2046" max="2046" width="48.625" style="1" bestFit="1" customWidth="1"/>
    <col min="2047" max="2047" width="14.625" style="1" customWidth="1"/>
    <col min="2048" max="2291" width="9" style="1"/>
    <col min="2292" max="2292" width="0" style="1" hidden="1" customWidth="1"/>
    <col min="2293" max="2294" width="5.375" style="1" customWidth="1"/>
    <col min="2295" max="2295" width="26.625" style="1" bestFit="1" customWidth="1"/>
    <col min="2296" max="2296" width="0" style="1" hidden="1" customWidth="1"/>
    <col min="2297" max="2301" width="22.5" style="1" customWidth="1"/>
    <col min="2302" max="2302" width="48.625" style="1" bestFit="1" customWidth="1"/>
    <col min="2303" max="2303" width="14.625" style="1" customWidth="1"/>
    <col min="2304" max="2547" width="9" style="1"/>
    <col min="2548" max="2548" width="0" style="1" hidden="1" customWidth="1"/>
    <col min="2549" max="2550" width="5.375" style="1" customWidth="1"/>
    <col min="2551" max="2551" width="26.625" style="1" bestFit="1" customWidth="1"/>
    <col min="2552" max="2552" width="0" style="1" hidden="1" customWidth="1"/>
    <col min="2553" max="2557" width="22.5" style="1" customWidth="1"/>
    <col min="2558" max="2558" width="48.625" style="1" bestFit="1" customWidth="1"/>
    <col min="2559" max="2559" width="14.625" style="1" customWidth="1"/>
    <col min="2560" max="2803" width="9" style="1"/>
    <col min="2804" max="2804" width="0" style="1" hidden="1" customWidth="1"/>
    <col min="2805" max="2806" width="5.375" style="1" customWidth="1"/>
    <col min="2807" max="2807" width="26.625" style="1" bestFit="1" customWidth="1"/>
    <col min="2808" max="2808" width="0" style="1" hidden="1" customWidth="1"/>
    <col min="2809" max="2813" width="22.5" style="1" customWidth="1"/>
    <col min="2814" max="2814" width="48.625" style="1" bestFit="1" customWidth="1"/>
    <col min="2815" max="2815" width="14.625" style="1" customWidth="1"/>
    <col min="2816" max="3059" width="9" style="1"/>
    <col min="3060" max="3060" width="0" style="1" hidden="1" customWidth="1"/>
    <col min="3061" max="3062" width="5.375" style="1" customWidth="1"/>
    <col min="3063" max="3063" width="26.625" style="1" bestFit="1" customWidth="1"/>
    <col min="3064" max="3064" width="0" style="1" hidden="1" customWidth="1"/>
    <col min="3065" max="3069" width="22.5" style="1" customWidth="1"/>
    <col min="3070" max="3070" width="48.625" style="1" bestFit="1" customWidth="1"/>
    <col min="3071" max="3071" width="14.625" style="1" customWidth="1"/>
    <col min="3072" max="3315" width="9" style="1"/>
    <col min="3316" max="3316" width="0" style="1" hidden="1" customWidth="1"/>
    <col min="3317" max="3318" width="5.375" style="1" customWidth="1"/>
    <col min="3319" max="3319" width="26.625" style="1" bestFit="1" customWidth="1"/>
    <col min="3320" max="3320" width="0" style="1" hidden="1" customWidth="1"/>
    <col min="3321" max="3325" width="22.5" style="1" customWidth="1"/>
    <col min="3326" max="3326" width="48.625" style="1" bestFit="1" customWidth="1"/>
    <col min="3327" max="3327" width="14.625" style="1" customWidth="1"/>
    <col min="3328" max="3571" width="9" style="1"/>
    <col min="3572" max="3572" width="0" style="1" hidden="1" customWidth="1"/>
    <col min="3573" max="3574" width="5.375" style="1" customWidth="1"/>
    <col min="3575" max="3575" width="26.625" style="1" bestFit="1" customWidth="1"/>
    <col min="3576" max="3576" width="0" style="1" hidden="1" customWidth="1"/>
    <col min="3577" max="3581" width="22.5" style="1" customWidth="1"/>
    <col min="3582" max="3582" width="48.625" style="1" bestFit="1" customWidth="1"/>
    <col min="3583" max="3583" width="14.625" style="1" customWidth="1"/>
    <col min="3584" max="3827" width="9" style="1"/>
    <col min="3828" max="3828" width="0" style="1" hidden="1" customWidth="1"/>
    <col min="3829" max="3830" width="5.375" style="1" customWidth="1"/>
    <col min="3831" max="3831" width="26.625" style="1" bestFit="1" customWidth="1"/>
    <col min="3832" max="3832" width="0" style="1" hidden="1" customWidth="1"/>
    <col min="3833" max="3837" width="22.5" style="1" customWidth="1"/>
    <col min="3838" max="3838" width="48.625" style="1" bestFit="1" customWidth="1"/>
    <col min="3839" max="3839" width="14.625" style="1" customWidth="1"/>
    <col min="3840" max="4083" width="9" style="1"/>
    <col min="4084" max="4084" width="0" style="1" hidden="1" customWidth="1"/>
    <col min="4085" max="4086" width="5.375" style="1" customWidth="1"/>
    <col min="4087" max="4087" width="26.625" style="1" bestFit="1" customWidth="1"/>
    <col min="4088" max="4088" width="0" style="1" hidden="1" customWidth="1"/>
    <col min="4089" max="4093" width="22.5" style="1" customWidth="1"/>
    <col min="4094" max="4094" width="48.625" style="1" bestFit="1" customWidth="1"/>
    <col min="4095" max="4095" width="14.625" style="1" customWidth="1"/>
    <col min="4096" max="4339" width="9" style="1"/>
    <col min="4340" max="4340" width="0" style="1" hidden="1" customWidth="1"/>
    <col min="4341" max="4342" width="5.375" style="1" customWidth="1"/>
    <col min="4343" max="4343" width="26.625" style="1" bestFit="1" customWidth="1"/>
    <col min="4344" max="4344" width="0" style="1" hidden="1" customWidth="1"/>
    <col min="4345" max="4349" width="22.5" style="1" customWidth="1"/>
    <col min="4350" max="4350" width="48.625" style="1" bestFit="1" customWidth="1"/>
    <col min="4351" max="4351" width="14.625" style="1" customWidth="1"/>
    <col min="4352" max="4595" width="9" style="1"/>
    <col min="4596" max="4596" width="0" style="1" hidden="1" customWidth="1"/>
    <col min="4597" max="4598" width="5.375" style="1" customWidth="1"/>
    <col min="4599" max="4599" width="26.625" style="1" bestFit="1" customWidth="1"/>
    <col min="4600" max="4600" width="0" style="1" hidden="1" customWidth="1"/>
    <col min="4601" max="4605" width="22.5" style="1" customWidth="1"/>
    <col min="4606" max="4606" width="48.625" style="1" bestFit="1" customWidth="1"/>
    <col min="4607" max="4607" width="14.625" style="1" customWidth="1"/>
    <col min="4608" max="4851" width="9" style="1"/>
    <col min="4852" max="4852" width="0" style="1" hidden="1" customWidth="1"/>
    <col min="4853" max="4854" width="5.375" style="1" customWidth="1"/>
    <col min="4855" max="4855" width="26.625" style="1" bestFit="1" customWidth="1"/>
    <col min="4856" max="4856" width="0" style="1" hidden="1" customWidth="1"/>
    <col min="4857" max="4861" width="22.5" style="1" customWidth="1"/>
    <col min="4862" max="4862" width="48.625" style="1" bestFit="1" customWidth="1"/>
    <col min="4863" max="4863" width="14.625" style="1" customWidth="1"/>
    <col min="4864" max="5107" width="9" style="1"/>
    <col min="5108" max="5108" width="0" style="1" hidden="1" customWidth="1"/>
    <col min="5109" max="5110" width="5.375" style="1" customWidth="1"/>
    <col min="5111" max="5111" width="26.625" style="1" bestFit="1" customWidth="1"/>
    <col min="5112" max="5112" width="0" style="1" hidden="1" customWidth="1"/>
    <col min="5113" max="5117" width="22.5" style="1" customWidth="1"/>
    <col min="5118" max="5118" width="48.625" style="1" bestFit="1" customWidth="1"/>
    <col min="5119" max="5119" width="14.625" style="1" customWidth="1"/>
    <col min="5120" max="5363" width="9" style="1"/>
    <col min="5364" max="5364" width="0" style="1" hidden="1" customWidth="1"/>
    <col min="5365" max="5366" width="5.375" style="1" customWidth="1"/>
    <col min="5367" max="5367" width="26.625" style="1" bestFit="1" customWidth="1"/>
    <col min="5368" max="5368" width="0" style="1" hidden="1" customWidth="1"/>
    <col min="5369" max="5373" width="22.5" style="1" customWidth="1"/>
    <col min="5374" max="5374" width="48.625" style="1" bestFit="1" customWidth="1"/>
    <col min="5375" max="5375" width="14.625" style="1" customWidth="1"/>
    <col min="5376" max="5619" width="9" style="1"/>
    <col min="5620" max="5620" width="0" style="1" hidden="1" customWidth="1"/>
    <col min="5621" max="5622" width="5.375" style="1" customWidth="1"/>
    <col min="5623" max="5623" width="26.625" style="1" bestFit="1" customWidth="1"/>
    <col min="5624" max="5624" width="0" style="1" hidden="1" customWidth="1"/>
    <col min="5625" max="5629" width="22.5" style="1" customWidth="1"/>
    <col min="5630" max="5630" width="48.625" style="1" bestFit="1" customWidth="1"/>
    <col min="5631" max="5631" width="14.625" style="1" customWidth="1"/>
    <col min="5632" max="5875" width="9" style="1"/>
    <col min="5876" max="5876" width="0" style="1" hidden="1" customWidth="1"/>
    <col min="5877" max="5878" width="5.375" style="1" customWidth="1"/>
    <col min="5879" max="5879" width="26.625" style="1" bestFit="1" customWidth="1"/>
    <col min="5880" max="5880" width="0" style="1" hidden="1" customWidth="1"/>
    <col min="5881" max="5885" width="22.5" style="1" customWidth="1"/>
    <col min="5886" max="5886" width="48.625" style="1" bestFit="1" customWidth="1"/>
    <col min="5887" max="5887" width="14.625" style="1" customWidth="1"/>
    <col min="5888" max="6131" width="9" style="1"/>
    <col min="6132" max="6132" width="0" style="1" hidden="1" customWidth="1"/>
    <col min="6133" max="6134" width="5.375" style="1" customWidth="1"/>
    <col min="6135" max="6135" width="26.625" style="1" bestFit="1" customWidth="1"/>
    <col min="6136" max="6136" width="0" style="1" hidden="1" customWidth="1"/>
    <col min="6137" max="6141" width="22.5" style="1" customWidth="1"/>
    <col min="6142" max="6142" width="48.625" style="1" bestFit="1" customWidth="1"/>
    <col min="6143" max="6143" width="14.625" style="1" customWidth="1"/>
    <col min="6144" max="6387" width="9" style="1"/>
    <col min="6388" max="6388" width="0" style="1" hidden="1" customWidth="1"/>
    <col min="6389" max="6390" width="5.375" style="1" customWidth="1"/>
    <col min="6391" max="6391" width="26.625" style="1" bestFit="1" customWidth="1"/>
    <col min="6392" max="6392" width="0" style="1" hidden="1" customWidth="1"/>
    <col min="6393" max="6397" width="22.5" style="1" customWidth="1"/>
    <col min="6398" max="6398" width="48.625" style="1" bestFit="1" customWidth="1"/>
    <col min="6399" max="6399" width="14.625" style="1" customWidth="1"/>
    <col min="6400" max="6643" width="9" style="1"/>
    <col min="6644" max="6644" width="0" style="1" hidden="1" customWidth="1"/>
    <col min="6645" max="6646" width="5.375" style="1" customWidth="1"/>
    <col min="6647" max="6647" width="26.625" style="1" bestFit="1" customWidth="1"/>
    <col min="6648" max="6648" width="0" style="1" hidden="1" customWidth="1"/>
    <col min="6649" max="6653" width="22.5" style="1" customWidth="1"/>
    <col min="6654" max="6654" width="48.625" style="1" bestFit="1" customWidth="1"/>
    <col min="6655" max="6655" width="14.625" style="1" customWidth="1"/>
    <col min="6656" max="6899" width="9" style="1"/>
    <col min="6900" max="6900" width="0" style="1" hidden="1" customWidth="1"/>
    <col min="6901" max="6902" width="5.375" style="1" customWidth="1"/>
    <col min="6903" max="6903" width="26.625" style="1" bestFit="1" customWidth="1"/>
    <col min="6904" max="6904" width="0" style="1" hidden="1" customWidth="1"/>
    <col min="6905" max="6909" width="22.5" style="1" customWidth="1"/>
    <col min="6910" max="6910" width="48.625" style="1" bestFit="1" customWidth="1"/>
    <col min="6911" max="6911" width="14.625" style="1" customWidth="1"/>
    <col min="6912" max="7155" width="9" style="1"/>
    <col min="7156" max="7156" width="0" style="1" hidden="1" customWidth="1"/>
    <col min="7157" max="7158" width="5.375" style="1" customWidth="1"/>
    <col min="7159" max="7159" width="26.625" style="1" bestFit="1" customWidth="1"/>
    <col min="7160" max="7160" width="0" style="1" hidden="1" customWidth="1"/>
    <col min="7161" max="7165" width="22.5" style="1" customWidth="1"/>
    <col min="7166" max="7166" width="48.625" style="1" bestFit="1" customWidth="1"/>
    <col min="7167" max="7167" width="14.625" style="1" customWidth="1"/>
    <col min="7168" max="7411" width="9" style="1"/>
    <col min="7412" max="7412" width="0" style="1" hidden="1" customWidth="1"/>
    <col min="7413" max="7414" width="5.375" style="1" customWidth="1"/>
    <col min="7415" max="7415" width="26.625" style="1" bestFit="1" customWidth="1"/>
    <col min="7416" max="7416" width="0" style="1" hidden="1" customWidth="1"/>
    <col min="7417" max="7421" width="22.5" style="1" customWidth="1"/>
    <col min="7422" max="7422" width="48.625" style="1" bestFit="1" customWidth="1"/>
    <col min="7423" max="7423" width="14.625" style="1" customWidth="1"/>
    <col min="7424" max="7667" width="9" style="1"/>
    <col min="7668" max="7668" width="0" style="1" hidden="1" customWidth="1"/>
    <col min="7669" max="7670" width="5.375" style="1" customWidth="1"/>
    <col min="7671" max="7671" width="26.625" style="1" bestFit="1" customWidth="1"/>
    <col min="7672" max="7672" width="0" style="1" hidden="1" customWidth="1"/>
    <col min="7673" max="7677" width="22.5" style="1" customWidth="1"/>
    <col min="7678" max="7678" width="48.625" style="1" bestFit="1" customWidth="1"/>
    <col min="7679" max="7679" width="14.625" style="1" customWidth="1"/>
    <col min="7680" max="7923" width="9" style="1"/>
    <col min="7924" max="7924" width="0" style="1" hidden="1" customWidth="1"/>
    <col min="7925" max="7926" width="5.375" style="1" customWidth="1"/>
    <col min="7927" max="7927" width="26.625" style="1" bestFit="1" customWidth="1"/>
    <col min="7928" max="7928" width="0" style="1" hidden="1" customWidth="1"/>
    <col min="7929" max="7933" width="22.5" style="1" customWidth="1"/>
    <col min="7934" max="7934" width="48.625" style="1" bestFit="1" customWidth="1"/>
    <col min="7935" max="7935" width="14.625" style="1" customWidth="1"/>
    <col min="7936" max="8179" width="9" style="1"/>
    <col min="8180" max="8180" width="0" style="1" hidden="1" customWidth="1"/>
    <col min="8181" max="8182" width="5.375" style="1" customWidth="1"/>
    <col min="8183" max="8183" width="26.625" style="1" bestFit="1" customWidth="1"/>
    <col min="8184" max="8184" width="0" style="1" hidden="1" customWidth="1"/>
    <col min="8185" max="8189" width="22.5" style="1" customWidth="1"/>
    <col min="8190" max="8190" width="48.625" style="1" bestFit="1" customWidth="1"/>
    <col min="8191" max="8191" width="14.625" style="1" customWidth="1"/>
    <col min="8192" max="8435" width="9" style="1"/>
    <col min="8436" max="8436" width="0" style="1" hidden="1" customWidth="1"/>
    <col min="8437" max="8438" width="5.375" style="1" customWidth="1"/>
    <col min="8439" max="8439" width="26.625" style="1" bestFit="1" customWidth="1"/>
    <col min="8440" max="8440" width="0" style="1" hidden="1" customWidth="1"/>
    <col min="8441" max="8445" width="22.5" style="1" customWidth="1"/>
    <col min="8446" max="8446" width="48.625" style="1" bestFit="1" customWidth="1"/>
    <col min="8447" max="8447" width="14.625" style="1" customWidth="1"/>
    <col min="8448" max="8691" width="9" style="1"/>
    <col min="8692" max="8692" width="0" style="1" hidden="1" customWidth="1"/>
    <col min="8693" max="8694" width="5.375" style="1" customWidth="1"/>
    <col min="8695" max="8695" width="26.625" style="1" bestFit="1" customWidth="1"/>
    <col min="8696" max="8696" width="0" style="1" hidden="1" customWidth="1"/>
    <col min="8697" max="8701" width="22.5" style="1" customWidth="1"/>
    <col min="8702" max="8702" width="48.625" style="1" bestFit="1" customWidth="1"/>
    <col min="8703" max="8703" width="14.625" style="1" customWidth="1"/>
    <col min="8704" max="8947" width="9" style="1"/>
    <col min="8948" max="8948" width="0" style="1" hidden="1" customWidth="1"/>
    <col min="8949" max="8950" width="5.375" style="1" customWidth="1"/>
    <col min="8951" max="8951" width="26.625" style="1" bestFit="1" customWidth="1"/>
    <col min="8952" max="8952" width="0" style="1" hidden="1" customWidth="1"/>
    <col min="8953" max="8957" width="22.5" style="1" customWidth="1"/>
    <col min="8958" max="8958" width="48.625" style="1" bestFit="1" customWidth="1"/>
    <col min="8959" max="8959" width="14.625" style="1" customWidth="1"/>
    <col min="8960" max="9203" width="9" style="1"/>
    <col min="9204" max="9204" width="0" style="1" hidden="1" customWidth="1"/>
    <col min="9205" max="9206" width="5.375" style="1" customWidth="1"/>
    <col min="9207" max="9207" width="26.625" style="1" bestFit="1" customWidth="1"/>
    <col min="9208" max="9208" width="0" style="1" hidden="1" customWidth="1"/>
    <col min="9209" max="9213" width="22.5" style="1" customWidth="1"/>
    <col min="9214" max="9214" width="48.625" style="1" bestFit="1" customWidth="1"/>
    <col min="9215" max="9215" width="14.625" style="1" customWidth="1"/>
    <col min="9216" max="9459" width="9" style="1"/>
    <col min="9460" max="9460" width="0" style="1" hidden="1" customWidth="1"/>
    <col min="9461" max="9462" width="5.375" style="1" customWidth="1"/>
    <col min="9463" max="9463" width="26.625" style="1" bestFit="1" customWidth="1"/>
    <col min="9464" max="9464" width="0" style="1" hidden="1" customWidth="1"/>
    <col min="9465" max="9469" width="22.5" style="1" customWidth="1"/>
    <col min="9470" max="9470" width="48.625" style="1" bestFit="1" customWidth="1"/>
    <col min="9471" max="9471" width="14.625" style="1" customWidth="1"/>
    <col min="9472" max="9715" width="9" style="1"/>
    <col min="9716" max="9716" width="0" style="1" hidden="1" customWidth="1"/>
    <col min="9717" max="9718" width="5.375" style="1" customWidth="1"/>
    <col min="9719" max="9719" width="26.625" style="1" bestFit="1" customWidth="1"/>
    <col min="9720" max="9720" width="0" style="1" hidden="1" customWidth="1"/>
    <col min="9721" max="9725" width="22.5" style="1" customWidth="1"/>
    <col min="9726" max="9726" width="48.625" style="1" bestFit="1" customWidth="1"/>
    <col min="9727" max="9727" width="14.625" style="1" customWidth="1"/>
    <col min="9728" max="9971" width="9" style="1"/>
    <col min="9972" max="9972" width="0" style="1" hidden="1" customWidth="1"/>
    <col min="9973" max="9974" width="5.375" style="1" customWidth="1"/>
    <col min="9975" max="9975" width="26.625" style="1" bestFit="1" customWidth="1"/>
    <col min="9976" max="9976" width="0" style="1" hidden="1" customWidth="1"/>
    <col min="9977" max="9981" width="22.5" style="1" customWidth="1"/>
    <col min="9982" max="9982" width="48.625" style="1" bestFit="1" customWidth="1"/>
    <col min="9983" max="9983" width="14.625" style="1" customWidth="1"/>
    <col min="9984" max="10227" width="9" style="1"/>
    <col min="10228" max="10228" width="0" style="1" hidden="1" customWidth="1"/>
    <col min="10229" max="10230" width="5.375" style="1" customWidth="1"/>
    <col min="10231" max="10231" width="26.625" style="1" bestFit="1" customWidth="1"/>
    <col min="10232" max="10232" width="0" style="1" hidden="1" customWidth="1"/>
    <col min="10233" max="10237" width="22.5" style="1" customWidth="1"/>
    <col min="10238" max="10238" width="48.625" style="1" bestFit="1" customWidth="1"/>
    <col min="10239" max="10239" width="14.625" style="1" customWidth="1"/>
    <col min="10240" max="10483" width="9" style="1"/>
    <col min="10484" max="10484" width="0" style="1" hidden="1" customWidth="1"/>
    <col min="10485" max="10486" width="5.375" style="1" customWidth="1"/>
    <col min="10487" max="10487" width="26.625" style="1" bestFit="1" customWidth="1"/>
    <col min="10488" max="10488" width="0" style="1" hidden="1" customWidth="1"/>
    <col min="10489" max="10493" width="22.5" style="1" customWidth="1"/>
    <col min="10494" max="10494" width="48.625" style="1" bestFit="1" customWidth="1"/>
    <col min="10495" max="10495" width="14.625" style="1" customWidth="1"/>
    <col min="10496" max="10739" width="9" style="1"/>
    <col min="10740" max="10740" width="0" style="1" hidden="1" customWidth="1"/>
    <col min="10741" max="10742" width="5.375" style="1" customWidth="1"/>
    <col min="10743" max="10743" width="26.625" style="1" bestFit="1" customWidth="1"/>
    <col min="10744" max="10744" width="0" style="1" hidden="1" customWidth="1"/>
    <col min="10745" max="10749" width="22.5" style="1" customWidth="1"/>
    <col min="10750" max="10750" width="48.625" style="1" bestFit="1" customWidth="1"/>
    <col min="10751" max="10751" width="14.625" style="1" customWidth="1"/>
    <col min="10752" max="10995" width="9" style="1"/>
    <col min="10996" max="10996" width="0" style="1" hidden="1" customWidth="1"/>
    <col min="10997" max="10998" width="5.375" style="1" customWidth="1"/>
    <col min="10999" max="10999" width="26.625" style="1" bestFit="1" customWidth="1"/>
    <col min="11000" max="11000" width="0" style="1" hidden="1" customWidth="1"/>
    <col min="11001" max="11005" width="22.5" style="1" customWidth="1"/>
    <col min="11006" max="11006" width="48.625" style="1" bestFit="1" customWidth="1"/>
    <col min="11007" max="11007" width="14.625" style="1" customWidth="1"/>
    <col min="11008" max="11251" width="9" style="1"/>
    <col min="11252" max="11252" width="0" style="1" hidden="1" customWidth="1"/>
    <col min="11253" max="11254" width="5.375" style="1" customWidth="1"/>
    <col min="11255" max="11255" width="26.625" style="1" bestFit="1" customWidth="1"/>
    <col min="11256" max="11256" width="0" style="1" hidden="1" customWidth="1"/>
    <col min="11257" max="11261" width="22.5" style="1" customWidth="1"/>
    <col min="11262" max="11262" width="48.625" style="1" bestFit="1" customWidth="1"/>
    <col min="11263" max="11263" width="14.625" style="1" customWidth="1"/>
    <col min="11264" max="11507" width="9" style="1"/>
    <col min="11508" max="11508" width="0" style="1" hidden="1" customWidth="1"/>
    <col min="11509" max="11510" width="5.375" style="1" customWidth="1"/>
    <col min="11511" max="11511" width="26.625" style="1" bestFit="1" customWidth="1"/>
    <col min="11512" max="11512" width="0" style="1" hidden="1" customWidth="1"/>
    <col min="11513" max="11517" width="22.5" style="1" customWidth="1"/>
    <col min="11518" max="11518" width="48.625" style="1" bestFit="1" customWidth="1"/>
    <col min="11519" max="11519" width="14.625" style="1" customWidth="1"/>
    <col min="11520" max="11763" width="9" style="1"/>
    <col min="11764" max="11764" width="0" style="1" hidden="1" customWidth="1"/>
    <col min="11765" max="11766" width="5.375" style="1" customWidth="1"/>
    <col min="11767" max="11767" width="26.625" style="1" bestFit="1" customWidth="1"/>
    <col min="11768" max="11768" width="0" style="1" hidden="1" customWidth="1"/>
    <col min="11769" max="11773" width="22.5" style="1" customWidth="1"/>
    <col min="11774" max="11774" width="48.625" style="1" bestFit="1" customWidth="1"/>
    <col min="11775" max="11775" width="14.625" style="1" customWidth="1"/>
    <col min="11776" max="12019" width="9" style="1"/>
    <col min="12020" max="12020" width="0" style="1" hidden="1" customWidth="1"/>
    <col min="12021" max="12022" width="5.375" style="1" customWidth="1"/>
    <col min="12023" max="12023" width="26.625" style="1" bestFit="1" customWidth="1"/>
    <col min="12024" max="12024" width="0" style="1" hidden="1" customWidth="1"/>
    <col min="12025" max="12029" width="22.5" style="1" customWidth="1"/>
    <col min="12030" max="12030" width="48.625" style="1" bestFit="1" customWidth="1"/>
    <col min="12031" max="12031" width="14.625" style="1" customWidth="1"/>
    <col min="12032" max="12275" width="9" style="1"/>
    <col min="12276" max="12276" width="0" style="1" hidden="1" customWidth="1"/>
    <col min="12277" max="12278" width="5.375" style="1" customWidth="1"/>
    <col min="12279" max="12279" width="26.625" style="1" bestFit="1" customWidth="1"/>
    <col min="12280" max="12280" width="0" style="1" hidden="1" customWidth="1"/>
    <col min="12281" max="12285" width="22.5" style="1" customWidth="1"/>
    <col min="12286" max="12286" width="48.625" style="1" bestFit="1" customWidth="1"/>
    <col min="12287" max="12287" width="14.625" style="1" customWidth="1"/>
    <col min="12288" max="12531" width="9" style="1"/>
    <col min="12532" max="12532" width="0" style="1" hidden="1" customWidth="1"/>
    <col min="12533" max="12534" width="5.375" style="1" customWidth="1"/>
    <col min="12535" max="12535" width="26.625" style="1" bestFit="1" customWidth="1"/>
    <col min="12536" max="12536" width="0" style="1" hidden="1" customWidth="1"/>
    <col min="12537" max="12541" width="22.5" style="1" customWidth="1"/>
    <col min="12542" max="12542" width="48.625" style="1" bestFit="1" customWidth="1"/>
    <col min="12543" max="12543" width="14.625" style="1" customWidth="1"/>
    <col min="12544" max="12787" width="9" style="1"/>
    <col min="12788" max="12788" width="0" style="1" hidden="1" customWidth="1"/>
    <col min="12789" max="12790" width="5.375" style="1" customWidth="1"/>
    <col min="12791" max="12791" width="26.625" style="1" bestFit="1" customWidth="1"/>
    <col min="12792" max="12792" width="0" style="1" hidden="1" customWidth="1"/>
    <col min="12793" max="12797" width="22.5" style="1" customWidth="1"/>
    <col min="12798" max="12798" width="48.625" style="1" bestFit="1" customWidth="1"/>
    <col min="12799" max="12799" width="14.625" style="1" customWidth="1"/>
    <col min="12800" max="13043" width="9" style="1"/>
    <col min="13044" max="13044" width="0" style="1" hidden="1" customWidth="1"/>
    <col min="13045" max="13046" width="5.375" style="1" customWidth="1"/>
    <col min="13047" max="13047" width="26.625" style="1" bestFit="1" customWidth="1"/>
    <col min="13048" max="13048" width="0" style="1" hidden="1" customWidth="1"/>
    <col min="13049" max="13053" width="22.5" style="1" customWidth="1"/>
    <col min="13054" max="13054" width="48.625" style="1" bestFit="1" customWidth="1"/>
    <col min="13055" max="13055" width="14.625" style="1" customWidth="1"/>
    <col min="13056" max="13299" width="9" style="1"/>
    <col min="13300" max="13300" width="0" style="1" hidden="1" customWidth="1"/>
    <col min="13301" max="13302" width="5.375" style="1" customWidth="1"/>
    <col min="13303" max="13303" width="26.625" style="1" bestFit="1" customWidth="1"/>
    <col min="13304" max="13304" width="0" style="1" hidden="1" customWidth="1"/>
    <col min="13305" max="13309" width="22.5" style="1" customWidth="1"/>
    <col min="13310" max="13310" width="48.625" style="1" bestFit="1" customWidth="1"/>
    <col min="13311" max="13311" width="14.625" style="1" customWidth="1"/>
    <col min="13312" max="13555" width="9" style="1"/>
    <col min="13556" max="13556" width="0" style="1" hidden="1" customWidth="1"/>
    <col min="13557" max="13558" width="5.375" style="1" customWidth="1"/>
    <col min="13559" max="13559" width="26.625" style="1" bestFit="1" customWidth="1"/>
    <col min="13560" max="13560" width="0" style="1" hidden="1" customWidth="1"/>
    <col min="13561" max="13565" width="22.5" style="1" customWidth="1"/>
    <col min="13566" max="13566" width="48.625" style="1" bestFit="1" customWidth="1"/>
    <col min="13567" max="13567" width="14.625" style="1" customWidth="1"/>
    <col min="13568" max="13811" width="9" style="1"/>
    <col min="13812" max="13812" width="0" style="1" hidden="1" customWidth="1"/>
    <col min="13813" max="13814" width="5.375" style="1" customWidth="1"/>
    <col min="13815" max="13815" width="26.625" style="1" bestFit="1" customWidth="1"/>
    <col min="13816" max="13816" width="0" style="1" hidden="1" customWidth="1"/>
    <col min="13817" max="13821" width="22.5" style="1" customWidth="1"/>
    <col min="13822" max="13822" width="48.625" style="1" bestFit="1" customWidth="1"/>
    <col min="13823" max="13823" width="14.625" style="1" customWidth="1"/>
    <col min="13824" max="14067" width="9" style="1"/>
    <col min="14068" max="14068" width="0" style="1" hidden="1" customWidth="1"/>
    <col min="14069" max="14070" width="5.375" style="1" customWidth="1"/>
    <col min="14071" max="14071" width="26.625" style="1" bestFit="1" customWidth="1"/>
    <col min="14072" max="14072" width="0" style="1" hidden="1" customWidth="1"/>
    <col min="14073" max="14077" width="22.5" style="1" customWidth="1"/>
    <col min="14078" max="14078" width="48.625" style="1" bestFit="1" customWidth="1"/>
    <col min="14079" max="14079" width="14.625" style="1" customWidth="1"/>
    <col min="14080" max="14323" width="9" style="1"/>
    <col min="14324" max="14324" width="0" style="1" hidden="1" customWidth="1"/>
    <col min="14325" max="14326" width="5.375" style="1" customWidth="1"/>
    <col min="14327" max="14327" width="26.625" style="1" bestFit="1" customWidth="1"/>
    <col min="14328" max="14328" width="0" style="1" hidden="1" customWidth="1"/>
    <col min="14329" max="14333" width="22.5" style="1" customWidth="1"/>
    <col min="14334" max="14334" width="48.625" style="1" bestFit="1" customWidth="1"/>
    <col min="14335" max="14335" width="14.625" style="1" customWidth="1"/>
    <col min="14336" max="14579" width="9" style="1"/>
    <col min="14580" max="14580" width="0" style="1" hidden="1" customWidth="1"/>
    <col min="14581" max="14582" width="5.375" style="1" customWidth="1"/>
    <col min="14583" max="14583" width="26.625" style="1" bestFit="1" customWidth="1"/>
    <col min="14584" max="14584" width="0" style="1" hidden="1" customWidth="1"/>
    <col min="14585" max="14589" width="22.5" style="1" customWidth="1"/>
    <col min="14590" max="14590" width="48.625" style="1" bestFit="1" customWidth="1"/>
    <col min="14591" max="14591" width="14.625" style="1" customWidth="1"/>
    <col min="14592" max="14835" width="9" style="1"/>
    <col min="14836" max="14836" width="0" style="1" hidden="1" customWidth="1"/>
    <col min="14837" max="14838" width="5.375" style="1" customWidth="1"/>
    <col min="14839" max="14839" width="26.625" style="1" bestFit="1" customWidth="1"/>
    <col min="14840" max="14840" width="0" style="1" hidden="1" customWidth="1"/>
    <col min="14841" max="14845" width="22.5" style="1" customWidth="1"/>
    <col min="14846" max="14846" width="48.625" style="1" bestFit="1" customWidth="1"/>
    <col min="14847" max="14847" width="14.625" style="1" customWidth="1"/>
    <col min="14848" max="15091" width="9" style="1"/>
    <col min="15092" max="15092" width="0" style="1" hidden="1" customWidth="1"/>
    <col min="15093" max="15094" width="5.375" style="1" customWidth="1"/>
    <col min="15095" max="15095" width="26.625" style="1" bestFit="1" customWidth="1"/>
    <col min="15096" max="15096" width="0" style="1" hidden="1" customWidth="1"/>
    <col min="15097" max="15101" width="22.5" style="1" customWidth="1"/>
    <col min="15102" max="15102" width="48.625" style="1" bestFit="1" customWidth="1"/>
    <col min="15103" max="15103" width="14.625" style="1" customWidth="1"/>
    <col min="15104" max="15347" width="9" style="1"/>
    <col min="15348" max="15348" width="0" style="1" hidden="1" customWidth="1"/>
    <col min="15349" max="15350" width="5.375" style="1" customWidth="1"/>
    <col min="15351" max="15351" width="26.625" style="1" bestFit="1" customWidth="1"/>
    <col min="15352" max="15352" width="0" style="1" hidden="1" customWidth="1"/>
    <col min="15353" max="15357" width="22.5" style="1" customWidth="1"/>
    <col min="15358" max="15358" width="48.625" style="1" bestFit="1" customWidth="1"/>
    <col min="15359" max="15359" width="14.625" style="1" customWidth="1"/>
    <col min="15360" max="15603" width="9" style="1"/>
    <col min="15604" max="15604" width="0" style="1" hidden="1" customWidth="1"/>
    <col min="15605" max="15606" width="5.375" style="1" customWidth="1"/>
    <col min="15607" max="15607" width="26.625" style="1" bestFit="1" customWidth="1"/>
    <col min="15608" max="15608" width="0" style="1" hidden="1" customWidth="1"/>
    <col min="15609" max="15613" width="22.5" style="1" customWidth="1"/>
    <col min="15614" max="15614" width="48.625" style="1" bestFit="1" customWidth="1"/>
    <col min="15615" max="15615" width="14.625" style="1" customWidth="1"/>
    <col min="15616" max="15859" width="9" style="1"/>
    <col min="15860" max="15860" width="0" style="1" hidden="1" customWidth="1"/>
    <col min="15861" max="15862" width="5.375" style="1" customWidth="1"/>
    <col min="15863" max="15863" width="26.625" style="1" bestFit="1" customWidth="1"/>
    <col min="15864" max="15864" width="0" style="1" hidden="1" customWidth="1"/>
    <col min="15865" max="15869" width="22.5" style="1" customWidth="1"/>
    <col min="15870" max="15870" width="48.625" style="1" bestFit="1" customWidth="1"/>
    <col min="15871" max="15871" width="14.625" style="1" customWidth="1"/>
    <col min="15872" max="16115" width="9" style="1"/>
    <col min="16116" max="16116" width="0" style="1" hidden="1" customWidth="1"/>
    <col min="16117" max="16118" width="5.375" style="1" customWidth="1"/>
    <col min="16119" max="16119" width="26.625" style="1" bestFit="1" customWidth="1"/>
    <col min="16120" max="16120" width="0" style="1" hidden="1" customWidth="1"/>
    <col min="16121" max="16125" width="22.5" style="1" customWidth="1"/>
    <col min="16126" max="16126" width="48.625" style="1" bestFit="1" customWidth="1"/>
    <col min="16127" max="16127" width="14.625" style="1" customWidth="1"/>
    <col min="16128" max="16384" width="9" style="1"/>
  </cols>
  <sheetData>
    <row r="1" spans="1:12" ht="28.5" customHeight="1" x14ac:dyDescent="0.3">
      <c r="B1" s="180" t="s">
        <v>71</v>
      </c>
      <c r="C1" s="180"/>
      <c r="D1" s="180"/>
      <c r="E1" s="180"/>
      <c r="F1" s="180"/>
      <c r="G1" s="180"/>
      <c r="H1" s="180"/>
      <c r="I1" s="180"/>
      <c r="J1" s="180"/>
    </row>
    <row r="2" spans="1:12" ht="28.5" customHeight="1" x14ac:dyDescent="0.3">
      <c r="B2" s="32"/>
      <c r="C2" s="32"/>
      <c r="D2" s="32"/>
      <c r="E2" s="55"/>
      <c r="F2" s="32"/>
      <c r="G2" s="32"/>
      <c r="H2" s="32"/>
      <c r="I2" s="32"/>
      <c r="J2" s="32"/>
    </row>
    <row r="3" spans="1:12" ht="28.5" hidden="1" customHeight="1" x14ac:dyDescent="0.3">
      <c r="B3" s="32"/>
      <c r="C3" s="32"/>
      <c r="D3" s="32"/>
      <c r="E3" s="55"/>
      <c r="F3" s="32"/>
      <c r="G3" s="32"/>
      <c r="H3" s="32"/>
      <c r="I3" s="32"/>
      <c r="J3" s="32"/>
    </row>
    <row r="4" spans="1:12" ht="28.5" hidden="1" customHeight="1" x14ac:dyDescent="0.3">
      <c r="B4" s="32"/>
      <c r="C4" s="32"/>
      <c r="D4" s="32"/>
      <c r="E4" s="55"/>
      <c r="F4" s="32"/>
      <c r="G4" s="32"/>
      <c r="H4" s="32"/>
      <c r="I4" s="32"/>
      <c r="J4" s="32"/>
    </row>
    <row r="5" spans="1:12" ht="28.5" hidden="1" customHeight="1" x14ac:dyDescent="0.3">
      <c r="B5" s="32"/>
      <c r="C5" s="32"/>
      <c r="D5" s="32"/>
      <c r="E5" s="55"/>
      <c r="F5" s="32"/>
      <c r="G5" s="32"/>
      <c r="H5" s="32"/>
      <c r="I5" s="32"/>
      <c r="J5" s="32"/>
    </row>
    <row r="6" spans="1:12" ht="28.5" hidden="1" customHeight="1" x14ac:dyDescent="0.3">
      <c r="B6" s="32"/>
      <c r="C6" s="32"/>
      <c r="D6" s="32"/>
      <c r="E6" s="55"/>
      <c r="F6" s="32"/>
      <c r="G6" s="32"/>
      <c r="H6" s="32"/>
      <c r="I6" s="32"/>
      <c r="J6" s="32"/>
    </row>
    <row r="7" spans="1:12" ht="28.5" customHeight="1" x14ac:dyDescent="0.3">
      <c r="B7" s="35" t="s">
        <v>455</v>
      </c>
      <c r="C7" s="33"/>
      <c r="D7" s="33"/>
      <c r="E7" s="33"/>
      <c r="F7" s="33"/>
      <c r="G7" s="34"/>
      <c r="H7" s="34"/>
      <c r="I7" s="34"/>
      <c r="J7" s="56" t="s">
        <v>463</v>
      </c>
    </row>
    <row r="8" spans="1:12" ht="29.1" customHeight="1" x14ac:dyDescent="0.3">
      <c r="B8" s="5" t="s">
        <v>1</v>
      </c>
      <c r="C8" s="181"/>
      <c r="D8" s="3"/>
      <c r="E8" s="187" t="s">
        <v>452</v>
      </c>
      <c r="F8" s="191" t="s">
        <v>681</v>
      </c>
      <c r="G8" s="189" t="s">
        <v>682</v>
      </c>
      <c r="H8" s="189" t="s">
        <v>683</v>
      </c>
      <c r="I8" s="183" t="s">
        <v>29</v>
      </c>
      <c r="J8" s="185" t="s">
        <v>30</v>
      </c>
    </row>
    <row r="9" spans="1:12" ht="29.1" customHeight="1" thickBot="1" x14ac:dyDescent="0.35">
      <c r="B9" s="2"/>
      <c r="C9" s="1"/>
      <c r="D9" s="182"/>
      <c r="E9" s="188"/>
      <c r="F9" s="192"/>
      <c r="G9" s="190"/>
      <c r="H9" s="190"/>
      <c r="I9" s="184"/>
      <c r="J9" s="186"/>
    </row>
    <row r="10" spans="1:12" ht="36" customHeight="1" thickTop="1" x14ac:dyDescent="0.3">
      <c r="A10" s="6" t="s">
        <v>5</v>
      </c>
      <c r="B10" s="177" t="s">
        <v>70</v>
      </c>
      <c r="C10" s="173" t="s">
        <v>2</v>
      </c>
      <c r="D10" s="69" t="s">
        <v>31</v>
      </c>
      <c r="E10" s="70"/>
      <c r="F10" s="137">
        <f>'원가계산서(기계)(검은집)'!F5+'원가계산서(기계)(계단집)'!F5</f>
        <v>48744186</v>
      </c>
      <c r="G10" s="137">
        <f>'원가계산서(기계)(검은집)'!G5+'원가계산서(기계)(계단집)'!G5</f>
        <v>51408303</v>
      </c>
      <c r="H10" s="137">
        <f>'원가계산서(기계)(검은집)'!H5+'원가계산서(기계)(계단집)'!H5</f>
        <v>2664117</v>
      </c>
      <c r="I10" s="71" t="s">
        <v>0</v>
      </c>
      <c r="J10" s="138" t="s">
        <v>0</v>
      </c>
      <c r="L10" s="20"/>
    </row>
    <row r="11" spans="1:12" ht="36" customHeight="1" x14ac:dyDescent="0.3">
      <c r="A11" s="6" t="s">
        <v>8</v>
      </c>
      <c r="B11" s="178"/>
      <c r="C11" s="174"/>
      <c r="D11" s="66" t="s">
        <v>9</v>
      </c>
      <c r="E11" s="76"/>
      <c r="F11" s="77">
        <f>'원가계산서(기계)(검은집)'!F7+'원가계산서(기계)(계단집)'!F7</f>
        <v>0</v>
      </c>
      <c r="G11" s="77">
        <f>'원가계산서(기계)(검은집)'!G7+'원가계산서(기계)(계단집)'!G7</f>
        <v>0</v>
      </c>
      <c r="H11" s="77">
        <f>'원가계산서(기계)(검은집)'!H7+'원가계산서(기계)(계단집)'!H7</f>
        <v>0</v>
      </c>
      <c r="I11" s="67" t="s">
        <v>0</v>
      </c>
      <c r="J11" s="9" t="s">
        <v>0</v>
      </c>
      <c r="K11" s="36"/>
      <c r="L11" s="20"/>
    </row>
    <row r="12" spans="1:12" ht="36" customHeight="1" x14ac:dyDescent="0.3">
      <c r="A12" s="6" t="s">
        <v>10</v>
      </c>
      <c r="B12" s="178"/>
      <c r="C12" s="175"/>
      <c r="D12" s="66" t="s">
        <v>11</v>
      </c>
      <c r="E12" s="76"/>
      <c r="F12" s="77">
        <f>'원가계산서(기계)(검은집)'!F8+'원가계산서(기계)(계단집)'!F8</f>
        <v>48744186</v>
      </c>
      <c r="G12" s="77">
        <f>'원가계산서(기계)(검은집)'!G8+'원가계산서(기계)(계단집)'!G8</f>
        <v>51408303</v>
      </c>
      <c r="H12" s="77">
        <f>'원가계산서(기계)(검은집)'!H8+'원가계산서(기계)(계단집)'!H8</f>
        <v>2664117</v>
      </c>
      <c r="I12" s="67" t="s">
        <v>0</v>
      </c>
      <c r="J12" s="9" t="s">
        <v>0</v>
      </c>
      <c r="L12" s="20"/>
    </row>
    <row r="13" spans="1:12" ht="36" customHeight="1" x14ac:dyDescent="0.3">
      <c r="A13" s="6" t="s">
        <v>12</v>
      </c>
      <c r="B13" s="178"/>
      <c r="C13" s="176" t="s">
        <v>3</v>
      </c>
      <c r="D13" s="72" t="s">
        <v>32</v>
      </c>
      <c r="E13" s="48"/>
      <c r="F13" s="65">
        <f>'원가계산서(기계)(검은집)'!F9+'원가계산서(기계)(계단집)'!F9</f>
        <v>24323368</v>
      </c>
      <c r="G13" s="65">
        <f>'원가계산서(기계)(검은집)'!G9+'원가계산서(기계)(계단집)'!G9</f>
        <v>29351990</v>
      </c>
      <c r="H13" s="65">
        <f>'원가계산서(기계)(검은집)'!H9+'원가계산서(기계)(계단집)'!H9</f>
        <v>5028622</v>
      </c>
      <c r="I13" s="73" t="s">
        <v>0</v>
      </c>
      <c r="J13" s="78" t="s">
        <v>0</v>
      </c>
      <c r="L13" s="20"/>
    </row>
    <row r="14" spans="1:12" ht="36" customHeight="1" x14ac:dyDescent="0.3">
      <c r="A14" s="6" t="s">
        <v>13</v>
      </c>
      <c r="B14" s="178"/>
      <c r="C14" s="174"/>
      <c r="D14" s="66" t="s">
        <v>33</v>
      </c>
      <c r="E14" s="133">
        <v>7.9000000000000001E-2</v>
      </c>
      <c r="F14" s="77">
        <f>'원가계산서(기계)(검은집)'!F10+'원가계산서(기계)(계단집)'!F10</f>
        <v>1921545</v>
      </c>
      <c r="G14" s="77">
        <f>'원가계산서(기계)(검은집)'!G10+'원가계산서(기계)(계단집)'!G10</f>
        <v>2318807</v>
      </c>
      <c r="H14" s="77">
        <f>'원가계산서(기계)(검은집)'!H10+'원가계산서(기계)(계단집)'!H10</f>
        <v>397262</v>
      </c>
      <c r="I14" s="68" t="s">
        <v>34</v>
      </c>
      <c r="J14" s="9" t="s">
        <v>0</v>
      </c>
      <c r="L14" s="20"/>
    </row>
    <row r="15" spans="1:12" ht="36" customHeight="1" x14ac:dyDescent="0.3">
      <c r="A15" s="6" t="s">
        <v>14</v>
      </c>
      <c r="B15" s="178"/>
      <c r="C15" s="175"/>
      <c r="D15" s="66" t="s">
        <v>11</v>
      </c>
      <c r="E15" s="133"/>
      <c r="F15" s="77">
        <f>'원가계산서(기계)(검은집)'!F11+'원가계산서(기계)(계단집)'!F11</f>
        <v>26244913</v>
      </c>
      <c r="G15" s="77">
        <f>'원가계산서(기계)(검은집)'!G11+'원가계산서(기계)(계단집)'!G11</f>
        <v>31670797</v>
      </c>
      <c r="H15" s="77">
        <f>'원가계산서(기계)(검은집)'!H11+'원가계산서(기계)(계단집)'!H11</f>
        <v>5425884</v>
      </c>
      <c r="I15" s="67" t="s">
        <v>0</v>
      </c>
      <c r="J15" s="9" t="s">
        <v>0</v>
      </c>
      <c r="L15" s="20"/>
    </row>
    <row r="16" spans="1:12" ht="36" customHeight="1" x14ac:dyDescent="0.3">
      <c r="A16" s="6" t="s">
        <v>15</v>
      </c>
      <c r="B16" s="178"/>
      <c r="C16" s="176" t="s">
        <v>4</v>
      </c>
      <c r="D16" s="72" t="s">
        <v>464</v>
      </c>
      <c r="E16" s="59"/>
      <c r="F16" s="65">
        <f>'원가계산서(기계)(검은집)'!F12+'원가계산서(기계)(계단집)'!F12</f>
        <v>91927</v>
      </c>
      <c r="G16" s="65">
        <f>'원가계산서(기계)(검은집)'!G12+'원가계산서(기계)(계단집)'!G12</f>
        <v>78874</v>
      </c>
      <c r="H16" s="65">
        <f>'원가계산서(기계)(검은집)'!H12+'원가계산서(기계)(계단집)'!H12</f>
        <v>-13053</v>
      </c>
      <c r="I16" s="73" t="s">
        <v>0</v>
      </c>
      <c r="J16" s="78" t="s">
        <v>0</v>
      </c>
      <c r="L16" s="20"/>
    </row>
    <row r="17" spans="1:12" ht="36" customHeight="1" x14ac:dyDescent="0.3">
      <c r="A17" s="6" t="s">
        <v>16</v>
      </c>
      <c r="B17" s="178"/>
      <c r="C17" s="174"/>
      <c r="D17" s="66" t="s">
        <v>36</v>
      </c>
      <c r="E17" s="134">
        <v>4.0500000000000001E-2</v>
      </c>
      <c r="F17" s="77">
        <f>'원가계산서(기계)(검은집)'!F13+'원가계산서(기계)(계단집)'!F13</f>
        <v>1062918</v>
      </c>
      <c r="G17" s="77">
        <f>'원가계산서(기계)(검은집)'!G13+'원가계산서(기계)(계단집)'!G13</f>
        <v>1282667</v>
      </c>
      <c r="H17" s="77">
        <f>'원가계산서(기계)(검은집)'!H13+'원가계산서(기계)(계단집)'!H13</f>
        <v>219749</v>
      </c>
      <c r="I17" s="67" t="s">
        <v>37</v>
      </c>
      <c r="J17" s="139"/>
      <c r="K17" s="36"/>
      <c r="L17" s="20"/>
    </row>
    <row r="18" spans="1:12" ht="36" customHeight="1" x14ac:dyDescent="0.3">
      <c r="A18" s="6" t="s">
        <v>23</v>
      </c>
      <c r="B18" s="178"/>
      <c r="C18" s="174"/>
      <c r="D18" s="136" t="s">
        <v>47</v>
      </c>
      <c r="E18" s="133">
        <v>1.8599999999999998E-2</v>
      </c>
      <c r="F18" s="77">
        <f>'원가계산서(기계)(검은집)'!F14+'원가계산서(기계)(계단집)'!F14</f>
        <v>1582785</v>
      </c>
      <c r="G18" s="77">
        <f>'원가계산서(기계)(검은집)'!G14+'원가계산서(기계)(계단집)'!G14</f>
        <v>1639726.6494</v>
      </c>
      <c r="H18" s="77">
        <f>'원가계산서(기계)(검은집)'!H14+'원가계산서(기계)(계단집)'!H14</f>
        <v>56941.649400000053</v>
      </c>
      <c r="I18" s="67" t="s">
        <v>68</v>
      </c>
      <c r="J18" s="140"/>
      <c r="K18" s="37"/>
      <c r="L18" s="20"/>
    </row>
    <row r="19" spans="1:12" ht="36" customHeight="1" x14ac:dyDescent="0.3">
      <c r="A19" s="6" t="s">
        <v>25</v>
      </c>
      <c r="B19" s="178"/>
      <c r="C19" s="174"/>
      <c r="D19" s="66" t="s">
        <v>49</v>
      </c>
      <c r="E19" s="133">
        <v>5.5E-2</v>
      </c>
      <c r="F19" s="77">
        <f>'원가계산서(기계)(검은집)'!F15+'원가계산서(기계)(계단집)'!F15</f>
        <v>4124399</v>
      </c>
      <c r="G19" s="77">
        <f>'원가계산서(기계)(검은집)'!G15+'원가계산서(기계)(계단집)'!G15</f>
        <v>4569350</v>
      </c>
      <c r="H19" s="77">
        <f>'원가계산서(기계)(검은집)'!H15+'원가계산서(기계)(계단집)'!H15</f>
        <v>444951</v>
      </c>
      <c r="I19" s="68" t="s">
        <v>50</v>
      </c>
      <c r="J19" s="141"/>
      <c r="L19" s="20"/>
    </row>
    <row r="20" spans="1:12" ht="36" customHeight="1" x14ac:dyDescent="0.3">
      <c r="A20" s="6" t="s">
        <v>22</v>
      </c>
      <c r="B20" s="178"/>
      <c r="C20" s="174"/>
      <c r="D20" s="66" t="s">
        <v>45</v>
      </c>
      <c r="E20" s="133">
        <v>2.3E-2</v>
      </c>
      <c r="F20" s="77">
        <f>'원가계산서(기계)(검은집)'!F16+'원가계산서(기계)(계단집)'!F16</f>
        <v>559436</v>
      </c>
      <c r="G20" s="77">
        <f>'원가계산서(기계)(검은집)'!G16+'원가계산서(기계)(계단집)'!G16</f>
        <v>675094</v>
      </c>
      <c r="H20" s="77">
        <f>'원가계산서(기계)(검은집)'!H16+'원가계산서(기계)(계단집)'!H16</f>
        <v>115658</v>
      </c>
      <c r="I20" s="67" t="s">
        <v>46</v>
      </c>
      <c r="J20" s="9"/>
      <c r="L20" s="20"/>
    </row>
    <row r="21" spans="1:12" ht="36" customHeight="1" x14ac:dyDescent="0.3">
      <c r="A21" s="6" t="s">
        <v>17</v>
      </c>
      <c r="B21" s="178"/>
      <c r="C21" s="174"/>
      <c r="D21" s="66" t="s">
        <v>38</v>
      </c>
      <c r="E21" s="133">
        <v>8.6999999999999994E-3</v>
      </c>
      <c r="F21" s="77">
        <f>'원가계산서(기계)(검은집)'!F17+'원가계산서(기계)(계단집)'!F17</f>
        <v>228329</v>
      </c>
      <c r="G21" s="77">
        <f>'원가계산서(기계)(검은집)'!G17+'원가계산서(기계)(계단집)'!G17</f>
        <v>275535</v>
      </c>
      <c r="H21" s="77">
        <f>'원가계산서(기계)(검은집)'!H17+'원가계산서(기계)(계단집)'!H17</f>
        <v>47206</v>
      </c>
      <c r="I21" s="67" t="s">
        <v>39</v>
      </c>
      <c r="J21" s="140"/>
      <c r="L21" s="20"/>
    </row>
    <row r="22" spans="1:12" ht="36" customHeight="1" x14ac:dyDescent="0.3">
      <c r="A22" s="6" t="s">
        <v>18</v>
      </c>
      <c r="B22" s="178"/>
      <c r="C22" s="174"/>
      <c r="D22" s="66" t="s">
        <v>40</v>
      </c>
      <c r="E22" s="133">
        <v>3.1199999999999999E-2</v>
      </c>
      <c r="F22" s="77">
        <f>'원가계산서(기계)(검은집)'!F18+'원가계산서(기계)(계단집)'!F18</f>
        <v>883762</v>
      </c>
      <c r="G22" s="77">
        <f>'원가계산서(기계)(검은집)'!G18+'원가계산서(기계)(계단집)'!G18</f>
        <v>1040655.0064000001</v>
      </c>
      <c r="H22" s="77">
        <f>'원가계산서(기계)(검은집)'!H18+'원가계산서(기계)(계단집)'!H18</f>
        <v>156893.00640000001</v>
      </c>
      <c r="I22" s="67" t="s">
        <v>41</v>
      </c>
      <c r="J22" s="140"/>
      <c r="L22" s="20"/>
    </row>
    <row r="23" spans="1:12" ht="36" customHeight="1" x14ac:dyDescent="0.3">
      <c r="A23" s="6" t="s">
        <v>20</v>
      </c>
      <c r="B23" s="178"/>
      <c r="C23" s="174"/>
      <c r="D23" s="66" t="s">
        <v>21</v>
      </c>
      <c r="E23" s="133">
        <v>7.3800000000000004E-2</v>
      </c>
      <c r="F23" s="77">
        <f>'원가계산서(기계)(검은집)'!F19+'원가계산서(기계)(계단집)'!F19</f>
        <v>65221</v>
      </c>
      <c r="G23" s="77">
        <f>'원가계산서(기계)(검은집)'!G19+'원가계산서(기계)(계단집)'!G19</f>
        <v>76799.703872319995</v>
      </c>
      <c r="H23" s="77">
        <f>'원가계산서(기계)(검은집)'!H19+'원가계산서(기계)(계단집)'!H19</f>
        <v>11578.70387232</v>
      </c>
      <c r="I23" s="67" t="s">
        <v>44</v>
      </c>
      <c r="J23" s="140"/>
      <c r="L23" s="20"/>
    </row>
    <row r="24" spans="1:12" ht="36" customHeight="1" x14ac:dyDescent="0.3">
      <c r="A24" s="6" t="s">
        <v>19</v>
      </c>
      <c r="B24" s="178"/>
      <c r="C24" s="174"/>
      <c r="D24" s="66" t="s">
        <v>42</v>
      </c>
      <c r="E24" s="133">
        <v>4.4999999999999998E-2</v>
      </c>
      <c r="F24" s="77">
        <f>'원가계산서(기계)(검은집)'!F20+'원가계산서(기계)(계단집)'!F20</f>
        <v>1274657</v>
      </c>
      <c r="G24" s="77">
        <f>'원가계산서(기계)(검은집)'!G20+'원가계산서(기계)(계단집)'!G20</f>
        <v>1500944.99</v>
      </c>
      <c r="H24" s="77">
        <f>'원가계산서(기계)(검은집)'!H20+'원가계산서(기계)(계단집)'!H20</f>
        <v>226287.99</v>
      </c>
      <c r="I24" s="67" t="s">
        <v>43</v>
      </c>
      <c r="J24" s="140"/>
      <c r="L24" s="20"/>
    </row>
    <row r="25" spans="1:12" ht="36" customHeight="1" x14ac:dyDescent="0.3">
      <c r="A25" s="6" t="s">
        <v>24</v>
      </c>
      <c r="B25" s="178"/>
      <c r="C25" s="174"/>
      <c r="D25" s="66" t="s">
        <v>48</v>
      </c>
      <c r="E25" s="134">
        <v>5.0000000000000001E-3</v>
      </c>
      <c r="F25" s="77">
        <f>'원가계산서(기계)(검은집)'!F21+'원가계산서(기계)(계단집)'!F21</f>
        <v>365797</v>
      </c>
      <c r="G25" s="77">
        <f>'원가계산서(기계)(검은집)'!G21+'원가계산서(기계)(계단집)'!G21</f>
        <v>404195</v>
      </c>
      <c r="H25" s="77">
        <f>'원가계산서(기계)(검은집)'!H21+'원가계산서(기계)(계단집)'!H21</f>
        <v>38398</v>
      </c>
      <c r="I25" s="68" t="s">
        <v>73</v>
      </c>
      <c r="J25" s="141"/>
      <c r="L25" s="20"/>
    </row>
    <row r="26" spans="1:12" ht="36" customHeight="1" x14ac:dyDescent="0.3">
      <c r="A26" s="6" t="s">
        <v>25</v>
      </c>
      <c r="B26" s="178"/>
      <c r="C26" s="174"/>
      <c r="D26" s="12" t="s">
        <v>453</v>
      </c>
      <c r="E26" s="134"/>
      <c r="F26" s="77">
        <f>'원가계산서(기계)(검은집)'!F22+'원가계산서(기계)(계단집)'!F22</f>
        <v>0</v>
      </c>
      <c r="G26" s="77">
        <f>'원가계산서(기계)(검은집)'!G22+'원가계산서(기계)(계단집)'!G22</f>
        <v>0</v>
      </c>
      <c r="H26" s="77">
        <f>'원가계산서(기계)(검은집)'!H22+'원가계산서(기계)(계단집)'!H22</f>
        <v>0</v>
      </c>
      <c r="I26" s="68" t="s">
        <v>52</v>
      </c>
      <c r="J26" s="9"/>
      <c r="L26" s="20"/>
    </row>
    <row r="27" spans="1:12" ht="36" customHeight="1" x14ac:dyDescent="0.3">
      <c r="A27" s="6" t="s">
        <v>25</v>
      </c>
      <c r="B27" s="178"/>
      <c r="C27" s="174"/>
      <c r="D27" s="12" t="s">
        <v>53</v>
      </c>
      <c r="E27" s="134">
        <v>6.9999999999999999E-4</v>
      </c>
      <c r="F27" s="77">
        <f>'원가계산서(기계)(검은집)'!F23+'원가계산서(기계)(계단집)'!F23</f>
        <v>51211</v>
      </c>
      <c r="G27" s="77">
        <f>'원가계산서(기계)(검은집)'!G23+'원가계산서(기계)(계단집)'!G23</f>
        <v>56586</v>
      </c>
      <c r="H27" s="77">
        <f>'원가계산서(기계)(검은집)'!H23+'원가계산서(기계)(계단집)'!H23</f>
        <v>5375</v>
      </c>
      <c r="I27" s="68" t="s">
        <v>54</v>
      </c>
      <c r="J27" s="9" t="s">
        <v>0</v>
      </c>
      <c r="L27" s="20"/>
    </row>
    <row r="28" spans="1:12" ht="36" customHeight="1" x14ac:dyDescent="0.3">
      <c r="A28" s="6" t="s">
        <v>55</v>
      </c>
      <c r="B28" s="179"/>
      <c r="C28" s="175"/>
      <c r="D28" s="66" t="s">
        <v>11</v>
      </c>
      <c r="E28" s="133"/>
      <c r="F28" s="77">
        <f>'원가계산서(기계)(검은집)'!F24+'원가계산서(기계)(계단집)'!F24</f>
        <v>10290442</v>
      </c>
      <c r="G28" s="77">
        <f>'원가계산서(기계)(검은집)'!G24+'원가계산서(기계)(계단집)'!G24</f>
        <v>11600427.349672319</v>
      </c>
      <c r="H28" s="77">
        <f>'원가계산서(기계)(검은집)'!H24+'원가계산서(기계)(계단집)'!H24</f>
        <v>1309985.3496723194</v>
      </c>
      <c r="I28" s="67" t="s">
        <v>0</v>
      </c>
      <c r="J28" s="9" t="s">
        <v>0</v>
      </c>
      <c r="L28" s="20"/>
    </row>
    <row r="29" spans="1:12" ht="36" customHeight="1" x14ac:dyDescent="0.3">
      <c r="A29" s="6" t="s">
        <v>56</v>
      </c>
      <c r="B29" s="172" t="s">
        <v>57</v>
      </c>
      <c r="C29" s="172"/>
      <c r="D29" s="172"/>
      <c r="E29" s="135"/>
      <c r="F29" s="39">
        <f>'원가계산서(기계)(검은집)'!F25+'원가계산서(기계)(계단집)'!F25</f>
        <v>85279541</v>
      </c>
      <c r="G29" s="39">
        <f>'원가계산서(기계)(검은집)'!G25+'원가계산서(기계)(계단집)'!G25</f>
        <v>94679527.349672318</v>
      </c>
      <c r="H29" s="39">
        <f>'원가계산서(기계)(검은집)'!H25+'원가계산서(기계)(계단집)'!H25</f>
        <v>9399986.349672325</v>
      </c>
      <c r="I29" s="74" t="s">
        <v>0</v>
      </c>
      <c r="J29" s="80" t="s">
        <v>0</v>
      </c>
      <c r="L29" s="20"/>
    </row>
    <row r="30" spans="1:12" ht="36" customHeight="1" x14ac:dyDescent="0.3">
      <c r="A30" s="6" t="s">
        <v>26</v>
      </c>
      <c r="B30" s="1" t="s">
        <v>58</v>
      </c>
      <c r="C30" s="170"/>
      <c r="D30" s="170"/>
      <c r="E30" s="134">
        <v>4.7E-2</v>
      </c>
      <c r="F30" s="77">
        <f>'원가계산서(기계)(검은집)'!F26+'원가계산서(기계)(계단집)'!F26</f>
        <v>4008138</v>
      </c>
      <c r="G30" s="77">
        <f>'원가계산서(기계)(검은집)'!G26+'원가계산서(기계)(계단집)'!G26</f>
        <v>4449937</v>
      </c>
      <c r="H30" s="77">
        <f>'원가계산서(기계)(검은집)'!H26+'원가계산서(기계)(계단집)'!H26</f>
        <v>441799</v>
      </c>
      <c r="I30" s="11" t="s">
        <v>69</v>
      </c>
      <c r="J30" s="9" t="s">
        <v>0</v>
      </c>
      <c r="L30" s="20"/>
    </row>
    <row r="31" spans="1:12" ht="36" customHeight="1" x14ac:dyDescent="0.3">
      <c r="A31" s="6" t="s">
        <v>27</v>
      </c>
      <c r="B31" s="1" t="s">
        <v>59</v>
      </c>
      <c r="C31" s="170"/>
      <c r="D31" s="170"/>
      <c r="E31" s="134">
        <v>0.15</v>
      </c>
      <c r="F31" s="77">
        <f>'원가계산서(기계)(검은집)'!F27+'원가계산서(기계)(계단집)'!F27</f>
        <v>6081557</v>
      </c>
      <c r="G31" s="77">
        <f>'원가계산서(기계)(검은집)'!G27+'원가계산서(기계)(계단집)'!G27</f>
        <v>7158174</v>
      </c>
      <c r="H31" s="77">
        <f>'원가계산서(기계)(검은집)'!H27+'원가계산서(기계)(계단집)'!H27</f>
        <v>1076617</v>
      </c>
      <c r="I31" s="11" t="s">
        <v>60</v>
      </c>
      <c r="J31" s="12"/>
      <c r="L31" s="20"/>
    </row>
    <row r="32" spans="1:12" ht="36" customHeight="1" x14ac:dyDescent="0.3">
      <c r="A32" s="6" t="s">
        <v>61</v>
      </c>
      <c r="B32" s="171" t="s">
        <v>62</v>
      </c>
      <c r="C32" s="171"/>
      <c r="D32" s="171"/>
      <c r="E32" s="135"/>
      <c r="F32" s="39">
        <f>'원가계산서(기계)(검은집)'!F28+'원가계산서(기계)(계단집)'!F28</f>
        <v>95369236</v>
      </c>
      <c r="G32" s="39">
        <f>'원가계산서(기계)(검은집)'!G28+'원가계산서(기계)(계단집)'!G28</f>
        <v>106287638.34967232</v>
      </c>
      <c r="H32" s="39">
        <f>'원가계산서(기계)(검은집)'!H28+'원가계산서(기계)(계단집)'!H28</f>
        <v>10918402.349672325</v>
      </c>
      <c r="I32" s="39"/>
      <c r="J32" s="80" t="s">
        <v>0</v>
      </c>
      <c r="L32" s="20"/>
    </row>
    <row r="33" spans="1:12" ht="36" customHeight="1" x14ac:dyDescent="0.3">
      <c r="A33" s="6" t="s">
        <v>28</v>
      </c>
      <c r="B33" s="1" t="s">
        <v>63</v>
      </c>
      <c r="C33" s="170"/>
      <c r="D33" s="170"/>
      <c r="E33" s="134">
        <v>0.1</v>
      </c>
      <c r="F33" s="77">
        <f>'원가계산서(기계)(검은집)'!F29+'원가계산서(기계)(계단집)'!F29</f>
        <v>9536922</v>
      </c>
      <c r="G33" s="77">
        <f>'원가계산서(기계)(검은집)'!G29+'원가계산서(기계)(계단집)'!G29</f>
        <v>10628763</v>
      </c>
      <c r="H33" s="77">
        <f>'원가계산서(기계)(검은집)'!H29+'원가계산서(기계)(계단집)'!H29</f>
        <v>1091841</v>
      </c>
      <c r="I33" s="8" t="s">
        <v>64</v>
      </c>
      <c r="J33" s="9" t="s">
        <v>0</v>
      </c>
      <c r="L33" s="20"/>
    </row>
    <row r="34" spans="1:12" ht="36" customHeight="1" x14ac:dyDescent="0.3">
      <c r="A34" s="6" t="s">
        <v>65</v>
      </c>
      <c r="B34" s="6" t="s">
        <v>66</v>
      </c>
      <c r="C34" s="5"/>
      <c r="D34" s="5"/>
      <c r="E34" s="39"/>
      <c r="F34" s="64">
        <f>'원가계산서(기계)(검은집)'!F30+'원가계산서(기계)(계단집)'!F30</f>
        <v>104906158</v>
      </c>
      <c r="G34" s="64">
        <f>'원가계산서(기계)(검은집)'!G30+'원가계산서(기계)(계단집)'!G30</f>
        <v>116916000</v>
      </c>
      <c r="H34" s="64">
        <f>'원가계산서(기계)(검은집)'!H30+'원가계산서(기계)(계단집)'!H30</f>
        <v>12009842</v>
      </c>
      <c r="I34" s="74" t="s">
        <v>0</v>
      </c>
      <c r="J34" s="80" t="s">
        <v>0</v>
      </c>
      <c r="L34" s="20"/>
    </row>
    <row r="35" spans="1:12" ht="36" customHeight="1" x14ac:dyDescent="0.3">
      <c r="A35" s="6"/>
      <c r="B35" s="4" t="s">
        <v>67</v>
      </c>
      <c r="C35" s="3"/>
      <c r="D35" s="2"/>
      <c r="E35" s="64"/>
      <c r="F35" s="64">
        <f>'원가계산서(기계)(검은집)'!F31+'원가계산서(기계)(계단집)'!F31</f>
        <v>104906158</v>
      </c>
      <c r="G35" s="64">
        <f>'원가계산서(기계)(검은집)'!G31+'원가계산서(기계)(계단집)'!G31</f>
        <v>116916000</v>
      </c>
      <c r="H35" s="64">
        <f>'원가계산서(기계)(검은집)'!H31+'원가계산서(기계)(계단집)'!H31</f>
        <v>12009842</v>
      </c>
      <c r="I35" s="39"/>
      <c r="J35" s="82"/>
      <c r="L35" s="20"/>
    </row>
    <row r="36" spans="1:12" ht="26.1" customHeight="1" x14ac:dyDescent="0.3">
      <c r="A36" s="6"/>
      <c r="B36" s="13"/>
      <c r="C36" s="13"/>
      <c r="D36" s="13"/>
      <c r="E36" s="14"/>
      <c r="F36" s="14"/>
      <c r="G36" s="14"/>
      <c r="H36" s="21"/>
      <c r="I36" s="15"/>
      <c r="J36" s="16"/>
      <c r="L36" s="20"/>
    </row>
    <row r="37" spans="1:12" ht="26.1" customHeight="1" x14ac:dyDescent="0.3">
      <c r="A37" s="6"/>
      <c r="B37" s="13"/>
      <c r="C37" s="13"/>
      <c r="D37" s="13"/>
      <c r="E37" s="14"/>
      <c r="F37" s="14"/>
      <c r="G37" s="14"/>
      <c r="H37" s="22"/>
      <c r="I37" s="15"/>
      <c r="J37" s="16"/>
    </row>
    <row r="38" spans="1:12" ht="26.1" customHeight="1" x14ac:dyDescent="0.3">
      <c r="I38" s="17"/>
    </row>
    <row r="39" spans="1:12" ht="26.1" customHeight="1" x14ac:dyDescent="0.3"/>
    <row r="40" spans="1:12" ht="26.1" customHeight="1" x14ac:dyDescent="0.3"/>
    <row r="41" spans="1:12" ht="26.1" customHeight="1" x14ac:dyDescent="0.3"/>
    <row r="42" spans="1:12" ht="26.1" customHeight="1" x14ac:dyDescent="0.3"/>
    <row r="43" spans="1:12" ht="26.1" customHeight="1" x14ac:dyDescent="0.3"/>
    <row r="44" spans="1:12" ht="26.1" customHeight="1" x14ac:dyDescent="0.3"/>
  </sheetData>
  <mergeCells count="19">
    <mergeCell ref="B1:J1"/>
    <mergeCell ref="B8:D9"/>
    <mergeCell ref="I8:I9"/>
    <mergeCell ref="J8:J9"/>
    <mergeCell ref="E8:E9"/>
    <mergeCell ref="H8:H9"/>
    <mergeCell ref="G8:G9"/>
    <mergeCell ref="F8:F9"/>
    <mergeCell ref="B29:D29"/>
    <mergeCell ref="B33:D33"/>
    <mergeCell ref="C10:C12"/>
    <mergeCell ref="C13:C15"/>
    <mergeCell ref="C16:C28"/>
    <mergeCell ref="B10:B28"/>
    <mergeCell ref="B34:D34"/>
    <mergeCell ref="B35:D35"/>
    <mergeCell ref="B30:D30"/>
    <mergeCell ref="B31:D31"/>
    <mergeCell ref="B32:D32"/>
  </mergeCells>
  <phoneticPr fontId="2" type="noConversion"/>
  <pageMargins left="0.59055118110236227" right="0.59055118110236227" top="0.59055118110236227" bottom="0.59055118110236227" header="0" footer="0"/>
  <pageSetup paperSize="9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71"/>
  <sheetViews>
    <sheetView zoomScale="70" zoomScaleNormal="70" workbookViewId="0">
      <pane xSplit="4" ySplit="3" topLeftCell="E4" activePane="bottomRight" state="frozen"/>
      <selection activeCell="E26" sqref="E26"/>
      <selection pane="topRight" activeCell="E26" sqref="E26"/>
      <selection pane="bottomLeft" activeCell="E26" sqref="E26"/>
      <selection pane="bottomRight" activeCell="G31" sqref="G31"/>
    </sheetView>
  </sheetViews>
  <sheetFormatPr defaultRowHeight="16.5" x14ac:dyDescent="0.3"/>
  <cols>
    <col min="1" max="2" width="30.625" style="100" customWidth="1"/>
    <col min="3" max="3" width="4.625" style="100" customWidth="1"/>
    <col min="4" max="4" width="8.625" style="100" customWidth="1"/>
    <col min="5" max="12" width="13.625" style="100" customWidth="1"/>
    <col min="13" max="13" width="12.625" style="100" customWidth="1"/>
    <col min="14" max="35" width="2.625" style="100" hidden="1" customWidth="1"/>
    <col min="36" max="36" width="1.625" style="100" hidden="1" customWidth="1"/>
    <col min="37" max="37" width="24.625" style="100" hidden="1" customWidth="1"/>
    <col min="38" max="38" width="1.625" style="100" hidden="1" customWidth="1"/>
    <col min="39" max="16384" width="9" style="100"/>
  </cols>
  <sheetData>
    <row r="1" spans="1:40" ht="30" customHeight="1" x14ac:dyDescent="0.3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AM1" s="143"/>
      <c r="AN1" s="144"/>
    </row>
    <row r="2" spans="1:40" ht="30" customHeight="1" x14ac:dyDescent="0.3">
      <c r="A2" s="235" t="s">
        <v>75</v>
      </c>
      <c r="B2" s="235" t="s">
        <v>76</v>
      </c>
      <c r="C2" s="235" t="s">
        <v>77</v>
      </c>
      <c r="D2" s="235" t="s">
        <v>78</v>
      </c>
      <c r="E2" s="235" t="s">
        <v>79</v>
      </c>
      <c r="F2" s="235"/>
      <c r="G2" s="235" t="s">
        <v>80</v>
      </c>
      <c r="H2" s="235"/>
      <c r="I2" s="235" t="s">
        <v>81</v>
      </c>
      <c r="J2" s="235"/>
      <c r="K2" s="235" t="s">
        <v>82</v>
      </c>
      <c r="L2" s="235"/>
      <c r="M2" s="235" t="s">
        <v>83</v>
      </c>
      <c r="N2" s="230" t="s">
        <v>536</v>
      </c>
      <c r="O2" s="230" t="s">
        <v>535</v>
      </c>
      <c r="P2" s="230" t="s">
        <v>534</v>
      </c>
      <c r="Q2" s="230" t="s">
        <v>533</v>
      </c>
      <c r="R2" s="230" t="s">
        <v>532</v>
      </c>
      <c r="S2" s="230" t="s">
        <v>531</v>
      </c>
      <c r="T2" s="230" t="s">
        <v>530</v>
      </c>
      <c r="U2" s="230" t="s">
        <v>529</v>
      </c>
      <c r="V2" s="230" t="s">
        <v>528</v>
      </c>
      <c r="W2" s="230" t="s">
        <v>527</v>
      </c>
      <c r="X2" s="230" t="s">
        <v>526</v>
      </c>
      <c r="Y2" s="230" t="s">
        <v>525</v>
      </c>
      <c r="Z2" s="230" t="s">
        <v>524</v>
      </c>
      <c r="AA2" s="230" t="s">
        <v>523</v>
      </c>
      <c r="AB2" s="230" t="s">
        <v>522</v>
      </c>
      <c r="AC2" s="230" t="s">
        <v>521</v>
      </c>
      <c r="AD2" s="230" t="s">
        <v>508</v>
      </c>
      <c r="AE2" s="230" t="s">
        <v>507</v>
      </c>
      <c r="AF2" s="230" t="s">
        <v>506</v>
      </c>
      <c r="AG2" s="230" t="s">
        <v>505</v>
      </c>
      <c r="AH2" s="230" t="s">
        <v>504</v>
      </c>
      <c r="AI2" s="230" t="s">
        <v>503</v>
      </c>
      <c r="AJ2" s="230" t="s">
        <v>502</v>
      </c>
      <c r="AK2" s="230" t="s">
        <v>501</v>
      </c>
      <c r="AL2" s="230" t="s">
        <v>547</v>
      </c>
    </row>
    <row r="3" spans="1:40" ht="30" customHeight="1" x14ac:dyDescent="0.3">
      <c r="A3" s="235"/>
      <c r="B3" s="235"/>
      <c r="C3" s="235"/>
      <c r="D3" s="235"/>
      <c r="E3" s="145" t="s">
        <v>84</v>
      </c>
      <c r="F3" s="145" t="s">
        <v>85</v>
      </c>
      <c r="G3" s="145" t="s">
        <v>84</v>
      </c>
      <c r="H3" s="145" t="s">
        <v>85</v>
      </c>
      <c r="I3" s="145" t="s">
        <v>84</v>
      </c>
      <c r="J3" s="145" t="s">
        <v>85</v>
      </c>
      <c r="K3" s="145" t="s">
        <v>84</v>
      </c>
      <c r="L3" s="145" t="s">
        <v>85</v>
      </c>
      <c r="M3" s="235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</row>
    <row r="4" spans="1:40" ht="30" hidden="1" customHeight="1" x14ac:dyDescent="0.3">
      <c r="A4" s="231" t="s">
        <v>699</v>
      </c>
      <c r="B4" s="231"/>
      <c r="C4" s="231"/>
      <c r="D4" s="231"/>
      <c r="E4" s="232"/>
      <c r="F4" s="233"/>
      <c r="G4" s="232"/>
      <c r="H4" s="233"/>
      <c r="I4" s="232"/>
      <c r="J4" s="233"/>
      <c r="K4" s="232"/>
      <c r="L4" s="233"/>
      <c r="M4" s="231"/>
      <c r="N4" s="152" t="s">
        <v>546</v>
      </c>
    </row>
    <row r="5" spans="1:40" ht="30" hidden="1" customHeight="1" x14ac:dyDescent="0.3">
      <c r="A5" s="28" t="s">
        <v>105</v>
      </c>
      <c r="B5" s="28" t="s">
        <v>542</v>
      </c>
      <c r="C5" s="28" t="s">
        <v>106</v>
      </c>
      <c r="D5" s="153">
        <f>0.43*(1+0.5)</f>
        <v>0.64500000000000002</v>
      </c>
      <c r="E5" s="154">
        <v>0</v>
      </c>
      <c r="F5" s="155">
        <f>TRUNC(E5*D5,1)</f>
        <v>0</v>
      </c>
      <c r="G5" s="154">
        <f>신규단가대비표!Q19</f>
        <v>108811.68531</v>
      </c>
      <c r="H5" s="155">
        <f>TRUNC(G5*D5,1)</f>
        <v>70183.5</v>
      </c>
      <c r="I5" s="154">
        <v>0</v>
      </c>
      <c r="J5" s="155">
        <f>TRUNC(I5*D5,1)</f>
        <v>0</v>
      </c>
      <c r="K5" s="154">
        <f>TRUNC(E5+G5+I5,1)</f>
        <v>108811.6</v>
      </c>
      <c r="L5" s="155">
        <f>TRUNC(F5+H5+J5,1)</f>
        <v>70183.5</v>
      </c>
      <c r="M5" s="28" t="s">
        <v>700</v>
      </c>
      <c r="N5" s="106" t="s">
        <v>546</v>
      </c>
      <c r="O5" s="106" t="s">
        <v>541</v>
      </c>
      <c r="P5" s="106" t="s">
        <v>539</v>
      </c>
      <c r="Q5" s="106" t="s">
        <v>539</v>
      </c>
      <c r="R5" s="106" t="s">
        <v>540</v>
      </c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06" t="s">
        <v>0</v>
      </c>
      <c r="AK5" s="106" t="s">
        <v>545</v>
      </c>
      <c r="AL5" s="106" t="s">
        <v>0</v>
      </c>
    </row>
    <row r="6" spans="1:40" ht="30" hidden="1" customHeight="1" x14ac:dyDescent="0.3">
      <c r="A6" s="28" t="s">
        <v>475</v>
      </c>
      <c r="B6" s="28" t="s">
        <v>0</v>
      </c>
      <c r="C6" s="28" t="s">
        <v>0</v>
      </c>
      <c r="D6" s="153"/>
      <c r="E6" s="154"/>
      <c r="F6" s="155">
        <f>TRUNC(SUMIF(N5:N5, N4, F5:F5),0)</f>
        <v>0</v>
      </c>
      <c r="G6" s="154"/>
      <c r="H6" s="155">
        <f>TRUNC(SUMIF(N5:N5, N4, H5:H5),0)</f>
        <v>70183</v>
      </c>
      <c r="I6" s="154"/>
      <c r="J6" s="155">
        <f>TRUNC(SUMIF(N5:N5, N4, J5:J5),0)</f>
        <v>0</v>
      </c>
      <c r="K6" s="154"/>
      <c r="L6" s="155">
        <f>F6+H6+J6</f>
        <v>70183</v>
      </c>
      <c r="M6" s="28" t="s">
        <v>0</v>
      </c>
      <c r="N6" s="106" t="s">
        <v>538</v>
      </c>
      <c r="O6" s="106" t="s">
        <v>538</v>
      </c>
      <c r="P6" s="106" t="s">
        <v>0</v>
      </c>
      <c r="Q6" s="106" t="s">
        <v>0</v>
      </c>
      <c r="R6" s="106" t="s">
        <v>0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06" t="s">
        <v>0</v>
      </c>
      <c r="AK6" s="106" t="s">
        <v>0</v>
      </c>
      <c r="AL6" s="106" t="s">
        <v>0</v>
      </c>
    </row>
    <row r="7" spans="1:40" ht="30" hidden="1" customHeight="1" x14ac:dyDescent="0.3">
      <c r="A7" s="153"/>
      <c r="B7" s="153"/>
      <c r="C7" s="153"/>
      <c r="D7" s="153"/>
      <c r="E7" s="154"/>
      <c r="F7" s="155"/>
      <c r="G7" s="154"/>
      <c r="H7" s="155"/>
      <c r="I7" s="154"/>
      <c r="J7" s="155"/>
      <c r="K7" s="154"/>
      <c r="L7" s="155"/>
      <c r="M7" s="153"/>
    </row>
    <row r="8" spans="1:40" ht="30" hidden="1" customHeight="1" x14ac:dyDescent="0.3">
      <c r="A8" s="231" t="s">
        <v>687</v>
      </c>
      <c r="B8" s="231"/>
      <c r="C8" s="231"/>
      <c r="D8" s="231"/>
      <c r="E8" s="232"/>
      <c r="F8" s="233"/>
      <c r="G8" s="232"/>
      <c r="H8" s="233"/>
      <c r="I8" s="232"/>
      <c r="J8" s="233"/>
      <c r="K8" s="232"/>
      <c r="L8" s="233"/>
      <c r="M8" s="231"/>
      <c r="N8" s="142" t="s">
        <v>546</v>
      </c>
    </row>
    <row r="9" spans="1:40" ht="30" hidden="1" customHeight="1" x14ac:dyDescent="0.3">
      <c r="A9" s="28" t="s">
        <v>105</v>
      </c>
      <c r="B9" s="28" t="s">
        <v>542</v>
      </c>
      <c r="C9" s="28" t="s">
        <v>106</v>
      </c>
      <c r="D9" s="29">
        <v>0.77</v>
      </c>
      <c r="E9" s="146">
        <v>0</v>
      </c>
      <c r="F9" s="147">
        <f>TRUNC(E9*D9,1)</f>
        <v>0</v>
      </c>
      <c r="G9" s="146">
        <f>신규단가대비표!Q19</f>
        <v>108811.68531</v>
      </c>
      <c r="H9" s="147">
        <f>TRUNC(G9*D9,1)</f>
        <v>83784.899999999994</v>
      </c>
      <c r="I9" s="146">
        <v>0</v>
      </c>
      <c r="J9" s="147">
        <f>TRUNC(I9*D9,1)</f>
        <v>0</v>
      </c>
      <c r="K9" s="146">
        <f>TRUNC(E9+G9+I9,1)</f>
        <v>108811.6</v>
      </c>
      <c r="L9" s="147">
        <f>TRUNC(F9+H9+J9,1)</f>
        <v>83784.899999999994</v>
      </c>
      <c r="M9" s="28" t="s">
        <v>0</v>
      </c>
      <c r="N9" s="106" t="s">
        <v>546</v>
      </c>
      <c r="O9" s="106" t="s">
        <v>541</v>
      </c>
      <c r="P9" s="106" t="s">
        <v>539</v>
      </c>
      <c r="Q9" s="106" t="s">
        <v>539</v>
      </c>
      <c r="R9" s="106" t="s">
        <v>540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06" t="s">
        <v>0</v>
      </c>
      <c r="AK9" s="106" t="s">
        <v>545</v>
      </c>
      <c r="AL9" s="106" t="s">
        <v>0</v>
      </c>
    </row>
    <row r="10" spans="1:40" ht="30" hidden="1" customHeight="1" x14ac:dyDescent="0.3">
      <c r="A10" s="28" t="s">
        <v>475</v>
      </c>
      <c r="B10" s="28" t="s">
        <v>0</v>
      </c>
      <c r="C10" s="28" t="s">
        <v>0</v>
      </c>
      <c r="D10" s="29"/>
      <c r="E10" s="146"/>
      <c r="F10" s="147">
        <f>TRUNC(SUMIF(N9:N9, N8, F9:F9),0)</f>
        <v>0</v>
      </c>
      <c r="G10" s="146"/>
      <c r="H10" s="147">
        <f>TRUNC(SUMIF(N9:N9, N8, H9:H9),0)</f>
        <v>83784</v>
      </c>
      <c r="I10" s="146"/>
      <c r="J10" s="147">
        <f>TRUNC(SUMIF(N9:N9, N8, J9:J9),0)</f>
        <v>0</v>
      </c>
      <c r="K10" s="146"/>
      <c r="L10" s="147">
        <f>F10+H10+J10</f>
        <v>83784</v>
      </c>
      <c r="M10" s="28" t="s">
        <v>0</v>
      </c>
      <c r="N10" s="106" t="s">
        <v>538</v>
      </c>
      <c r="O10" s="106" t="s">
        <v>538</v>
      </c>
      <c r="P10" s="106" t="s">
        <v>0</v>
      </c>
      <c r="Q10" s="106" t="s">
        <v>0</v>
      </c>
      <c r="R10" s="106" t="s">
        <v>0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06" t="s">
        <v>0</v>
      </c>
      <c r="AK10" s="106" t="s">
        <v>0</v>
      </c>
      <c r="AL10" s="106" t="s">
        <v>0</v>
      </c>
    </row>
    <row r="11" spans="1:40" ht="30" hidden="1" customHeight="1" x14ac:dyDescent="0.3">
      <c r="A11" s="29"/>
      <c r="B11" s="29"/>
      <c r="C11" s="29"/>
      <c r="D11" s="29"/>
      <c r="E11" s="146"/>
      <c r="F11" s="147"/>
      <c r="G11" s="146"/>
      <c r="H11" s="147"/>
      <c r="I11" s="146"/>
      <c r="J11" s="147"/>
      <c r="K11" s="146"/>
      <c r="L11" s="147"/>
      <c r="M11" s="29"/>
    </row>
    <row r="12" spans="1:40" ht="30" hidden="1" customHeight="1" x14ac:dyDescent="0.3">
      <c r="A12" s="231" t="s">
        <v>686</v>
      </c>
      <c r="B12" s="231"/>
      <c r="C12" s="231"/>
      <c r="D12" s="231"/>
      <c r="E12" s="232"/>
      <c r="F12" s="233"/>
      <c r="G12" s="232"/>
      <c r="H12" s="233"/>
      <c r="I12" s="232"/>
      <c r="J12" s="233"/>
      <c r="K12" s="232"/>
      <c r="L12" s="233"/>
      <c r="M12" s="231"/>
      <c r="N12" s="142" t="s">
        <v>544</v>
      </c>
    </row>
    <row r="13" spans="1:40" ht="30" hidden="1" customHeight="1" x14ac:dyDescent="0.3">
      <c r="A13" s="28" t="s">
        <v>105</v>
      </c>
      <c r="B13" s="28" t="s">
        <v>542</v>
      </c>
      <c r="C13" s="28" t="s">
        <v>106</v>
      </c>
      <c r="D13" s="29">
        <v>0.21</v>
      </c>
      <c r="E13" s="146">
        <v>0</v>
      </c>
      <c r="F13" s="147">
        <f>TRUNC(E13*D13,1)</f>
        <v>0</v>
      </c>
      <c r="G13" s="146">
        <f>신규단가대비표!Q19</f>
        <v>108811.68531</v>
      </c>
      <c r="H13" s="147">
        <f>TRUNC(G13*D13,1)</f>
        <v>22850.400000000001</v>
      </c>
      <c r="I13" s="146">
        <v>0</v>
      </c>
      <c r="J13" s="147">
        <f>TRUNC(I13*D13,1)</f>
        <v>0</v>
      </c>
      <c r="K13" s="146">
        <f>TRUNC(E13+G13+I13,1)</f>
        <v>108811.6</v>
      </c>
      <c r="L13" s="147">
        <f>TRUNC(F13+H13+J13,1)</f>
        <v>22850.400000000001</v>
      </c>
      <c r="M13" s="28" t="s">
        <v>0</v>
      </c>
      <c r="N13" s="106" t="s">
        <v>544</v>
      </c>
      <c r="O13" s="106" t="s">
        <v>541</v>
      </c>
      <c r="P13" s="106" t="s">
        <v>539</v>
      </c>
      <c r="Q13" s="106" t="s">
        <v>539</v>
      </c>
      <c r="R13" s="106" t="s">
        <v>540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06" t="s">
        <v>0</v>
      </c>
      <c r="AK13" s="106" t="s">
        <v>543</v>
      </c>
      <c r="AL13" s="106" t="s">
        <v>0</v>
      </c>
    </row>
    <row r="14" spans="1:40" ht="30" hidden="1" customHeight="1" x14ac:dyDescent="0.3">
      <c r="A14" s="28" t="s">
        <v>475</v>
      </c>
      <c r="B14" s="28" t="s">
        <v>0</v>
      </c>
      <c r="C14" s="28" t="s">
        <v>0</v>
      </c>
      <c r="D14" s="29"/>
      <c r="E14" s="146"/>
      <c r="F14" s="147">
        <f>TRUNC(SUMIF(N13:N13, N12, F13:F13),0)</f>
        <v>0</v>
      </c>
      <c r="G14" s="146"/>
      <c r="H14" s="147">
        <f>TRUNC(SUMIF(N13:N13, N12, H13:H13),0)</f>
        <v>22850</v>
      </c>
      <c r="I14" s="146"/>
      <c r="J14" s="147">
        <f>TRUNC(SUMIF(N13:N13, N12, J13:J13),0)</f>
        <v>0</v>
      </c>
      <c r="K14" s="146"/>
      <c r="L14" s="147">
        <f>F14+H14+J14</f>
        <v>22850</v>
      </c>
      <c r="M14" s="28" t="s">
        <v>0</v>
      </c>
      <c r="N14" s="106" t="s">
        <v>538</v>
      </c>
      <c r="O14" s="106" t="s">
        <v>538</v>
      </c>
      <c r="P14" s="106" t="s">
        <v>0</v>
      </c>
      <c r="Q14" s="106" t="s">
        <v>0</v>
      </c>
      <c r="R14" s="106" t="s">
        <v>0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06" t="s">
        <v>0</v>
      </c>
      <c r="AK14" s="106" t="s">
        <v>0</v>
      </c>
      <c r="AL14" s="106" t="s">
        <v>0</v>
      </c>
    </row>
    <row r="15" spans="1:40" ht="30" hidden="1" customHeight="1" x14ac:dyDescent="0.3">
      <c r="A15" s="29"/>
      <c r="B15" s="29"/>
      <c r="C15" s="29"/>
      <c r="D15" s="29"/>
      <c r="E15" s="146"/>
      <c r="F15" s="147"/>
      <c r="G15" s="146"/>
      <c r="H15" s="147"/>
      <c r="I15" s="146"/>
      <c r="J15" s="147"/>
      <c r="K15" s="146"/>
      <c r="L15" s="147"/>
      <c r="M15" s="29"/>
    </row>
    <row r="16" spans="1:40" customFormat="1" ht="30" customHeight="1" x14ac:dyDescent="0.3">
      <c r="A16" s="227" t="s">
        <v>713</v>
      </c>
      <c r="B16" s="227"/>
      <c r="C16" s="227"/>
      <c r="D16" s="227"/>
      <c r="E16" s="228"/>
      <c r="F16" s="229"/>
      <c r="G16" s="228"/>
      <c r="H16" s="229"/>
      <c r="I16" s="228"/>
      <c r="J16" s="229"/>
      <c r="K16" s="228"/>
      <c r="L16" s="229"/>
      <c r="M16" s="227"/>
      <c r="N16" s="161" t="s">
        <v>714</v>
      </c>
    </row>
    <row r="17" spans="1:50" customFormat="1" ht="30" customHeight="1" x14ac:dyDescent="0.3">
      <c r="A17" s="156" t="s">
        <v>715</v>
      </c>
      <c r="B17" s="156" t="s">
        <v>716</v>
      </c>
      <c r="C17" s="156" t="s">
        <v>97</v>
      </c>
      <c r="D17" s="157">
        <v>1</v>
      </c>
      <c r="E17" s="159">
        <f>신규단가대비표!O14</f>
        <v>2515.837</v>
      </c>
      <c r="F17" s="169">
        <f t="shared" ref="F17:F22" si="0">TRUNC(E17*D17,1)</f>
        <v>2515.8000000000002</v>
      </c>
      <c r="G17" s="159"/>
      <c r="H17" s="169">
        <f t="shared" ref="H17:H22" si="1">TRUNC(G17*D17,1)</f>
        <v>0</v>
      </c>
      <c r="I17" s="159"/>
      <c r="J17" s="169">
        <f t="shared" ref="J17:J22" si="2">TRUNC(I17*D17,1)</f>
        <v>0</v>
      </c>
      <c r="K17" s="159">
        <f t="shared" ref="K17:L22" si="3">TRUNC(E17+G17+I17,1)</f>
        <v>2515.8000000000002</v>
      </c>
      <c r="L17" s="169">
        <f t="shared" si="3"/>
        <v>2515.8000000000002</v>
      </c>
      <c r="M17" s="156" t="s">
        <v>0</v>
      </c>
      <c r="N17" s="88" t="s">
        <v>714</v>
      </c>
      <c r="O17" s="88" t="s">
        <v>717</v>
      </c>
      <c r="P17" s="88" t="s">
        <v>539</v>
      </c>
      <c r="Q17" s="88" t="s">
        <v>539</v>
      </c>
      <c r="R17" s="88" t="s">
        <v>540</v>
      </c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8" t="s">
        <v>0</v>
      </c>
      <c r="AW17" s="88" t="s">
        <v>0</v>
      </c>
      <c r="AX17" s="88" t="s">
        <v>0</v>
      </c>
    </row>
    <row r="18" spans="1:50" customFormat="1" ht="30" customHeight="1" x14ac:dyDescent="0.3">
      <c r="A18" s="156" t="s">
        <v>718</v>
      </c>
      <c r="B18" s="156" t="s">
        <v>190</v>
      </c>
      <c r="C18" s="156" t="s">
        <v>144</v>
      </c>
      <c r="D18" s="157">
        <v>2</v>
      </c>
      <c r="E18" s="159">
        <f>신규일위대가목록!E9</f>
        <v>258</v>
      </c>
      <c r="F18" s="169">
        <f t="shared" si="0"/>
        <v>516</v>
      </c>
      <c r="G18" s="159">
        <f>신규일위대가목록!F9</f>
        <v>3792</v>
      </c>
      <c r="H18" s="169">
        <f t="shared" si="1"/>
        <v>7584</v>
      </c>
      <c r="I18" s="159"/>
      <c r="J18" s="169">
        <f t="shared" si="2"/>
        <v>0</v>
      </c>
      <c r="K18" s="159">
        <f t="shared" si="3"/>
        <v>4050</v>
      </c>
      <c r="L18" s="169">
        <f t="shared" si="3"/>
        <v>8100</v>
      </c>
      <c r="M18" s="156" t="s">
        <v>728</v>
      </c>
      <c r="N18" s="88" t="s">
        <v>714</v>
      </c>
      <c r="O18" s="88" t="s">
        <v>719</v>
      </c>
      <c r="P18" s="88" t="s">
        <v>540</v>
      </c>
      <c r="Q18" s="88" t="s">
        <v>539</v>
      </c>
      <c r="R18" s="88" t="s">
        <v>539</v>
      </c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8" t="s">
        <v>0</v>
      </c>
      <c r="AW18" s="88" t="s">
        <v>0</v>
      </c>
      <c r="AX18" s="88" t="s">
        <v>0</v>
      </c>
    </row>
    <row r="19" spans="1:50" customFormat="1" ht="30" customHeight="1" x14ac:dyDescent="0.3">
      <c r="A19" s="156" t="s">
        <v>720</v>
      </c>
      <c r="B19" s="156" t="s">
        <v>721</v>
      </c>
      <c r="C19" s="156" t="s">
        <v>97</v>
      </c>
      <c r="D19" s="157">
        <v>2</v>
      </c>
      <c r="E19" s="159">
        <f>신규단가대비표!O16</f>
        <v>537.86860000000001</v>
      </c>
      <c r="F19" s="169">
        <f t="shared" si="0"/>
        <v>1075.7</v>
      </c>
      <c r="G19" s="159"/>
      <c r="H19" s="169">
        <f t="shared" si="1"/>
        <v>0</v>
      </c>
      <c r="I19" s="159"/>
      <c r="J19" s="169">
        <f t="shared" si="2"/>
        <v>0</v>
      </c>
      <c r="K19" s="159">
        <f t="shared" si="3"/>
        <v>537.79999999999995</v>
      </c>
      <c r="L19" s="169">
        <f t="shared" si="3"/>
        <v>1075.7</v>
      </c>
      <c r="M19" s="156" t="s">
        <v>0</v>
      </c>
      <c r="N19" s="88" t="s">
        <v>714</v>
      </c>
      <c r="O19" s="88" t="s">
        <v>722</v>
      </c>
      <c r="P19" s="88" t="s">
        <v>539</v>
      </c>
      <c r="Q19" s="88" t="s">
        <v>539</v>
      </c>
      <c r="R19" s="88" t="s">
        <v>540</v>
      </c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8" t="s">
        <v>0</v>
      </c>
      <c r="AW19" s="88" t="s">
        <v>0</v>
      </c>
      <c r="AX19" s="88" t="s">
        <v>0</v>
      </c>
    </row>
    <row r="20" spans="1:50" customFormat="1" ht="30" customHeight="1" x14ac:dyDescent="0.3">
      <c r="A20" s="156" t="s">
        <v>723</v>
      </c>
      <c r="B20" s="156" t="s">
        <v>724</v>
      </c>
      <c r="C20" s="156" t="s">
        <v>265</v>
      </c>
      <c r="D20" s="157">
        <v>1</v>
      </c>
      <c r="E20" s="159">
        <f>신규단가대비표!O15</f>
        <v>555.2192</v>
      </c>
      <c r="F20" s="169">
        <f t="shared" si="0"/>
        <v>555.20000000000005</v>
      </c>
      <c r="G20" s="159"/>
      <c r="H20" s="169">
        <f t="shared" si="1"/>
        <v>0</v>
      </c>
      <c r="I20" s="159"/>
      <c r="J20" s="169">
        <f t="shared" si="2"/>
        <v>0</v>
      </c>
      <c r="K20" s="159">
        <f t="shared" si="3"/>
        <v>555.20000000000005</v>
      </c>
      <c r="L20" s="169">
        <f t="shared" si="3"/>
        <v>555.20000000000005</v>
      </c>
      <c r="M20" s="156" t="s">
        <v>0</v>
      </c>
      <c r="N20" s="88" t="s">
        <v>714</v>
      </c>
      <c r="O20" s="88" t="s">
        <v>725</v>
      </c>
      <c r="P20" s="88" t="s">
        <v>539</v>
      </c>
      <c r="Q20" s="88" t="s">
        <v>539</v>
      </c>
      <c r="R20" s="88" t="s">
        <v>540</v>
      </c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8" t="s">
        <v>0</v>
      </c>
      <c r="AW20" s="88" t="s">
        <v>0</v>
      </c>
      <c r="AX20" s="88" t="s">
        <v>0</v>
      </c>
    </row>
    <row r="21" spans="1:50" customFormat="1" ht="30" customHeight="1" x14ac:dyDescent="0.3">
      <c r="A21" s="156" t="s">
        <v>594</v>
      </c>
      <c r="B21" s="156" t="s">
        <v>542</v>
      </c>
      <c r="C21" s="156" t="s">
        <v>106</v>
      </c>
      <c r="D21" s="157">
        <v>0.05</v>
      </c>
      <c r="E21" s="159"/>
      <c r="F21" s="169">
        <f t="shared" si="0"/>
        <v>0</v>
      </c>
      <c r="G21" s="159">
        <f>신규단가대비표!Q22</f>
        <v>152694.82282999999</v>
      </c>
      <c r="H21" s="169">
        <f t="shared" si="1"/>
        <v>7634.7</v>
      </c>
      <c r="I21" s="159"/>
      <c r="J21" s="169">
        <f t="shared" si="2"/>
        <v>0</v>
      </c>
      <c r="K21" s="159">
        <f t="shared" si="3"/>
        <v>152694.79999999999</v>
      </c>
      <c r="L21" s="169">
        <f t="shared" si="3"/>
        <v>7634.7</v>
      </c>
      <c r="M21" s="156" t="s">
        <v>0</v>
      </c>
      <c r="N21" s="88" t="s">
        <v>714</v>
      </c>
      <c r="O21" s="88" t="s">
        <v>595</v>
      </c>
      <c r="P21" s="88" t="s">
        <v>539</v>
      </c>
      <c r="Q21" s="88" t="s">
        <v>539</v>
      </c>
      <c r="R21" s="88" t="s">
        <v>540</v>
      </c>
      <c r="S21" s="89"/>
      <c r="T21" s="89"/>
      <c r="U21" s="89"/>
      <c r="V21" s="89">
        <v>1</v>
      </c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8" t="s">
        <v>0</v>
      </c>
      <c r="AW21" s="88" t="s">
        <v>0</v>
      </c>
      <c r="AX21" s="88" t="s">
        <v>0</v>
      </c>
    </row>
    <row r="22" spans="1:50" customFormat="1" ht="30" customHeight="1" x14ac:dyDescent="0.3">
      <c r="A22" s="156" t="s">
        <v>393</v>
      </c>
      <c r="B22" s="156" t="s">
        <v>726</v>
      </c>
      <c r="C22" s="156" t="s">
        <v>100</v>
      </c>
      <c r="D22" s="157">
        <v>1</v>
      </c>
      <c r="E22" s="159">
        <f>TRUNC(SUMIF(V17:V22, RIGHTB(O22, 1), H17:H22)*U22, 2)</f>
        <v>152.69</v>
      </c>
      <c r="F22" s="169">
        <f t="shared" si="0"/>
        <v>152.6</v>
      </c>
      <c r="G22" s="159">
        <v>0</v>
      </c>
      <c r="H22" s="169">
        <f t="shared" si="1"/>
        <v>0</v>
      </c>
      <c r="I22" s="159">
        <v>0</v>
      </c>
      <c r="J22" s="169">
        <f t="shared" si="2"/>
        <v>0</v>
      </c>
      <c r="K22" s="159">
        <f t="shared" si="3"/>
        <v>152.6</v>
      </c>
      <c r="L22" s="169">
        <f t="shared" si="3"/>
        <v>152.6</v>
      </c>
      <c r="M22" s="156" t="s">
        <v>0</v>
      </c>
      <c r="N22" s="88" t="s">
        <v>714</v>
      </c>
      <c r="O22" s="88" t="s">
        <v>727</v>
      </c>
      <c r="P22" s="88" t="s">
        <v>539</v>
      </c>
      <c r="Q22" s="88" t="s">
        <v>539</v>
      </c>
      <c r="R22" s="88" t="s">
        <v>539</v>
      </c>
      <c r="S22" s="89">
        <v>1</v>
      </c>
      <c r="T22" s="89">
        <v>0</v>
      </c>
      <c r="U22" s="89">
        <v>0.02</v>
      </c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8" t="s">
        <v>0</v>
      </c>
      <c r="AW22" s="88" t="s">
        <v>0</v>
      </c>
      <c r="AX22" s="88" t="s">
        <v>0</v>
      </c>
    </row>
    <row r="23" spans="1:50" customFormat="1" ht="30" customHeight="1" x14ac:dyDescent="0.3">
      <c r="A23" s="156" t="s">
        <v>475</v>
      </c>
      <c r="B23" s="156" t="s">
        <v>0</v>
      </c>
      <c r="C23" s="156" t="s">
        <v>0</v>
      </c>
      <c r="D23" s="157"/>
      <c r="E23" s="159"/>
      <c r="F23" s="169">
        <f>TRUNC(SUMIF(N17:N22, N16, F17:F22),0)</f>
        <v>4815</v>
      </c>
      <c r="G23" s="159"/>
      <c r="H23" s="169">
        <f>TRUNC(SUMIF(N17:N22, N16, H17:H22),0)</f>
        <v>15218</v>
      </c>
      <c r="I23" s="159"/>
      <c r="J23" s="169">
        <f>TRUNC(SUMIF(N17:N22, N16, J17:J22),0)</f>
        <v>0</v>
      </c>
      <c r="K23" s="159"/>
      <c r="L23" s="169">
        <f>F23+H23+J23</f>
        <v>20033</v>
      </c>
      <c r="M23" s="156" t="s">
        <v>0</v>
      </c>
      <c r="N23" s="88" t="s">
        <v>538</v>
      </c>
      <c r="O23" s="88" t="s">
        <v>538</v>
      </c>
      <c r="P23" s="88" t="s">
        <v>0</v>
      </c>
      <c r="Q23" s="88" t="s">
        <v>0</v>
      </c>
      <c r="R23" s="88" t="s">
        <v>0</v>
      </c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8" t="s">
        <v>0</v>
      </c>
      <c r="AW23" s="88" t="s">
        <v>0</v>
      </c>
      <c r="AX23" s="88" t="s">
        <v>0</v>
      </c>
    </row>
    <row r="24" spans="1:50" customFormat="1" ht="30" customHeight="1" x14ac:dyDescent="0.3">
      <c r="A24" s="157"/>
      <c r="B24" s="157"/>
      <c r="C24" s="157"/>
      <c r="D24" s="157"/>
      <c r="E24" s="159"/>
      <c r="F24" s="169"/>
      <c r="G24" s="159"/>
      <c r="H24" s="169"/>
      <c r="I24" s="159"/>
      <c r="J24" s="169"/>
      <c r="K24" s="159"/>
      <c r="L24" s="169"/>
      <c r="M24" s="157"/>
    </row>
    <row r="25" spans="1:50" customFormat="1" ht="30" customHeight="1" x14ac:dyDescent="0.3">
      <c r="A25" s="227" t="s">
        <v>740</v>
      </c>
      <c r="B25" s="227"/>
      <c r="C25" s="227"/>
      <c r="D25" s="227"/>
      <c r="E25" s="228"/>
      <c r="F25" s="229"/>
      <c r="G25" s="228"/>
      <c r="H25" s="229"/>
      <c r="I25" s="228"/>
      <c r="J25" s="229"/>
      <c r="K25" s="228"/>
      <c r="L25" s="229"/>
      <c r="M25" s="227"/>
      <c r="N25" s="161" t="s">
        <v>719</v>
      </c>
    </row>
    <row r="26" spans="1:50" customFormat="1" ht="30" customHeight="1" x14ac:dyDescent="0.3">
      <c r="A26" s="156" t="s">
        <v>741</v>
      </c>
      <c r="B26" s="156" t="s">
        <v>742</v>
      </c>
      <c r="C26" s="156" t="s">
        <v>743</v>
      </c>
      <c r="D26" s="157">
        <v>1.2</v>
      </c>
      <c r="E26" s="159">
        <f>신규단가대비표!O10</f>
        <v>46.369478500000007</v>
      </c>
      <c r="F26" s="169">
        <f t="shared" ref="F26:F31" si="4">TRUNC(E26*D26,1)</f>
        <v>55.6</v>
      </c>
      <c r="G26" s="159"/>
      <c r="H26" s="169">
        <f t="shared" ref="H26:H31" si="5">TRUNC(G26*D26,1)</f>
        <v>0</v>
      </c>
      <c r="I26" s="159"/>
      <c r="J26" s="169">
        <f t="shared" ref="J26:J31" si="6">TRUNC(I26*D26,1)</f>
        <v>0</v>
      </c>
      <c r="K26" s="159">
        <f t="shared" ref="K26:L31" si="7">TRUNC(E26+G26+I26,1)</f>
        <v>46.3</v>
      </c>
      <c r="L26" s="169">
        <f t="shared" si="7"/>
        <v>55.6</v>
      </c>
      <c r="M26" s="156" t="s">
        <v>0</v>
      </c>
      <c r="N26" s="88" t="s">
        <v>719</v>
      </c>
      <c r="O26" s="88" t="s">
        <v>744</v>
      </c>
      <c r="P26" s="88" t="s">
        <v>539</v>
      </c>
      <c r="Q26" s="88" t="s">
        <v>539</v>
      </c>
      <c r="R26" s="88" t="s">
        <v>540</v>
      </c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8" t="s">
        <v>0</v>
      </c>
      <c r="AW26" s="88" t="s">
        <v>0</v>
      </c>
      <c r="AX26" s="88" t="s">
        <v>0</v>
      </c>
    </row>
    <row r="27" spans="1:50" customFormat="1" ht="30" customHeight="1" x14ac:dyDescent="0.3">
      <c r="A27" s="156" t="s">
        <v>745</v>
      </c>
      <c r="B27" s="156" t="s">
        <v>746</v>
      </c>
      <c r="C27" s="156" t="s">
        <v>747</v>
      </c>
      <c r="D27" s="157">
        <v>7.5</v>
      </c>
      <c r="E27" s="159">
        <f>신규단가대비표!O7</f>
        <v>1.9259166000000003</v>
      </c>
      <c r="F27" s="169">
        <f t="shared" si="4"/>
        <v>14.4</v>
      </c>
      <c r="G27" s="159"/>
      <c r="H27" s="169">
        <f t="shared" si="5"/>
        <v>0</v>
      </c>
      <c r="I27" s="159"/>
      <c r="J27" s="169">
        <f t="shared" si="6"/>
        <v>0</v>
      </c>
      <c r="K27" s="159">
        <f t="shared" si="7"/>
        <v>1.9</v>
      </c>
      <c r="L27" s="169">
        <f t="shared" si="7"/>
        <v>14.4</v>
      </c>
      <c r="M27" s="156" t="s">
        <v>0</v>
      </c>
      <c r="N27" s="88" t="s">
        <v>719</v>
      </c>
      <c r="O27" s="88" t="s">
        <v>748</v>
      </c>
      <c r="P27" s="88" t="s">
        <v>539</v>
      </c>
      <c r="Q27" s="88" t="s">
        <v>539</v>
      </c>
      <c r="R27" s="88" t="s">
        <v>540</v>
      </c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8" t="s">
        <v>0</v>
      </c>
      <c r="AW27" s="88" t="s">
        <v>0</v>
      </c>
      <c r="AX27" s="88" t="s">
        <v>0</v>
      </c>
    </row>
    <row r="28" spans="1:50" customFormat="1" ht="30" customHeight="1" x14ac:dyDescent="0.3">
      <c r="A28" s="156" t="s">
        <v>749</v>
      </c>
      <c r="B28" s="156" t="s">
        <v>750</v>
      </c>
      <c r="C28" s="156" t="s">
        <v>743</v>
      </c>
      <c r="D28" s="157">
        <v>8</v>
      </c>
      <c r="E28" s="159">
        <f>신규단가대비표!O8</f>
        <v>9.2409295599999997</v>
      </c>
      <c r="F28" s="169">
        <f t="shared" si="4"/>
        <v>73.900000000000006</v>
      </c>
      <c r="G28" s="159"/>
      <c r="H28" s="169">
        <f t="shared" si="5"/>
        <v>0</v>
      </c>
      <c r="I28" s="159"/>
      <c r="J28" s="169">
        <f t="shared" si="6"/>
        <v>0</v>
      </c>
      <c r="K28" s="159">
        <f t="shared" si="7"/>
        <v>9.1999999999999993</v>
      </c>
      <c r="L28" s="169">
        <f t="shared" si="7"/>
        <v>73.900000000000006</v>
      </c>
      <c r="M28" s="156" t="s">
        <v>0</v>
      </c>
      <c r="N28" s="88" t="s">
        <v>719</v>
      </c>
      <c r="O28" s="88" t="s">
        <v>751</v>
      </c>
      <c r="P28" s="88" t="s">
        <v>539</v>
      </c>
      <c r="Q28" s="88" t="s">
        <v>539</v>
      </c>
      <c r="R28" s="88" t="s">
        <v>540</v>
      </c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8" t="s">
        <v>0</v>
      </c>
      <c r="AW28" s="88" t="s">
        <v>0</v>
      </c>
      <c r="AX28" s="88" t="s">
        <v>0</v>
      </c>
    </row>
    <row r="29" spans="1:50" customFormat="1" ht="30" customHeight="1" x14ac:dyDescent="0.3">
      <c r="A29" s="156" t="s">
        <v>752</v>
      </c>
      <c r="B29" s="156" t="s">
        <v>753</v>
      </c>
      <c r="C29" s="156" t="s">
        <v>743</v>
      </c>
      <c r="D29" s="157">
        <v>0.15</v>
      </c>
      <c r="E29" s="159">
        <f>신규단가대비표!O9</f>
        <v>7.6342640000000008</v>
      </c>
      <c r="F29" s="169">
        <f t="shared" si="4"/>
        <v>1.1000000000000001</v>
      </c>
      <c r="G29" s="159"/>
      <c r="H29" s="169">
        <f t="shared" si="5"/>
        <v>0</v>
      </c>
      <c r="I29" s="159"/>
      <c r="J29" s="169">
        <f t="shared" si="6"/>
        <v>0</v>
      </c>
      <c r="K29" s="159">
        <f t="shared" si="7"/>
        <v>7.6</v>
      </c>
      <c r="L29" s="169">
        <f t="shared" si="7"/>
        <v>1.1000000000000001</v>
      </c>
      <c r="M29" s="156" t="s">
        <v>0</v>
      </c>
      <c r="N29" s="88" t="s">
        <v>719</v>
      </c>
      <c r="O29" s="88" t="s">
        <v>754</v>
      </c>
      <c r="P29" s="88" t="s">
        <v>539</v>
      </c>
      <c r="Q29" s="88" t="s">
        <v>539</v>
      </c>
      <c r="R29" s="88" t="s">
        <v>540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8" t="s">
        <v>0</v>
      </c>
      <c r="AW29" s="88" t="s">
        <v>0</v>
      </c>
      <c r="AX29" s="88" t="s">
        <v>0</v>
      </c>
    </row>
    <row r="30" spans="1:50" customFormat="1" ht="30" customHeight="1" x14ac:dyDescent="0.3">
      <c r="A30" s="156" t="s">
        <v>755</v>
      </c>
      <c r="B30" s="156" t="s">
        <v>542</v>
      </c>
      <c r="C30" s="156" t="s">
        <v>106</v>
      </c>
      <c r="D30" s="157">
        <v>2.1999999999999999E-2</v>
      </c>
      <c r="E30" s="159"/>
      <c r="F30" s="169">
        <f t="shared" si="4"/>
        <v>0</v>
      </c>
      <c r="G30" s="159">
        <f>신규단가대비표!Q20</f>
        <v>172387.75383</v>
      </c>
      <c r="H30" s="169">
        <f t="shared" si="5"/>
        <v>3792.5</v>
      </c>
      <c r="I30" s="159"/>
      <c r="J30" s="169">
        <f t="shared" si="6"/>
        <v>0</v>
      </c>
      <c r="K30" s="159">
        <f t="shared" si="7"/>
        <v>172387.7</v>
      </c>
      <c r="L30" s="169">
        <f t="shared" si="7"/>
        <v>3792.5</v>
      </c>
      <c r="M30" s="156" t="s">
        <v>0</v>
      </c>
      <c r="N30" s="88" t="s">
        <v>719</v>
      </c>
      <c r="O30" s="88" t="s">
        <v>756</v>
      </c>
      <c r="P30" s="88" t="s">
        <v>539</v>
      </c>
      <c r="Q30" s="88" t="s">
        <v>539</v>
      </c>
      <c r="R30" s="88" t="s">
        <v>540</v>
      </c>
      <c r="S30" s="89"/>
      <c r="T30" s="89"/>
      <c r="U30" s="89"/>
      <c r="V30" s="89">
        <v>1</v>
      </c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8" t="s">
        <v>0</v>
      </c>
      <c r="AW30" s="88" t="s">
        <v>0</v>
      </c>
      <c r="AX30" s="88" t="s">
        <v>0</v>
      </c>
    </row>
    <row r="31" spans="1:50" customFormat="1" ht="30" customHeight="1" x14ac:dyDescent="0.3">
      <c r="A31" s="156" t="s">
        <v>393</v>
      </c>
      <c r="B31" s="156" t="s">
        <v>654</v>
      </c>
      <c r="C31" s="156" t="s">
        <v>100</v>
      </c>
      <c r="D31" s="157">
        <v>1</v>
      </c>
      <c r="E31" s="159">
        <f>TRUNC(SUMIF(V26:V31, RIGHTB(O31, 1), H26:H31)*U31, 2)</f>
        <v>113.77</v>
      </c>
      <c r="F31" s="169">
        <f t="shared" si="4"/>
        <v>113.7</v>
      </c>
      <c r="G31" s="159">
        <v>0</v>
      </c>
      <c r="H31" s="169">
        <f t="shared" si="5"/>
        <v>0</v>
      </c>
      <c r="I31" s="159">
        <v>0</v>
      </c>
      <c r="J31" s="169">
        <f t="shared" si="6"/>
        <v>0</v>
      </c>
      <c r="K31" s="159">
        <f t="shared" si="7"/>
        <v>113.7</v>
      </c>
      <c r="L31" s="169">
        <f t="shared" si="7"/>
        <v>113.7</v>
      </c>
      <c r="M31" s="156" t="s">
        <v>0</v>
      </c>
      <c r="N31" s="88" t="s">
        <v>719</v>
      </c>
      <c r="O31" s="88" t="s">
        <v>727</v>
      </c>
      <c r="P31" s="88" t="s">
        <v>539</v>
      </c>
      <c r="Q31" s="88" t="s">
        <v>539</v>
      </c>
      <c r="R31" s="88" t="s">
        <v>539</v>
      </c>
      <c r="S31" s="89">
        <v>1</v>
      </c>
      <c r="T31" s="89">
        <v>0</v>
      </c>
      <c r="U31" s="89">
        <v>0.03</v>
      </c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8" t="s">
        <v>0</v>
      </c>
      <c r="AW31" s="88" t="s">
        <v>0</v>
      </c>
      <c r="AX31" s="88" t="s">
        <v>0</v>
      </c>
    </row>
    <row r="32" spans="1:50" customFormat="1" ht="30" customHeight="1" x14ac:dyDescent="0.3">
      <c r="A32" s="156" t="s">
        <v>475</v>
      </c>
      <c r="B32" s="156" t="s">
        <v>0</v>
      </c>
      <c r="C32" s="156" t="s">
        <v>0</v>
      </c>
      <c r="D32" s="157"/>
      <c r="E32" s="159"/>
      <c r="F32" s="169">
        <f>TRUNC(SUMIF(N26:N31, N25, F26:F31),0)</f>
        <v>258</v>
      </c>
      <c r="G32" s="159"/>
      <c r="H32" s="169">
        <f>TRUNC(SUMIF(N26:N31, N25, H26:H31),0)</f>
        <v>3792</v>
      </c>
      <c r="I32" s="159"/>
      <c r="J32" s="169">
        <f>TRUNC(SUMIF(N26:N31, N25, J26:J31),0)</f>
        <v>0</v>
      </c>
      <c r="K32" s="159"/>
      <c r="L32" s="169">
        <f>F32+H32+J32</f>
        <v>4050</v>
      </c>
      <c r="M32" s="156" t="s">
        <v>0</v>
      </c>
      <c r="N32" s="88" t="s">
        <v>538</v>
      </c>
      <c r="O32" s="88" t="s">
        <v>538</v>
      </c>
      <c r="P32" s="88" t="s">
        <v>0</v>
      </c>
      <c r="Q32" s="88" t="s">
        <v>0</v>
      </c>
      <c r="R32" s="88" t="s">
        <v>0</v>
      </c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8" t="s">
        <v>0</v>
      </c>
      <c r="AW32" s="88" t="s">
        <v>0</v>
      </c>
      <c r="AX32" s="88" t="s">
        <v>0</v>
      </c>
    </row>
    <row r="33" spans="1:50" customFormat="1" ht="30" customHeight="1" x14ac:dyDescent="0.3">
      <c r="A33" s="157"/>
      <c r="B33" s="157"/>
      <c r="C33" s="157"/>
      <c r="D33" s="157"/>
      <c r="E33" s="159"/>
      <c r="F33" s="169"/>
      <c r="G33" s="159"/>
      <c r="H33" s="169"/>
      <c r="I33" s="159"/>
      <c r="J33" s="169"/>
      <c r="K33" s="159"/>
      <c r="L33" s="169"/>
      <c r="M33" s="157"/>
    </row>
    <row r="34" spans="1:50" customFormat="1" ht="30" customHeight="1" x14ac:dyDescent="0.3">
      <c r="A34" s="227" t="s">
        <v>772</v>
      </c>
      <c r="B34" s="227"/>
      <c r="C34" s="227"/>
      <c r="D34" s="227"/>
      <c r="E34" s="228"/>
      <c r="F34" s="229"/>
      <c r="G34" s="228"/>
      <c r="H34" s="229"/>
      <c r="I34" s="228"/>
      <c r="J34" s="229"/>
      <c r="K34" s="228"/>
      <c r="L34" s="229"/>
      <c r="M34" s="227"/>
      <c r="N34" s="161" t="s">
        <v>773</v>
      </c>
    </row>
    <row r="35" spans="1:50" customFormat="1" ht="30" customHeight="1" x14ac:dyDescent="0.3">
      <c r="A35" s="156" t="s">
        <v>774</v>
      </c>
      <c r="B35" s="156" t="s">
        <v>775</v>
      </c>
      <c r="C35" s="156" t="s">
        <v>99</v>
      </c>
      <c r="D35" s="157">
        <v>1</v>
      </c>
      <c r="E35" s="159">
        <f>신규단가대비표!O11</f>
        <v>40773.910000000003</v>
      </c>
      <c r="F35" s="169">
        <f>TRUNC(E35*D35,1)</f>
        <v>40773.9</v>
      </c>
      <c r="G35" s="159"/>
      <c r="H35" s="169">
        <f>TRUNC(G35*D35,1)</f>
        <v>0</v>
      </c>
      <c r="I35" s="159"/>
      <c r="J35" s="169">
        <f>TRUNC(I35*D35,1)</f>
        <v>0</v>
      </c>
      <c r="K35" s="159">
        <f t="shared" ref="K35:L37" si="8">TRUNC(E35+G35+I35,1)</f>
        <v>40773.9</v>
      </c>
      <c r="L35" s="169">
        <f t="shared" si="8"/>
        <v>40773.9</v>
      </c>
      <c r="M35" s="156" t="s">
        <v>753</v>
      </c>
      <c r="N35" s="88" t="s">
        <v>773</v>
      </c>
      <c r="O35" s="88" t="s">
        <v>776</v>
      </c>
      <c r="P35" s="88" t="s">
        <v>539</v>
      </c>
      <c r="Q35" s="88" t="s">
        <v>539</v>
      </c>
      <c r="R35" s="88" t="s">
        <v>540</v>
      </c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8" t="s">
        <v>0</v>
      </c>
      <c r="AW35" s="88" t="s">
        <v>0</v>
      </c>
      <c r="AX35" s="88" t="s">
        <v>0</v>
      </c>
    </row>
    <row r="36" spans="1:50" customFormat="1" ht="30" customHeight="1" x14ac:dyDescent="0.3">
      <c r="A36" s="156" t="s">
        <v>777</v>
      </c>
      <c r="B36" s="156" t="s">
        <v>542</v>
      </c>
      <c r="C36" s="156" t="s">
        <v>106</v>
      </c>
      <c r="D36" s="157">
        <v>6.0900000000000003E-2</v>
      </c>
      <c r="E36" s="159"/>
      <c r="F36" s="169">
        <f>TRUNC(E36*D36,1)</f>
        <v>0</v>
      </c>
      <c r="G36" s="159">
        <f>신규단가대비표!Q23</f>
        <v>144313.61550000001</v>
      </c>
      <c r="H36" s="169">
        <f>TRUNC(G36*D36,1)</f>
        <v>8788.6</v>
      </c>
      <c r="I36" s="159"/>
      <c r="J36" s="169">
        <f>TRUNC(I36*D36,1)</f>
        <v>0</v>
      </c>
      <c r="K36" s="159">
        <f t="shared" si="8"/>
        <v>144313.60000000001</v>
      </c>
      <c r="L36" s="169">
        <f t="shared" si="8"/>
        <v>8788.6</v>
      </c>
      <c r="M36" s="156" t="s">
        <v>0</v>
      </c>
      <c r="N36" s="88" t="s">
        <v>773</v>
      </c>
      <c r="O36" s="88" t="s">
        <v>778</v>
      </c>
      <c r="P36" s="88" t="s">
        <v>539</v>
      </c>
      <c r="Q36" s="88" t="s">
        <v>539</v>
      </c>
      <c r="R36" s="88" t="s">
        <v>540</v>
      </c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8" t="s">
        <v>0</v>
      </c>
      <c r="AW36" s="88" t="s">
        <v>0</v>
      </c>
      <c r="AX36" s="88" t="s">
        <v>0</v>
      </c>
    </row>
    <row r="37" spans="1:50" customFormat="1" ht="30" customHeight="1" x14ac:dyDescent="0.3">
      <c r="A37" s="156" t="s">
        <v>105</v>
      </c>
      <c r="B37" s="156" t="s">
        <v>542</v>
      </c>
      <c r="C37" s="156" t="s">
        <v>106</v>
      </c>
      <c r="D37" s="157">
        <v>1.1900000000000001E-2</v>
      </c>
      <c r="E37" s="159"/>
      <c r="F37" s="169">
        <f>TRUNC(E37*D37,1)</f>
        <v>0</v>
      </c>
      <c r="G37" s="159">
        <f>신규단가대비표!Q19</f>
        <v>108811.68531</v>
      </c>
      <c r="H37" s="169">
        <f>TRUNC(G37*D37,1)</f>
        <v>1294.8</v>
      </c>
      <c r="I37" s="159"/>
      <c r="J37" s="169">
        <f>TRUNC(I37*D37,1)</f>
        <v>0</v>
      </c>
      <c r="K37" s="159">
        <f t="shared" si="8"/>
        <v>108811.6</v>
      </c>
      <c r="L37" s="169">
        <f t="shared" si="8"/>
        <v>1294.8</v>
      </c>
      <c r="M37" s="156" t="s">
        <v>0</v>
      </c>
      <c r="N37" s="88" t="s">
        <v>773</v>
      </c>
      <c r="O37" s="88" t="s">
        <v>596</v>
      </c>
      <c r="P37" s="88" t="s">
        <v>539</v>
      </c>
      <c r="Q37" s="88" t="s">
        <v>539</v>
      </c>
      <c r="R37" s="88" t="s">
        <v>540</v>
      </c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8" t="s">
        <v>0</v>
      </c>
      <c r="AW37" s="88" t="s">
        <v>0</v>
      </c>
      <c r="AX37" s="88" t="s">
        <v>0</v>
      </c>
    </row>
    <row r="38" spans="1:50" customFormat="1" ht="30" customHeight="1" x14ac:dyDescent="0.3">
      <c r="A38" s="156" t="s">
        <v>475</v>
      </c>
      <c r="B38" s="156" t="s">
        <v>0</v>
      </c>
      <c r="C38" s="156" t="s">
        <v>0</v>
      </c>
      <c r="D38" s="157"/>
      <c r="E38" s="159"/>
      <c r="F38" s="169">
        <f>TRUNC(SUMIF(N35:N37, N34, F35:F37),0)</f>
        <v>40773</v>
      </c>
      <c r="G38" s="159"/>
      <c r="H38" s="169">
        <f>TRUNC(SUMIF(N35:N37, N34, H35:H37),0)</f>
        <v>10083</v>
      </c>
      <c r="I38" s="159"/>
      <c r="J38" s="169">
        <f>TRUNC(SUMIF(N35:N37, N34, J35:J37),0)</f>
        <v>0</v>
      </c>
      <c r="K38" s="159"/>
      <c r="L38" s="169">
        <f>F38+H38+J38</f>
        <v>50856</v>
      </c>
      <c r="M38" s="156" t="s">
        <v>0</v>
      </c>
      <c r="N38" s="88" t="s">
        <v>538</v>
      </c>
      <c r="O38" s="88" t="s">
        <v>538</v>
      </c>
      <c r="P38" s="88" t="s">
        <v>0</v>
      </c>
      <c r="Q38" s="88" t="s">
        <v>0</v>
      </c>
      <c r="R38" s="88" t="s">
        <v>0</v>
      </c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8" t="s">
        <v>0</v>
      </c>
      <c r="AW38" s="88" t="s">
        <v>0</v>
      </c>
      <c r="AX38" s="88" t="s">
        <v>0</v>
      </c>
    </row>
    <row r="39" spans="1:50" customFormat="1" ht="30" customHeight="1" x14ac:dyDescent="0.3">
      <c r="A39" s="157"/>
      <c r="B39" s="157"/>
      <c r="C39" s="157"/>
      <c r="D39" s="157"/>
      <c r="E39" s="159"/>
      <c r="F39" s="169"/>
      <c r="G39" s="159"/>
      <c r="H39" s="169"/>
      <c r="I39" s="159"/>
      <c r="J39" s="169"/>
      <c r="K39" s="159"/>
      <c r="L39" s="169"/>
      <c r="M39" s="157"/>
    </row>
    <row r="40" spans="1:50" ht="30" hidden="1" customHeight="1" x14ac:dyDescent="0.3">
      <c r="A40" s="231" t="s">
        <v>688</v>
      </c>
      <c r="B40" s="231"/>
      <c r="C40" s="231"/>
      <c r="D40" s="231"/>
      <c r="E40" s="236"/>
      <c r="F40" s="233"/>
      <c r="G40" s="236"/>
      <c r="H40" s="233"/>
      <c r="I40" s="236"/>
      <c r="J40" s="233"/>
      <c r="K40" s="236"/>
      <c r="L40" s="233"/>
      <c r="M40" s="231"/>
      <c r="N40" s="142" t="s">
        <v>588</v>
      </c>
    </row>
    <row r="41" spans="1:50" ht="30" hidden="1" customHeight="1" x14ac:dyDescent="0.3">
      <c r="A41" s="28" t="s">
        <v>584</v>
      </c>
      <c r="B41" s="28" t="s">
        <v>585</v>
      </c>
      <c r="C41" s="28" t="s">
        <v>99</v>
      </c>
      <c r="D41" s="29">
        <v>1</v>
      </c>
      <c r="E41" s="117">
        <f>신규단가대비표!O6</f>
        <v>687083.76</v>
      </c>
      <c r="F41" s="147">
        <f>TRUNC(E41*D41,1)</f>
        <v>687083.7</v>
      </c>
      <c r="G41" s="117"/>
      <c r="H41" s="147">
        <f>TRUNC(G41*D41,1)</f>
        <v>0</v>
      </c>
      <c r="I41" s="117"/>
      <c r="J41" s="147">
        <f>TRUNC(I41*D41,1)</f>
        <v>0</v>
      </c>
      <c r="K41" s="117">
        <f t="shared" ref="K41:L45" si="9">TRUNC(E41+G41+I41,1)</f>
        <v>687083.7</v>
      </c>
      <c r="L41" s="147">
        <f t="shared" si="9"/>
        <v>687083.7</v>
      </c>
      <c r="M41" s="28" t="s">
        <v>0</v>
      </c>
      <c r="N41" s="106" t="s">
        <v>588</v>
      </c>
      <c r="O41" s="106" t="s">
        <v>589</v>
      </c>
      <c r="P41" s="106" t="s">
        <v>539</v>
      </c>
      <c r="Q41" s="106" t="s">
        <v>539</v>
      </c>
      <c r="R41" s="106" t="s">
        <v>540</v>
      </c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06" t="s">
        <v>0</v>
      </c>
      <c r="AW41" s="106" t="s">
        <v>0</v>
      </c>
      <c r="AX41" s="106" t="s">
        <v>0</v>
      </c>
    </row>
    <row r="42" spans="1:50" ht="30" hidden="1" customHeight="1" x14ac:dyDescent="0.3">
      <c r="A42" s="28" t="s">
        <v>590</v>
      </c>
      <c r="B42" s="28" t="s">
        <v>0</v>
      </c>
      <c r="C42" s="28" t="s">
        <v>88</v>
      </c>
      <c r="D42" s="29">
        <v>68.599999999999994</v>
      </c>
      <c r="E42" s="117">
        <f>신규단가대비표!O12</f>
        <v>26.0259</v>
      </c>
      <c r="F42" s="147">
        <f>TRUNC(E42*D42,1)</f>
        <v>1785.3</v>
      </c>
      <c r="G42" s="117"/>
      <c r="H42" s="147">
        <f>TRUNC(G42*D42,1)</f>
        <v>0</v>
      </c>
      <c r="I42" s="117"/>
      <c r="J42" s="147">
        <f>TRUNC(I42*D42,1)</f>
        <v>0</v>
      </c>
      <c r="K42" s="117">
        <f t="shared" si="9"/>
        <v>26</v>
      </c>
      <c r="L42" s="147">
        <f t="shared" si="9"/>
        <v>1785.3</v>
      </c>
      <c r="M42" s="28" t="s">
        <v>0</v>
      </c>
      <c r="N42" s="106" t="s">
        <v>588</v>
      </c>
      <c r="O42" s="106" t="s">
        <v>591</v>
      </c>
      <c r="P42" s="106" t="s">
        <v>539</v>
      </c>
      <c r="Q42" s="106" t="s">
        <v>539</v>
      </c>
      <c r="R42" s="106" t="s">
        <v>540</v>
      </c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06" t="s">
        <v>0</v>
      </c>
      <c r="AW42" s="106" t="s">
        <v>0</v>
      </c>
      <c r="AX42" s="106" t="s">
        <v>0</v>
      </c>
    </row>
    <row r="43" spans="1:50" ht="30" hidden="1" customHeight="1" x14ac:dyDescent="0.3">
      <c r="A43" s="28" t="s">
        <v>592</v>
      </c>
      <c r="B43" s="28" t="s">
        <v>0</v>
      </c>
      <c r="C43" s="28" t="s">
        <v>104</v>
      </c>
      <c r="D43" s="29">
        <v>6.0000000000000001E-3</v>
      </c>
      <c r="E43" s="117">
        <f>신규단가대비표!O13</f>
        <v>18435.012500000001</v>
      </c>
      <c r="F43" s="147">
        <f>TRUNC(E43*D43,1)</f>
        <v>110.6</v>
      </c>
      <c r="G43" s="117"/>
      <c r="H43" s="147">
        <f>TRUNC(G43*D43,1)</f>
        <v>0</v>
      </c>
      <c r="I43" s="117"/>
      <c r="J43" s="147">
        <f>TRUNC(I43*D43,1)</f>
        <v>0</v>
      </c>
      <c r="K43" s="117">
        <f t="shared" si="9"/>
        <v>18435</v>
      </c>
      <c r="L43" s="147">
        <f t="shared" si="9"/>
        <v>110.6</v>
      </c>
      <c r="M43" s="28" t="s">
        <v>0</v>
      </c>
      <c r="N43" s="106" t="s">
        <v>588</v>
      </c>
      <c r="O43" s="106" t="s">
        <v>593</v>
      </c>
      <c r="P43" s="106" t="s">
        <v>539</v>
      </c>
      <c r="Q43" s="106" t="s">
        <v>539</v>
      </c>
      <c r="R43" s="106" t="s">
        <v>540</v>
      </c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06" t="s">
        <v>0</v>
      </c>
      <c r="AW43" s="106" t="s">
        <v>0</v>
      </c>
      <c r="AX43" s="106" t="s">
        <v>0</v>
      </c>
    </row>
    <row r="44" spans="1:50" ht="30" hidden="1" customHeight="1" x14ac:dyDescent="0.3">
      <c r="A44" s="28" t="s">
        <v>594</v>
      </c>
      <c r="B44" s="28" t="s">
        <v>542</v>
      </c>
      <c r="C44" s="28" t="s">
        <v>106</v>
      </c>
      <c r="D44" s="29">
        <v>0.25</v>
      </c>
      <c r="E44" s="117"/>
      <c r="F44" s="147">
        <f>TRUNC(E44*D44,1)</f>
        <v>0</v>
      </c>
      <c r="G44" s="117">
        <f>신규단가대비표!Q22</f>
        <v>152694.82282999999</v>
      </c>
      <c r="H44" s="147">
        <f>TRUNC(G44*D44,1)</f>
        <v>38173.699999999997</v>
      </c>
      <c r="I44" s="117"/>
      <c r="J44" s="147">
        <f>TRUNC(I44*D44,1)</f>
        <v>0</v>
      </c>
      <c r="K44" s="117">
        <f t="shared" si="9"/>
        <v>152694.79999999999</v>
      </c>
      <c r="L44" s="147">
        <f t="shared" si="9"/>
        <v>38173.699999999997</v>
      </c>
      <c r="M44" s="28" t="s">
        <v>0</v>
      </c>
      <c r="N44" s="106" t="s">
        <v>588</v>
      </c>
      <c r="O44" s="106" t="s">
        <v>595</v>
      </c>
      <c r="P44" s="106" t="s">
        <v>539</v>
      </c>
      <c r="Q44" s="106" t="s">
        <v>539</v>
      </c>
      <c r="R44" s="106" t="s">
        <v>540</v>
      </c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06" t="s">
        <v>0</v>
      </c>
      <c r="AW44" s="106" t="s">
        <v>0</v>
      </c>
      <c r="AX44" s="106" t="s">
        <v>0</v>
      </c>
    </row>
    <row r="45" spans="1:50" ht="30" hidden="1" customHeight="1" x14ac:dyDescent="0.3">
      <c r="A45" s="28" t="s">
        <v>105</v>
      </c>
      <c r="B45" s="28" t="s">
        <v>542</v>
      </c>
      <c r="C45" s="28" t="s">
        <v>106</v>
      </c>
      <c r="D45" s="29">
        <v>6.3E-2</v>
      </c>
      <c r="E45" s="117"/>
      <c r="F45" s="147">
        <f>TRUNC(E45*D45,1)</f>
        <v>0</v>
      </c>
      <c r="G45" s="117">
        <f>신규단가대비표!Q19</f>
        <v>108811.68531</v>
      </c>
      <c r="H45" s="147">
        <f>TRUNC(G45*D45,1)</f>
        <v>6855.1</v>
      </c>
      <c r="I45" s="117"/>
      <c r="J45" s="147">
        <f>TRUNC(I45*D45,1)</f>
        <v>0</v>
      </c>
      <c r="K45" s="117">
        <f t="shared" si="9"/>
        <v>108811.6</v>
      </c>
      <c r="L45" s="147">
        <f t="shared" si="9"/>
        <v>6855.1</v>
      </c>
      <c r="M45" s="28" t="s">
        <v>0</v>
      </c>
      <c r="N45" s="106" t="s">
        <v>588</v>
      </c>
      <c r="O45" s="106" t="s">
        <v>596</v>
      </c>
      <c r="P45" s="106" t="s">
        <v>539</v>
      </c>
      <c r="Q45" s="106" t="s">
        <v>539</v>
      </c>
      <c r="R45" s="106" t="s">
        <v>540</v>
      </c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06" t="s">
        <v>0</v>
      </c>
      <c r="AW45" s="106" t="s">
        <v>0</v>
      </c>
      <c r="AX45" s="106" t="s">
        <v>0</v>
      </c>
    </row>
    <row r="46" spans="1:50" ht="30" hidden="1" customHeight="1" x14ac:dyDescent="0.3">
      <c r="A46" s="28" t="s">
        <v>475</v>
      </c>
      <c r="B46" s="28" t="s">
        <v>0</v>
      </c>
      <c r="C46" s="28" t="s">
        <v>0</v>
      </c>
      <c r="D46" s="29"/>
      <c r="E46" s="117"/>
      <c r="F46" s="147">
        <f>TRUNC(SUMIF(N41:N45, N40, F41:F45),0)</f>
        <v>688979</v>
      </c>
      <c r="G46" s="117"/>
      <c r="H46" s="147">
        <f>TRUNC(SUMIF(N41:N45, N40, H41:H45),0)</f>
        <v>45028</v>
      </c>
      <c r="I46" s="117"/>
      <c r="J46" s="147">
        <f>TRUNC(SUMIF(N41:N45, N40, J41:J45),0)</f>
        <v>0</v>
      </c>
      <c r="K46" s="117"/>
      <c r="L46" s="147">
        <f>F46+H46+J46</f>
        <v>734007</v>
      </c>
      <c r="M46" s="28" t="s">
        <v>0</v>
      </c>
      <c r="N46" s="106" t="s">
        <v>538</v>
      </c>
      <c r="O46" s="106" t="s">
        <v>538</v>
      </c>
      <c r="P46" s="106" t="s">
        <v>0</v>
      </c>
      <c r="Q46" s="106" t="s">
        <v>0</v>
      </c>
      <c r="R46" s="106" t="s">
        <v>0</v>
      </c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06" t="s">
        <v>0</v>
      </c>
      <c r="AW46" s="106" t="s">
        <v>0</v>
      </c>
      <c r="AX46" s="106" t="s">
        <v>0</v>
      </c>
    </row>
    <row r="47" spans="1:50" ht="30" hidden="1" customHeight="1" x14ac:dyDescent="0.3">
      <c r="A47" s="29"/>
      <c r="B47" s="29"/>
      <c r="C47" s="29"/>
      <c r="D47" s="29"/>
      <c r="E47" s="117"/>
      <c r="F47" s="147"/>
      <c r="G47" s="117"/>
      <c r="H47" s="147"/>
      <c r="I47" s="117"/>
      <c r="J47" s="147"/>
      <c r="K47" s="117"/>
      <c r="L47" s="147"/>
      <c r="M47" s="29"/>
    </row>
    <row r="48" spans="1:50" ht="30" hidden="1" customHeight="1" x14ac:dyDescent="0.3">
      <c r="A48" s="231" t="s">
        <v>693</v>
      </c>
      <c r="B48" s="231"/>
      <c r="C48" s="231"/>
      <c r="D48" s="231"/>
      <c r="E48" s="232"/>
      <c r="F48" s="233"/>
      <c r="G48" s="232"/>
      <c r="H48" s="233"/>
      <c r="I48" s="232"/>
      <c r="J48" s="233"/>
      <c r="K48" s="232"/>
      <c r="L48" s="233"/>
      <c r="M48" s="231"/>
      <c r="N48" s="142" t="s">
        <v>652</v>
      </c>
    </row>
    <row r="49" spans="1:50" ht="30" hidden="1" customHeight="1" x14ac:dyDescent="0.3">
      <c r="A49" s="28" t="s">
        <v>649</v>
      </c>
      <c r="B49" s="28" t="s">
        <v>650</v>
      </c>
      <c r="C49" s="28" t="s">
        <v>90</v>
      </c>
      <c r="D49" s="29">
        <v>0.52</v>
      </c>
      <c r="E49" s="146"/>
      <c r="F49" s="147">
        <f>TRUNC(E49*D49,1)</f>
        <v>0</v>
      </c>
      <c r="G49" s="146"/>
      <c r="H49" s="147">
        <f>TRUNC(G49*D49,1)</f>
        <v>0</v>
      </c>
      <c r="I49" s="146">
        <f>신규단가대비표!W18</f>
        <v>671.46821999999997</v>
      </c>
      <c r="J49" s="147">
        <f>TRUNC(I49*D49,1)</f>
        <v>349.1</v>
      </c>
      <c r="K49" s="146">
        <f t="shared" ref="K49" si="10">TRUNC(E49+G49+I49,1)</f>
        <v>671.4</v>
      </c>
      <c r="L49" s="147">
        <f t="shared" ref="L49" si="11">TRUNC(F49+H49+J49,1)</f>
        <v>349.1</v>
      </c>
      <c r="M49" s="28" t="s">
        <v>0</v>
      </c>
      <c r="N49" s="106" t="s">
        <v>652</v>
      </c>
      <c r="O49" s="106" t="s">
        <v>666</v>
      </c>
      <c r="P49" s="106" t="s">
        <v>539</v>
      </c>
      <c r="Q49" s="106" t="s">
        <v>539</v>
      </c>
      <c r="R49" s="106" t="s">
        <v>540</v>
      </c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06" t="s">
        <v>0</v>
      </c>
      <c r="AK49" s="106" t="s">
        <v>667</v>
      </c>
      <c r="AL49" s="106" t="s">
        <v>0</v>
      </c>
    </row>
    <row r="50" spans="1:50" ht="30" hidden="1" customHeight="1" x14ac:dyDescent="0.3">
      <c r="A50" s="28" t="s">
        <v>475</v>
      </c>
      <c r="B50" s="28" t="s">
        <v>0</v>
      </c>
      <c r="C50" s="28" t="s">
        <v>0</v>
      </c>
      <c r="D50" s="29"/>
      <c r="E50" s="146"/>
      <c r="F50" s="147">
        <f>TRUNC(SUMIF(N49:N49, N48, F49:F49),0)</f>
        <v>0</v>
      </c>
      <c r="G50" s="146"/>
      <c r="H50" s="147">
        <f>TRUNC(SUMIF(N49:N49, N48, H49:H49),0)</f>
        <v>0</v>
      </c>
      <c r="I50" s="146"/>
      <c r="J50" s="147">
        <f>TRUNC(SUMIF(N49:N49, N48, J49:J49),0)</f>
        <v>349</v>
      </c>
      <c r="K50" s="146"/>
      <c r="L50" s="147">
        <f>F50+H50+J50</f>
        <v>349</v>
      </c>
      <c r="M50" s="28" t="s">
        <v>0</v>
      </c>
      <c r="N50" s="106" t="s">
        <v>538</v>
      </c>
      <c r="O50" s="106" t="s">
        <v>538</v>
      </c>
      <c r="P50" s="106"/>
      <c r="Q50" s="106"/>
      <c r="R50" s="106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06"/>
      <c r="AK50" s="106"/>
      <c r="AL50" s="106" t="s">
        <v>0</v>
      </c>
    </row>
    <row r="51" spans="1:50" ht="30" hidden="1" customHeight="1" x14ac:dyDescent="0.3">
      <c r="A51" s="29"/>
      <c r="B51" s="29"/>
      <c r="C51" s="29"/>
      <c r="D51" s="29"/>
      <c r="E51" s="146"/>
      <c r="F51" s="147"/>
      <c r="G51" s="146"/>
      <c r="H51" s="147"/>
      <c r="I51" s="146"/>
      <c r="J51" s="147"/>
      <c r="K51" s="146"/>
      <c r="L51" s="147"/>
      <c r="M51" s="29"/>
    </row>
    <row r="52" spans="1:50" ht="30" hidden="1" customHeight="1" x14ac:dyDescent="0.3">
      <c r="A52" s="231" t="s">
        <v>670</v>
      </c>
      <c r="B52" s="231"/>
      <c r="C52" s="231"/>
      <c r="D52" s="231"/>
      <c r="E52" s="236"/>
      <c r="F52" s="233"/>
      <c r="G52" s="236"/>
      <c r="H52" s="233"/>
      <c r="I52" s="236"/>
      <c r="J52" s="233"/>
      <c r="K52" s="236"/>
      <c r="L52" s="233"/>
      <c r="M52" s="231"/>
      <c r="N52" s="142" t="s">
        <v>671</v>
      </c>
    </row>
    <row r="53" spans="1:50" ht="30" hidden="1" customHeight="1" x14ac:dyDescent="0.3">
      <c r="A53" s="28" t="s">
        <v>578</v>
      </c>
      <c r="B53" s="28" t="s">
        <v>579</v>
      </c>
      <c r="C53" s="28" t="s">
        <v>88</v>
      </c>
      <c r="D53" s="29">
        <v>1.03</v>
      </c>
      <c r="E53" s="117">
        <f>신규단가대비표!O17</f>
        <v>3903.8850000000002</v>
      </c>
      <c r="F53" s="147">
        <f>TRUNC(E53*D53,1)</f>
        <v>4021</v>
      </c>
      <c r="G53" s="117"/>
      <c r="H53" s="147">
        <f>TRUNC(G53*D53,1)</f>
        <v>0</v>
      </c>
      <c r="I53" s="117"/>
      <c r="J53" s="147">
        <f>TRUNC(I53*D53,1)</f>
        <v>0</v>
      </c>
      <c r="K53" s="117">
        <f t="shared" ref="K53:L55" si="12">TRUNC(E53+G53+I53,1)</f>
        <v>3903.8</v>
      </c>
      <c r="L53" s="147">
        <f t="shared" si="12"/>
        <v>4021</v>
      </c>
      <c r="M53" s="28" t="s">
        <v>0</v>
      </c>
      <c r="N53" s="106" t="s">
        <v>671</v>
      </c>
      <c r="O53" s="106" t="s">
        <v>672</v>
      </c>
      <c r="P53" s="106" t="s">
        <v>539</v>
      </c>
      <c r="Q53" s="106" t="s">
        <v>539</v>
      </c>
      <c r="R53" s="106" t="s">
        <v>540</v>
      </c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06" t="s">
        <v>0</v>
      </c>
      <c r="AW53" s="106" t="s">
        <v>0</v>
      </c>
      <c r="AX53" s="106" t="s">
        <v>0</v>
      </c>
    </row>
    <row r="54" spans="1:50" ht="30" hidden="1" customHeight="1" x14ac:dyDescent="0.3">
      <c r="A54" s="28" t="s">
        <v>673</v>
      </c>
      <c r="B54" s="28" t="s">
        <v>542</v>
      </c>
      <c r="C54" s="28" t="s">
        <v>106</v>
      </c>
      <c r="D54" s="29">
        <v>1.7000000000000001E-2</v>
      </c>
      <c r="E54" s="117"/>
      <c r="F54" s="147">
        <f>TRUNC(E54*D54,1)</f>
        <v>0</v>
      </c>
      <c r="G54" s="117">
        <f>신규단가대비표!Q24</f>
        <v>144587.75498</v>
      </c>
      <c r="H54" s="147">
        <f>TRUNC(G54*D54,1)</f>
        <v>2457.9</v>
      </c>
      <c r="I54" s="117"/>
      <c r="J54" s="147">
        <f>TRUNC(I54*D54,1)</f>
        <v>0</v>
      </c>
      <c r="K54" s="117">
        <f t="shared" si="12"/>
        <v>144587.70000000001</v>
      </c>
      <c r="L54" s="147">
        <f t="shared" si="12"/>
        <v>2457.9</v>
      </c>
      <c r="M54" s="28" t="s">
        <v>0</v>
      </c>
      <c r="N54" s="106" t="s">
        <v>671</v>
      </c>
      <c r="O54" s="106" t="s">
        <v>674</v>
      </c>
      <c r="P54" s="106" t="s">
        <v>539</v>
      </c>
      <c r="Q54" s="106" t="s">
        <v>539</v>
      </c>
      <c r="R54" s="106" t="s">
        <v>540</v>
      </c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06" t="s">
        <v>0</v>
      </c>
      <c r="AW54" s="106" t="s">
        <v>0</v>
      </c>
      <c r="AX54" s="106" t="s">
        <v>0</v>
      </c>
    </row>
    <row r="55" spans="1:50" ht="30" hidden="1" customHeight="1" x14ac:dyDescent="0.3">
      <c r="A55" s="28" t="s">
        <v>105</v>
      </c>
      <c r="B55" s="28" t="s">
        <v>542</v>
      </c>
      <c r="C55" s="28" t="s">
        <v>106</v>
      </c>
      <c r="D55" s="29">
        <v>6.0000000000000001E-3</v>
      </c>
      <c r="E55" s="117"/>
      <c r="F55" s="147">
        <f>TRUNC(E55*D55,1)</f>
        <v>0</v>
      </c>
      <c r="G55" s="117">
        <f>신규단가대비표!Q19</f>
        <v>108811.68531</v>
      </c>
      <c r="H55" s="147">
        <f>TRUNC(G55*D55,1)</f>
        <v>652.79999999999995</v>
      </c>
      <c r="I55" s="117"/>
      <c r="J55" s="147">
        <f>TRUNC(I55*D55,1)</f>
        <v>0</v>
      </c>
      <c r="K55" s="117">
        <f t="shared" si="12"/>
        <v>108811.6</v>
      </c>
      <c r="L55" s="147">
        <f t="shared" si="12"/>
        <v>652.79999999999995</v>
      </c>
      <c r="M55" s="28" t="s">
        <v>0</v>
      </c>
      <c r="N55" s="106" t="s">
        <v>671</v>
      </c>
      <c r="O55" s="106" t="s">
        <v>596</v>
      </c>
      <c r="P55" s="106" t="s">
        <v>539</v>
      </c>
      <c r="Q55" s="106" t="s">
        <v>539</v>
      </c>
      <c r="R55" s="106" t="s">
        <v>540</v>
      </c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06" t="s">
        <v>0</v>
      </c>
      <c r="AW55" s="106" t="s">
        <v>0</v>
      </c>
      <c r="AX55" s="106" t="s">
        <v>0</v>
      </c>
    </row>
    <row r="56" spans="1:50" ht="30" hidden="1" customHeight="1" x14ac:dyDescent="0.3">
      <c r="A56" s="28" t="s">
        <v>475</v>
      </c>
      <c r="B56" s="28" t="s">
        <v>0</v>
      </c>
      <c r="C56" s="28" t="s">
        <v>0</v>
      </c>
      <c r="D56" s="29"/>
      <c r="E56" s="117"/>
      <c r="F56" s="147">
        <f>TRUNC(SUMIF(N53:N55, N52, F53:F55),0)</f>
        <v>4021</v>
      </c>
      <c r="G56" s="117"/>
      <c r="H56" s="147">
        <f>TRUNC(SUMIF(N53:N55, N52, H53:H55),0)</f>
        <v>3110</v>
      </c>
      <c r="I56" s="117"/>
      <c r="J56" s="147">
        <f>TRUNC(SUMIF(N53:N55, N52, J53:J55),0)</f>
        <v>0</v>
      </c>
      <c r="K56" s="117"/>
      <c r="L56" s="147">
        <f>F56+H56+J56</f>
        <v>7131</v>
      </c>
      <c r="M56" s="28" t="s">
        <v>0</v>
      </c>
      <c r="N56" s="106" t="s">
        <v>538</v>
      </c>
      <c r="O56" s="106" t="s">
        <v>538</v>
      </c>
      <c r="P56" s="106" t="s">
        <v>0</v>
      </c>
      <c r="Q56" s="106" t="s">
        <v>0</v>
      </c>
      <c r="R56" s="106" t="s">
        <v>0</v>
      </c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06" t="s">
        <v>0</v>
      </c>
      <c r="AW56" s="106" t="s">
        <v>0</v>
      </c>
      <c r="AX56" s="106" t="s">
        <v>0</v>
      </c>
    </row>
    <row r="57" spans="1:50" ht="30" hidden="1" customHeight="1" x14ac:dyDescent="0.3">
      <c r="A57" s="29"/>
      <c r="B57" s="29"/>
      <c r="C57" s="29"/>
      <c r="D57" s="29"/>
      <c r="E57" s="117"/>
      <c r="F57" s="147"/>
      <c r="G57" s="117"/>
      <c r="H57" s="147"/>
      <c r="I57" s="117"/>
      <c r="J57" s="147"/>
      <c r="K57" s="117"/>
      <c r="L57" s="147"/>
      <c r="M57" s="29"/>
    </row>
    <row r="58" spans="1:50" ht="30" hidden="1" customHeight="1" x14ac:dyDescent="0.3">
      <c r="A58" s="231" t="s">
        <v>664</v>
      </c>
      <c r="B58" s="231"/>
      <c r="C58" s="231"/>
      <c r="D58" s="231"/>
      <c r="E58" s="232"/>
      <c r="F58" s="233"/>
      <c r="G58" s="232"/>
      <c r="H58" s="233"/>
      <c r="I58" s="232"/>
      <c r="J58" s="233"/>
      <c r="K58" s="232"/>
      <c r="L58" s="233"/>
      <c r="M58" s="231"/>
      <c r="N58" s="142" t="s">
        <v>643</v>
      </c>
    </row>
    <row r="59" spans="1:50" ht="30" hidden="1" customHeight="1" x14ac:dyDescent="0.3">
      <c r="A59" s="28" t="s">
        <v>644</v>
      </c>
      <c r="B59" s="28" t="s">
        <v>542</v>
      </c>
      <c r="C59" s="28" t="s">
        <v>106</v>
      </c>
      <c r="D59" s="29">
        <v>0.20799999999999999</v>
      </c>
      <c r="E59" s="146"/>
      <c r="F59" s="147">
        <f>TRUNC(E59*D59,1)</f>
        <v>0</v>
      </c>
      <c r="G59" s="146">
        <f>신규단가대비표!Q21</f>
        <v>123215.2859</v>
      </c>
      <c r="H59" s="147">
        <f>TRUNC(G59*D59,1)</f>
        <v>25628.7</v>
      </c>
      <c r="I59" s="146"/>
      <c r="J59" s="147">
        <f>TRUNC(I59*D59,1)</f>
        <v>0</v>
      </c>
      <c r="K59" s="146">
        <f t="shared" ref="K59:L62" si="13">TRUNC(E59+G59+I59,1)</f>
        <v>123215.2</v>
      </c>
      <c r="L59" s="147">
        <f t="shared" si="13"/>
        <v>25628.7</v>
      </c>
      <c r="M59" s="28" t="s">
        <v>0</v>
      </c>
      <c r="N59" s="106" t="s">
        <v>643</v>
      </c>
      <c r="O59" s="106" t="s">
        <v>645</v>
      </c>
      <c r="P59" s="106" t="s">
        <v>539</v>
      </c>
      <c r="Q59" s="106" t="s">
        <v>539</v>
      </c>
      <c r="R59" s="106" t="s">
        <v>540</v>
      </c>
      <c r="S59" s="118"/>
      <c r="T59" s="118"/>
      <c r="U59" s="118"/>
      <c r="V59" s="118">
        <v>1</v>
      </c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06" t="s">
        <v>0</v>
      </c>
      <c r="AK59" s="106" t="s">
        <v>646</v>
      </c>
      <c r="AL59" s="106" t="s">
        <v>0</v>
      </c>
    </row>
    <row r="60" spans="1:50" ht="30" hidden="1" customHeight="1" x14ac:dyDescent="0.3">
      <c r="A60" s="28" t="s">
        <v>105</v>
      </c>
      <c r="B60" s="28" t="s">
        <v>542</v>
      </c>
      <c r="C60" s="28" t="s">
        <v>106</v>
      </c>
      <c r="D60" s="29">
        <v>0.20799999999999999</v>
      </c>
      <c r="E60" s="146"/>
      <c r="F60" s="147">
        <f>TRUNC(E60*D60,1)</f>
        <v>0</v>
      </c>
      <c r="G60" s="146">
        <f>신규단가대비표!Q19</f>
        <v>108811.68531</v>
      </c>
      <c r="H60" s="147">
        <f>TRUNC(G60*D60,1)</f>
        <v>22632.799999999999</v>
      </c>
      <c r="I60" s="146"/>
      <c r="J60" s="147">
        <f>TRUNC(I60*D60,1)</f>
        <v>0</v>
      </c>
      <c r="K60" s="146">
        <f t="shared" si="13"/>
        <v>108811.6</v>
      </c>
      <c r="L60" s="147">
        <f t="shared" si="13"/>
        <v>22632.799999999999</v>
      </c>
      <c r="M60" s="28" t="s">
        <v>0</v>
      </c>
      <c r="N60" s="106" t="s">
        <v>643</v>
      </c>
      <c r="O60" s="106" t="s">
        <v>647</v>
      </c>
      <c r="P60" s="106" t="s">
        <v>539</v>
      </c>
      <c r="Q60" s="106" t="s">
        <v>539</v>
      </c>
      <c r="R60" s="106" t="s">
        <v>540</v>
      </c>
      <c r="S60" s="118"/>
      <c r="T60" s="118"/>
      <c r="U60" s="118"/>
      <c r="V60" s="118">
        <v>1</v>
      </c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06" t="s">
        <v>0</v>
      </c>
      <c r="AK60" s="106" t="s">
        <v>648</v>
      </c>
      <c r="AL60" s="106" t="s">
        <v>0</v>
      </c>
    </row>
    <row r="61" spans="1:50" ht="30" hidden="1" customHeight="1" x14ac:dyDescent="0.3">
      <c r="A61" s="28" t="s">
        <v>649</v>
      </c>
      <c r="B61" s="28" t="s">
        <v>650</v>
      </c>
      <c r="C61" s="28" t="s">
        <v>651</v>
      </c>
      <c r="D61" s="29">
        <v>0.86</v>
      </c>
      <c r="E61" s="146"/>
      <c r="F61" s="147">
        <f>TRUNC(E61*D61,1)</f>
        <v>0</v>
      </c>
      <c r="G61" s="146"/>
      <c r="H61" s="147">
        <f>TRUNC(G61*D61,1)</f>
        <v>0</v>
      </c>
      <c r="I61" s="146">
        <f>신규일위대가목록!G13</f>
        <v>349</v>
      </c>
      <c r="J61" s="147">
        <f>TRUNC(I61*D61,1)</f>
        <v>300.10000000000002</v>
      </c>
      <c r="K61" s="146">
        <f t="shared" si="13"/>
        <v>349</v>
      </c>
      <c r="L61" s="147">
        <f t="shared" si="13"/>
        <v>300.10000000000002</v>
      </c>
      <c r="M61" s="28" t="s">
        <v>0</v>
      </c>
      <c r="N61" s="106" t="s">
        <v>643</v>
      </c>
      <c r="O61" s="106" t="s">
        <v>652</v>
      </c>
      <c r="P61" s="106" t="s">
        <v>540</v>
      </c>
      <c r="Q61" s="106" t="s">
        <v>539</v>
      </c>
      <c r="R61" s="106" t="s">
        <v>539</v>
      </c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06" t="s">
        <v>0</v>
      </c>
      <c r="AK61" s="106" t="s">
        <v>653</v>
      </c>
      <c r="AL61" s="106" t="s">
        <v>0</v>
      </c>
    </row>
    <row r="62" spans="1:50" ht="30" hidden="1" customHeight="1" x14ac:dyDescent="0.3">
      <c r="A62" s="28" t="s">
        <v>393</v>
      </c>
      <c r="B62" s="28" t="s">
        <v>654</v>
      </c>
      <c r="C62" s="28" t="s">
        <v>100</v>
      </c>
      <c r="D62" s="29">
        <v>0</v>
      </c>
      <c r="E62" s="146">
        <f>ROUNDDOWN(SUMIF(V59:V62, RIGHTB(O62, 1), H59:H62)*U62, 2)</f>
        <v>1447.84</v>
      </c>
      <c r="F62" s="147">
        <f>TRUNC(E62*D62,1)</f>
        <v>0</v>
      </c>
      <c r="G62" s="146">
        <v>0</v>
      </c>
      <c r="H62" s="147">
        <f>TRUNC(G62*D62,1)</f>
        <v>0</v>
      </c>
      <c r="I62" s="146">
        <v>0</v>
      </c>
      <c r="J62" s="147">
        <f>TRUNC(I62*D62,1)</f>
        <v>0</v>
      </c>
      <c r="K62" s="146">
        <f t="shared" si="13"/>
        <v>1447.8</v>
      </c>
      <c r="L62" s="147">
        <f t="shared" si="13"/>
        <v>0</v>
      </c>
      <c r="M62" s="28" t="s">
        <v>0</v>
      </c>
      <c r="N62" s="106" t="s">
        <v>643</v>
      </c>
      <c r="O62" s="106" t="s">
        <v>655</v>
      </c>
      <c r="P62" s="106" t="s">
        <v>539</v>
      </c>
      <c r="Q62" s="106" t="s">
        <v>539</v>
      </c>
      <c r="R62" s="106" t="s">
        <v>539</v>
      </c>
      <c r="S62" s="118">
        <v>1</v>
      </c>
      <c r="T62" s="118">
        <v>0</v>
      </c>
      <c r="U62" s="118">
        <v>0.03</v>
      </c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06" t="s">
        <v>0</v>
      </c>
      <c r="AK62" s="106" t="s">
        <v>656</v>
      </c>
      <c r="AL62" s="106" t="s">
        <v>0</v>
      </c>
    </row>
    <row r="63" spans="1:50" ht="30" hidden="1" customHeight="1" x14ac:dyDescent="0.3">
      <c r="A63" s="28" t="s">
        <v>475</v>
      </c>
      <c r="B63" s="28" t="s">
        <v>0</v>
      </c>
      <c r="C63" s="28" t="s">
        <v>0</v>
      </c>
      <c r="D63" s="29"/>
      <c r="E63" s="146"/>
      <c r="F63" s="147">
        <f>TRUNC(SUMIF(N59:N62, N58, F59:F62),0)</f>
        <v>0</v>
      </c>
      <c r="G63" s="146"/>
      <c r="H63" s="147">
        <f>TRUNC(SUMIF(N59:N62, N58, H59:H62),0)</f>
        <v>48261</v>
      </c>
      <c r="I63" s="146"/>
      <c r="J63" s="147">
        <f>TRUNC(SUMIF(N59:N62, N58, J59:J62),0)</f>
        <v>300</v>
      </c>
      <c r="K63" s="146"/>
      <c r="L63" s="147">
        <f>F63+H63+J63</f>
        <v>48561</v>
      </c>
      <c r="M63" s="28" t="s">
        <v>0</v>
      </c>
      <c r="N63" s="106" t="s">
        <v>538</v>
      </c>
      <c r="O63" s="106" t="s">
        <v>538</v>
      </c>
      <c r="P63" s="106" t="s">
        <v>0</v>
      </c>
      <c r="Q63" s="106" t="s">
        <v>0</v>
      </c>
      <c r="R63" s="106" t="s">
        <v>0</v>
      </c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06" t="s">
        <v>0</v>
      </c>
      <c r="AK63" s="106" t="s">
        <v>0</v>
      </c>
      <c r="AL63" s="106" t="s">
        <v>0</v>
      </c>
    </row>
    <row r="64" spans="1:50" ht="30" hidden="1" customHeight="1" x14ac:dyDescent="0.3">
      <c r="A64" s="29"/>
      <c r="B64" s="29"/>
      <c r="C64" s="29"/>
      <c r="D64" s="29"/>
      <c r="E64" s="146"/>
      <c r="F64" s="147"/>
      <c r="G64" s="146"/>
      <c r="H64" s="147"/>
      <c r="I64" s="146"/>
      <c r="J64" s="147"/>
      <c r="K64" s="146"/>
      <c r="L64" s="147"/>
      <c r="M64" s="29"/>
    </row>
    <row r="65" spans="1:38" ht="30" hidden="1" customHeight="1" x14ac:dyDescent="0.3">
      <c r="A65" s="231" t="s">
        <v>665</v>
      </c>
      <c r="B65" s="231"/>
      <c r="C65" s="231"/>
      <c r="D65" s="231"/>
      <c r="E65" s="232"/>
      <c r="F65" s="233"/>
      <c r="G65" s="232"/>
      <c r="H65" s="233"/>
      <c r="I65" s="232"/>
      <c r="J65" s="233"/>
      <c r="K65" s="232"/>
      <c r="L65" s="233"/>
      <c r="M65" s="231"/>
      <c r="N65" s="142" t="s">
        <v>657</v>
      </c>
    </row>
    <row r="66" spans="1:38" ht="30" hidden="1" customHeight="1" x14ac:dyDescent="0.3">
      <c r="A66" s="28" t="s">
        <v>644</v>
      </c>
      <c r="B66" s="28" t="s">
        <v>542</v>
      </c>
      <c r="C66" s="28" t="s">
        <v>106</v>
      </c>
      <c r="D66" s="29">
        <v>0.28699999999999998</v>
      </c>
      <c r="E66" s="146"/>
      <c r="F66" s="147">
        <f>TRUNC(E66*D66,1)</f>
        <v>0</v>
      </c>
      <c r="G66" s="146">
        <f>신규단가대비표!Q21</f>
        <v>123215.2859</v>
      </c>
      <c r="H66" s="147">
        <f>TRUNC(G66*D66,1)</f>
        <v>35362.699999999997</v>
      </c>
      <c r="I66" s="146"/>
      <c r="J66" s="147">
        <f>TRUNC(I66*D66,1)</f>
        <v>0</v>
      </c>
      <c r="K66" s="146">
        <f t="shared" ref="K66:L69" si="14">TRUNC(E66+G66+I66,1)</f>
        <v>123215.2</v>
      </c>
      <c r="L66" s="147">
        <f t="shared" si="14"/>
        <v>35362.699999999997</v>
      </c>
      <c r="M66" s="28" t="s">
        <v>0</v>
      </c>
      <c r="N66" s="106" t="s">
        <v>657</v>
      </c>
      <c r="O66" s="106" t="s">
        <v>645</v>
      </c>
      <c r="P66" s="106" t="s">
        <v>539</v>
      </c>
      <c r="Q66" s="106" t="s">
        <v>539</v>
      </c>
      <c r="R66" s="106" t="s">
        <v>540</v>
      </c>
      <c r="S66" s="118"/>
      <c r="T66" s="118"/>
      <c r="U66" s="118"/>
      <c r="V66" s="118">
        <v>1</v>
      </c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06" t="s">
        <v>0</v>
      </c>
      <c r="AK66" s="106" t="s">
        <v>658</v>
      </c>
      <c r="AL66" s="106" t="s">
        <v>0</v>
      </c>
    </row>
    <row r="67" spans="1:38" ht="30" hidden="1" customHeight="1" x14ac:dyDescent="0.3">
      <c r="A67" s="28" t="s">
        <v>105</v>
      </c>
      <c r="B67" s="28" t="s">
        <v>542</v>
      </c>
      <c r="C67" s="28" t="s">
        <v>106</v>
      </c>
      <c r="D67" s="29">
        <v>0.28699999999999998</v>
      </c>
      <c r="E67" s="146"/>
      <c r="F67" s="147">
        <f>TRUNC(E67*D67,1)</f>
        <v>0</v>
      </c>
      <c r="G67" s="146">
        <f>신규단가대비표!Q19</f>
        <v>108811.68531</v>
      </c>
      <c r="H67" s="147">
        <f>TRUNC(G67*D67,1)</f>
        <v>31228.9</v>
      </c>
      <c r="I67" s="146"/>
      <c r="J67" s="147">
        <f>TRUNC(I67*D67,1)</f>
        <v>0</v>
      </c>
      <c r="K67" s="146">
        <f t="shared" si="14"/>
        <v>108811.6</v>
      </c>
      <c r="L67" s="147">
        <f t="shared" si="14"/>
        <v>31228.9</v>
      </c>
      <c r="M67" s="28" t="s">
        <v>0</v>
      </c>
      <c r="N67" s="106" t="s">
        <v>657</v>
      </c>
      <c r="O67" s="106" t="s">
        <v>647</v>
      </c>
      <c r="P67" s="106" t="s">
        <v>539</v>
      </c>
      <c r="Q67" s="106" t="s">
        <v>539</v>
      </c>
      <c r="R67" s="106" t="s">
        <v>540</v>
      </c>
      <c r="S67" s="118"/>
      <c r="T67" s="118"/>
      <c r="U67" s="118"/>
      <c r="V67" s="118">
        <v>1</v>
      </c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06" t="s">
        <v>0</v>
      </c>
      <c r="AK67" s="106" t="s">
        <v>659</v>
      </c>
      <c r="AL67" s="106" t="s">
        <v>0</v>
      </c>
    </row>
    <row r="68" spans="1:38" ht="30" hidden="1" customHeight="1" x14ac:dyDescent="0.3">
      <c r="A68" s="28" t="s">
        <v>649</v>
      </c>
      <c r="B68" s="28" t="s">
        <v>650</v>
      </c>
      <c r="C68" s="28" t="s">
        <v>651</v>
      </c>
      <c r="D68" s="29">
        <v>1.46</v>
      </c>
      <c r="E68" s="146"/>
      <c r="F68" s="147">
        <f>TRUNC(E68*D68,1)</f>
        <v>0</v>
      </c>
      <c r="G68" s="146"/>
      <c r="H68" s="147">
        <f>TRUNC(G68*D68,1)</f>
        <v>0</v>
      </c>
      <c r="I68" s="146">
        <f>신규일위대가목록!G13</f>
        <v>349</v>
      </c>
      <c r="J68" s="147">
        <f>TRUNC(I68*D68,1)</f>
        <v>509.5</v>
      </c>
      <c r="K68" s="146">
        <f t="shared" si="14"/>
        <v>349</v>
      </c>
      <c r="L68" s="147">
        <f t="shared" si="14"/>
        <v>509.5</v>
      </c>
      <c r="M68" s="28" t="s">
        <v>0</v>
      </c>
      <c r="N68" s="106" t="s">
        <v>657</v>
      </c>
      <c r="O68" s="106" t="s">
        <v>652</v>
      </c>
      <c r="P68" s="106" t="s">
        <v>540</v>
      </c>
      <c r="Q68" s="106" t="s">
        <v>539</v>
      </c>
      <c r="R68" s="106" t="s">
        <v>539</v>
      </c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06" t="s">
        <v>0</v>
      </c>
      <c r="AK68" s="106" t="s">
        <v>660</v>
      </c>
      <c r="AL68" s="106" t="s">
        <v>0</v>
      </c>
    </row>
    <row r="69" spans="1:38" ht="30" hidden="1" customHeight="1" x14ac:dyDescent="0.3">
      <c r="A69" s="28" t="s">
        <v>393</v>
      </c>
      <c r="B69" s="28" t="s">
        <v>654</v>
      </c>
      <c r="C69" s="28" t="s">
        <v>100</v>
      </c>
      <c r="D69" s="153">
        <v>0</v>
      </c>
      <c r="E69" s="146">
        <f>ROUNDDOWN(SUMIF(V66:V69, RIGHTB(O69, 1), H66:H69)*U69, 2)</f>
        <v>1997.74</v>
      </c>
      <c r="F69" s="147">
        <f>TRUNC(E69*D69,1)</f>
        <v>0</v>
      </c>
      <c r="G69" s="146">
        <v>0</v>
      </c>
      <c r="H69" s="147">
        <f>TRUNC(G69*D69,1)</f>
        <v>0</v>
      </c>
      <c r="I69" s="146">
        <v>0</v>
      </c>
      <c r="J69" s="147">
        <f>TRUNC(I69*D69,1)</f>
        <v>0</v>
      </c>
      <c r="K69" s="146">
        <f t="shared" si="14"/>
        <v>1997.7</v>
      </c>
      <c r="L69" s="147">
        <f t="shared" si="14"/>
        <v>0</v>
      </c>
      <c r="M69" s="28" t="s">
        <v>0</v>
      </c>
      <c r="N69" s="106" t="s">
        <v>657</v>
      </c>
      <c r="O69" s="106" t="s">
        <v>655</v>
      </c>
      <c r="P69" s="106" t="s">
        <v>539</v>
      </c>
      <c r="Q69" s="106" t="s">
        <v>539</v>
      </c>
      <c r="R69" s="106" t="s">
        <v>539</v>
      </c>
      <c r="S69" s="118">
        <v>1</v>
      </c>
      <c r="T69" s="118">
        <v>0</v>
      </c>
      <c r="U69" s="118">
        <v>0.03</v>
      </c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06" t="s">
        <v>0</v>
      </c>
      <c r="AK69" s="106" t="s">
        <v>661</v>
      </c>
      <c r="AL69" s="106" t="s">
        <v>0</v>
      </c>
    </row>
    <row r="70" spans="1:38" ht="30" hidden="1" customHeight="1" x14ac:dyDescent="0.3">
      <c r="A70" s="28" t="s">
        <v>475</v>
      </c>
      <c r="B70" s="28" t="s">
        <v>0</v>
      </c>
      <c r="C70" s="28" t="s">
        <v>0</v>
      </c>
      <c r="D70" s="29"/>
      <c r="E70" s="146"/>
      <c r="F70" s="147">
        <f>TRUNC(SUMIF(N66:N69, N65, F66:F69),0)</f>
        <v>0</v>
      </c>
      <c r="G70" s="146"/>
      <c r="H70" s="147">
        <f>TRUNC(SUMIF(N66:N69, N65, H66:H69),0)</f>
        <v>66591</v>
      </c>
      <c r="I70" s="146"/>
      <c r="J70" s="147">
        <f>TRUNC(SUMIF(N66:N69, N65, J66:J69),0)</f>
        <v>509</v>
      </c>
      <c r="K70" s="146"/>
      <c r="L70" s="147">
        <f>F70+H70+J70</f>
        <v>67100</v>
      </c>
      <c r="M70" s="28" t="s">
        <v>0</v>
      </c>
      <c r="N70" s="106" t="s">
        <v>538</v>
      </c>
      <c r="O70" s="106" t="s">
        <v>538</v>
      </c>
      <c r="P70" s="106" t="s">
        <v>0</v>
      </c>
      <c r="Q70" s="106" t="s">
        <v>0</v>
      </c>
      <c r="R70" s="106" t="s">
        <v>0</v>
      </c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06" t="s">
        <v>0</v>
      </c>
      <c r="AK70" s="106" t="s">
        <v>0</v>
      </c>
      <c r="AL70" s="106" t="s">
        <v>0</v>
      </c>
    </row>
    <row r="71" spans="1:38" ht="30" hidden="1" customHeight="1" x14ac:dyDescent="0.3">
      <c r="A71" s="29"/>
      <c r="B71" s="29"/>
      <c r="C71" s="29"/>
      <c r="D71" s="29"/>
      <c r="E71" s="146"/>
      <c r="F71" s="147"/>
      <c r="G71" s="146"/>
      <c r="H71" s="147"/>
      <c r="I71" s="146"/>
      <c r="J71" s="147"/>
      <c r="K71" s="146"/>
      <c r="L71" s="147"/>
      <c r="M71" s="29"/>
    </row>
  </sheetData>
  <mergeCells count="46">
    <mergeCell ref="A58:M58"/>
    <mergeCell ref="A65:M65"/>
    <mergeCell ref="A48:M48"/>
    <mergeCell ref="A52:M52"/>
    <mergeCell ref="A40:M40"/>
    <mergeCell ref="A4:M4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Z2:Z3"/>
    <mergeCell ref="AA2:AA3"/>
    <mergeCell ref="R2:R3"/>
    <mergeCell ref="S2:S3"/>
    <mergeCell ref="N2:N3"/>
    <mergeCell ref="O2:O3"/>
    <mergeCell ref="P2:P3"/>
    <mergeCell ref="AL2:AL3"/>
    <mergeCell ref="AF2:AF3"/>
    <mergeCell ref="AG2:AG3"/>
    <mergeCell ref="AH2:AH3"/>
    <mergeCell ref="AI2:AI3"/>
    <mergeCell ref="AJ2:AJ3"/>
    <mergeCell ref="AK2:AK3"/>
    <mergeCell ref="A16:M16"/>
    <mergeCell ref="A25:M25"/>
    <mergeCell ref="A34:M34"/>
    <mergeCell ref="AE2:AE3"/>
    <mergeCell ref="T2:T3"/>
    <mergeCell ref="U2:U3"/>
    <mergeCell ref="V2:V3"/>
    <mergeCell ref="W2:W3"/>
    <mergeCell ref="AB2:AB3"/>
    <mergeCell ref="A12:M12"/>
    <mergeCell ref="A8:M8"/>
    <mergeCell ref="AC2:AC3"/>
    <mergeCell ref="AD2:AD3"/>
    <mergeCell ref="Q2:Q3"/>
    <mergeCell ref="X2:X3"/>
    <mergeCell ref="Y2:Y3"/>
  </mergeCells>
  <phoneticPr fontId="2" type="noConversion"/>
  <pageMargins left="0.78740157480314954" right="0" top="0.39370078740157477" bottom="0.39370078740157477" header="0" footer="0"/>
  <pageSetup paperSize="9" scale="64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opLeftCell="B1" zoomScale="70" zoomScaleNormal="70" workbookViewId="0">
      <pane xSplit="3" ySplit="4" topLeftCell="E5" activePane="bottomRight" state="frozen"/>
      <selection activeCell="E26" sqref="E26"/>
      <selection pane="topRight" activeCell="E26" sqref="E26"/>
      <selection pane="bottomLeft" activeCell="E26" sqref="E26"/>
      <selection pane="bottomRight" activeCell="B5" sqref="B5"/>
    </sheetView>
  </sheetViews>
  <sheetFormatPr defaultColWidth="9" defaultRowHeight="16.5" customHeight="1" x14ac:dyDescent="0.3"/>
  <cols>
    <col min="1" max="1" width="16.125" style="100" hidden="1" customWidth="1"/>
    <col min="2" max="3" width="30.5" style="100" bestFit="1" customWidth="1"/>
    <col min="4" max="4" width="5.5" style="100" bestFit="1" customWidth="1"/>
    <col min="5" max="5" width="13.875" style="100" bestFit="1" customWidth="1"/>
    <col min="6" max="6" width="7.5" style="100" bestFit="1" customWidth="1"/>
    <col min="7" max="7" width="13.875" style="100" bestFit="1" customWidth="1"/>
    <col min="8" max="8" width="9.5" style="100" bestFit="1" customWidth="1"/>
    <col min="9" max="9" width="13.875" style="100" bestFit="1" customWidth="1"/>
    <col min="10" max="10" width="8.5" style="100" bestFit="1" customWidth="1"/>
    <col min="11" max="11" width="13.875" style="100" bestFit="1" customWidth="1"/>
    <col min="12" max="12" width="9.5" style="100" bestFit="1" customWidth="1"/>
    <col min="13" max="13" width="13.875" style="100" bestFit="1" customWidth="1"/>
    <col min="14" max="14" width="9.5" style="100" bestFit="1" customWidth="1"/>
    <col min="15" max="15" width="13.875" style="100" bestFit="1" customWidth="1"/>
    <col min="16" max="16" width="11.875" style="100" bestFit="1" customWidth="1"/>
    <col min="17" max="17" width="11.875" style="100" customWidth="1"/>
    <col min="18" max="18" width="9.25" style="100" bestFit="1" customWidth="1"/>
    <col min="19" max="21" width="10.5" style="100" bestFit="1" customWidth="1"/>
    <col min="22" max="22" width="9.25" style="100" bestFit="1" customWidth="1"/>
    <col min="23" max="23" width="10.5" style="100" bestFit="1" customWidth="1"/>
    <col min="24" max="24" width="8.5" style="100" bestFit="1" customWidth="1"/>
    <col min="25" max="25" width="9.5" style="100" bestFit="1" customWidth="1"/>
    <col min="26" max="28" width="9" style="100" hidden="1" customWidth="1"/>
    <col min="29" max="16384" width="9" style="100"/>
  </cols>
  <sheetData>
    <row r="1" spans="1:30" ht="30" customHeight="1" x14ac:dyDescent="0.3">
      <c r="A1" s="219" t="s">
        <v>549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</row>
    <row r="2" spans="1:30" ht="30" customHeight="1" x14ac:dyDescent="0.3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AC2" s="98" t="s">
        <v>548</v>
      </c>
      <c r="AD2" s="99">
        <v>0.86753000000000002</v>
      </c>
    </row>
    <row r="3" spans="1:30" ht="30" customHeight="1" x14ac:dyDescent="0.3">
      <c r="A3" s="240" t="s">
        <v>550</v>
      </c>
      <c r="B3" s="240" t="s">
        <v>75</v>
      </c>
      <c r="C3" s="240" t="s">
        <v>551</v>
      </c>
      <c r="D3" s="240" t="s">
        <v>77</v>
      </c>
      <c r="E3" s="242" t="s">
        <v>79</v>
      </c>
      <c r="F3" s="243"/>
      <c r="G3" s="243"/>
      <c r="H3" s="243"/>
      <c r="I3" s="243"/>
      <c r="J3" s="243"/>
      <c r="K3" s="243"/>
      <c r="L3" s="243"/>
      <c r="M3" s="243"/>
      <c r="N3" s="243"/>
      <c r="O3" s="244"/>
      <c r="P3" s="238" t="s">
        <v>552</v>
      </c>
      <c r="Q3" s="238"/>
      <c r="R3" s="242" t="s">
        <v>553</v>
      </c>
      <c r="S3" s="243"/>
      <c r="T3" s="243"/>
      <c r="U3" s="243"/>
      <c r="V3" s="243"/>
      <c r="W3" s="244"/>
      <c r="X3" s="240" t="s">
        <v>554</v>
      </c>
      <c r="Y3" s="240" t="s">
        <v>83</v>
      </c>
      <c r="Z3" s="237" t="s">
        <v>555</v>
      </c>
      <c r="AA3" s="230" t="s">
        <v>556</v>
      </c>
      <c r="AB3" s="230" t="s">
        <v>502</v>
      </c>
      <c r="AC3" s="101"/>
    </row>
    <row r="4" spans="1:30" ht="30" customHeight="1" x14ac:dyDescent="0.3">
      <c r="A4" s="241"/>
      <c r="B4" s="241"/>
      <c r="C4" s="241"/>
      <c r="D4" s="241"/>
      <c r="E4" s="102" t="s">
        <v>704</v>
      </c>
      <c r="F4" s="102" t="s">
        <v>558</v>
      </c>
      <c r="G4" s="102" t="s">
        <v>705</v>
      </c>
      <c r="H4" s="102" t="s">
        <v>558</v>
      </c>
      <c r="I4" s="102" t="s">
        <v>561</v>
      </c>
      <c r="J4" s="102" t="s">
        <v>558</v>
      </c>
      <c r="K4" s="102" t="s">
        <v>706</v>
      </c>
      <c r="L4" s="102" t="s">
        <v>558</v>
      </c>
      <c r="M4" s="102" t="s">
        <v>707</v>
      </c>
      <c r="N4" s="102" t="s">
        <v>558</v>
      </c>
      <c r="O4" s="102" t="s">
        <v>563</v>
      </c>
      <c r="P4" s="102" t="s">
        <v>569</v>
      </c>
      <c r="Q4" s="102" t="s">
        <v>568</v>
      </c>
      <c r="R4" s="102" t="s">
        <v>557</v>
      </c>
      <c r="S4" s="102" t="s">
        <v>559</v>
      </c>
      <c r="T4" s="102" t="s">
        <v>560</v>
      </c>
      <c r="U4" s="102" t="s">
        <v>561</v>
      </c>
      <c r="V4" s="102" t="s">
        <v>562</v>
      </c>
      <c r="W4" s="102" t="s">
        <v>563</v>
      </c>
      <c r="X4" s="241"/>
      <c r="Y4" s="241"/>
      <c r="Z4" s="237"/>
      <c r="AA4" s="230"/>
      <c r="AB4" s="230"/>
    </row>
    <row r="5" spans="1:30" ht="30" customHeight="1" x14ac:dyDescent="0.3">
      <c r="A5" s="163"/>
      <c r="B5" s="165" t="s">
        <v>703</v>
      </c>
      <c r="C5" s="165" t="s">
        <v>702</v>
      </c>
      <c r="D5" s="166" t="s">
        <v>99</v>
      </c>
      <c r="E5" s="167"/>
      <c r="F5" s="165"/>
      <c r="G5" s="167"/>
      <c r="H5" s="165"/>
      <c r="I5" s="167"/>
      <c r="J5" s="165"/>
      <c r="K5" s="167">
        <v>1750000</v>
      </c>
      <c r="L5" s="165" t="s">
        <v>708</v>
      </c>
      <c r="M5" s="167">
        <v>1957000</v>
      </c>
      <c r="N5" s="165" t="s">
        <v>709</v>
      </c>
      <c r="O5" s="167">
        <f>SMALL(E5:M5,COUNTIF(E5:M5,0)+1)*$AD$2</f>
        <v>1518177.5</v>
      </c>
      <c r="P5" s="167"/>
      <c r="Q5" s="167"/>
      <c r="R5" s="167"/>
      <c r="S5" s="167"/>
      <c r="T5" s="167"/>
      <c r="U5" s="167"/>
      <c r="V5" s="167"/>
      <c r="W5" s="167"/>
      <c r="X5" s="165" t="s">
        <v>710</v>
      </c>
      <c r="Y5" s="165"/>
      <c r="Z5" s="110"/>
      <c r="AA5" s="162"/>
      <c r="AB5" s="162"/>
    </row>
    <row r="6" spans="1:30" ht="30" hidden="1" customHeight="1" x14ac:dyDescent="0.3">
      <c r="A6" s="108"/>
      <c r="B6" s="103" t="s">
        <v>584</v>
      </c>
      <c r="C6" s="103" t="s">
        <v>585</v>
      </c>
      <c r="D6" s="104" t="s">
        <v>99</v>
      </c>
      <c r="E6" s="105"/>
      <c r="F6" s="103"/>
      <c r="G6" s="105"/>
      <c r="H6" s="103"/>
      <c r="I6" s="105"/>
      <c r="J6" s="103"/>
      <c r="K6" s="105">
        <v>792000</v>
      </c>
      <c r="L6" s="103" t="s">
        <v>586</v>
      </c>
      <c r="M6" s="105"/>
      <c r="N6" s="103"/>
      <c r="O6" s="105">
        <f>SMALL(E6:M6,COUNTIF(E6:M6,0)+1)*$AD$2</f>
        <v>687083.76</v>
      </c>
      <c r="P6" s="105"/>
      <c r="Q6" s="105"/>
      <c r="R6" s="105"/>
      <c r="S6" s="105"/>
      <c r="T6" s="105"/>
      <c r="U6" s="105"/>
      <c r="V6" s="105"/>
      <c r="W6" s="105"/>
      <c r="X6" s="103" t="s">
        <v>603</v>
      </c>
      <c r="Y6" s="103"/>
      <c r="Z6" s="110"/>
      <c r="AA6" s="111"/>
      <c r="AB6" s="111"/>
    </row>
    <row r="7" spans="1:30" ht="30" customHeight="1" x14ac:dyDescent="0.3">
      <c r="A7" s="103"/>
      <c r="B7" s="165" t="s">
        <v>745</v>
      </c>
      <c r="C7" s="165" t="s">
        <v>746</v>
      </c>
      <c r="D7" s="166" t="s">
        <v>747</v>
      </c>
      <c r="E7" s="167">
        <v>2.2200000000000002</v>
      </c>
      <c r="F7" s="165" t="s">
        <v>0</v>
      </c>
      <c r="G7" s="167">
        <v>0</v>
      </c>
      <c r="H7" s="165" t="s">
        <v>0</v>
      </c>
      <c r="I7" s="167">
        <v>2.5</v>
      </c>
      <c r="J7" s="165" t="s">
        <v>761</v>
      </c>
      <c r="K7" s="167">
        <v>2.5</v>
      </c>
      <c r="L7" s="165" t="s">
        <v>762</v>
      </c>
      <c r="M7" s="167">
        <v>0</v>
      </c>
      <c r="N7" s="165" t="s">
        <v>0</v>
      </c>
      <c r="O7" s="167">
        <f t="shared" ref="O7:O9" si="0">SMALL(E7:M7,COUNTIF(E7:M7,0)+1)*$AD$2</f>
        <v>1.9259166000000003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0</v>
      </c>
      <c r="W7" s="167"/>
      <c r="X7" s="167" t="s">
        <v>763</v>
      </c>
      <c r="Y7" s="165"/>
      <c r="Z7" s="106"/>
      <c r="AA7" s="106"/>
      <c r="AB7" s="106"/>
    </row>
    <row r="8" spans="1:30" ht="30" customHeight="1" x14ac:dyDescent="0.3">
      <c r="A8" s="103"/>
      <c r="B8" s="165" t="s">
        <v>749</v>
      </c>
      <c r="C8" s="165" t="s">
        <v>750</v>
      </c>
      <c r="D8" s="166" t="s">
        <v>743</v>
      </c>
      <c r="E8" s="167">
        <v>10.651999999999999</v>
      </c>
      <c r="F8" s="165" t="s">
        <v>0</v>
      </c>
      <c r="G8" s="167">
        <v>0</v>
      </c>
      <c r="H8" s="165" t="s">
        <v>0</v>
      </c>
      <c r="I8" s="167">
        <v>0</v>
      </c>
      <c r="J8" s="165" t="s">
        <v>0</v>
      </c>
      <c r="K8" s="167">
        <v>13</v>
      </c>
      <c r="L8" s="165" t="s">
        <v>762</v>
      </c>
      <c r="M8" s="167">
        <v>13</v>
      </c>
      <c r="N8" s="165" t="s">
        <v>764</v>
      </c>
      <c r="O8" s="167">
        <f t="shared" si="0"/>
        <v>9.2409295599999997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67">
        <v>0</v>
      </c>
      <c r="V8" s="167">
        <v>0</v>
      </c>
      <c r="W8" s="167"/>
      <c r="X8" s="167" t="s">
        <v>765</v>
      </c>
      <c r="Y8" s="165"/>
      <c r="Z8" s="106"/>
      <c r="AA8" s="106"/>
      <c r="AB8" s="106"/>
    </row>
    <row r="9" spans="1:30" ht="30" customHeight="1" x14ac:dyDescent="0.3">
      <c r="A9" s="103"/>
      <c r="B9" s="165" t="s">
        <v>752</v>
      </c>
      <c r="C9" s="165" t="s">
        <v>753</v>
      </c>
      <c r="D9" s="166" t="s">
        <v>743</v>
      </c>
      <c r="E9" s="167">
        <v>0</v>
      </c>
      <c r="F9" s="165" t="s">
        <v>0</v>
      </c>
      <c r="G9" s="167">
        <v>0</v>
      </c>
      <c r="H9" s="165" t="s">
        <v>0</v>
      </c>
      <c r="I9" s="167">
        <v>8.8000000000000007</v>
      </c>
      <c r="J9" s="165" t="s">
        <v>766</v>
      </c>
      <c r="K9" s="167">
        <v>8.8000000000000007</v>
      </c>
      <c r="L9" s="165" t="s">
        <v>767</v>
      </c>
      <c r="M9" s="167">
        <v>0</v>
      </c>
      <c r="N9" s="165" t="s">
        <v>0</v>
      </c>
      <c r="O9" s="167">
        <f t="shared" si="0"/>
        <v>7.6342640000000008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/>
      <c r="X9" s="167" t="s">
        <v>768</v>
      </c>
      <c r="Y9" s="165"/>
      <c r="Z9" s="106"/>
      <c r="AA9" s="106"/>
      <c r="AB9" s="106"/>
    </row>
    <row r="10" spans="1:30" ht="30" customHeight="1" x14ac:dyDescent="0.3">
      <c r="A10" s="103"/>
      <c r="B10" s="165" t="s">
        <v>741</v>
      </c>
      <c r="C10" s="165" t="s">
        <v>742</v>
      </c>
      <c r="D10" s="166" t="s">
        <v>743</v>
      </c>
      <c r="E10" s="167">
        <v>53.45</v>
      </c>
      <c r="F10" s="165" t="s">
        <v>0</v>
      </c>
      <c r="G10" s="167">
        <v>0</v>
      </c>
      <c r="H10" s="165" t="s">
        <v>0</v>
      </c>
      <c r="I10" s="167">
        <v>153.19999999999999</v>
      </c>
      <c r="J10" s="165" t="s">
        <v>757</v>
      </c>
      <c r="K10" s="167">
        <v>62.88</v>
      </c>
      <c r="L10" s="165" t="s">
        <v>758</v>
      </c>
      <c r="M10" s="167">
        <v>153.19999999999999</v>
      </c>
      <c r="N10" s="165" t="s">
        <v>759</v>
      </c>
      <c r="O10" s="167">
        <f>SMALL(E10:M10,COUNTIF(E10:M10,0)+1)*$AD$2</f>
        <v>46.369478500000007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/>
      <c r="X10" s="167" t="s">
        <v>760</v>
      </c>
      <c r="Y10" s="165"/>
      <c r="Z10" s="106"/>
      <c r="AA10" s="106"/>
      <c r="AB10" s="106"/>
    </row>
    <row r="11" spans="1:30" ht="30" customHeight="1" x14ac:dyDescent="0.3">
      <c r="A11" s="163"/>
      <c r="B11" s="165" t="s">
        <v>774</v>
      </c>
      <c r="C11" s="165" t="s">
        <v>775</v>
      </c>
      <c r="D11" s="166" t="s">
        <v>99</v>
      </c>
      <c r="E11" s="167">
        <v>0</v>
      </c>
      <c r="F11" s="165" t="s">
        <v>0</v>
      </c>
      <c r="G11" s="167">
        <v>0</v>
      </c>
      <c r="H11" s="165" t="s">
        <v>0</v>
      </c>
      <c r="I11" s="167">
        <v>47000</v>
      </c>
      <c r="J11" s="165" t="s">
        <v>779</v>
      </c>
      <c r="K11" s="167">
        <v>0</v>
      </c>
      <c r="L11" s="165" t="s">
        <v>0</v>
      </c>
      <c r="M11" s="167">
        <v>0</v>
      </c>
      <c r="N11" s="165" t="s">
        <v>0</v>
      </c>
      <c r="O11" s="167">
        <f>SMALL(E11:M11,COUNTIF(E11:M11,0)+1)*$AD$2</f>
        <v>40773.910000000003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/>
      <c r="X11" s="167" t="s">
        <v>780</v>
      </c>
      <c r="Y11" s="165"/>
      <c r="Z11" s="110"/>
      <c r="AA11" s="162"/>
      <c r="AB11" s="162"/>
    </row>
    <row r="12" spans="1:30" ht="30" hidden="1" customHeight="1" x14ac:dyDescent="0.3">
      <c r="A12" s="108"/>
      <c r="B12" s="103" t="s">
        <v>590</v>
      </c>
      <c r="C12" s="103" t="s">
        <v>0</v>
      </c>
      <c r="D12" s="104" t="s">
        <v>88</v>
      </c>
      <c r="E12" s="105">
        <v>0</v>
      </c>
      <c r="F12" s="103" t="s">
        <v>0</v>
      </c>
      <c r="G12" s="105">
        <v>0</v>
      </c>
      <c r="H12" s="103" t="s">
        <v>0</v>
      </c>
      <c r="I12" s="105">
        <v>0</v>
      </c>
      <c r="J12" s="103" t="s">
        <v>0</v>
      </c>
      <c r="K12" s="105">
        <v>0</v>
      </c>
      <c r="L12" s="103" t="s">
        <v>0</v>
      </c>
      <c r="M12" s="105">
        <v>30</v>
      </c>
      <c r="N12" s="103" t="s">
        <v>597</v>
      </c>
      <c r="O12" s="105">
        <f>SMALL(E12:M12,COUNTIF(E12:M12,0)+1)*$AD$2</f>
        <v>26.0259</v>
      </c>
      <c r="P12" s="105"/>
      <c r="Q12" s="105"/>
      <c r="R12" s="105"/>
      <c r="S12" s="105"/>
      <c r="T12" s="105"/>
      <c r="U12" s="105"/>
      <c r="V12" s="105"/>
      <c r="W12" s="105"/>
      <c r="X12" s="103" t="s">
        <v>602</v>
      </c>
      <c r="Y12" s="103"/>
      <c r="Z12" s="110"/>
      <c r="AA12" s="111"/>
      <c r="AB12" s="111"/>
    </row>
    <row r="13" spans="1:30" ht="30" hidden="1" customHeight="1" x14ac:dyDescent="0.3">
      <c r="A13" s="108"/>
      <c r="B13" s="103" t="s">
        <v>592</v>
      </c>
      <c r="C13" s="103" t="s">
        <v>0</v>
      </c>
      <c r="D13" s="104" t="s">
        <v>104</v>
      </c>
      <c r="E13" s="105">
        <v>0</v>
      </c>
      <c r="F13" s="103" t="s">
        <v>0</v>
      </c>
      <c r="G13" s="105">
        <v>0</v>
      </c>
      <c r="H13" s="103" t="s">
        <v>0</v>
      </c>
      <c r="I13" s="105">
        <v>0</v>
      </c>
      <c r="J13" s="103" t="s">
        <v>0</v>
      </c>
      <c r="K13" s="105">
        <v>21250</v>
      </c>
      <c r="L13" s="103" t="s">
        <v>598</v>
      </c>
      <c r="M13" s="105">
        <v>21250</v>
      </c>
      <c r="N13" s="103" t="s">
        <v>599</v>
      </c>
      <c r="O13" s="105">
        <f t="shared" ref="O13:O16" si="1">SMALL(E13:M13,COUNTIF(E13:M13,0)+1)*$AD$2</f>
        <v>18435.012500000001</v>
      </c>
      <c r="P13" s="105"/>
      <c r="Q13" s="105"/>
      <c r="R13" s="105"/>
      <c r="S13" s="105"/>
      <c r="T13" s="105"/>
      <c r="U13" s="105"/>
      <c r="V13" s="105"/>
      <c r="W13" s="105"/>
      <c r="X13" s="103" t="s">
        <v>604</v>
      </c>
      <c r="Y13" s="103"/>
      <c r="Z13" s="110"/>
      <c r="AA13" s="111"/>
      <c r="AB13" s="111"/>
    </row>
    <row r="14" spans="1:30" ht="30" customHeight="1" x14ac:dyDescent="0.3">
      <c r="A14" s="163"/>
      <c r="B14" s="165" t="s">
        <v>715</v>
      </c>
      <c r="C14" s="165" t="s">
        <v>716</v>
      </c>
      <c r="D14" s="166" t="s">
        <v>97</v>
      </c>
      <c r="E14" s="167">
        <v>2900</v>
      </c>
      <c r="F14" s="165" t="s">
        <v>0</v>
      </c>
      <c r="G14" s="167">
        <v>0</v>
      </c>
      <c r="H14" s="165" t="s">
        <v>0</v>
      </c>
      <c r="I14" s="167">
        <v>0</v>
      </c>
      <c r="J14" s="165" t="s">
        <v>0</v>
      </c>
      <c r="K14" s="167">
        <v>3870</v>
      </c>
      <c r="L14" s="165" t="s">
        <v>729</v>
      </c>
      <c r="M14" s="167">
        <v>4620</v>
      </c>
      <c r="N14" s="165" t="s">
        <v>730</v>
      </c>
      <c r="O14" s="167">
        <f t="shared" si="1"/>
        <v>2515.837</v>
      </c>
      <c r="P14" s="167"/>
      <c r="Q14" s="167"/>
      <c r="R14" s="167"/>
      <c r="S14" s="167"/>
      <c r="T14" s="167"/>
      <c r="U14" s="167"/>
      <c r="V14" s="167"/>
      <c r="W14" s="167"/>
      <c r="X14" s="165" t="s">
        <v>731</v>
      </c>
      <c r="Y14" s="165"/>
      <c r="Z14" s="110"/>
      <c r="AA14" s="162"/>
      <c r="AB14" s="162"/>
    </row>
    <row r="15" spans="1:30" ht="30" customHeight="1" x14ac:dyDescent="0.3">
      <c r="A15" s="163"/>
      <c r="B15" s="165" t="s">
        <v>723</v>
      </c>
      <c r="C15" s="165" t="s">
        <v>724</v>
      </c>
      <c r="D15" s="166" t="s">
        <v>265</v>
      </c>
      <c r="E15" s="167">
        <v>0</v>
      </c>
      <c r="F15" s="165" t="s">
        <v>0</v>
      </c>
      <c r="G15" s="167">
        <v>920</v>
      </c>
      <c r="H15" s="165" t="s">
        <v>735</v>
      </c>
      <c r="I15" s="167">
        <v>920</v>
      </c>
      <c r="J15" s="165" t="s">
        <v>736</v>
      </c>
      <c r="K15" s="167">
        <v>640</v>
      </c>
      <c r="L15" s="165" t="s">
        <v>737</v>
      </c>
      <c r="M15" s="167">
        <v>0</v>
      </c>
      <c r="N15" s="165" t="s">
        <v>0</v>
      </c>
      <c r="O15" s="167">
        <f t="shared" si="1"/>
        <v>555.2192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/>
      <c r="X15" s="167" t="s">
        <v>738</v>
      </c>
      <c r="Y15" s="165"/>
      <c r="Z15" s="110"/>
      <c r="AA15" s="162"/>
      <c r="AB15" s="162"/>
    </row>
    <row r="16" spans="1:30" ht="30" customHeight="1" x14ac:dyDescent="0.3">
      <c r="A16" s="163"/>
      <c r="B16" s="165" t="s">
        <v>720</v>
      </c>
      <c r="C16" s="165" t="s">
        <v>721</v>
      </c>
      <c r="D16" s="166" t="s">
        <v>97</v>
      </c>
      <c r="E16" s="167">
        <v>620</v>
      </c>
      <c r="F16" s="165" t="s">
        <v>0</v>
      </c>
      <c r="G16" s="167">
        <v>0</v>
      </c>
      <c r="H16" s="165" t="s">
        <v>0</v>
      </c>
      <c r="I16" s="167">
        <v>0</v>
      </c>
      <c r="J16" s="165" t="s">
        <v>0</v>
      </c>
      <c r="K16" s="167">
        <v>780</v>
      </c>
      <c r="L16" s="165" t="s">
        <v>732</v>
      </c>
      <c r="M16" s="167">
        <v>1061</v>
      </c>
      <c r="N16" s="165" t="s">
        <v>733</v>
      </c>
      <c r="O16" s="167">
        <f t="shared" si="1"/>
        <v>537.86860000000001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/>
      <c r="X16" s="167" t="s">
        <v>734</v>
      </c>
      <c r="Y16" s="165"/>
      <c r="Z16" s="110"/>
      <c r="AA16" s="162"/>
      <c r="AB16" s="162"/>
    </row>
    <row r="17" spans="1:28" ht="30" hidden="1" customHeight="1" x14ac:dyDescent="0.3">
      <c r="A17" s="108"/>
      <c r="B17" s="103" t="s">
        <v>578</v>
      </c>
      <c r="C17" s="103" t="s">
        <v>579</v>
      </c>
      <c r="D17" s="104" t="s">
        <v>88</v>
      </c>
      <c r="E17" s="105">
        <v>0</v>
      </c>
      <c r="F17" s="103" t="s">
        <v>0</v>
      </c>
      <c r="G17" s="105">
        <v>9000</v>
      </c>
      <c r="H17" s="103" t="s">
        <v>580</v>
      </c>
      <c r="I17" s="105">
        <v>4500</v>
      </c>
      <c r="J17" s="103" t="s">
        <v>581</v>
      </c>
      <c r="K17" s="105">
        <v>10200</v>
      </c>
      <c r="L17" s="103" t="s">
        <v>582</v>
      </c>
      <c r="M17" s="105">
        <v>0</v>
      </c>
      <c r="N17" s="103" t="s">
        <v>0</v>
      </c>
      <c r="O17" s="105">
        <f>SMALL(E17:M17,COUNTIF(E17:M17,0)+1)*$AD$2</f>
        <v>3903.8850000000002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/>
      <c r="X17" s="105" t="s">
        <v>583</v>
      </c>
      <c r="Y17" s="103"/>
      <c r="Z17" s="110"/>
      <c r="AA17" s="111"/>
      <c r="AB17" s="111"/>
    </row>
    <row r="18" spans="1:28" ht="30" hidden="1" customHeight="1" x14ac:dyDescent="0.3">
      <c r="A18" s="108"/>
      <c r="B18" s="103" t="s">
        <v>668</v>
      </c>
      <c r="C18" s="103" t="s">
        <v>650</v>
      </c>
      <c r="D18" s="104" t="s">
        <v>90</v>
      </c>
      <c r="E18" s="105"/>
      <c r="F18" s="103"/>
      <c r="G18" s="105"/>
      <c r="H18" s="103"/>
      <c r="I18" s="105"/>
      <c r="J18" s="103"/>
      <c r="K18" s="105"/>
      <c r="L18" s="103"/>
      <c r="M18" s="105"/>
      <c r="N18" s="103"/>
      <c r="O18" s="105"/>
      <c r="P18" s="105"/>
      <c r="Q18" s="105"/>
      <c r="R18" s="105"/>
      <c r="S18" s="105"/>
      <c r="T18" s="105"/>
      <c r="U18" s="105"/>
      <c r="V18" s="105">
        <v>774</v>
      </c>
      <c r="W18" s="105">
        <f>SMALL(R18:V18,COUNTIF(R18:V18,0)+1)*$AD$2</f>
        <v>671.46821999999997</v>
      </c>
      <c r="X18" s="103" t="s">
        <v>669</v>
      </c>
      <c r="Y18" s="103"/>
      <c r="Z18" s="110"/>
      <c r="AA18" s="111"/>
      <c r="AB18" s="111"/>
    </row>
    <row r="19" spans="1:28" ht="30" hidden="1" customHeight="1" x14ac:dyDescent="0.3">
      <c r="A19" s="103" t="s">
        <v>564</v>
      </c>
      <c r="B19" s="103" t="s">
        <v>105</v>
      </c>
      <c r="C19" s="103" t="s">
        <v>542</v>
      </c>
      <c r="D19" s="104" t="s">
        <v>106</v>
      </c>
      <c r="E19" s="105"/>
      <c r="F19" s="103"/>
      <c r="G19" s="105"/>
      <c r="H19" s="103"/>
      <c r="I19" s="105"/>
      <c r="J19" s="103"/>
      <c r="K19" s="105"/>
      <c r="L19" s="103"/>
      <c r="M19" s="105"/>
      <c r="N19" s="103"/>
      <c r="O19" s="105"/>
      <c r="P19" s="105">
        <v>125427</v>
      </c>
      <c r="Q19" s="105">
        <f t="shared" ref="Q19:Q24" si="2">P19*$AD$2</f>
        <v>108811.68531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3" t="s">
        <v>601</v>
      </c>
      <c r="Y19" s="103" t="s">
        <v>0</v>
      </c>
      <c r="Z19" s="106" t="s">
        <v>0</v>
      </c>
      <c r="AA19" s="106" t="s">
        <v>0</v>
      </c>
      <c r="AB19" s="106" t="s">
        <v>0</v>
      </c>
    </row>
    <row r="20" spans="1:28" ht="30" customHeight="1" x14ac:dyDescent="0.3">
      <c r="A20" s="103"/>
      <c r="B20" s="165" t="s">
        <v>755</v>
      </c>
      <c r="C20" s="165" t="s">
        <v>542</v>
      </c>
      <c r="D20" s="166" t="s">
        <v>106</v>
      </c>
      <c r="E20" s="167">
        <v>0</v>
      </c>
      <c r="F20" s="165" t="s">
        <v>0</v>
      </c>
      <c r="G20" s="167">
        <v>0</v>
      </c>
      <c r="H20" s="165" t="s">
        <v>0</v>
      </c>
      <c r="I20" s="167">
        <v>0</v>
      </c>
      <c r="J20" s="165" t="s">
        <v>0</v>
      </c>
      <c r="K20" s="167">
        <v>0</v>
      </c>
      <c r="L20" s="165" t="s">
        <v>0</v>
      </c>
      <c r="M20" s="167">
        <v>0</v>
      </c>
      <c r="N20" s="165" t="s">
        <v>0</v>
      </c>
      <c r="O20" s="167">
        <v>0</v>
      </c>
      <c r="P20" s="167">
        <v>198711</v>
      </c>
      <c r="Q20" s="167">
        <f t="shared" si="2"/>
        <v>172387.75383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/>
      <c r="X20" s="167" t="s">
        <v>769</v>
      </c>
      <c r="Y20" s="165"/>
      <c r="Z20" s="106"/>
      <c r="AA20" s="106"/>
      <c r="AB20" s="106"/>
    </row>
    <row r="21" spans="1:28" ht="30" hidden="1" customHeight="1" x14ac:dyDescent="0.3">
      <c r="A21" s="103"/>
      <c r="B21" s="103" t="s">
        <v>644</v>
      </c>
      <c r="C21" s="103" t="s">
        <v>542</v>
      </c>
      <c r="D21" s="104" t="s">
        <v>106</v>
      </c>
      <c r="E21" s="105">
        <v>0</v>
      </c>
      <c r="F21" s="103" t="s">
        <v>0</v>
      </c>
      <c r="G21" s="105">
        <v>0</v>
      </c>
      <c r="H21" s="103" t="s">
        <v>0</v>
      </c>
      <c r="I21" s="105">
        <v>0</v>
      </c>
      <c r="J21" s="103" t="s">
        <v>0</v>
      </c>
      <c r="K21" s="105">
        <v>0</v>
      </c>
      <c r="L21" s="103" t="s">
        <v>0</v>
      </c>
      <c r="M21" s="105">
        <v>0</v>
      </c>
      <c r="N21" s="103" t="s">
        <v>0</v>
      </c>
      <c r="O21" s="105">
        <v>0</v>
      </c>
      <c r="P21" s="105">
        <v>142030</v>
      </c>
      <c r="Q21" s="105">
        <f t="shared" si="2"/>
        <v>123215.2859</v>
      </c>
      <c r="R21" s="105"/>
      <c r="S21" s="105"/>
      <c r="T21" s="105"/>
      <c r="U21" s="105"/>
      <c r="V21" s="105"/>
      <c r="W21" s="105"/>
      <c r="X21" s="103" t="s">
        <v>662</v>
      </c>
      <c r="Y21" s="103"/>
      <c r="Z21" s="106"/>
      <c r="AA21" s="106"/>
      <c r="AB21" s="106"/>
    </row>
    <row r="22" spans="1:28" ht="30" hidden="1" customHeight="1" x14ac:dyDescent="0.3">
      <c r="A22" s="103" t="s">
        <v>565</v>
      </c>
      <c r="B22" s="103" t="s">
        <v>594</v>
      </c>
      <c r="C22" s="103" t="s">
        <v>542</v>
      </c>
      <c r="D22" s="104" t="s">
        <v>106</v>
      </c>
      <c r="E22" s="105">
        <v>0</v>
      </c>
      <c r="F22" s="103" t="s">
        <v>0</v>
      </c>
      <c r="G22" s="105">
        <v>0</v>
      </c>
      <c r="H22" s="103" t="s">
        <v>0</v>
      </c>
      <c r="I22" s="105">
        <v>0</v>
      </c>
      <c r="J22" s="103" t="s">
        <v>0</v>
      </c>
      <c r="K22" s="105">
        <v>0</v>
      </c>
      <c r="L22" s="103" t="s">
        <v>0</v>
      </c>
      <c r="M22" s="105">
        <v>0</v>
      </c>
      <c r="N22" s="103" t="s">
        <v>0</v>
      </c>
      <c r="O22" s="105"/>
      <c r="P22" s="105">
        <v>176011</v>
      </c>
      <c r="Q22" s="105">
        <f t="shared" si="2"/>
        <v>152694.82282999999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0</v>
      </c>
      <c r="X22" s="103" t="s">
        <v>600</v>
      </c>
      <c r="Y22" s="103" t="s">
        <v>0</v>
      </c>
      <c r="Z22" s="106" t="s">
        <v>0</v>
      </c>
      <c r="AA22" s="106" t="s">
        <v>0</v>
      </c>
      <c r="AB22" s="106" t="s">
        <v>0</v>
      </c>
    </row>
    <row r="23" spans="1:28" ht="30" customHeight="1" x14ac:dyDescent="0.3">
      <c r="A23" s="103"/>
      <c r="B23" s="165" t="s">
        <v>777</v>
      </c>
      <c r="C23" s="165" t="s">
        <v>542</v>
      </c>
      <c r="D23" s="166" t="s">
        <v>106</v>
      </c>
      <c r="E23" s="167">
        <v>0</v>
      </c>
      <c r="F23" s="165" t="s">
        <v>0</v>
      </c>
      <c r="G23" s="167">
        <v>0</v>
      </c>
      <c r="H23" s="165" t="s">
        <v>0</v>
      </c>
      <c r="I23" s="167">
        <v>0</v>
      </c>
      <c r="J23" s="165" t="s">
        <v>0</v>
      </c>
      <c r="K23" s="167">
        <v>0</v>
      </c>
      <c r="L23" s="165" t="s">
        <v>0</v>
      </c>
      <c r="M23" s="167">
        <v>0</v>
      </c>
      <c r="N23" s="165" t="s">
        <v>0</v>
      </c>
      <c r="O23" s="167">
        <v>0</v>
      </c>
      <c r="P23" s="167">
        <v>166350</v>
      </c>
      <c r="Q23" s="167">
        <f t="shared" si="2"/>
        <v>144313.61550000001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/>
      <c r="X23" s="167" t="s">
        <v>781</v>
      </c>
      <c r="Y23" s="165"/>
      <c r="Z23" s="106"/>
      <c r="AA23" s="106"/>
      <c r="AB23" s="106"/>
    </row>
    <row r="24" spans="1:28" ht="30" hidden="1" customHeight="1" x14ac:dyDescent="0.3">
      <c r="A24" s="103" t="s">
        <v>566</v>
      </c>
      <c r="B24" s="103" t="s">
        <v>673</v>
      </c>
      <c r="C24" s="103" t="s">
        <v>542</v>
      </c>
      <c r="D24" s="104" t="s">
        <v>106</v>
      </c>
      <c r="E24" s="105"/>
      <c r="F24" s="103"/>
      <c r="G24" s="105"/>
      <c r="H24" s="103"/>
      <c r="I24" s="105"/>
      <c r="J24" s="103"/>
      <c r="K24" s="105"/>
      <c r="L24" s="103"/>
      <c r="M24" s="105"/>
      <c r="N24" s="103"/>
      <c r="O24" s="105"/>
      <c r="P24" s="105">
        <v>166666</v>
      </c>
      <c r="Q24" s="105">
        <f t="shared" si="2"/>
        <v>144587.75498</v>
      </c>
      <c r="R24" s="105"/>
      <c r="S24" s="105"/>
      <c r="T24" s="105"/>
      <c r="U24" s="105"/>
      <c r="V24" s="105"/>
      <c r="W24" s="105">
        <v>0</v>
      </c>
      <c r="X24" s="103" t="s">
        <v>675</v>
      </c>
      <c r="Y24" s="103" t="s">
        <v>0</v>
      </c>
      <c r="Z24" s="106" t="s">
        <v>0</v>
      </c>
      <c r="AA24" s="106" t="s">
        <v>0</v>
      </c>
      <c r="AB24" s="106" t="s">
        <v>0</v>
      </c>
    </row>
    <row r="25" spans="1:28" ht="30" customHeight="1" x14ac:dyDescent="0.3">
      <c r="A25" s="103" t="s">
        <v>567</v>
      </c>
      <c r="B25" s="103"/>
      <c r="C25" s="103"/>
      <c r="D25" s="104"/>
      <c r="E25" s="105"/>
      <c r="F25" s="103"/>
      <c r="G25" s="105"/>
      <c r="H25" s="103"/>
      <c r="I25" s="105"/>
      <c r="J25" s="103"/>
      <c r="K25" s="105"/>
      <c r="L25" s="103"/>
      <c r="M25" s="105"/>
      <c r="N25" s="103"/>
      <c r="O25" s="105"/>
      <c r="P25" s="105">
        <v>0</v>
      </c>
      <c r="Q25" s="105"/>
      <c r="R25" s="105"/>
      <c r="S25" s="105"/>
      <c r="T25" s="105"/>
      <c r="U25" s="105"/>
      <c r="V25" s="105"/>
      <c r="W25" s="105"/>
      <c r="X25" s="103"/>
      <c r="Y25" s="103"/>
      <c r="Z25" s="106" t="s">
        <v>0</v>
      </c>
      <c r="AA25" s="106" t="s">
        <v>0</v>
      </c>
      <c r="AB25" s="106" t="s">
        <v>0</v>
      </c>
    </row>
  </sheetData>
  <mergeCells count="14">
    <mergeCell ref="Z3:Z4"/>
    <mergeCell ref="AA3:AA4"/>
    <mergeCell ref="AB3:AB4"/>
    <mergeCell ref="P3:Q3"/>
    <mergeCell ref="A1:Y1"/>
    <mergeCell ref="A2:Y2"/>
    <mergeCell ref="A3:A4"/>
    <mergeCell ref="B3:B4"/>
    <mergeCell ref="C3:C4"/>
    <mergeCell ref="D3:D4"/>
    <mergeCell ref="E3:O3"/>
    <mergeCell ref="R3:W3"/>
    <mergeCell ref="X3:X4"/>
    <mergeCell ref="Y3:Y4"/>
  </mergeCells>
  <phoneticPr fontId="2" type="noConversion"/>
  <pageMargins left="0.78740157480314954" right="0" top="0.39370078740157477" bottom="0.39370078740157477" header="0" footer="0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33"/>
  <sheetViews>
    <sheetView view="pageBreakPreview" topLeftCell="B1" zoomScale="80" zoomScaleNormal="80" zoomScaleSheetLayoutView="80" workbookViewId="0">
      <pane xSplit="2" ySplit="4" topLeftCell="D5" activePane="bottomRight" state="frozen"/>
      <selection activeCell="A145" sqref="A145"/>
      <selection pane="topRight" activeCell="A145" sqref="A145"/>
      <selection pane="bottomLeft" activeCell="A145" sqref="A145"/>
      <selection pane="bottomRight" activeCell="H12" activeCellId="2" sqref="H5 H9 H12"/>
    </sheetView>
  </sheetViews>
  <sheetFormatPr defaultRowHeight="16.5" x14ac:dyDescent="0.3"/>
  <cols>
    <col min="1" max="1" width="0" style="1" hidden="1" customWidth="1"/>
    <col min="2" max="3" width="7.375" style="1" customWidth="1"/>
    <col min="4" max="4" width="47.625" style="1" customWidth="1"/>
    <col min="5" max="5" width="8.25" style="1" customWidth="1"/>
    <col min="6" max="6" width="27" style="2" customWidth="1"/>
    <col min="7" max="8" width="27" style="43" customWidth="1"/>
    <col min="9" max="9" width="48.375" style="18" customWidth="1"/>
    <col min="10" max="10" width="31.625" style="1" customWidth="1"/>
    <col min="11" max="242" width="9" style="1"/>
    <col min="243" max="243" width="0" style="1" hidden="1" customWidth="1"/>
    <col min="244" max="245" width="5.375" style="1" customWidth="1"/>
    <col min="246" max="246" width="26.625" style="1" bestFit="1" customWidth="1"/>
    <col min="247" max="247" width="0" style="1" hidden="1" customWidth="1"/>
    <col min="248" max="252" width="22.5" style="1" customWidth="1"/>
    <col min="253" max="253" width="48.625" style="1" bestFit="1" customWidth="1"/>
    <col min="254" max="254" width="14.625" style="1" customWidth="1"/>
    <col min="255" max="498" width="9" style="1"/>
    <col min="499" max="499" width="0" style="1" hidden="1" customWidth="1"/>
    <col min="500" max="501" width="5.375" style="1" customWidth="1"/>
    <col min="502" max="502" width="26.625" style="1" bestFit="1" customWidth="1"/>
    <col min="503" max="503" width="0" style="1" hidden="1" customWidth="1"/>
    <col min="504" max="508" width="22.5" style="1" customWidth="1"/>
    <col min="509" max="509" width="48.625" style="1" bestFit="1" customWidth="1"/>
    <col min="510" max="510" width="14.625" style="1" customWidth="1"/>
    <col min="511" max="754" width="9" style="1"/>
    <col min="755" max="755" width="0" style="1" hidden="1" customWidth="1"/>
    <col min="756" max="757" width="5.375" style="1" customWidth="1"/>
    <col min="758" max="758" width="26.625" style="1" bestFit="1" customWidth="1"/>
    <col min="759" max="759" width="0" style="1" hidden="1" customWidth="1"/>
    <col min="760" max="764" width="22.5" style="1" customWidth="1"/>
    <col min="765" max="765" width="48.625" style="1" bestFit="1" customWidth="1"/>
    <col min="766" max="766" width="14.625" style="1" customWidth="1"/>
    <col min="767" max="1010" width="9" style="1"/>
    <col min="1011" max="1011" width="0" style="1" hidden="1" customWidth="1"/>
    <col min="1012" max="1013" width="5.375" style="1" customWidth="1"/>
    <col min="1014" max="1014" width="26.625" style="1" bestFit="1" customWidth="1"/>
    <col min="1015" max="1015" width="0" style="1" hidden="1" customWidth="1"/>
    <col min="1016" max="1020" width="22.5" style="1" customWidth="1"/>
    <col min="1021" max="1021" width="48.625" style="1" bestFit="1" customWidth="1"/>
    <col min="1022" max="1022" width="14.625" style="1" customWidth="1"/>
    <col min="1023" max="1266" width="9" style="1"/>
    <col min="1267" max="1267" width="0" style="1" hidden="1" customWidth="1"/>
    <col min="1268" max="1269" width="5.375" style="1" customWidth="1"/>
    <col min="1270" max="1270" width="26.625" style="1" bestFit="1" customWidth="1"/>
    <col min="1271" max="1271" width="0" style="1" hidden="1" customWidth="1"/>
    <col min="1272" max="1276" width="22.5" style="1" customWidth="1"/>
    <col min="1277" max="1277" width="48.625" style="1" bestFit="1" customWidth="1"/>
    <col min="1278" max="1278" width="14.625" style="1" customWidth="1"/>
    <col min="1279" max="1522" width="9" style="1"/>
    <col min="1523" max="1523" width="0" style="1" hidden="1" customWidth="1"/>
    <col min="1524" max="1525" width="5.375" style="1" customWidth="1"/>
    <col min="1526" max="1526" width="26.625" style="1" bestFit="1" customWidth="1"/>
    <col min="1527" max="1527" width="0" style="1" hidden="1" customWidth="1"/>
    <col min="1528" max="1532" width="22.5" style="1" customWidth="1"/>
    <col min="1533" max="1533" width="48.625" style="1" bestFit="1" customWidth="1"/>
    <col min="1534" max="1534" width="14.625" style="1" customWidth="1"/>
    <col min="1535" max="1778" width="9" style="1"/>
    <col min="1779" max="1779" width="0" style="1" hidden="1" customWidth="1"/>
    <col min="1780" max="1781" width="5.375" style="1" customWidth="1"/>
    <col min="1782" max="1782" width="26.625" style="1" bestFit="1" customWidth="1"/>
    <col min="1783" max="1783" width="0" style="1" hidden="1" customWidth="1"/>
    <col min="1784" max="1788" width="22.5" style="1" customWidth="1"/>
    <col min="1789" max="1789" width="48.625" style="1" bestFit="1" customWidth="1"/>
    <col min="1790" max="1790" width="14.625" style="1" customWidth="1"/>
    <col min="1791" max="2034" width="9" style="1"/>
    <col min="2035" max="2035" width="0" style="1" hidden="1" customWidth="1"/>
    <col min="2036" max="2037" width="5.375" style="1" customWidth="1"/>
    <col min="2038" max="2038" width="26.625" style="1" bestFit="1" customWidth="1"/>
    <col min="2039" max="2039" width="0" style="1" hidden="1" customWidth="1"/>
    <col min="2040" max="2044" width="22.5" style="1" customWidth="1"/>
    <col min="2045" max="2045" width="48.625" style="1" bestFit="1" customWidth="1"/>
    <col min="2046" max="2046" width="14.625" style="1" customWidth="1"/>
    <col min="2047" max="2290" width="9" style="1"/>
    <col min="2291" max="2291" width="0" style="1" hidden="1" customWidth="1"/>
    <col min="2292" max="2293" width="5.375" style="1" customWidth="1"/>
    <col min="2294" max="2294" width="26.625" style="1" bestFit="1" customWidth="1"/>
    <col min="2295" max="2295" width="0" style="1" hidden="1" customWidth="1"/>
    <col min="2296" max="2300" width="22.5" style="1" customWidth="1"/>
    <col min="2301" max="2301" width="48.625" style="1" bestFit="1" customWidth="1"/>
    <col min="2302" max="2302" width="14.625" style="1" customWidth="1"/>
    <col min="2303" max="2546" width="9" style="1"/>
    <col min="2547" max="2547" width="0" style="1" hidden="1" customWidth="1"/>
    <col min="2548" max="2549" width="5.375" style="1" customWidth="1"/>
    <col min="2550" max="2550" width="26.625" style="1" bestFit="1" customWidth="1"/>
    <col min="2551" max="2551" width="0" style="1" hidden="1" customWidth="1"/>
    <col min="2552" max="2556" width="22.5" style="1" customWidth="1"/>
    <col min="2557" max="2557" width="48.625" style="1" bestFit="1" customWidth="1"/>
    <col min="2558" max="2558" width="14.625" style="1" customWidth="1"/>
    <col min="2559" max="2802" width="9" style="1"/>
    <col min="2803" max="2803" width="0" style="1" hidden="1" customWidth="1"/>
    <col min="2804" max="2805" width="5.375" style="1" customWidth="1"/>
    <col min="2806" max="2806" width="26.625" style="1" bestFit="1" customWidth="1"/>
    <col min="2807" max="2807" width="0" style="1" hidden="1" customWidth="1"/>
    <col min="2808" max="2812" width="22.5" style="1" customWidth="1"/>
    <col min="2813" max="2813" width="48.625" style="1" bestFit="1" customWidth="1"/>
    <col min="2814" max="2814" width="14.625" style="1" customWidth="1"/>
    <col min="2815" max="3058" width="9" style="1"/>
    <col min="3059" max="3059" width="0" style="1" hidden="1" customWidth="1"/>
    <col min="3060" max="3061" width="5.375" style="1" customWidth="1"/>
    <col min="3062" max="3062" width="26.625" style="1" bestFit="1" customWidth="1"/>
    <col min="3063" max="3063" width="0" style="1" hidden="1" customWidth="1"/>
    <col min="3064" max="3068" width="22.5" style="1" customWidth="1"/>
    <col min="3069" max="3069" width="48.625" style="1" bestFit="1" customWidth="1"/>
    <col min="3070" max="3070" width="14.625" style="1" customWidth="1"/>
    <col min="3071" max="3314" width="9" style="1"/>
    <col min="3315" max="3315" width="0" style="1" hidden="1" customWidth="1"/>
    <col min="3316" max="3317" width="5.375" style="1" customWidth="1"/>
    <col min="3318" max="3318" width="26.625" style="1" bestFit="1" customWidth="1"/>
    <col min="3319" max="3319" width="0" style="1" hidden="1" customWidth="1"/>
    <col min="3320" max="3324" width="22.5" style="1" customWidth="1"/>
    <col min="3325" max="3325" width="48.625" style="1" bestFit="1" customWidth="1"/>
    <col min="3326" max="3326" width="14.625" style="1" customWidth="1"/>
    <col min="3327" max="3570" width="9" style="1"/>
    <col min="3571" max="3571" width="0" style="1" hidden="1" customWidth="1"/>
    <col min="3572" max="3573" width="5.375" style="1" customWidth="1"/>
    <col min="3574" max="3574" width="26.625" style="1" bestFit="1" customWidth="1"/>
    <col min="3575" max="3575" width="0" style="1" hidden="1" customWidth="1"/>
    <col min="3576" max="3580" width="22.5" style="1" customWidth="1"/>
    <col min="3581" max="3581" width="48.625" style="1" bestFit="1" customWidth="1"/>
    <col min="3582" max="3582" width="14.625" style="1" customWidth="1"/>
    <col min="3583" max="3826" width="9" style="1"/>
    <col min="3827" max="3827" width="0" style="1" hidden="1" customWidth="1"/>
    <col min="3828" max="3829" width="5.375" style="1" customWidth="1"/>
    <col min="3830" max="3830" width="26.625" style="1" bestFit="1" customWidth="1"/>
    <col min="3831" max="3831" width="0" style="1" hidden="1" customWidth="1"/>
    <col min="3832" max="3836" width="22.5" style="1" customWidth="1"/>
    <col min="3837" max="3837" width="48.625" style="1" bestFit="1" customWidth="1"/>
    <col min="3838" max="3838" width="14.625" style="1" customWidth="1"/>
    <col min="3839" max="4082" width="9" style="1"/>
    <col min="4083" max="4083" width="0" style="1" hidden="1" customWidth="1"/>
    <col min="4084" max="4085" width="5.375" style="1" customWidth="1"/>
    <col min="4086" max="4086" width="26.625" style="1" bestFit="1" customWidth="1"/>
    <col min="4087" max="4087" width="0" style="1" hidden="1" customWidth="1"/>
    <col min="4088" max="4092" width="22.5" style="1" customWidth="1"/>
    <col min="4093" max="4093" width="48.625" style="1" bestFit="1" customWidth="1"/>
    <col min="4094" max="4094" width="14.625" style="1" customWidth="1"/>
    <col min="4095" max="4338" width="9" style="1"/>
    <col min="4339" max="4339" width="0" style="1" hidden="1" customWidth="1"/>
    <col min="4340" max="4341" width="5.375" style="1" customWidth="1"/>
    <col min="4342" max="4342" width="26.625" style="1" bestFit="1" customWidth="1"/>
    <col min="4343" max="4343" width="0" style="1" hidden="1" customWidth="1"/>
    <col min="4344" max="4348" width="22.5" style="1" customWidth="1"/>
    <col min="4349" max="4349" width="48.625" style="1" bestFit="1" customWidth="1"/>
    <col min="4350" max="4350" width="14.625" style="1" customWidth="1"/>
    <col min="4351" max="4594" width="9" style="1"/>
    <col min="4595" max="4595" width="0" style="1" hidden="1" customWidth="1"/>
    <col min="4596" max="4597" width="5.375" style="1" customWidth="1"/>
    <col min="4598" max="4598" width="26.625" style="1" bestFit="1" customWidth="1"/>
    <col min="4599" max="4599" width="0" style="1" hidden="1" customWidth="1"/>
    <col min="4600" max="4604" width="22.5" style="1" customWidth="1"/>
    <col min="4605" max="4605" width="48.625" style="1" bestFit="1" customWidth="1"/>
    <col min="4606" max="4606" width="14.625" style="1" customWidth="1"/>
    <col min="4607" max="4850" width="9" style="1"/>
    <col min="4851" max="4851" width="0" style="1" hidden="1" customWidth="1"/>
    <col min="4852" max="4853" width="5.375" style="1" customWidth="1"/>
    <col min="4854" max="4854" width="26.625" style="1" bestFit="1" customWidth="1"/>
    <col min="4855" max="4855" width="0" style="1" hidden="1" customWidth="1"/>
    <col min="4856" max="4860" width="22.5" style="1" customWidth="1"/>
    <col min="4861" max="4861" width="48.625" style="1" bestFit="1" customWidth="1"/>
    <col min="4862" max="4862" width="14.625" style="1" customWidth="1"/>
    <col min="4863" max="5106" width="9" style="1"/>
    <col min="5107" max="5107" width="0" style="1" hidden="1" customWidth="1"/>
    <col min="5108" max="5109" width="5.375" style="1" customWidth="1"/>
    <col min="5110" max="5110" width="26.625" style="1" bestFit="1" customWidth="1"/>
    <col min="5111" max="5111" width="0" style="1" hidden="1" customWidth="1"/>
    <col min="5112" max="5116" width="22.5" style="1" customWidth="1"/>
    <col min="5117" max="5117" width="48.625" style="1" bestFit="1" customWidth="1"/>
    <col min="5118" max="5118" width="14.625" style="1" customWidth="1"/>
    <col min="5119" max="5362" width="9" style="1"/>
    <col min="5363" max="5363" width="0" style="1" hidden="1" customWidth="1"/>
    <col min="5364" max="5365" width="5.375" style="1" customWidth="1"/>
    <col min="5366" max="5366" width="26.625" style="1" bestFit="1" customWidth="1"/>
    <col min="5367" max="5367" width="0" style="1" hidden="1" customWidth="1"/>
    <col min="5368" max="5372" width="22.5" style="1" customWidth="1"/>
    <col min="5373" max="5373" width="48.625" style="1" bestFit="1" customWidth="1"/>
    <col min="5374" max="5374" width="14.625" style="1" customWidth="1"/>
    <col min="5375" max="5618" width="9" style="1"/>
    <col min="5619" max="5619" width="0" style="1" hidden="1" customWidth="1"/>
    <col min="5620" max="5621" width="5.375" style="1" customWidth="1"/>
    <col min="5622" max="5622" width="26.625" style="1" bestFit="1" customWidth="1"/>
    <col min="5623" max="5623" width="0" style="1" hidden="1" customWidth="1"/>
    <col min="5624" max="5628" width="22.5" style="1" customWidth="1"/>
    <col min="5629" max="5629" width="48.625" style="1" bestFit="1" customWidth="1"/>
    <col min="5630" max="5630" width="14.625" style="1" customWidth="1"/>
    <col min="5631" max="5874" width="9" style="1"/>
    <col min="5875" max="5875" width="0" style="1" hidden="1" customWidth="1"/>
    <col min="5876" max="5877" width="5.375" style="1" customWidth="1"/>
    <col min="5878" max="5878" width="26.625" style="1" bestFit="1" customWidth="1"/>
    <col min="5879" max="5879" width="0" style="1" hidden="1" customWidth="1"/>
    <col min="5880" max="5884" width="22.5" style="1" customWidth="1"/>
    <col min="5885" max="5885" width="48.625" style="1" bestFit="1" customWidth="1"/>
    <col min="5886" max="5886" width="14.625" style="1" customWidth="1"/>
    <col min="5887" max="6130" width="9" style="1"/>
    <col min="6131" max="6131" width="0" style="1" hidden="1" customWidth="1"/>
    <col min="6132" max="6133" width="5.375" style="1" customWidth="1"/>
    <col min="6134" max="6134" width="26.625" style="1" bestFit="1" customWidth="1"/>
    <col min="6135" max="6135" width="0" style="1" hidden="1" customWidth="1"/>
    <col min="6136" max="6140" width="22.5" style="1" customWidth="1"/>
    <col min="6141" max="6141" width="48.625" style="1" bestFit="1" customWidth="1"/>
    <col min="6142" max="6142" width="14.625" style="1" customWidth="1"/>
    <col min="6143" max="6386" width="9" style="1"/>
    <col min="6387" max="6387" width="0" style="1" hidden="1" customWidth="1"/>
    <col min="6388" max="6389" width="5.375" style="1" customWidth="1"/>
    <col min="6390" max="6390" width="26.625" style="1" bestFit="1" customWidth="1"/>
    <col min="6391" max="6391" width="0" style="1" hidden="1" customWidth="1"/>
    <col min="6392" max="6396" width="22.5" style="1" customWidth="1"/>
    <col min="6397" max="6397" width="48.625" style="1" bestFit="1" customWidth="1"/>
    <col min="6398" max="6398" width="14.625" style="1" customWidth="1"/>
    <col min="6399" max="6642" width="9" style="1"/>
    <col min="6643" max="6643" width="0" style="1" hidden="1" customWidth="1"/>
    <col min="6644" max="6645" width="5.375" style="1" customWidth="1"/>
    <col min="6646" max="6646" width="26.625" style="1" bestFit="1" customWidth="1"/>
    <col min="6647" max="6647" width="0" style="1" hidden="1" customWidth="1"/>
    <col min="6648" max="6652" width="22.5" style="1" customWidth="1"/>
    <col min="6653" max="6653" width="48.625" style="1" bestFit="1" customWidth="1"/>
    <col min="6654" max="6654" width="14.625" style="1" customWidth="1"/>
    <col min="6655" max="6898" width="9" style="1"/>
    <col min="6899" max="6899" width="0" style="1" hidden="1" customWidth="1"/>
    <col min="6900" max="6901" width="5.375" style="1" customWidth="1"/>
    <col min="6902" max="6902" width="26.625" style="1" bestFit="1" customWidth="1"/>
    <col min="6903" max="6903" width="0" style="1" hidden="1" customWidth="1"/>
    <col min="6904" max="6908" width="22.5" style="1" customWidth="1"/>
    <col min="6909" max="6909" width="48.625" style="1" bestFit="1" customWidth="1"/>
    <col min="6910" max="6910" width="14.625" style="1" customWidth="1"/>
    <col min="6911" max="7154" width="9" style="1"/>
    <col min="7155" max="7155" width="0" style="1" hidden="1" customWidth="1"/>
    <col min="7156" max="7157" width="5.375" style="1" customWidth="1"/>
    <col min="7158" max="7158" width="26.625" style="1" bestFit="1" customWidth="1"/>
    <col min="7159" max="7159" width="0" style="1" hidden="1" customWidth="1"/>
    <col min="7160" max="7164" width="22.5" style="1" customWidth="1"/>
    <col min="7165" max="7165" width="48.625" style="1" bestFit="1" customWidth="1"/>
    <col min="7166" max="7166" width="14.625" style="1" customWidth="1"/>
    <col min="7167" max="7410" width="9" style="1"/>
    <col min="7411" max="7411" width="0" style="1" hidden="1" customWidth="1"/>
    <col min="7412" max="7413" width="5.375" style="1" customWidth="1"/>
    <col min="7414" max="7414" width="26.625" style="1" bestFit="1" customWidth="1"/>
    <col min="7415" max="7415" width="0" style="1" hidden="1" customWidth="1"/>
    <col min="7416" max="7420" width="22.5" style="1" customWidth="1"/>
    <col min="7421" max="7421" width="48.625" style="1" bestFit="1" customWidth="1"/>
    <col min="7422" max="7422" width="14.625" style="1" customWidth="1"/>
    <col min="7423" max="7666" width="9" style="1"/>
    <col min="7667" max="7667" width="0" style="1" hidden="1" customWidth="1"/>
    <col min="7668" max="7669" width="5.375" style="1" customWidth="1"/>
    <col min="7670" max="7670" width="26.625" style="1" bestFit="1" customWidth="1"/>
    <col min="7671" max="7671" width="0" style="1" hidden="1" customWidth="1"/>
    <col min="7672" max="7676" width="22.5" style="1" customWidth="1"/>
    <col min="7677" max="7677" width="48.625" style="1" bestFit="1" customWidth="1"/>
    <col min="7678" max="7678" width="14.625" style="1" customWidth="1"/>
    <col min="7679" max="7922" width="9" style="1"/>
    <col min="7923" max="7923" width="0" style="1" hidden="1" customWidth="1"/>
    <col min="7924" max="7925" width="5.375" style="1" customWidth="1"/>
    <col min="7926" max="7926" width="26.625" style="1" bestFit="1" customWidth="1"/>
    <col min="7927" max="7927" width="0" style="1" hidden="1" customWidth="1"/>
    <col min="7928" max="7932" width="22.5" style="1" customWidth="1"/>
    <col min="7933" max="7933" width="48.625" style="1" bestFit="1" customWidth="1"/>
    <col min="7934" max="7934" width="14.625" style="1" customWidth="1"/>
    <col min="7935" max="8178" width="9" style="1"/>
    <col min="8179" max="8179" width="0" style="1" hidden="1" customWidth="1"/>
    <col min="8180" max="8181" width="5.375" style="1" customWidth="1"/>
    <col min="8182" max="8182" width="26.625" style="1" bestFit="1" customWidth="1"/>
    <col min="8183" max="8183" width="0" style="1" hidden="1" customWidth="1"/>
    <col min="8184" max="8188" width="22.5" style="1" customWidth="1"/>
    <col min="8189" max="8189" width="48.625" style="1" bestFit="1" customWidth="1"/>
    <col min="8190" max="8190" width="14.625" style="1" customWidth="1"/>
    <col min="8191" max="8434" width="9" style="1"/>
    <col min="8435" max="8435" width="0" style="1" hidden="1" customWidth="1"/>
    <col min="8436" max="8437" width="5.375" style="1" customWidth="1"/>
    <col min="8438" max="8438" width="26.625" style="1" bestFit="1" customWidth="1"/>
    <col min="8439" max="8439" width="0" style="1" hidden="1" customWidth="1"/>
    <col min="8440" max="8444" width="22.5" style="1" customWidth="1"/>
    <col min="8445" max="8445" width="48.625" style="1" bestFit="1" customWidth="1"/>
    <col min="8446" max="8446" width="14.625" style="1" customWidth="1"/>
    <col min="8447" max="8690" width="9" style="1"/>
    <col min="8691" max="8691" width="0" style="1" hidden="1" customWidth="1"/>
    <col min="8692" max="8693" width="5.375" style="1" customWidth="1"/>
    <col min="8694" max="8694" width="26.625" style="1" bestFit="1" customWidth="1"/>
    <col min="8695" max="8695" width="0" style="1" hidden="1" customWidth="1"/>
    <col min="8696" max="8700" width="22.5" style="1" customWidth="1"/>
    <col min="8701" max="8701" width="48.625" style="1" bestFit="1" customWidth="1"/>
    <col min="8702" max="8702" width="14.625" style="1" customWidth="1"/>
    <col min="8703" max="8946" width="9" style="1"/>
    <col min="8947" max="8947" width="0" style="1" hidden="1" customWidth="1"/>
    <col min="8948" max="8949" width="5.375" style="1" customWidth="1"/>
    <col min="8950" max="8950" width="26.625" style="1" bestFit="1" customWidth="1"/>
    <col min="8951" max="8951" width="0" style="1" hidden="1" customWidth="1"/>
    <col min="8952" max="8956" width="22.5" style="1" customWidth="1"/>
    <col min="8957" max="8957" width="48.625" style="1" bestFit="1" customWidth="1"/>
    <col min="8958" max="8958" width="14.625" style="1" customWidth="1"/>
    <col min="8959" max="9202" width="9" style="1"/>
    <col min="9203" max="9203" width="0" style="1" hidden="1" customWidth="1"/>
    <col min="9204" max="9205" width="5.375" style="1" customWidth="1"/>
    <col min="9206" max="9206" width="26.625" style="1" bestFit="1" customWidth="1"/>
    <col min="9207" max="9207" width="0" style="1" hidden="1" customWidth="1"/>
    <col min="9208" max="9212" width="22.5" style="1" customWidth="1"/>
    <col min="9213" max="9213" width="48.625" style="1" bestFit="1" customWidth="1"/>
    <col min="9214" max="9214" width="14.625" style="1" customWidth="1"/>
    <col min="9215" max="9458" width="9" style="1"/>
    <col min="9459" max="9459" width="0" style="1" hidden="1" customWidth="1"/>
    <col min="9460" max="9461" width="5.375" style="1" customWidth="1"/>
    <col min="9462" max="9462" width="26.625" style="1" bestFit="1" customWidth="1"/>
    <col min="9463" max="9463" width="0" style="1" hidden="1" customWidth="1"/>
    <col min="9464" max="9468" width="22.5" style="1" customWidth="1"/>
    <col min="9469" max="9469" width="48.625" style="1" bestFit="1" customWidth="1"/>
    <col min="9470" max="9470" width="14.625" style="1" customWidth="1"/>
    <col min="9471" max="9714" width="9" style="1"/>
    <col min="9715" max="9715" width="0" style="1" hidden="1" customWidth="1"/>
    <col min="9716" max="9717" width="5.375" style="1" customWidth="1"/>
    <col min="9718" max="9718" width="26.625" style="1" bestFit="1" customWidth="1"/>
    <col min="9719" max="9719" width="0" style="1" hidden="1" customWidth="1"/>
    <col min="9720" max="9724" width="22.5" style="1" customWidth="1"/>
    <col min="9725" max="9725" width="48.625" style="1" bestFit="1" customWidth="1"/>
    <col min="9726" max="9726" width="14.625" style="1" customWidth="1"/>
    <col min="9727" max="9970" width="9" style="1"/>
    <col min="9971" max="9971" width="0" style="1" hidden="1" customWidth="1"/>
    <col min="9972" max="9973" width="5.375" style="1" customWidth="1"/>
    <col min="9974" max="9974" width="26.625" style="1" bestFit="1" customWidth="1"/>
    <col min="9975" max="9975" width="0" style="1" hidden="1" customWidth="1"/>
    <col min="9976" max="9980" width="22.5" style="1" customWidth="1"/>
    <col min="9981" max="9981" width="48.625" style="1" bestFit="1" customWidth="1"/>
    <col min="9982" max="9982" width="14.625" style="1" customWidth="1"/>
    <col min="9983" max="10226" width="9" style="1"/>
    <col min="10227" max="10227" width="0" style="1" hidden="1" customWidth="1"/>
    <col min="10228" max="10229" width="5.375" style="1" customWidth="1"/>
    <col min="10230" max="10230" width="26.625" style="1" bestFit="1" customWidth="1"/>
    <col min="10231" max="10231" width="0" style="1" hidden="1" customWidth="1"/>
    <col min="10232" max="10236" width="22.5" style="1" customWidth="1"/>
    <col min="10237" max="10237" width="48.625" style="1" bestFit="1" customWidth="1"/>
    <col min="10238" max="10238" width="14.625" style="1" customWidth="1"/>
    <col min="10239" max="10482" width="9" style="1"/>
    <col min="10483" max="10483" width="0" style="1" hidden="1" customWidth="1"/>
    <col min="10484" max="10485" width="5.375" style="1" customWidth="1"/>
    <col min="10486" max="10486" width="26.625" style="1" bestFit="1" customWidth="1"/>
    <col min="10487" max="10487" width="0" style="1" hidden="1" customWidth="1"/>
    <col min="10488" max="10492" width="22.5" style="1" customWidth="1"/>
    <col min="10493" max="10493" width="48.625" style="1" bestFit="1" customWidth="1"/>
    <col min="10494" max="10494" width="14.625" style="1" customWidth="1"/>
    <col min="10495" max="10738" width="9" style="1"/>
    <col min="10739" max="10739" width="0" style="1" hidden="1" customWidth="1"/>
    <col min="10740" max="10741" width="5.375" style="1" customWidth="1"/>
    <col min="10742" max="10742" width="26.625" style="1" bestFit="1" customWidth="1"/>
    <col min="10743" max="10743" width="0" style="1" hidden="1" customWidth="1"/>
    <col min="10744" max="10748" width="22.5" style="1" customWidth="1"/>
    <col min="10749" max="10749" width="48.625" style="1" bestFit="1" customWidth="1"/>
    <col min="10750" max="10750" width="14.625" style="1" customWidth="1"/>
    <col min="10751" max="10994" width="9" style="1"/>
    <col min="10995" max="10995" width="0" style="1" hidden="1" customWidth="1"/>
    <col min="10996" max="10997" width="5.375" style="1" customWidth="1"/>
    <col min="10998" max="10998" width="26.625" style="1" bestFit="1" customWidth="1"/>
    <col min="10999" max="10999" width="0" style="1" hidden="1" customWidth="1"/>
    <col min="11000" max="11004" width="22.5" style="1" customWidth="1"/>
    <col min="11005" max="11005" width="48.625" style="1" bestFit="1" customWidth="1"/>
    <col min="11006" max="11006" width="14.625" style="1" customWidth="1"/>
    <col min="11007" max="11250" width="9" style="1"/>
    <col min="11251" max="11251" width="0" style="1" hidden="1" customWidth="1"/>
    <col min="11252" max="11253" width="5.375" style="1" customWidth="1"/>
    <col min="11254" max="11254" width="26.625" style="1" bestFit="1" customWidth="1"/>
    <col min="11255" max="11255" width="0" style="1" hidden="1" customWidth="1"/>
    <col min="11256" max="11260" width="22.5" style="1" customWidth="1"/>
    <col min="11261" max="11261" width="48.625" style="1" bestFit="1" customWidth="1"/>
    <col min="11262" max="11262" width="14.625" style="1" customWidth="1"/>
    <col min="11263" max="11506" width="9" style="1"/>
    <col min="11507" max="11507" width="0" style="1" hidden="1" customWidth="1"/>
    <col min="11508" max="11509" width="5.375" style="1" customWidth="1"/>
    <col min="11510" max="11510" width="26.625" style="1" bestFit="1" customWidth="1"/>
    <col min="11511" max="11511" width="0" style="1" hidden="1" customWidth="1"/>
    <col min="11512" max="11516" width="22.5" style="1" customWidth="1"/>
    <col min="11517" max="11517" width="48.625" style="1" bestFit="1" customWidth="1"/>
    <col min="11518" max="11518" width="14.625" style="1" customWidth="1"/>
    <col min="11519" max="11762" width="9" style="1"/>
    <col min="11763" max="11763" width="0" style="1" hidden="1" customWidth="1"/>
    <col min="11764" max="11765" width="5.375" style="1" customWidth="1"/>
    <col min="11766" max="11766" width="26.625" style="1" bestFit="1" customWidth="1"/>
    <col min="11767" max="11767" width="0" style="1" hidden="1" customWidth="1"/>
    <col min="11768" max="11772" width="22.5" style="1" customWidth="1"/>
    <col min="11773" max="11773" width="48.625" style="1" bestFit="1" customWidth="1"/>
    <col min="11774" max="11774" width="14.625" style="1" customWidth="1"/>
    <col min="11775" max="12018" width="9" style="1"/>
    <col min="12019" max="12019" width="0" style="1" hidden="1" customWidth="1"/>
    <col min="12020" max="12021" width="5.375" style="1" customWidth="1"/>
    <col min="12022" max="12022" width="26.625" style="1" bestFit="1" customWidth="1"/>
    <col min="12023" max="12023" width="0" style="1" hidden="1" customWidth="1"/>
    <col min="12024" max="12028" width="22.5" style="1" customWidth="1"/>
    <col min="12029" max="12029" width="48.625" style="1" bestFit="1" customWidth="1"/>
    <col min="12030" max="12030" width="14.625" style="1" customWidth="1"/>
    <col min="12031" max="12274" width="9" style="1"/>
    <col min="12275" max="12275" width="0" style="1" hidden="1" customWidth="1"/>
    <col min="12276" max="12277" width="5.375" style="1" customWidth="1"/>
    <col min="12278" max="12278" width="26.625" style="1" bestFit="1" customWidth="1"/>
    <col min="12279" max="12279" width="0" style="1" hidden="1" customWidth="1"/>
    <col min="12280" max="12284" width="22.5" style="1" customWidth="1"/>
    <col min="12285" max="12285" width="48.625" style="1" bestFit="1" customWidth="1"/>
    <col min="12286" max="12286" width="14.625" style="1" customWidth="1"/>
    <col min="12287" max="12530" width="9" style="1"/>
    <col min="12531" max="12531" width="0" style="1" hidden="1" customWidth="1"/>
    <col min="12532" max="12533" width="5.375" style="1" customWidth="1"/>
    <col min="12534" max="12534" width="26.625" style="1" bestFit="1" customWidth="1"/>
    <col min="12535" max="12535" width="0" style="1" hidden="1" customWidth="1"/>
    <col min="12536" max="12540" width="22.5" style="1" customWidth="1"/>
    <col min="12541" max="12541" width="48.625" style="1" bestFit="1" customWidth="1"/>
    <col min="12542" max="12542" width="14.625" style="1" customWidth="1"/>
    <col min="12543" max="12786" width="9" style="1"/>
    <col min="12787" max="12787" width="0" style="1" hidden="1" customWidth="1"/>
    <col min="12788" max="12789" width="5.375" style="1" customWidth="1"/>
    <col min="12790" max="12790" width="26.625" style="1" bestFit="1" customWidth="1"/>
    <col min="12791" max="12791" width="0" style="1" hidden="1" customWidth="1"/>
    <col min="12792" max="12796" width="22.5" style="1" customWidth="1"/>
    <col min="12797" max="12797" width="48.625" style="1" bestFit="1" customWidth="1"/>
    <col min="12798" max="12798" width="14.625" style="1" customWidth="1"/>
    <col min="12799" max="13042" width="9" style="1"/>
    <col min="13043" max="13043" width="0" style="1" hidden="1" customWidth="1"/>
    <col min="13044" max="13045" width="5.375" style="1" customWidth="1"/>
    <col min="13046" max="13046" width="26.625" style="1" bestFit="1" customWidth="1"/>
    <col min="13047" max="13047" width="0" style="1" hidden="1" customWidth="1"/>
    <col min="13048" max="13052" width="22.5" style="1" customWidth="1"/>
    <col min="13053" max="13053" width="48.625" style="1" bestFit="1" customWidth="1"/>
    <col min="13054" max="13054" width="14.625" style="1" customWidth="1"/>
    <col min="13055" max="13298" width="9" style="1"/>
    <col min="13299" max="13299" width="0" style="1" hidden="1" customWidth="1"/>
    <col min="13300" max="13301" width="5.375" style="1" customWidth="1"/>
    <col min="13302" max="13302" width="26.625" style="1" bestFit="1" customWidth="1"/>
    <col min="13303" max="13303" width="0" style="1" hidden="1" customWidth="1"/>
    <col min="13304" max="13308" width="22.5" style="1" customWidth="1"/>
    <col min="13309" max="13309" width="48.625" style="1" bestFit="1" customWidth="1"/>
    <col min="13310" max="13310" width="14.625" style="1" customWidth="1"/>
    <col min="13311" max="13554" width="9" style="1"/>
    <col min="13555" max="13555" width="0" style="1" hidden="1" customWidth="1"/>
    <col min="13556" max="13557" width="5.375" style="1" customWidth="1"/>
    <col min="13558" max="13558" width="26.625" style="1" bestFit="1" customWidth="1"/>
    <col min="13559" max="13559" width="0" style="1" hidden="1" customWidth="1"/>
    <col min="13560" max="13564" width="22.5" style="1" customWidth="1"/>
    <col min="13565" max="13565" width="48.625" style="1" bestFit="1" customWidth="1"/>
    <col min="13566" max="13566" width="14.625" style="1" customWidth="1"/>
    <col min="13567" max="13810" width="9" style="1"/>
    <col min="13811" max="13811" width="0" style="1" hidden="1" customWidth="1"/>
    <col min="13812" max="13813" width="5.375" style="1" customWidth="1"/>
    <col min="13814" max="13814" width="26.625" style="1" bestFit="1" customWidth="1"/>
    <col min="13815" max="13815" width="0" style="1" hidden="1" customWidth="1"/>
    <col min="13816" max="13820" width="22.5" style="1" customWidth="1"/>
    <col min="13821" max="13821" width="48.625" style="1" bestFit="1" customWidth="1"/>
    <col min="13822" max="13822" width="14.625" style="1" customWidth="1"/>
    <col min="13823" max="14066" width="9" style="1"/>
    <col min="14067" max="14067" width="0" style="1" hidden="1" customWidth="1"/>
    <col min="14068" max="14069" width="5.375" style="1" customWidth="1"/>
    <col min="14070" max="14070" width="26.625" style="1" bestFit="1" customWidth="1"/>
    <col min="14071" max="14071" width="0" style="1" hidden="1" customWidth="1"/>
    <col min="14072" max="14076" width="22.5" style="1" customWidth="1"/>
    <col min="14077" max="14077" width="48.625" style="1" bestFit="1" customWidth="1"/>
    <col min="14078" max="14078" width="14.625" style="1" customWidth="1"/>
    <col min="14079" max="14322" width="9" style="1"/>
    <col min="14323" max="14323" width="0" style="1" hidden="1" customWidth="1"/>
    <col min="14324" max="14325" width="5.375" style="1" customWidth="1"/>
    <col min="14326" max="14326" width="26.625" style="1" bestFit="1" customWidth="1"/>
    <col min="14327" max="14327" width="0" style="1" hidden="1" customWidth="1"/>
    <col min="14328" max="14332" width="22.5" style="1" customWidth="1"/>
    <col min="14333" max="14333" width="48.625" style="1" bestFit="1" customWidth="1"/>
    <col min="14334" max="14334" width="14.625" style="1" customWidth="1"/>
    <col min="14335" max="14578" width="9" style="1"/>
    <col min="14579" max="14579" width="0" style="1" hidden="1" customWidth="1"/>
    <col min="14580" max="14581" width="5.375" style="1" customWidth="1"/>
    <col min="14582" max="14582" width="26.625" style="1" bestFit="1" customWidth="1"/>
    <col min="14583" max="14583" width="0" style="1" hidden="1" customWidth="1"/>
    <col min="14584" max="14588" width="22.5" style="1" customWidth="1"/>
    <col min="14589" max="14589" width="48.625" style="1" bestFit="1" customWidth="1"/>
    <col min="14590" max="14590" width="14.625" style="1" customWidth="1"/>
    <col min="14591" max="14834" width="9" style="1"/>
    <col min="14835" max="14835" width="0" style="1" hidden="1" customWidth="1"/>
    <col min="14836" max="14837" width="5.375" style="1" customWidth="1"/>
    <col min="14838" max="14838" width="26.625" style="1" bestFit="1" customWidth="1"/>
    <col min="14839" max="14839" width="0" style="1" hidden="1" customWidth="1"/>
    <col min="14840" max="14844" width="22.5" style="1" customWidth="1"/>
    <col min="14845" max="14845" width="48.625" style="1" bestFit="1" customWidth="1"/>
    <col min="14846" max="14846" width="14.625" style="1" customWidth="1"/>
    <col min="14847" max="15090" width="9" style="1"/>
    <col min="15091" max="15091" width="0" style="1" hidden="1" customWidth="1"/>
    <col min="15092" max="15093" width="5.375" style="1" customWidth="1"/>
    <col min="15094" max="15094" width="26.625" style="1" bestFit="1" customWidth="1"/>
    <col min="15095" max="15095" width="0" style="1" hidden="1" customWidth="1"/>
    <col min="15096" max="15100" width="22.5" style="1" customWidth="1"/>
    <col min="15101" max="15101" width="48.625" style="1" bestFit="1" customWidth="1"/>
    <col min="15102" max="15102" width="14.625" style="1" customWidth="1"/>
    <col min="15103" max="15346" width="9" style="1"/>
    <col min="15347" max="15347" width="0" style="1" hidden="1" customWidth="1"/>
    <col min="15348" max="15349" width="5.375" style="1" customWidth="1"/>
    <col min="15350" max="15350" width="26.625" style="1" bestFit="1" customWidth="1"/>
    <col min="15351" max="15351" width="0" style="1" hidden="1" customWidth="1"/>
    <col min="15352" max="15356" width="22.5" style="1" customWidth="1"/>
    <col min="15357" max="15357" width="48.625" style="1" bestFit="1" customWidth="1"/>
    <col min="15358" max="15358" width="14.625" style="1" customWidth="1"/>
    <col min="15359" max="15602" width="9" style="1"/>
    <col min="15603" max="15603" width="0" style="1" hidden="1" customWidth="1"/>
    <col min="15604" max="15605" width="5.375" style="1" customWidth="1"/>
    <col min="15606" max="15606" width="26.625" style="1" bestFit="1" customWidth="1"/>
    <col min="15607" max="15607" width="0" style="1" hidden="1" customWidth="1"/>
    <col min="15608" max="15612" width="22.5" style="1" customWidth="1"/>
    <col min="15613" max="15613" width="48.625" style="1" bestFit="1" customWidth="1"/>
    <col min="15614" max="15614" width="14.625" style="1" customWidth="1"/>
    <col min="15615" max="15858" width="9" style="1"/>
    <col min="15859" max="15859" width="0" style="1" hidden="1" customWidth="1"/>
    <col min="15860" max="15861" width="5.375" style="1" customWidth="1"/>
    <col min="15862" max="15862" width="26.625" style="1" bestFit="1" customWidth="1"/>
    <col min="15863" max="15863" width="0" style="1" hidden="1" customWidth="1"/>
    <col min="15864" max="15868" width="22.5" style="1" customWidth="1"/>
    <col min="15869" max="15869" width="48.625" style="1" bestFit="1" customWidth="1"/>
    <col min="15870" max="15870" width="14.625" style="1" customWidth="1"/>
    <col min="15871" max="16114" width="9" style="1"/>
    <col min="16115" max="16115" width="0" style="1" hidden="1" customWidth="1"/>
    <col min="16116" max="16117" width="5.375" style="1" customWidth="1"/>
    <col min="16118" max="16118" width="26.625" style="1" bestFit="1" customWidth="1"/>
    <col min="16119" max="16119" width="0" style="1" hidden="1" customWidth="1"/>
    <col min="16120" max="16124" width="22.5" style="1" customWidth="1"/>
    <col min="16125" max="16125" width="48.625" style="1" bestFit="1" customWidth="1"/>
    <col min="16126" max="16126" width="14.625" style="1" customWidth="1"/>
    <col min="16127" max="16384" width="9" style="1"/>
  </cols>
  <sheetData>
    <row r="1" spans="1:10" ht="28.5" customHeight="1" x14ac:dyDescent="0.3">
      <c r="B1" s="193" t="s">
        <v>466</v>
      </c>
      <c r="C1" s="193"/>
      <c r="D1" s="193"/>
      <c r="E1" s="193"/>
      <c r="F1" s="193"/>
      <c r="G1" s="193"/>
      <c r="H1" s="193"/>
      <c r="I1" s="193"/>
      <c r="J1" s="193"/>
    </row>
    <row r="2" spans="1:10" ht="28.5" customHeight="1" x14ac:dyDescent="0.3">
      <c r="B2" s="4" t="s">
        <v>454</v>
      </c>
      <c r="C2" s="4"/>
      <c r="D2" s="4"/>
      <c r="E2" s="4"/>
      <c r="F2" s="5"/>
      <c r="G2" s="5"/>
      <c r="H2" s="5"/>
      <c r="I2" s="194" t="s">
        <v>465</v>
      </c>
      <c r="J2" s="194"/>
    </row>
    <row r="3" spans="1:10" ht="24" customHeight="1" x14ac:dyDescent="0.3">
      <c r="B3" s="195" t="s">
        <v>1</v>
      </c>
      <c r="C3" s="196"/>
      <c r="D3" s="197"/>
      <c r="E3" s="185" t="s">
        <v>684</v>
      </c>
      <c r="F3" s="207" t="s">
        <v>470</v>
      </c>
      <c r="G3" s="207" t="s">
        <v>679</v>
      </c>
      <c r="H3" s="207" t="s">
        <v>680</v>
      </c>
      <c r="I3" s="187" t="s">
        <v>29</v>
      </c>
      <c r="J3" s="185" t="s">
        <v>30</v>
      </c>
    </row>
    <row r="4" spans="1:10" ht="24" customHeight="1" x14ac:dyDescent="0.3">
      <c r="B4" s="198"/>
      <c r="C4" s="199"/>
      <c r="D4" s="200"/>
      <c r="E4" s="202"/>
      <c r="F4" s="208"/>
      <c r="G4" s="208"/>
      <c r="H4" s="208"/>
      <c r="I4" s="201"/>
      <c r="J4" s="202"/>
    </row>
    <row r="5" spans="1:10" ht="26.25" customHeight="1" x14ac:dyDescent="0.3">
      <c r="A5" s="6" t="s">
        <v>5</v>
      </c>
      <c r="B5" s="203" t="s">
        <v>70</v>
      </c>
      <c r="C5" s="176" t="s">
        <v>2</v>
      </c>
      <c r="D5" s="72" t="s">
        <v>31</v>
      </c>
      <c r="E5" s="72"/>
      <c r="F5" s="65">
        <f>'공종별집계표(기계)(검은집)'!F6</f>
        <v>34920844</v>
      </c>
      <c r="G5" s="65">
        <f>'공종별집계표(기계)(검은집)'!O6</f>
        <v>37431872</v>
      </c>
      <c r="H5" s="65">
        <f t="shared" ref="H5:H12" si="0">G5-F5</f>
        <v>2511028</v>
      </c>
      <c r="I5" s="75" t="s">
        <v>0</v>
      </c>
      <c r="J5" s="78" t="s">
        <v>0</v>
      </c>
    </row>
    <row r="6" spans="1:10" ht="26.25" customHeight="1" x14ac:dyDescent="0.3">
      <c r="A6" s="6" t="s">
        <v>6</v>
      </c>
      <c r="B6" s="178"/>
      <c r="C6" s="174"/>
      <c r="D6" s="10" t="s">
        <v>7</v>
      </c>
      <c r="E6" s="66"/>
      <c r="F6" s="38"/>
      <c r="G6" s="77"/>
      <c r="H6" s="77">
        <f t="shared" si="0"/>
        <v>0</v>
      </c>
      <c r="I6" s="8" t="s">
        <v>0</v>
      </c>
      <c r="J6" s="9" t="s">
        <v>0</v>
      </c>
    </row>
    <row r="7" spans="1:10" ht="26.25" customHeight="1" x14ac:dyDescent="0.3">
      <c r="A7" s="6" t="s">
        <v>8</v>
      </c>
      <c r="B7" s="178"/>
      <c r="C7" s="174"/>
      <c r="D7" s="10" t="s">
        <v>9</v>
      </c>
      <c r="E7" s="66"/>
      <c r="F7" s="38"/>
      <c r="G7" s="77"/>
      <c r="H7" s="77">
        <f t="shared" si="0"/>
        <v>0</v>
      </c>
      <c r="I7" s="8" t="s">
        <v>0</v>
      </c>
      <c r="J7" s="9" t="s">
        <v>0</v>
      </c>
    </row>
    <row r="8" spans="1:10" ht="26.25" customHeight="1" x14ac:dyDescent="0.3">
      <c r="A8" s="6" t="s">
        <v>10</v>
      </c>
      <c r="B8" s="178"/>
      <c r="C8" s="175"/>
      <c r="D8" s="66" t="s">
        <v>11</v>
      </c>
      <c r="E8" s="66"/>
      <c r="F8" s="77">
        <f t="shared" ref="F8:G8" si="1">SUM(F5:F7)</f>
        <v>34920844</v>
      </c>
      <c r="G8" s="77">
        <f t="shared" si="1"/>
        <v>37431872</v>
      </c>
      <c r="H8" s="77">
        <f t="shared" si="0"/>
        <v>2511028</v>
      </c>
      <c r="I8" s="8" t="s">
        <v>0</v>
      </c>
      <c r="J8" s="9" t="s">
        <v>0</v>
      </c>
    </row>
    <row r="9" spans="1:10" ht="26.25" customHeight="1" x14ac:dyDescent="0.3">
      <c r="A9" s="6" t="s">
        <v>12</v>
      </c>
      <c r="B9" s="178"/>
      <c r="C9" s="176" t="s">
        <v>3</v>
      </c>
      <c r="D9" s="72" t="s">
        <v>32</v>
      </c>
      <c r="E9" s="72"/>
      <c r="F9" s="65">
        <f>'공종별집계표(기계)(검은집)'!H6</f>
        <v>21383125</v>
      </c>
      <c r="G9" s="65">
        <f>'공종별집계표(기계)(검은집)'!Q6</f>
        <v>23208735</v>
      </c>
      <c r="H9" s="65">
        <f t="shared" si="0"/>
        <v>1825610</v>
      </c>
      <c r="I9" s="75" t="s">
        <v>0</v>
      </c>
      <c r="J9" s="78" t="s">
        <v>0</v>
      </c>
    </row>
    <row r="10" spans="1:10" ht="26.25" customHeight="1" x14ac:dyDescent="0.3">
      <c r="A10" s="6" t="s">
        <v>13</v>
      </c>
      <c r="B10" s="178"/>
      <c r="C10" s="174"/>
      <c r="D10" s="10" t="s">
        <v>33</v>
      </c>
      <c r="E10" s="127">
        <v>7.9000000000000001E-2</v>
      </c>
      <c r="F10" s="47">
        <f>TRUNC(F9*7.9%,0)</f>
        <v>1689266</v>
      </c>
      <c r="G10" s="49">
        <f>TRUNC(G9*7.9%,0)</f>
        <v>1833490</v>
      </c>
      <c r="H10" s="77">
        <f t="shared" si="0"/>
        <v>144224</v>
      </c>
      <c r="I10" s="11" t="s">
        <v>34</v>
      </c>
      <c r="J10" s="9" t="s">
        <v>0</v>
      </c>
    </row>
    <row r="11" spans="1:10" ht="26.25" customHeight="1" x14ac:dyDescent="0.3">
      <c r="A11" s="6" t="s">
        <v>14</v>
      </c>
      <c r="B11" s="178"/>
      <c r="C11" s="175"/>
      <c r="D11" s="66" t="s">
        <v>11</v>
      </c>
      <c r="E11" s="66"/>
      <c r="F11" s="77">
        <f t="shared" ref="F11:G11" si="2">SUM(F9:F10)</f>
        <v>23072391</v>
      </c>
      <c r="G11" s="77">
        <f t="shared" si="2"/>
        <v>25042225</v>
      </c>
      <c r="H11" s="77">
        <f t="shared" si="0"/>
        <v>1969834</v>
      </c>
      <c r="I11" s="8" t="s">
        <v>0</v>
      </c>
      <c r="J11" s="9" t="s">
        <v>0</v>
      </c>
    </row>
    <row r="12" spans="1:10" ht="26.25" customHeight="1" x14ac:dyDescent="0.3">
      <c r="A12" s="6" t="s">
        <v>15</v>
      </c>
      <c r="B12" s="178"/>
      <c r="C12" s="176" t="s">
        <v>4</v>
      </c>
      <c r="D12" s="72" t="s">
        <v>685</v>
      </c>
      <c r="E12" s="72"/>
      <c r="F12" s="65">
        <f>'공종별집계표(기계)(검은집)'!J6</f>
        <v>9256</v>
      </c>
      <c r="G12" s="65">
        <f>'공종별집계표(기계)(검은집)'!S6</f>
        <v>12910</v>
      </c>
      <c r="H12" s="65">
        <f t="shared" si="0"/>
        <v>3654</v>
      </c>
      <c r="I12" s="75" t="s">
        <v>0</v>
      </c>
      <c r="J12" s="78" t="s">
        <v>0</v>
      </c>
    </row>
    <row r="13" spans="1:10" ht="26.25" customHeight="1" x14ac:dyDescent="0.3">
      <c r="A13" s="6" t="s">
        <v>16</v>
      </c>
      <c r="B13" s="178"/>
      <c r="C13" s="174"/>
      <c r="D13" s="10" t="s">
        <v>36</v>
      </c>
      <c r="E13" s="128">
        <v>4.0500000000000001E-2</v>
      </c>
      <c r="F13" s="38">
        <f>TRUNC(F11*4.05%,0)</f>
        <v>934431</v>
      </c>
      <c r="G13" s="77">
        <f>TRUNC(G11*$E13,0)</f>
        <v>1014210</v>
      </c>
      <c r="H13" s="77">
        <f t="shared" ref="H13:H29" si="3">G13-F13</f>
        <v>79779</v>
      </c>
      <c r="I13" s="8" t="s">
        <v>37</v>
      </c>
      <c r="J13" s="9" t="s">
        <v>0</v>
      </c>
    </row>
    <row r="14" spans="1:10" ht="26.25" customHeight="1" x14ac:dyDescent="0.3">
      <c r="A14" s="6" t="s">
        <v>23</v>
      </c>
      <c r="B14" s="178"/>
      <c r="C14" s="174"/>
      <c r="D14" s="125" t="s">
        <v>47</v>
      </c>
      <c r="E14" s="129">
        <v>1.8599999999999998E-2</v>
      </c>
      <c r="F14" s="76">
        <v>1219680</v>
      </c>
      <c r="G14" s="76">
        <f>F14+(H8+H10)*$E14</f>
        <v>1269067.6872</v>
      </c>
      <c r="H14" s="77">
        <f t="shared" si="3"/>
        <v>49387.687200000044</v>
      </c>
      <c r="I14" s="8" t="s">
        <v>68</v>
      </c>
      <c r="J14" s="9" t="s">
        <v>0</v>
      </c>
    </row>
    <row r="15" spans="1:10" ht="26.25" customHeight="1" x14ac:dyDescent="0.3">
      <c r="A15" s="6" t="s">
        <v>25</v>
      </c>
      <c r="B15" s="178"/>
      <c r="C15" s="174"/>
      <c r="D15" s="10" t="s">
        <v>49</v>
      </c>
      <c r="E15" s="128">
        <v>5.5E-2</v>
      </c>
      <c r="F15" s="38">
        <f>TRUNC((F8+F11)*5.5%,0)</f>
        <v>3189627</v>
      </c>
      <c r="G15" s="77">
        <f>TRUNC((G8+G11)*$E15,0)</f>
        <v>3436075</v>
      </c>
      <c r="H15" s="77">
        <f t="shared" si="3"/>
        <v>246448</v>
      </c>
      <c r="I15" s="11" t="s">
        <v>50</v>
      </c>
      <c r="J15" s="9" t="s">
        <v>0</v>
      </c>
    </row>
    <row r="16" spans="1:10" ht="26.25" customHeight="1" x14ac:dyDescent="0.3">
      <c r="A16" s="6" t="s">
        <v>22</v>
      </c>
      <c r="B16" s="178"/>
      <c r="C16" s="174"/>
      <c r="D16" s="10" t="s">
        <v>45</v>
      </c>
      <c r="E16" s="128">
        <v>2.3E-2</v>
      </c>
      <c r="F16" s="38">
        <f>TRUNC(F9*2.3%,0)</f>
        <v>491811</v>
      </c>
      <c r="G16" s="77">
        <f>TRUNC(G9*$E16,0)</f>
        <v>533800</v>
      </c>
      <c r="H16" s="77">
        <f t="shared" si="3"/>
        <v>41989</v>
      </c>
      <c r="I16" s="8" t="s">
        <v>46</v>
      </c>
      <c r="J16" s="9" t="s">
        <v>0</v>
      </c>
    </row>
    <row r="17" spans="1:10" ht="26.25" customHeight="1" x14ac:dyDescent="0.3">
      <c r="A17" s="6" t="s">
        <v>17</v>
      </c>
      <c r="B17" s="178"/>
      <c r="C17" s="174"/>
      <c r="D17" s="10" t="s">
        <v>38</v>
      </c>
      <c r="E17" s="128">
        <v>8.6999999999999994E-3</v>
      </c>
      <c r="F17" s="77">
        <f>TRUNC(F11*0.87%,0)</f>
        <v>200729</v>
      </c>
      <c r="G17" s="77">
        <f>TRUNC(G11*$E17,0)</f>
        <v>217867</v>
      </c>
      <c r="H17" s="77">
        <f t="shared" si="3"/>
        <v>17138</v>
      </c>
      <c r="I17" s="8" t="s">
        <v>39</v>
      </c>
      <c r="J17" s="9" t="s">
        <v>0</v>
      </c>
    </row>
    <row r="18" spans="1:10" ht="26.25" customHeight="1" x14ac:dyDescent="0.3">
      <c r="A18" s="6" t="s">
        <v>18</v>
      </c>
      <c r="B18" s="178"/>
      <c r="C18" s="174"/>
      <c r="D18" s="126" t="s">
        <v>40</v>
      </c>
      <c r="E18" s="128">
        <v>3.1199999999999999E-2</v>
      </c>
      <c r="F18" s="76">
        <v>776932</v>
      </c>
      <c r="G18" s="76">
        <f>F18+H9*$E18</f>
        <v>833891.03200000001</v>
      </c>
      <c r="H18" s="77">
        <f t="shared" si="3"/>
        <v>56959.032000000007</v>
      </c>
      <c r="I18" s="8" t="s">
        <v>41</v>
      </c>
      <c r="J18" s="9" t="s">
        <v>0</v>
      </c>
    </row>
    <row r="19" spans="1:10" ht="26.25" customHeight="1" x14ac:dyDescent="0.3">
      <c r="A19" s="6" t="s">
        <v>20</v>
      </c>
      <c r="B19" s="178"/>
      <c r="C19" s="174"/>
      <c r="D19" s="126" t="s">
        <v>21</v>
      </c>
      <c r="E19" s="128">
        <v>7.3800000000000004E-2</v>
      </c>
      <c r="F19" s="76">
        <v>57337</v>
      </c>
      <c r="G19" s="76">
        <f>F19+H18*$E19</f>
        <v>61540.576561599999</v>
      </c>
      <c r="H19" s="77">
        <f t="shared" si="3"/>
        <v>4203.576561599999</v>
      </c>
      <c r="I19" s="8" t="s">
        <v>44</v>
      </c>
      <c r="J19" s="9" t="s">
        <v>0</v>
      </c>
    </row>
    <row r="20" spans="1:10" ht="26.25" customHeight="1" x14ac:dyDescent="0.3">
      <c r="A20" s="6" t="s">
        <v>19</v>
      </c>
      <c r="B20" s="178"/>
      <c r="C20" s="174"/>
      <c r="D20" s="126" t="s">
        <v>42</v>
      </c>
      <c r="E20" s="128">
        <v>4.4999999999999998E-2</v>
      </c>
      <c r="F20" s="76">
        <v>1120575</v>
      </c>
      <c r="G20" s="76">
        <f>F20+H9*$E20</f>
        <v>1202727.45</v>
      </c>
      <c r="H20" s="77">
        <f t="shared" si="3"/>
        <v>82152.449999999953</v>
      </c>
      <c r="I20" s="8" t="s">
        <v>43</v>
      </c>
      <c r="J20" s="9" t="s">
        <v>0</v>
      </c>
    </row>
    <row r="21" spans="1:10" ht="26.25" customHeight="1" x14ac:dyDescent="0.3">
      <c r="A21" s="6" t="s">
        <v>24</v>
      </c>
      <c r="B21" s="178"/>
      <c r="C21" s="174"/>
      <c r="D21" s="10" t="s">
        <v>48</v>
      </c>
      <c r="E21" s="128">
        <v>5.0000000000000001E-3</v>
      </c>
      <c r="F21" s="38">
        <f>TRUNC((F8+F9+F12)*0.5%,0)</f>
        <v>281566</v>
      </c>
      <c r="G21" s="77">
        <f>TRUNC((G8+G9+G12)*$E21,0)</f>
        <v>303267</v>
      </c>
      <c r="H21" s="77">
        <f t="shared" si="3"/>
        <v>21701</v>
      </c>
      <c r="I21" s="11" t="s">
        <v>73</v>
      </c>
      <c r="J21" s="9" t="s">
        <v>0</v>
      </c>
    </row>
    <row r="22" spans="1:10" ht="26.25" customHeight="1" x14ac:dyDescent="0.3">
      <c r="A22" s="6" t="s">
        <v>25</v>
      </c>
      <c r="B22" s="178"/>
      <c r="C22" s="174"/>
      <c r="D22" s="12" t="s">
        <v>51</v>
      </c>
      <c r="E22" s="130">
        <v>8.0999999999999996E-4</v>
      </c>
      <c r="F22" s="38"/>
      <c r="G22" s="77"/>
      <c r="H22" s="77">
        <f t="shared" si="3"/>
        <v>0</v>
      </c>
      <c r="I22" s="11" t="s">
        <v>52</v>
      </c>
      <c r="J22" s="9" t="s">
        <v>72</v>
      </c>
    </row>
    <row r="23" spans="1:10" ht="26.25" customHeight="1" x14ac:dyDescent="0.3">
      <c r="A23" s="6" t="s">
        <v>25</v>
      </c>
      <c r="B23" s="178"/>
      <c r="C23" s="174"/>
      <c r="D23" s="12" t="s">
        <v>53</v>
      </c>
      <c r="E23" s="130">
        <v>6.9999999999999999E-4</v>
      </c>
      <c r="F23" s="38">
        <f>TRUNC((F8+F9+F12)*0.07%,0)</f>
        <v>39419</v>
      </c>
      <c r="G23" s="77">
        <f>TRUNC((G8+G9+G12)*$E23,0)</f>
        <v>42457</v>
      </c>
      <c r="H23" s="77">
        <f t="shared" si="3"/>
        <v>3038</v>
      </c>
      <c r="I23" s="11" t="s">
        <v>54</v>
      </c>
      <c r="J23" s="9" t="s">
        <v>0</v>
      </c>
    </row>
    <row r="24" spans="1:10" ht="26.25" customHeight="1" x14ac:dyDescent="0.3">
      <c r="A24" s="6" t="s">
        <v>55</v>
      </c>
      <c r="B24" s="179"/>
      <c r="C24" s="175"/>
      <c r="D24" s="66" t="s">
        <v>11</v>
      </c>
      <c r="E24" s="66"/>
      <c r="F24" s="77">
        <f>F12+F13+F17+F18+F20+F19+F16+F14+F21+F15+F22+F23</f>
        <v>8321363</v>
      </c>
      <c r="G24" s="77">
        <f>G12+G13+G17+G18+G20+G19+G16+G14+G21+G15+G22+G23</f>
        <v>8927812.7457615994</v>
      </c>
      <c r="H24" s="77">
        <f t="shared" si="3"/>
        <v>606449.74576159939</v>
      </c>
      <c r="I24" s="8" t="s">
        <v>0</v>
      </c>
      <c r="J24" s="9" t="s">
        <v>0</v>
      </c>
    </row>
    <row r="25" spans="1:10" ht="26.25" customHeight="1" x14ac:dyDescent="0.3">
      <c r="A25" s="6" t="s">
        <v>56</v>
      </c>
      <c r="B25" s="204" t="s">
        <v>57</v>
      </c>
      <c r="C25" s="205"/>
      <c r="D25" s="206"/>
      <c r="E25" s="119"/>
      <c r="F25" s="79">
        <f>F8+F11+F24</f>
        <v>66314598</v>
      </c>
      <c r="G25" s="79">
        <f>G8+G11+G24</f>
        <v>71401909.745761603</v>
      </c>
      <c r="H25" s="79">
        <f>G25-F25</f>
        <v>5087311.7457616031</v>
      </c>
      <c r="I25" s="74" t="s">
        <v>0</v>
      </c>
      <c r="J25" s="80" t="s">
        <v>0</v>
      </c>
    </row>
    <row r="26" spans="1:10" ht="26.25" customHeight="1" x14ac:dyDescent="0.3">
      <c r="A26" s="6" t="s">
        <v>26</v>
      </c>
      <c r="B26" s="170" t="s">
        <v>58</v>
      </c>
      <c r="C26" s="170"/>
      <c r="D26" s="170"/>
      <c r="E26" s="131">
        <v>4.7E-2</v>
      </c>
      <c r="F26" s="19">
        <f>TRUNC(F25*4.7%,0)</f>
        <v>3116786</v>
      </c>
      <c r="G26" s="19">
        <f>TRUNC(G25*$E26,0)</f>
        <v>3355889</v>
      </c>
      <c r="H26" s="77">
        <f t="shared" si="3"/>
        <v>239103</v>
      </c>
      <c r="I26" s="11" t="s">
        <v>69</v>
      </c>
      <c r="J26" s="9" t="s">
        <v>0</v>
      </c>
    </row>
    <row r="27" spans="1:10" ht="26.25" customHeight="1" x14ac:dyDescent="0.3">
      <c r="A27" s="6" t="s">
        <v>27</v>
      </c>
      <c r="B27" s="170" t="s">
        <v>59</v>
      </c>
      <c r="C27" s="170"/>
      <c r="D27" s="170"/>
      <c r="E27" s="132">
        <v>0.15</v>
      </c>
      <c r="F27" s="19">
        <f>TRUNC((F11+F24+F26)*15%,0)+34</f>
        <v>5176615</v>
      </c>
      <c r="G27" s="19">
        <f>TRUNC((G11+G24+G26)*$E27,0)</f>
        <v>5598889</v>
      </c>
      <c r="H27" s="77">
        <f t="shared" si="3"/>
        <v>422274</v>
      </c>
      <c r="I27" s="11" t="s">
        <v>60</v>
      </c>
      <c r="J27" s="12"/>
    </row>
    <row r="28" spans="1:10" ht="26.25" customHeight="1" x14ac:dyDescent="0.3">
      <c r="A28" s="6" t="s">
        <v>61</v>
      </c>
      <c r="B28" s="171" t="s">
        <v>62</v>
      </c>
      <c r="C28" s="171"/>
      <c r="D28" s="171"/>
      <c r="E28" s="120"/>
      <c r="F28" s="79">
        <f t="shared" ref="F28:G28" si="4">SUM(F25:F27)</f>
        <v>74607999</v>
      </c>
      <c r="G28" s="79">
        <f t="shared" si="4"/>
        <v>80356687.745761603</v>
      </c>
      <c r="H28" s="79">
        <f>G28-F28</f>
        <v>5748688.7457616031</v>
      </c>
      <c r="I28" s="7"/>
      <c r="J28" s="80" t="s">
        <v>0</v>
      </c>
    </row>
    <row r="29" spans="1:10" ht="26.25" customHeight="1" x14ac:dyDescent="0.3">
      <c r="A29" s="6" t="s">
        <v>28</v>
      </c>
      <c r="B29" s="170" t="s">
        <v>63</v>
      </c>
      <c r="C29" s="170"/>
      <c r="D29" s="170"/>
      <c r="E29" s="132">
        <v>0.1</v>
      </c>
      <c r="F29" s="19">
        <f>TRUNC(F28*0.1,0)</f>
        <v>7460799</v>
      </c>
      <c r="G29" s="19">
        <f>TRUNC(G28*$E29,0)</f>
        <v>8035668</v>
      </c>
      <c r="H29" s="77">
        <f t="shared" si="3"/>
        <v>574869</v>
      </c>
      <c r="I29" s="8" t="s">
        <v>64</v>
      </c>
      <c r="J29" s="9" t="s">
        <v>0</v>
      </c>
    </row>
    <row r="30" spans="1:10" ht="26.25" customHeight="1" x14ac:dyDescent="0.3">
      <c r="A30" s="6" t="s">
        <v>65</v>
      </c>
      <c r="B30" s="211" t="s">
        <v>66</v>
      </c>
      <c r="C30" s="171"/>
      <c r="D30" s="171"/>
      <c r="E30" s="120"/>
      <c r="F30" s="81">
        <f t="shared" ref="F30" si="5">F28+F29</f>
        <v>82068798</v>
      </c>
      <c r="G30" s="81">
        <f>ROUNDDOWN(G28+G29,-3)</f>
        <v>88392000</v>
      </c>
      <c r="H30" s="81">
        <f>G30-F30</f>
        <v>6323202</v>
      </c>
      <c r="I30" s="74" t="s">
        <v>0</v>
      </c>
      <c r="J30" s="80" t="s">
        <v>0</v>
      </c>
    </row>
    <row r="31" spans="1:10" ht="26.25" customHeight="1" x14ac:dyDescent="0.3">
      <c r="A31" s="6"/>
      <c r="B31" s="209" t="s">
        <v>67</v>
      </c>
      <c r="C31" s="210"/>
      <c r="D31" s="210"/>
      <c r="E31" s="121"/>
      <c r="F31" s="64">
        <f>F30</f>
        <v>82068798</v>
      </c>
      <c r="G31" s="64">
        <f>G30</f>
        <v>88392000</v>
      </c>
      <c r="H31" s="64">
        <f>G31-F31</f>
        <v>6323202</v>
      </c>
      <c r="I31" s="7"/>
      <c r="J31" s="82"/>
    </row>
    <row r="32" spans="1:10" ht="26.1" customHeight="1" x14ac:dyDescent="0.3">
      <c r="E32" s="13"/>
    </row>
    <row r="33" spans="5:5" ht="26.1" customHeight="1" x14ac:dyDescent="0.3">
      <c r="E33" s="13"/>
    </row>
  </sheetData>
  <mergeCells count="20">
    <mergeCell ref="B31:D31"/>
    <mergeCell ref="B27:D27"/>
    <mergeCell ref="B28:D28"/>
    <mergeCell ref="B29:D29"/>
    <mergeCell ref="B30:D30"/>
    <mergeCell ref="B26:D26"/>
    <mergeCell ref="B1:J1"/>
    <mergeCell ref="I2:J2"/>
    <mergeCell ref="B3:D4"/>
    <mergeCell ref="I3:I4"/>
    <mergeCell ref="J3:J4"/>
    <mergeCell ref="B5:B24"/>
    <mergeCell ref="C5:C8"/>
    <mergeCell ref="C9:C11"/>
    <mergeCell ref="C12:C24"/>
    <mergeCell ref="B25:D25"/>
    <mergeCell ref="H3:H4"/>
    <mergeCell ref="G3:G4"/>
    <mergeCell ref="F3:F4"/>
    <mergeCell ref="E3:E4"/>
  </mergeCells>
  <phoneticPr fontId="2" type="noConversion"/>
  <pageMargins left="0.59055118110236227" right="0.59055118110236227" top="0.59055118110236227" bottom="0.59055118110236227" header="0" footer="0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view="pageBreakPreview" topLeftCell="B4" zoomScale="85" zoomScaleNormal="100" zoomScaleSheetLayoutView="85" workbookViewId="0">
      <selection activeCell="V8" sqref="V8:V14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4.625" customWidth="1"/>
    <col min="14" max="22" width="13.625" customWidth="1"/>
    <col min="23" max="23" width="12.625" customWidth="1"/>
  </cols>
  <sheetData>
    <row r="1" spans="1:23" ht="30" customHeight="1" x14ac:dyDescent="0.3">
      <c r="A1" s="217" t="s">
        <v>74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3" ht="30" customHeight="1" x14ac:dyDescent="0.3">
      <c r="A2" s="58" t="s">
        <v>467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60" t="s">
        <v>465</v>
      </c>
    </row>
    <row r="3" spans="1:23" ht="30" customHeight="1" x14ac:dyDescent="0.3">
      <c r="A3" s="216" t="s">
        <v>75</v>
      </c>
      <c r="B3" s="216" t="s">
        <v>76</v>
      </c>
      <c r="C3" s="216" t="s">
        <v>77</v>
      </c>
      <c r="D3" s="215" t="s">
        <v>574</v>
      </c>
      <c r="E3" s="215"/>
      <c r="F3" s="215"/>
      <c r="G3" s="215"/>
      <c r="H3" s="215"/>
      <c r="I3" s="215"/>
      <c r="J3" s="215"/>
      <c r="K3" s="215"/>
      <c r="L3" s="215"/>
      <c r="M3" s="215" t="s">
        <v>575</v>
      </c>
      <c r="N3" s="215"/>
      <c r="O3" s="215"/>
      <c r="P3" s="215"/>
      <c r="Q3" s="215"/>
      <c r="R3" s="215"/>
      <c r="S3" s="215"/>
      <c r="T3" s="215"/>
      <c r="U3" s="215"/>
      <c r="V3" s="212" t="s">
        <v>576</v>
      </c>
      <c r="W3" s="216" t="s">
        <v>83</v>
      </c>
    </row>
    <row r="4" spans="1:23" ht="30" customHeight="1" x14ac:dyDescent="0.3">
      <c r="A4" s="216"/>
      <c r="B4" s="216"/>
      <c r="C4" s="216"/>
      <c r="D4" s="216" t="s">
        <v>78</v>
      </c>
      <c r="E4" s="216" t="s">
        <v>79</v>
      </c>
      <c r="F4" s="216"/>
      <c r="G4" s="216" t="s">
        <v>80</v>
      </c>
      <c r="H4" s="216"/>
      <c r="I4" s="216" t="s">
        <v>81</v>
      </c>
      <c r="J4" s="216"/>
      <c r="K4" s="216" t="s">
        <v>82</v>
      </c>
      <c r="L4" s="216"/>
      <c r="M4" s="216" t="s">
        <v>78</v>
      </c>
      <c r="N4" s="216" t="s">
        <v>79</v>
      </c>
      <c r="O4" s="216"/>
      <c r="P4" s="216" t="s">
        <v>80</v>
      </c>
      <c r="Q4" s="216"/>
      <c r="R4" s="216" t="s">
        <v>81</v>
      </c>
      <c r="S4" s="216"/>
      <c r="T4" s="216" t="s">
        <v>82</v>
      </c>
      <c r="U4" s="216"/>
      <c r="V4" s="213"/>
      <c r="W4" s="216"/>
    </row>
    <row r="5" spans="1:23" ht="30" customHeight="1" x14ac:dyDescent="0.3">
      <c r="A5" s="216"/>
      <c r="B5" s="216"/>
      <c r="C5" s="216"/>
      <c r="D5" s="218"/>
      <c r="E5" s="84" t="s">
        <v>84</v>
      </c>
      <c r="F5" s="84" t="s">
        <v>85</v>
      </c>
      <c r="G5" s="84" t="s">
        <v>84</v>
      </c>
      <c r="H5" s="84" t="s">
        <v>85</v>
      </c>
      <c r="I5" s="84" t="s">
        <v>84</v>
      </c>
      <c r="J5" s="84" t="s">
        <v>85</v>
      </c>
      <c r="K5" s="84" t="s">
        <v>84</v>
      </c>
      <c r="L5" s="84" t="s">
        <v>85</v>
      </c>
      <c r="M5" s="218"/>
      <c r="N5" s="84" t="s">
        <v>84</v>
      </c>
      <c r="O5" s="84" t="s">
        <v>85</v>
      </c>
      <c r="P5" s="84" t="s">
        <v>84</v>
      </c>
      <c r="Q5" s="84" t="s">
        <v>85</v>
      </c>
      <c r="R5" s="84" t="s">
        <v>84</v>
      </c>
      <c r="S5" s="84" t="s">
        <v>85</v>
      </c>
      <c r="T5" s="84" t="s">
        <v>84</v>
      </c>
      <c r="U5" s="84" t="s">
        <v>85</v>
      </c>
      <c r="V5" s="214"/>
      <c r="W5" s="216"/>
    </row>
    <row r="6" spans="1:23" ht="30" customHeight="1" x14ac:dyDescent="0.3">
      <c r="A6" s="40" t="s">
        <v>461</v>
      </c>
      <c r="B6" s="40" t="s">
        <v>0</v>
      </c>
      <c r="C6" s="40" t="s">
        <v>0</v>
      </c>
      <c r="D6" s="41">
        <v>1</v>
      </c>
      <c r="E6" s="42"/>
      <c r="F6" s="42">
        <f>SUM(F8:F19)</f>
        <v>34920844</v>
      </c>
      <c r="G6" s="41"/>
      <c r="H6" s="42">
        <f>SUM(H8:H19)</f>
        <v>21383125</v>
      </c>
      <c r="I6" s="41"/>
      <c r="J6" s="42">
        <f>SUM(J8:J19)</f>
        <v>9256</v>
      </c>
      <c r="K6" s="41"/>
      <c r="L6" s="42">
        <f>SUM(L8:L19)</f>
        <v>56313225</v>
      </c>
      <c r="M6" s="41">
        <v>1</v>
      </c>
      <c r="N6" s="42"/>
      <c r="O6" s="42">
        <f>SUM(O8:O19)</f>
        <v>37431872</v>
      </c>
      <c r="P6" s="41"/>
      <c r="Q6" s="42">
        <f>SUM(Q8:Q19)</f>
        <v>23208735</v>
      </c>
      <c r="R6" s="41"/>
      <c r="S6" s="42">
        <f>SUM(S8:S19)</f>
        <v>12910</v>
      </c>
      <c r="T6" s="41"/>
      <c r="U6" s="42">
        <f>SUM(U8:U19)</f>
        <v>60653517</v>
      </c>
      <c r="V6" s="42">
        <f>U6-L6</f>
        <v>4340292</v>
      </c>
      <c r="W6" s="41"/>
    </row>
    <row r="7" spans="1:23" ht="30" customHeight="1" x14ac:dyDescent="0.3">
      <c r="A7" s="50" t="s">
        <v>107</v>
      </c>
      <c r="B7" s="28" t="s">
        <v>0</v>
      </c>
      <c r="C7" s="28" t="s">
        <v>0</v>
      </c>
      <c r="D7" s="29">
        <v>1</v>
      </c>
      <c r="E7" s="51"/>
      <c r="F7" s="51"/>
      <c r="G7" s="51"/>
      <c r="H7" s="51"/>
      <c r="I7" s="51"/>
      <c r="J7" s="51"/>
      <c r="K7" s="51"/>
      <c r="L7" s="51"/>
      <c r="M7" s="29">
        <v>1</v>
      </c>
      <c r="N7" s="51"/>
      <c r="O7" s="51"/>
      <c r="P7" s="51"/>
      <c r="Q7" s="51"/>
      <c r="R7" s="51"/>
      <c r="S7" s="51"/>
      <c r="T7" s="51"/>
      <c r="U7" s="51"/>
      <c r="V7" s="51">
        <f>U7-L7</f>
        <v>0</v>
      </c>
      <c r="W7" s="28" t="s">
        <v>0</v>
      </c>
    </row>
    <row r="8" spans="1:23" ht="30" customHeight="1" x14ac:dyDescent="0.3">
      <c r="A8" s="28" t="s">
        <v>108</v>
      </c>
      <c r="B8" s="28" t="s">
        <v>0</v>
      </c>
      <c r="C8" s="28" t="s">
        <v>0</v>
      </c>
      <c r="D8" s="29">
        <v>1</v>
      </c>
      <c r="E8" s="51"/>
      <c r="F8" s="51">
        <f>'공종별내역서(기계)(검은집)'!F28</f>
        <v>3817028</v>
      </c>
      <c r="G8" s="51"/>
      <c r="H8" s="51">
        <f>'공종별내역서(기계)(검은집)'!H28</f>
        <v>678579</v>
      </c>
      <c r="I8" s="51"/>
      <c r="J8" s="51">
        <f>'공종별내역서(기계)(검은집)'!J28</f>
        <v>0</v>
      </c>
      <c r="K8" s="51"/>
      <c r="L8" s="51">
        <f>F8+H8+J8</f>
        <v>4495607</v>
      </c>
      <c r="M8" s="29">
        <v>1</v>
      </c>
      <c r="N8" s="51"/>
      <c r="O8" s="51">
        <f>'공종별내역서(기계)(검은집)'!O28</f>
        <v>4264980</v>
      </c>
      <c r="P8" s="51"/>
      <c r="Q8" s="51">
        <f>'공종별내역서(기계)(검은집)'!Q28</f>
        <v>728521</v>
      </c>
      <c r="R8" s="51"/>
      <c r="S8" s="51">
        <f>'공종별내역서(기계)(검은집)'!S28</f>
        <v>0</v>
      </c>
      <c r="T8" s="51"/>
      <c r="U8" s="51">
        <f>O8+Q8+S8</f>
        <v>4993501</v>
      </c>
      <c r="V8" s="51">
        <f t="shared" ref="V8:V27" si="0">U8-L8</f>
        <v>497894</v>
      </c>
      <c r="W8" s="54">
        <f>L8-F8-H8-J8</f>
        <v>0</v>
      </c>
    </row>
    <row r="9" spans="1:23" ht="30" customHeight="1" x14ac:dyDescent="0.3">
      <c r="A9" s="28" t="s">
        <v>109</v>
      </c>
      <c r="B9" s="28" t="s">
        <v>0</v>
      </c>
      <c r="C9" s="28" t="s">
        <v>0</v>
      </c>
      <c r="D9" s="29">
        <v>1</v>
      </c>
      <c r="E9" s="51"/>
      <c r="F9" s="51">
        <f>'공종별내역서(기계)(검은집)'!F52</f>
        <v>397472</v>
      </c>
      <c r="G9" s="51"/>
      <c r="H9" s="51">
        <f>'공종별내역서(기계)(검은집)'!H52</f>
        <v>517365</v>
      </c>
      <c r="I9" s="51"/>
      <c r="J9" s="51">
        <f>'공종별내역서(기계)(검은집)'!J52</f>
        <v>6660</v>
      </c>
      <c r="K9" s="51"/>
      <c r="L9" s="51">
        <f>F9+H9+J9</f>
        <v>921497</v>
      </c>
      <c r="M9" s="29">
        <v>1</v>
      </c>
      <c r="N9" s="51"/>
      <c r="O9" s="51">
        <f>'공종별내역서(기계)(검은집)'!O52</f>
        <v>446131</v>
      </c>
      <c r="P9" s="51"/>
      <c r="Q9" s="51">
        <f>'공종별내역서(기계)(검은집)'!Q52</f>
        <v>617859</v>
      </c>
      <c r="R9" s="51"/>
      <c r="S9" s="51">
        <f>'공종별내역서(기계)(검은집)'!S52</f>
        <v>6660</v>
      </c>
      <c r="T9" s="51"/>
      <c r="U9" s="51">
        <f>O9+Q9+S9</f>
        <v>1070650</v>
      </c>
      <c r="V9" s="51">
        <f t="shared" si="0"/>
        <v>149153</v>
      </c>
      <c r="W9" s="54">
        <f t="shared" ref="W9:W19" si="1">L9-F9-H9-J9</f>
        <v>0</v>
      </c>
    </row>
    <row r="10" spans="1:23" ht="30" customHeight="1" x14ac:dyDescent="0.3">
      <c r="A10" s="28" t="s">
        <v>110</v>
      </c>
      <c r="B10" s="28" t="s">
        <v>0</v>
      </c>
      <c r="C10" s="28" t="s">
        <v>0</v>
      </c>
      <c r="D10" s="29">
        <v>1</v>
      </c>
      <c r="E10" s="51"/>
      <c r="F10" s="51">
        <f>'공종별내역서(기계)(검은집)'!F76</f>
        <v>641508</v>
      </c>
      <c r="G10" s="51"/>
      <c r="H10" s="51">
        <f>'공종별내역서(기계)(검은집)'!H76</f>
        <v>3050196</v>
      </c>
      <c r="I10" s="51"/>
      <c r="J10" s="51">
        <f>'공종별내역서(기계)(검은집)'!J76</f>
        <v>0</v>
      </c>
      <c r="K10" s="51"/>
      <c r="L10" s="51">
        <f>F10+H10+J10</f>
        <v>3691704</v>
      </c>
      <c r="M10" s="29">
        <v>1</v>
      </c>
      <c r="N10" s="51"/>
      <c r="O10" s="51">
        <f>'공종별내역서(기계)(검은집)'!O76</f>
        <v>687097</v>
      </c>
      <c r="P10" s="51"/>
      <c r="Q10" s="51">
        <f>'공종별내역서(기계)(검은집)'!Q76</f>
        <v>3132111</v>
      </c>
      <c r="R10" s="51"/>
      <c r="S10" s="51">
        <f>'공종별내역서(기계)(검은집)'!S76</f>
        <v>0</v>
      </c>
      <c r="T10" s="51"/>
      <c r="U10" s="51">
        <f>O10+Q10+S10</f>
        <v>3819208</v>
      </c>
      <c r="V10" s="51">
        <f t="shared" si="0"/>
        <v>127504</v>
      </c>
      <c r="W10" s="54">
        <f t="shared" si="1"/>
        <v>0</v>
      </c>
    </row>
    <row r="11" spans="1:23" ht="30" customHeight="1" x14ac:dyDescent="0.3">
      <c r="A11" s="50" t="s">
        <v>111</v>
      </c>
      <c r="B11" s="28" t="s">
        <v>0</v>
      </c>
      <c r="C11" s="28" t="s">
        <v>0</v>
      </c>
      <c r="D11" s="29">
        <v>1</v>
      </c>
      <c r="E11" s="51"/>
      <c r="F11" s="51"/>
      <c r="G11" s="51"/>
      <c r="H11" s="51"/>
      <c r="I11" s="51"/>
      <c r="J11" s="51"/>
      <c r="K11" s="51"/>
      <c r="L11" s="51"/>
      <c r="M11" s="29">
        <v>1</v>
      </c>
      <c r="N11" s="51"/>
      <c r="O11" s="51"/>
      <c r="P11" s="51"/>
      <c r="Q11" s="51"/>
      <c r="R11" s="51"/>
      <c r="S11" s="51"/>
      <c r="T11" s="51"/>
      <c r="U11" s="51"/>
      <c r="V11" s="51">
        <f t="shared" si="0"/>
        <v>0</v>
      </c>
      <c r="W11" s="54">
        <f t="shared" si="1"/>
        <v>0</v>
      </c>
    </row>
    <row r="12" spans="1:23" ht="30" customHeight="1" x14ac:dyDescent="0.3">
      <c r="A12" s="28" t="s">
        <v>112</v>
      </c>
      <c r="B12" s="28" t="s">
        <v>0</v>
      </c>
      <c r="C12" s="28" t="s">
        <v>0</v>
      </c>
      <c r="D12" s="29">
        <v>1</v>
      </c>
      <c r="E12" s="51"/>
      <c r="F12" s="51">
        <f>'공종별내역서(기계)(검은집)'!F100</f>
        <v>1307852</v>
      </c>
      <c r="G12" s="51"/>
      <c r="H12" s="51">
        <f>'공종별내역서(기계)(검은집)'!H100</f>
        <v>658585</v>
      </c>
      <c r="I12" s="51"/>
      <c r="J12" s="51">
        <f>'공종별내역서(기계)(검은집)'!J100</f>
        <v>0</v>
      </c>
      <c r="K12" s="51"/>
      <c r="L12" s="51">
        <f>F12+H12+J12</f>
        <v>1966437</v>
      </c>
      <c r="M12" s="29">
        <v>1</v>
      </c>
      <c r="N12" s="51"/>
      <c r="O12" s="51">
        <f>'공종별내역서(기계)(검은집)'!O100</f>
        <v>1624724</v>
      </c>
      <c r="P12" s="51"/>
      <c r="Q12" s="51">
        <f>'공종별내역서(기계)(검은집)'!Q100</f>
        <v>844848</v>
      </c>
      <c r="R12" s="51"/>
      <c r="S12" s="51">
        <f>'공종별내역서(기계)(검은집)'!S100</f>
        <v>0</v>
      </c>
      <c r="T12" s="51"/>
      <c r="U12" s="51">
        <f>O12+Q12+S12</f>
        <v>2469572</v>
      </c>
      <c r="V12" s="51">
        <f t="shared" si="0"/>
        <v>503135</v>
      </c>
      <c r="W12" s="54">
        <f t="shared" si="1"/>
        <v>0</v>
      </c>
    </row>
    <row r="13" spans="1:23" ht="30" customHeight="1" x14ac:dyDescent="0.3">
      <c r="A13" s="28" t="s">
        <v>113</v>
      </c>
      <c r="B13" s="28" t="s">
        <v>0</v>
      </c>
      <c r="C13" s="28" t="s">
        <v>0</v>
      </c>
      <c r="D13" s="29">
        <v>1</v>
      </c>
      <c r="E13" s="51"/>
      <c r="F13" s="51">
        <f>'공종별내역서(기계)(검은집)'!F148</f>
        <v>1857808</v>
      </c>
      <c r="G13" s="51"/>
      <c r="H13" s="51">
        <f>'공종별내역서(기계)(검은집)'!H148</f>
        <v>1205959</v>
      </c>
      <c r="I13" s="51"/>
      <c r="J13" s="51">
        <f>'공종별내역서(기계)(검은집)'!J148</f>
        <v>0</v>
      </c>
      <c r="K13" s="51"/>
      <c r="L13" s="51">
        <f>F13+H13+J13</f>
        <v>3063767</v>
      </c>
      <c r="M13" s="29">
        <v>1</v>
      </c>
      <c r="N13" s="51"/>
      <c r="O13" s="51">
        <f>'공종별내역서(기계)(검은집)'!O148</f>
        <v>2031903</v>
      </c>
      <c r="P13" s="51"/>
      <c r="Q13" s="51">
        <f>'공종별내역서(기계)(검은집)'!Q148</f>
        <v>1573950</v>
      </c>
      <c r="R13" s="51"/>
      <c r="S13" s="51">
        <f>'공종별내역서(기계)(검은집)'!S148</f>
        <v>2336</v>
      </c>
      <c r="T13" s="51"/>
      <c r="U13" s="51">
        <f>O13+Q13+S13</f>
        <v>3608189</v>
      </c>
      <c r="V13" s="51">
        <f t="shared" si="0"/>
        <v>544422</v>
      </c>
      <c r="W13" s="54">
        <f t="shared" si="1"/>
        <v>0</v>
      </c>
    </row>
    <row r="14" spans="1:23" ht="30" customHeight="1" x14ac:dyDescent="0.3">
      <c r="A14" s="28" t="s">
        <v>114</v>
      </c>
      <c r="B14" s="28" t="s">
        <v>0</v>
      </c>
      <c r="C14" s="28" t="s">
        <v>0</v>
      </c>
      <c r="D14" s="29">
        <v>1</v>
      </c>
      <c r="E14" s="51"/>
      <c r="F14" s="51">
        <f>'공종별내역서(기계)(검은집)'!F196</f>
        <v>1505403</v>
      </c>
      <c r="G14" s="51"/>
      <c r="H14" s="51">
        <f>'공종별내역서(기계)(검은집)'!H196</f>
        <v>3435856</v>
      </c>
      <c r="I14" s="51"/>
      <c r="J14" s="51">
        <f>'공종별내역서(기계)(검은집)'!J196</f>
        <v>220</v>
      </c>
      <c r="K14" s="51"/>
      <c r="L14" s="51">
        <f>F14+H14+J14</f>
        <v>4941479</v>
      </c>
      <c r="M14" s="29">
        <v>1</v>
      </c>
      <c r="N14" s="51"/>
      <c r="O14" s="51">
        <f>'공종별내역서(기계)(검은집)'!O196</f>
        <v>1573365</v>
      </c>
      <c r="P14" s="51"/>
      <c r="Q14" s="51">
        <f>'공종별내역서(기계)(검은집)'!Q196</f>
        <v>3884124</v>
      </c>
      <c r="R14" s="51"/>
      <c r="S14" s="51">
        <f>'공종별내역서(기계)(검은집)'!S196</f>
        <v>1538</v>
      </c>
      <c r="T14" s="51"/>
      <c r="U14" s="51">
        <f>O14+Q14+S14</f>
        <v>5459027</v>
      </c>
      <c r="V14" s="51">
        <f t="shared" si="0"/>
        <v>517548</v>
      </c>
      <c r="W14" s="54">
        <f t="shared" si="1"/>
        <v>0</v>
      </c>
    </row>
    <row r="15" spans="1:23" ht="30" customHeight="1" x14ac:dyDescent="0.3">
      <c r="A15" s="50" t="s">
        <v>115</v>
      </c>
      <c r="B15" s="28" t="s">
        <v>0</v>
      </c>
      <c r="C15" s="28" t="s">
        <v>0</v>
      </c>
      <c r="D15" s="29">
        <v>1</v>
      </c>
      <c r="E15" s="51"/>
      <c r="F15" s="51"/>
      <c r="G15" s="51"/>
      <c r="H15" s="51"/>
      <c r="I15" s="51"/>
      <c r="J15" s="51"/>
      <c r="K15" s="51"/>
      <c r="L15" s="51"/>
      <c r="M15" s="29">
        <v>1</v>
      </c>
      <c r="N15" s="51"/>
      <c r="O15" s="51"/>
      <c r="P15" s="51"/>
      <c r="Q15" s="51"/>
      <c r="R15" s="51"/>
      <c r="S15" s="51"/>
      <c r="T15" s="51"/>
      <c r="U15" s="51">
        <f>O15+Q15+S15</f>
        <v>0</v>
      </c>
      <c r="V15" s="51">
        <f t="shared" si="0"/>
        <v>0</v>
      </c>
      <c r="W15" s="54">
        <f t="shared" si="1"/>
        <v>0</v>
      </c>
    </row>
    <row r="16" spans="1:23" ht="30" customHeight="1" x14ac:dyDescent="0.3">
      <c r="A16" s="28" t="s">
        <v>116</v>
      </c>
      <c r="B16" s="28" t="s">
        <v>0</v>
      </c>
      <c r="C16" s="28" t="s">
        <v>0</v>
      </c>
      <c r="D16" s="29">
        <v>1</v>
      </c>
      <c r="E16" s="51"/>
      <c r="F16" s="51">
        <f>'공종별내역서(기계)(검은집)'!F245</f>
        <v>1068065</v>
      </c>
      <c r="G16" s="51"/>
      <c r="H16" s="51">
        <f>'공종별내역서(기계)(검은집)'!H245</f>
        <v>741371</v>
      </c>
      <c r="I16" s="51"/>
      <c r="J16" s="51">
        <f>'공종별내역서(기계)(검은집)'!J245</f>
        <v>2298</v>
      </c>
      <c r="K16" s="51"/>
      <c r="L16" s="51">
        <f>F16+H16+J16</f>
        <v>1811734</v>
      </c>
      <c r="M16" s="29">
        <v>1</v>
      </c>
      <c r="N16" s="51"/>
      <c r="O16" s="51">
        <f>'공종별내역서(기계)(검은집)'!O245</f>
        <v>1321451</v>
      </c>
      <c r="P16" s="51"/>
      <c r="Q16" s="51">
        <f>'공종별내역서(기계)(검은집)'!Q245</f>
        <v>741371</v>
      </c>
      <c r="R16" s="51"/>
      <c r="S16" s="51">
        <f>'공종별내역서(기계)(검은집)'!S245</f>
        <v>2298</v>
      </c>
      <c r="T16" s="51"/>
      <c r="U16" s="51">
        <f>O16+Q16+S16</f>
        <v>2065120</v>
      </c>
      <c r="V16" s="51">
        <f t="shared" si="0"/>
        <v>253386</v>
      </c>
      <c r="W16" s="54">
        <f t="shared" si="1"/>
        <v>0</v>
      </c>
    </row>
    <row r="17" spans="1:23" ht="30" customHeight="1" x14ac:dyDescent="0.3">
      <c r="A17" s="28" t="s">
        <v>117</v>
      </c>
      <c r="B17" s="28" t="s">
        <v>0</v>
      </c>
      <c r="C17" s="28" t="s">
        <v>0</v>
      </c>
      <c r="D17" s="29">
        <v>1</v>
      </c>
      <c r="E17" s="51"/>
      <c r="F17" s="51">
        <f>'공종별내역서(기계)(검은집)'!F293</f>
        <v>122558</v>
      </c>
      <c r="G17" s="51"/>
      <c r="H17" s="51">
        <f>'공종별내역서(기계)(검은집)'!H293</f>
        <v>801879</v>
      </c>
      <c r="I17" s="51"/>
      <c r="J17" s="51">
        <f>'공종별내역서(기계)(검은집)'!J293</f>
        <v>78</v>
      </c>
      <c r="K17" s="51"/>
      <c r="L17" s="51">
        <f>F17+H17+J17</f>
        <v>924515</v>
      </c>
      <c r="M17" s="29">
        <v>1</v>
      </c>
      <c r="N17" s="51"/>
      <c r="O17" s="51">
        <f>'공종별내역서(기계)(검은집)'!O293</f>
        <v>122558</v>
      </c>
      <c r="P17" s="51"/>
      <c r="Q17" s="51">
        <f>'공종별내역서(기계)(검은집)'!Q293</f>
        <v>801879</v>
      </c>
      <c r="R17" s="51"/>
      <c r="S17" s="51">
        <f>'공종별내역서(기계)(검은집)'!S293</f>
        <v>78</v>
      </c>
      <c r="T17" s="51"/>
      <c r="U17" s="51">
        <f>O17+Q17+S17</f>
        <v>924515</v>
      </c>
      <c r="V17" s="51">
        <f t="shared" si="0"/>
        <v>0</v>
      </c>
      <c r="W17" s="54">
        <f t="shared" si="1"/>
        <v>0</v>
      </c>
    </row>
    <row r="18" spans="1:23" ht="30" customHeight="1" x14ac:dyDescent="0.3">
      <c r="A18" s="50" t="s">
        <v>118</v>
      </c>
      <c r="B18" s="28" t="s">
        <v>0</v>
      </c>
      <c r="C18" s="28" t="s">
        <v>0</v>
      </c>
      <c r="D18" s="29">
        <v>1</v>
      </c>
      <c r="E18" s="51"/>
      <c r="F18" s="51">
        <f>'공종별내역서(기계)(검은집)'!F317</f>
        <v>143643</v>
      </c>
      <c r="G18" s="51"/>
      <c r="H18" s="51">
        <f>'공종별내역서(기계)(검은집)'!H317</f>
        <v>0</v>
      </c>
      <c r="I18" s="51"/>
      <c r="J18" s="51">
        <f>'공종별내역서(기계)(검은집)'!J317</f>
        <v>0</v>
      </c>
      <c r="K18" s="51"/>
      <c r="L18" s="51">
        <f>F18+H18+J18</f>
        <v>143643</v>
      </c>
      <c r="M18" s="29">
        <v>1</v>
      </c>
      <c r="N18" s="51"/>
      <c r="O18" s="51">
        <f>'공종별내역서(기계)(검은집)'!O317</f>
        <v>143643</v>
      </c>
      <c r="P18" s="51"/>
      <c r="Q18" s="51">
        <f>'공종별내역서(기계)(검은집)'!Q317</f>
        <v>0</v>
      </c>
      <c r="R18" s="51"/>
      <c r="S18" s="51">
        <f>'공종별내역서(기계)(검은집)'!S317</f>
        <v>0</v>
      </c>
      <c r="T18" s="51"/>
      <c r="U18" s="51">
        <f>O18+Q18+S18</f>
        <v>143643</v>
      </c>
      <c r="V18" s="51">
        <f t="shared" si="0"/>
        <v>0</v>
      </c>
      <c r="W18" s="54">
        <f t="shared" si="1"/>
        <v>0</v>
      </c>
    </row>
    <row r="19" spans="1:23" ht="30" customHeight="1" x14ac:dyDescent="0.3">
      <c r="A19" s="50" t="s">
        <v>119</v>
      </c>
      <c r="B19" s="28" t="s">
        <v>0</v>
      </c>
      <c r="C19" s="28" t="s">
        <v>0</v>
      </c>
      <c r="D19" s="29">
        <v>1</v>
      </c>
      <c r="E19" s="51"/>
      <c r="F19" s="51">
        <f>'공종별내역서(기계)(검은집)'!F389</f>
        <v>24059507</v>
      </c>
      <c r="G19" s="51"/>
      <c r="H19" s="51">
        <f>'공종별내역서(기계)(검은집)'!H389</f>
        <v>10293335</v>
      </c>
      <c r="I19" s="51"/>
      <c r="J19" s="51">
        <f>'공종별내역서(기계)(검은집)'!J389</f>
        <v>0</v>
      </c>
      <c r="K19" s="51"/>
      <c r="L19" s="51">
        <f>F19+H19+J19</f>
        <v>34352842</v>
      </c>
      <c r="M19" s="29">
        <v>1</v>
      </c>
      <c r="N19" s="51"/>
      <c r="O19" s="51">
        <f>'공종별내역서(기계)(검은집)'!O389</f>
        <v>25216020</v>
      </c>
      <c r="P19" s="51"/>
      <c r="Q19" s="51">
        <f>'공종별내역서(기계)(검은집)'!Q389</f>
        <v>10884072</v>
      </c>
      <c r="R19" s="51"/>
      <c r="S19" s="51">
        <f>'공종별내역서(기계)(검은집)'!S389</f>
        <v>0</v>
      </c>
      <c r="T19" s="51"/>
      <c r="U19" s="51">
        <f>O19+Q19+S19</f>
        <v>36100092</v>
      </c>
      <c r="V19" s="51">
        <f t="shared" si="0"/>
        <v>1747250</v>
      </c>
      <c r="W19" s="54">
        <f t="shared" si="1"/>
        <v>0</v>
      </c>
    </row>
    <row r="20" spans="1:23" ht="30" customHeight="1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51">
        <f t="shared" si="0"/>
        <v>0</v>
      </c>
      <c r="W20" s="24"/>
    </row>
    <row r="21" spans="1:23" ht="30" customHeight="1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51">
        <f t="shared" si="0"/>
        <v>0</v>
      </c>
      <c r="W21" s="24"/>
    </row>
    <row r="22" spans="1:23" ht="30" customHeight="1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51">
        <f t="shared" si="0"/>
        <v>0</v>
      </c>
      <c r="W22" s="24"/>
    </row>
    <row r="23" spans="1:23" ht="30" customHeight="1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51">
        <f t="shared" si="0"/>
        <v>0</v>
      </c>
      <c r="W23" s="24"/>
    </row>
    <row r="24" spans="1:23" ht="30" customHeight="1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51">
        <f t="shared" si="0"/>
        <v>0</v>
      </c>
      <c r="W24" s="24"/>
    </row>
    <row r="25" spans="1:23" ht="30" customHeight="1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51">
        <f t="shared" si="0"/>
        <v>0</v>
      </c>
      <c r="W25" s="24"/>
    </row>
    <row r="26" spans="1:23" ht="30" customHeight="1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51">
        <f t="shared" si="0"/>
        <v>0</v>
      </c>
      <c r="W26" s="24"/>
    </row>
    <row r="27" spans="1:23" ht="30" customHeight="1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51">
        <f t="shared" si="0"/>
        <v>0</v>
      </c>
      <c r="W27" s="24"/>
    </row>
    <row r="28" spans="1:23" ht="30" customHeigh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</sheetData>
  <mergeCells count="18">
    <mergeCell ref="A1:W1"/>
    <mergeCell ref="D4:D5"/>
    <mergeCell ref="E4:F4"/>
    <mergeCell ref="G4:H4"/>
    <mergeCell ref="I4:J4"/>
    <mergeCell ref="K4:L4"/>
    <mergeCell ref="M4:M5"/>
    <mergeCell ref="N4:O4"/>
    <mergeCell ref="P4:Q4"/>
    <mergeCell ref="R4:S4"/>
    <mergeCell ref="T4:U4"/>
    <mergeCell ref="W3:W5"/>
    <mergeCell ref="V3:V5"/>
    <mergeCell ref="M3:U3"/>
    <mergeCell ref="D3:L3"/>
    <mergeCell ref="A3:A5"/>
    <mergeCell ref="B3:B5"/>
    <mergeCell ref="C3:C5"/>
  </mergeCells>
  <phoneticPr fontId="2" type="noConversion"/>
  <pageMargins left="0.59055118110236227" right="0.59055118110236227" top="0.59055118110236227" bottom="0.39370078740157483" header="0" footer="0"/>
  <pageSetup paperSize="9"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9"/>
  <sheetViews>
    <sheetView view="pageBreakPreview" zoomScale="70" zoomScaleNormal="85" zoomScaleSheetLayoutView="70" workbookViewId="0">
      <pane xSplit="4" ySplit="4" topLeftCell="E206" activePane="bottomRight" state="frozen"/>
      <selection activeCell="A145" sqref="A145"/>
      <selection pane="topRight" activeCell="A145" sqref="A145"/>
      <selection pane="bottomLeft" activeCell="A145" sqref="A145"/>
      <selection pane="bottomRight" activeCell="M193" sqref="M193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8.625" customWidth="1"/>
    <col min="14" max="22" width="13.625" customWidth="1"/>
    <col min="23" max="23" width="12.625" customWidth="1"/>
  </cols>
  <sheetData>
    <row r="1" spans="1:23" ht="30" customHeight="1" x14ac:dyDescent="0.3">
      <c r="A1" s="58" t="s">
        <v>468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60" t="s">
        <v>469</v>
      </c>
    </row>
    <row r="2" spans="1:23" ht="30" customHeight="1" x14ac:dyDescent="0.3">
      <c r="A2" s="216" t="s">
        <v>75</v>
      </c>
      <c r="B2" s="216" t="s">
        <v>76</v>
      </c>
      <c r="C2" s="216" t="s">
        <v>77</v>
      </c>
      <c r="D2" s="215" t="s">
        <v>470</v>
      </c>
      <c r="E2" s="215"/>
      <c r="F2" s="215"/>
      <c r="G2" s="215"/>
      <c r="H2" s="215"/>
      <c r="I2" s="215"/>
      <c r="J2" s="215"/>
      <c r="K2" s="215"/>
      <c r="L2" s="215"/>
      <c r="M2" s="215" t="s">
        <v>471</v>
      </c>
      <c r="N2" s="215"/>
      <c r="O2" s="215"/>
      <c r="P2" s="215"/>
      <c r="Q2" s="215"/>
      <c r="R2" s="215"/>
      <c r="S2" s="215"/>
      <c r="T2" s="215"/>
      <c r="U2" s="215"/>
      <c r="V2" s="212" t="s">
        <v>472</v>
      </c>
      <c r="W2" s="216" t="s">
        <v>83</v>
      </c>
    </row>
    <row r="3" spans="1:23" ht="30" customHeight="1" x14ac:dyDescent="0.3">
      <c r="A3" s="216"/>
      <c r="B3" s="216"/>
      <c r="C3" s="216"/>
      <c r="D3" s="216" t="s">
        <v>78</v>
      </c>
      <c r="E3" s="216" t="s">
        <v>79</v>
      </c>
      <c r="F3" s="216"/>
      <c r="G3" s="216" t="s">
        <v>80</v>
      </c>
      <c r="H3" s="216"/>
      <c r="I3" s="216" t="s">
        <v>81</v>
      </c>
      <c r="J3" s="216"/>
      <c r="K3" s="216" t="s">
        <v>82</v>
      </c>
      <c r="L3" s="216"/>
      <c r="M3" s="216" t="s">
        <v>78</v>
      </c>
      <c r="N3" s="216" t="s">
        <v>79</v>
      </c>
      <c r="O3" s="216"/>
      <c r="P3" s="216" t="s">
        <v>80</v>
      </c>
      <c r="Q3" s="216"/>
      <c r="R3" s="216" t="s">
        <v>81</v>
      </c>
      <c r="S3" s="216"/>
      <c r="T3" s="216" t="s">
        <v>82</v>
      </c>
      <c r="U3" s="216"/>
      <c r="V3" s="213"/>
      <c r="W3" s="216"/>
    </row>
    <row r="4" spans="1:23" ht="30" customHeight="1" x14ac:dyDescent="0.3">
      <c r="A4" s="216"/>
      <c r="B4" s="216"/>
      <c r="C4" s="216"/>
      <c r="D4" s="216"/>
      <c r="E4" s="83" t="s">
        <v>84</v>
      </c>
      <c r="F4" s="83" t="s">
        <v>85</v>
      </c>
      <c r="G4" s="83" t="s">
        <v>84</v>
      </c>
      <c r="H4" s="83" t="s">
        <v>85</v>
      </c>
      <c r="I4" s="83" t="s">
        <v>84</v>
      </c>
      <c r="J4" s="83" t="s">
        <v>85</v>
      </c>
      <c r="K4" s="83" t="s">
        <v>84</v>
      </c>
      <c r="L4" s="83" t="s">
        <v>85</v>
      </c>
      <c r="M4" s="216"/>
      <c r="N4" s="83" t="s">
        <v>84</v>
      </c>
      <c r="O4" s="83" t="s">
        <v>85</v>
      </c>
      <c r="P4" s="83" t="s">
        <v>84</v>
      </c>
      <c r="Q4" s="83" t="s">
        <v>85</v>
      </c>
      <c r="R4" s="83" t="s">
        <v>84</v>
      </c>
      <c r="S4" s="83" t="s">
        <v>85</v>
      </c>
      <c r="T4" s="83" t="s">
        <v>84</v>
      </c>
      <c r="U4" s="83" t="s">
        <v>85</v>
      </c>
      <c r="V4" s="214"/>
      <c r="W4" s="216"/>
    </row>
    <row r="5" spans="1:23" ht="30" customHeight="1" x14ac:dyDescent="0.3">
      <c r="A5" s="23" t="s">
        <v>108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30" customHeight="1" x14ac:dyDescent="0.3">
      <c r="A6" s="23" t="s">
        <v>120</v>
      </c>
      <c r="B6" s="23" t="s">
        <v>121</v>
      </c>
      <c r="C6" s="23" t="s">
        <v>90</v>
      </c>
      <c r="D6" s="24">
        <v>3</v>
      </c>
      <c r="E6" s="27">
        <v>214685</v>
      </c>
      <c r="F6" s="27">
        <f>INT(D6*E6)</f>
        <v>644055</v>
      </c>
      <c r="G6" s="27">
        <v>34017</v>
      </c>
      <c r="H6" s="27">
        <f>INT(D6*G6)</f>
        <v>102051</v>
      </c>
      <c r="I6" s="27">
        <v>0</v>
      </c>
      <c r="J6" s="27">
        <f>INT(D6*I6)</f>
        <v>0</v>
      </c>
      <c r="K6" s="27">
        <f>E6+G6+I6</f>
        <v>248702</v>
      </c>
      <c r="L6" s="27">
        <f>INT(D6*K6)</f>
        <v>746106</v>
      </c>
      <c r="M6" s="24">
        <v>4</v>
      </c>
      <c r="N6" s="27">
        <v>214685</v>
      </c>
      <c r="O6" s="27">
        <f>INT(M6*N6)</f>
        <v>858740</v>
      </c>
      <c r="P6" s="27">
        <v>34017</v>
      </c>
      <c r="Q6" s="27">
        <f>INT(M6*P6)</f>
        <v>136068</v>
      </c>
      <c r="R6" s="27">
        <v>0</v>
      </c>
      <c r="S6" s="27">
        <f>INT(M6*R6)</f>
        <v>0</v>
      </c>
      <c r="T6" s="27">
        <f>N6+P6+R6</f>
        <v>248702</v>
      </c>
      <c r="U6" s="27">
        <f>INT(M6*T6)</f>
        <v>994808</v>
      </c>
      <c r="V6" s="27">
        <f>U6-L6</f>
        <v>248702</v>
      </c>
      <c r="W6" s="23"/>
    </row>
    <row r="7" spans="1:23" ht="30" customHeight="1" x14ac:dyDescent="0.3">
      <c r="A7" s="23" t="s">
        <v>122</v>
      </c>
      <c r="B7" s="23" t="s">
        <v>123</v>
      </c>
      <c r="C7" s="23" t="s">
        <v>90</v>
      </c>
      <c r="D7" s="24">
        <v>4</v>
      </c>
      <c r="E7" s="27">
        <v>257622</v>
      </c>
      <c r="F7" s="27">
        <f t="shared" ref="F7:F12" si="0">INT(D7*E7)</f>
        <v>1030488</v>
      </c>
      <c r="G7" s="27">
        <v>36892</v>
      </c>
      <c r="H7" s="27">
        <f t="shared" ref="H7:H12" si="1">INT(D7*G7)</f>
        <v>147568</v>
      </c>
      <c r="I7" s="27">
        <v>0</v>
      </c>
      <c r="J7" s="27">
        <f t="shared" ref="J7:J12" si="2">INT(D7*I7)</f>
        <v>0</v>
      </c>
      <c r="K7" s="27">
        <f t="shared" ref="K7:K12" si="3">E7+G7+I7</f>
        <v>294514</v>
      </c>
      <c r="L7" s="27">
        <f t="shared" ref="L7:L12" si="4">INT(D7*K7)</f>
        <v>1178056</v>
      </c>
      <c r="M7" s="24">
        <v>4</v>
      </c>
      <c r="N7" s="27">
        <v>257622</v>
      </c>
      <c r="O7" s="27">
        <f t="shared" ref="O7:O12" si="5">INT(M7*N7)</f>
        <v>1030488</v>
      </c>
      <c r="P7" s="27">
        <v>36892</v>
      </c>
      <c r="Q7" s="27">
        <f t="shared" ref="Q7:Q12" si="6">INT(M7*P7)</f>
        <v>147568</v>
      </c>
      <c r="R7" s="27">
        <v>0</v>
      </c>
      <c r="S7" s="27">
        <f t="shared" ref="S7:S12" si="7">INT(M7*R7)</f>
        <v>0</v>
      </c>
      <c r="T7" s="27">
        <f t="shared" ref="T7:T12" si="8">N7+P7+R7</f>
        <v>294514</v>
      </c>
      <c r="U7" s="27">
        <f t="shared" ref="U7:U12" si="9">INT(M7*T7)</f>
        <v>1178056</v>
      </c>
      <c r="V7" s="27">
        <f t="shared" ref="V7:V27" si="10">U7-L7</f>
        <v>0</v>
      </c>
      <c r="W7" s="23"/>
    </row>
    <row r="8" spans="1:23" ht="30" customHeight="1" x14ac:dyDescent="0.3">
      <c r="A8" s="23" t="s">
        <v>124</v>
      </c>
      <c r="B8" s="23" t="s">
        <v>125</v>
      </c>
      <c r="C8" s="23" t="s">
        <v>126</v>
      </c>
      <c r="D8" s="24">
        <v>1</v>
      </c>
      <c r="E8" s="27">
        <v>14289</v>
      </c>
      <c r="F8" s="27">
        <f t="shared" si="0"/>
        <v>14289</v>
      </c>
      <c r="G8" s="27">
        <v>15925</v>
      </c>
      <c r="H8" s="27">
        <f t="shared" si="1"/>
        <v>15925</v>
      </c>
      <c r="I8" s="27">
        <v>0</v>
      </c>
      <c r="J8" s="27">
        <f t="shared" si="2"/>
        <v>0</v>
      </c>
      <c r="K8" s="27">
        <f t="shared" si="3"/>
        <v>30214</v>
      </c>
      <c r="L8" s="27">
        <f t="shared" si="4"/>
        <v>30214</v>
      </c>
      <c r="M8" s="24">
        <v>1</v>
      </c>
      <c r="N8" s="27">
        <v>14289</v>
      </c>
      <c r="O8" s="27">
        <f t="shared" si="5"/>
        <v>14289</v>
      </c>
      <c r="P8" s="27">
        <v>15925</v>
      </c>
      <c r="Q8" s="27">
        <f t="shared" si="6"/>
        <v>15925</v>
      </c>
      <c r="R8" s="27">
        <v>0</v>
      </c>
      <c r="S8" s="27">
        <f t="shared" si="7"/>
        <v>0</v>
      </c>
      <c r="T8" s="27">
        <f t="shared" si="8"/>
        <v>30214</v>
      </c>
      <c r="U8" s="27">
        <f t="shared" si="9"/>
        <v>30214</v>
      </c>
      <c r="V8" s="27">
        <f t="shared" si="10"/>
        <v>0</v>
      </c>
      <c r="W8" s="23"/>
    </row>
    <row r="9" spans="1:23" ht="30" customHeight="1" x14ac:dyDescent="0.3">
      <c r="A9" s="23" t="s">
        <v>127</v>
      </c>
      <c r="B9" s="23" t="s">
        <v>128</v>
      </c>
      <c r="C9" s="23" t="s">
        <v>126</v>
      </c>
      <c r="D9" s="24">
        <v>2</v>
      </c>
      <c r="E9" s="27">
        <v>14289</v>
      </c>
      <c r="F9" s="27">
        <f t="shared" si="0"/>
        <v>28578</v>
      </c>
      <c r="G9" s="27">
        <v>15925</v>
      </c>
      <c r="H9" s="27">
        <f t="shared" si="1"/>
        <v>31850</v>
      </c>
      <c r="I9" s="27">
        <v>0</v>
      </c>
      <c r="J9" s="27">
        <f t="shared" si="2"/>
        <v>0</v>
      </c>
      <c r="K9" s="27">
        <f t="shared" si="3"/>
        <v>30214</v>
      </c>
      <c r="L9" s="27">
        <f t="shared" si="4"/>
        <v>60428</v>
      </c>
      <c r="M9" s="24">
        <v>3</v>
      </c>
      <c r="N9" s="27">
        <v>14289</v>
      </c>
      <c r="O9" s="27">
        <f t="shared" si="5"/>
        <v>42867</v>
      </c>
      <c r="P9" s="27">
        <v>15925</v>
      </c>
      <c r="Q9" s="27">
        <f t="shared" si="6"/>
        <v>47775</v>
      </c>
      <c r="R9" s="27">
        <v>0</v>
      </c>
      <c r="S9" s="27">
        <f t="shared" si="7"/>
        <v>0</v>
      </c>
      <c r="T9" s="27">
        <f t="shared" si="8"/>
        <v>30214</v>
      </c>
      <c r="U9" s="27">
        <f t="shared" si="9"/>
        <v>90642</v>
      </c>
      <c r="V9" s="27">
        <f t="shared" si="10"/>
        <v>30214</v>
      </c>
      <c r="W9" s="23"/>
    </row>
    <row r="10" spans="1:23" ht="30" customHeight="1" x14ac:dyDescent="0.3">
      <c r="A10" s="23" t="s">
        <v>129</v>
      </c>
      <c r="B10" s="23" t="s">
        <v>130</v>
      </c>
      <c r="C10" s="23" t="s">
        <v>126</v>
      </c>
      <c r="D10" s="24">
        <v>1</v>
      </c>
      <c r="E10" s="27">
        <v>686992</v>
      </c>
      <c r="F10" s="27">
        <f t="shared" si="0"/>
        <v>686992</v>
      </c>
      <c r="G10" s="27">
        <v>212554</v>
      </c>
      <c r="H10" s="27">
        <f t="shared" si="1"/>
        <v>212554</v>
      </c>
      <c r="I10" s="27">
        <v>0</v>
      </c>
      <c r="J10" s="27">
        <f t="shared" si="2"/>
        <v>0</v>
      </c>
      <c r="K10" s="27">
        <f t="shared" si="3"/>
        <v>899546</v>
      </c>
      <c r="L10" s="27">
        <f t="shared" si="4"/>
        <v>899546</v>
      </c>
      <c r="M10" s="24">
        <v>1</v>
      </c>
      <c r="N10" s="27">
        <v>686992</v>
      </c>
      <c r="O10" s="27">
        <f t="shared" si="5"/>
        <v>686992</v>
      </c>
      <c r="P10" s="27">
        <v>212554</v>
      </c>
      <c r="Q10" s="27">
        <f t="shared" si="6"/>
        <v>212554</v>
      </c>
      <c r="R10" s="27">
        <v>0</v>
      </c>
      <c r="S10" s="27">
        <f t="shared" si="7"/>
        <v>0</v>
      </c>
      <c r="T10" s="27">
        <f t="shared" si="8"/>
        <v>899546</v>
      </c>
      <c r="U10" s="27">
        <f t="shared" si="9"/>
        <v>899546</v>
      </c>
      <c r="V10" s="27">
        <f t="shared" si="10"/>
        <v>0</v>
      </c>
      <c r="W10" s="23"/>
    </row>
    <row r="11" spans="1:23" ht="30" customHeight="1" x14ac:dyDescent="0.3">
      <c r="A11" s="23" t="s">
        <v>131</v>
      </c>
      <c r="B11" s="23" t="s">
        <v>132</v>
      </c>
      <c r="C11" s="23" t="s">
        <v>126</v>
      </c>
      <c r="D11" s="24">
        <v>1</v>
      </c>
      <c r="E11" s="30">
        <v>755692</v>
      </c>
      <c r="F11" s="27">
        <f t="shared" si="0"/>
        <v>755692</v>
      </c>
      <c r="G11" s="30">
        <v>168631</v>
      </c>
      <c r="H11" s="27">
        <f t="shared" si="1"/>
        <v>168631</v>
      </c>
      <c r="I11" s="27">
        <v>0</v>
      </c>
      <c r="J11" s="27">
        <f t="shared" si="2"/>
        <v>0</v>
      </c>
      <c r="K11" s="27">
        <f t="shared" si="3"/>
        <v>924323</v>
      </c>
      <c r="L11" s="27">
        <f t="shared" si="4"/>
        <v>924323</v>
      </c>
      <c r="M11" s="24">
        <v>1</v>
      </c>
      <c r="N11" s="30">
        <v>755692</v>
      </c>
      <c r="O11" s="27">
        <f t="shared" si="5"/>
        <v>755692</v>
      </c>
      <c r="P11" s="30">
        <v>168631</v>
      </c>
      <c r="Q11" s="27">
        <f t="shared" si="6"/>
        <v>168631</v>
      </c>
      <c r="R11" s="27">
        <v>0</v>
      </c>
      <c r="S11" s="27">
        <f t="shared" si="7"/>
        <v>0</v>
      </c>
      <c r="T11" s="27">
        <f t="shared" si="8"/>
        <v>924323</v>
      </c>
      <c r="U11" s="27">
        <f t="shared" si="9"/>
        <v>924323</v>
      </c>
      <c r="V11" s="27">
        <f t="shared" si="10"/>
        <v>0</v>
      </c>
      <c r="W11" s="23"/>
    </row>
    <row r="12" spans="1:23" ht="30" customHeight="1" x14ac:dyDescent="0.3">
      <c r="A12" s="23" t="s">
        <v>133</v>
      </c>
      <c r="B12" s="23" t="s">
        <v>134</v>
      </c>
      <c r="C12" s="23" t="s">
        <v>90</v>
      </c>
      <c r="D12" s="24">
        <v>3</v>
      </c>
      <c r="E12" s="27">
        <v>218978</v>
      </c>
      <c r="F12" s="27">
        <f t="shared" si="0"/>
        <v>656934</v>
      </c>
      <c r="G12" s="27">
        <v>0</v>
      </c>
      <c r="H12" s="27">
        <f t="shared" si="1"/>
        <v>0</v>
      </c>
      <c r="I12" s="27">
        <v>0</v>
      </c>
      <c r="J12" s="27">
        <f t="shared" si="2"/>
        <v>0</v>
      </c>
      <c r="K12" s="27">
        <f t="shared" si="3"/>
        <v>218978</v>
      </c>
      <c r="L12" s="27">
        <f t="shared" si="4"/>
        <v>656934</v>
      </c>
      <c r="M12" s="24">
        <v>4</v>
      </c>
      <c r="N12" s="27">
        <v>218978</v>
      </c>
      <c r="O12" s="27">
        <f t="shared" si="5"/>
        <v>875912</v>
      </c>
      <c r="P12" s="27">
        <v>0</v>
      </c>
      <c r="Q12" s="27">
        <f t="shared" si="6"/>
        <v>0</v>
      </c>
      <c r="R12" s="27">
        <v>0</v>
      </c>
      <c r="S12" s="27">
        <f t="shared" si="7"/>
        <v>0</v>
      </c>
      <c r="T12" s="27">
        <f t="shared" si="8"/>
        <v>218978</v>
      </c>
      <c r="U12" s="27">
        <f t="shared" si="9"/>
        <v>875912</v>
      </c>
      <c r="V12" s="27">
        <f t="shared" si="10"/>
        <v>218978</v>
      </c>
      <c r="W12" s="23"/>
    </row>
    <row r="13" spans="1:23" ht="30" customHeight="1" x14ac:dyDescent="0.3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7">
        <f t="shared" si="10"/>
        <v>0</v>
      </c>
      <c r="W13" s="24"/>
    </row>
    <row r="14" spans="1:23" ht="30" customHeight="1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7">
        <f t="shared" si="10"/>
        <v>0</v>
      </c>
      <c r="W14" s="24"/>
    </row>
    <row r="15" spans="1:23" ht="30" customHeight="1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7">
        <f t="shared" si="10"/>
        <v>0</v>
      </c>
      <c r="W15" s="24"/>
    </row>
    <row r="16" spans="1:23" ht="30" customHeigh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7">
        <f t="shared" si="10"/>
        <v>0</v>
      </c>
      <c r="W16" s="24"/>
    </row>
    <row r="17" spans="1:23" ht="30" customHeight="1" x14ac:dyDescent="0.3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7">
        <f t="shared" si="10"/>
        <v>0</v>
      </c>
      <c r="W17" s="24"/>
    </row>
    <row r="18" spans="1:23" ht="30" customHeight="1" x14ac:dyDescent="0.3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7">
        <f t="shared" si="10"/>
        <v>0</v>
      </c>
      <c r="W18" s="24"/>
    </row>
    <row r="19" spans="1:23" ht="30" customHeight="1" x14ac:dyDescent="0.3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7">
        <f t="shared" si="10"/>
        <v>0</v>
      </c>
      <c r="W19" s="24"/>
    </row>
    <row r="20" spans="1:23" ht="30" customHeight="1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7">
        <f t="shared" si="10"/>
        <v>0</v>
      </c>
      <c r="W20" s="24"/>
    </row>
    <row r="21" spans="1:23" ht="30" customHeight="1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7">
        <f t="shared" si="10"/>
        <v>0</v>
      </c>
      <c r="W21" s="24"/>
    </row>
    <row r="22" spans="1:23" ht="30" customHeight="1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7">
        <f t="shared" si="10"/>
        <v>0</v>
      </c>
      <c r="W22" s="24"/>
    </row>
    <row r="23" spans="1:23" ht="30" customHeight="1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7">
        <f t="shared" si="10"/>
        <v>0</v>
      </c>
      <c r="W23" s="24"/>
    </row>
    <row r="24" spans="1:23" ht="30" customHeight="1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7">
        <f t="shared" si="10"/>
        <v>0</v>
      </c>
      <c r="W24" s="24"/>
    </row>
    <row r="25" spans="1:23" ht="30" customHeight="1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7">
        <f t="shared" si="10"/>
        <v>0</v>
      </c>
      <c r="W25" s="24"/>
    </row>
    <row r="26" spans="1:23" ht="30" customHeight="1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7">
        <f t="shared" si="10"/>
        <v>0</v>
      </c>
      <c r="W26" s="24"/>
    </row>
    <row r="27" spans="1:23" ht="30" customHeight="1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7">
        <f t="shared" si="10"/>
        <v>0</v>
      </c>
      <c r="W27" s="24"/>
    </row>
    <row r="28" spans="1:23" ht="30" customHeight="1" x14ac:dyDescent="0.3">
      <c r="A28" s="44" t="s">
        <v>86</v>
      </c>
      <c r="B28" s="45"/>
      <c r="C28" s="45"/>
      <c r="D28" s="45"/>
      <c r="E28" s="45"/>
      <c r="F28" s="46">
        <f>SUM(F6:F27)</f>
        <v>3817028</v>
      </c>
      <c r="G28" s="45"/>
      <c r="H28" s="46">
        <f>SUM(H6:H27)</f>
        <v>678579</v>
      </c>
      <c r="I28" s="45"/>
      <c r="J28" s="46">
        <f>SUM(J6:J27)</f>
        <v>0</v>
      </c>
      <c r="K28" s="45"/>
      <c r="L28" s="46">
        <f>SUM(L6:L27)</f>
        <v>4495607</v>
      </c>
      <c r="M28" s="45"/>
      <c r="N28" s="45"/>
      <c r="O28" s="46">
        <f>SUM(O6:O27)</f>
        <v>4264980</v>
      </c>
      <c r="P28" s="45"/>
      <c r="Q28" s="46">
        <f>SUM(Q6:Q27)</f>
        <v>728521</v>
      </c>
      <c r="R28" s="45"/>
      <c r="S28" s="46">
        <f>SUM(S6:S27)</f>
        <v>0</v>
      </c>
      <c r="T28" s="45"/>
      <c r="U28" s="46">
        <f>SUM(U6:U27)</f>
        <v>4993501</v>
      </c>
      <c r="V28" s="46">
        <f>U28-L28</f>
        <v>497894</v>
      </c>
      <c r="W28" s="45"/>
    </row>
    <row r="29" spans="1:23" ht="30" customHeight="1" x14ac:dyDescent="0.3">
      <c r="A29" s="23" t="s">
        <v>109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ht="30" customHeight="1" x14ac:dyDescent="0.3">
      <c r="A30" s="23" t="s">
        <v>135</v>
      </c>
      <c r="B30" s="23" t="s">
        <v>136</v>
      </c>
      <c r="C30" s="23" t="s">
        <v>137</v>
      </c>
      <c r="D30" s="24">
        <v>11</v>
      </c>
      <c r="E30" s="27">
        <v>8536</v>
      </c>
      <c r="F30" s="27">
        <f t="shared" ref="F30:F40" si="11">INT(D30*E30)</f>
        <v>93896</v>
      </c>
      <c r="G30" s="27">
        <v>9650</v>
      </c>
      <c r="H30" s="27">
        <f>INT(D30*G30)</f>
        <v>106150</v>
      </c>
      <c r="I30" s="27">
        <v>0</v>
      </c>
      <c r="J30" s="27">
        <f t="shared" ref="J30:J40" si="12">INT(D30*I30)</f>
        <v>0</v>
      </c>
      <c r="K30" s="27">
        <f t="shared" ref="K30:K40" si="13">E30+G30+I30</f>
        <v>18186</v>
      </c>
      <c r="L30" s="27">
        <f t="shared" ref="L30:L40" si="14">INT(D30*K30)</f>
        <v>200046</v>
      </c>
      <c r="M30" s="24">
        <v>14</v>
      </c>
      <c r="N30" s="27">
        <v>8536</v>
      </c>
      <c r="O30" s="27">
        <f t="shared" ref="O30:O40" si="15">INT(M30*N30)</f>
        <v>119504</v>
      </c>
      <c r="P30" s="27">
        <v>9650</v>
      </c>
      <c r="Q30" s="27">
        <f>INT(M30*P30)</f>
        <v>135100</v>
      </c>
      <c r="R30" s="27">
        <v>0</v>
      </c>
      <c r="S30" s="27">
        <f t="shared" ref="S30:S40" si="16">INT(M30*R30)</f>
        <v>0</v>
      </c>
      <c r="T30" s="27">
        <f t="shared" ref="T30:T40" si="17">N30+P30+R30</f>
        <v>18186</v>
      </c>
      <c r="U30" s="27">
        <f t="shared" ref="U30:U40" si="18">INT(M30*T30)</f>
        <v>254604</v>
      </c>
      <c r="V30" s="27">
        <f t="shared" ref="V30:V50" si="19">U30-L30</f>
        <v>54558</v>
      </c>
      <c r="W30" s="23"/>
    </row>
    <row r="31" spans="1:23" ht="30" customHeight="1" x14ac:dyDescent="0.3">
      <c r="A31" s="23" t="s">
        <v>138</v>
      </c>
      <c r="B31" s="23" t="s">
        <v>139</v>
      </c>
      <c r="C31" s="23" t="s">
        <v>97</v>
      </c>
      <c r="D31" s="24">
        <v>2</v>
      </c>
      <c r="E31" s="27">
        <v>5100</v>
      </c>
      <c r="F31" s="27">
        <f t="shared" si="11"/>
        <v>10200</v>
      </c>
      <c r="G31" s="27">
        <v>0</v>
      </c>
      <c r="H31" s="27">
        <f t="shared" ref="H31:H40" si="20">INT(D31*G31)</f>
        <v>0</v>
      </c>
      <c r="I31" s="27">
        <v>0</v>
      </c>
      <c r="J31" s="27">
        <f t="shared" si="12"/>
        <v>0</v>
      </c>
      <c r="K31" s="27">
        <f t="shared" si="13"/>
        <v>5100</v>
      </c>
      <c r="L31" s="27">
        <f t="shared" si="14"/>
        <v>10200</v>
      </c>
      <c r="M31" s="24">
        <v>2</v>
      </c>
      <c r="N31" s="27">
        <v>5100</v>
      </c>
      <c r="O31" s="27">
        <f t="shared" si="15"/>
        <v>10200</v>
      </c>
      <c r="P31" s="27">
        <v>0</v>
      </c>
      <c r="Q31" s="27">
        <f t="shared" ref="Q31:Q40" si="21">INT(M31*P31)</f>
        <v>0</v>
      </c>
      <c r="R31" s="27">
        <v>0</v>
      </c>
      <c r="S31" s="27">
        <f t="shared" si="16"/>
        <v>0</v>
      </c>
      <c r="T31" s="27">
        <f t="shared" si="17"/>
        <v>5100</v>
      </c>
      <c r="U31" s="27">
        <f t="shared" si="18"/>
        <v>10200</v>
      </c>
      <c r="V31" s="27">
        <f t="shared" si="19"/>
        <v>0</v>
      </c>
      <c r="W31" s="23"/>
    </row>
    <row r="32" spans="1:23" ht="30" customHeight="1" x14ac:dyDescent="0.3">
      <c r="A32" s="23" t="s">
        <v>138</v>
      </c>
      <c r="B32" s="23" t="s">
        <v>140</v>
      </c>
      <c r="C32" s="23" t="s">
        <v>97</v>
      </c>
      <c r="D32" s="24">
        <v>6</v>
      </c>
      <c r="E32" s="27">
        <v>4233</v>
      </c>
      <c r="F32" s="27">
        <f t="shared" si="11"/>
        <v>25398</v>
      </c>
      <c r="G32" s="27">
        <v>0</v>
      </c>
      <c r="H32" s="27">
        <f t="shared" si="20"/>
        <v>0</v>
      </c>
      <c r="I32" s="27">
        <v>0</v>
      </c>
      <c r="J32" s="27">
        <f t="shared" si="12"/>
        <v>0</v>
      </c>
      <c r="K32" s="27">
        <f t="shared" si="13"/>
        <v>4233</v>
      </c>
      <c r="L32" s="27">
        <f t="shared" si="14"/>
        <v>25398</v>
      </c>
      <c r="M32" s="24">
        <v>6</v>
      </c>
      <c r="N32" s="27">
        <v>4233</v>
      </c>
      <c r="O32" s="27">
        <f t="shared" si="15"/>
        <v>25398</v>
      </c>
      <c r="P32" s="27">
        <v>0</v>
      </c>
      <c r="Q32" s="27">
        <f t="shared" si="21"/>
        <v>0</v>
      </c>
      <c r="R32" s="27">
        <v>0</v>
      </c>
      <c r="S32" s="27">
        <f t="shared" si="16"/>
        <v>0</v>
      </c>
      <c r="T32" s="27">
        <f t="shared" si="17"/>
        <v>4233</v>
      </c>
      <c r="U32" s="27">
        <f t="shared" si="18"/>
        <v>25398</v>
      </c>
      <c r="V32" s="27">
        <f t="shared" si="19"/>
        <v>0</v>
      </c>
      <c r="W32" s="23"/>
    </row>
    <row r="33" spans="1:23" ht="30" customHeight="1" x14ac:dyDescent="0.3">
      <c r="A33" s="23" t="s">
        <v>138</v>
      </c>
      <c r="B33" s="23" t="s">
        <v>141</v>
      </c>
      <c r="C33" s="23" t="s">
        <v>97</v>
      </c>
      <c r="D33" s="24">
        <v>7</v>
      </c>
      <c r="E33" s="27">
        <v>2146</v>
      </c>
      <c r="F33" s="27">
        <f t="shared" si="11"/>
        <v>15022</v>
      </c>
      <c r="G33" s="27">
        <v>0</v>
      </c>
      <c r="H33" s="27">
        <f t="shared" si="20"/>
        <v>0</v>
      </c>
      <c r="I33" s="27">
        <v>0</v>
      </c>
      <c r="J33" s="27">
        <f t="shared" si="12"/>
        <v>0</v>
      </c>
      <c r="K33" s="27">
        <f t="shared" si="13"/>
        <v>2146</v>
      </c>
      <c r="L33" s="27">
        <f t="shared" si="14"/>
        <v>15022</v>
      </c>
      <c r="M33" s="24">
        <v>10</v>
      </c>
      <c r="N33" s="27">
        <v>2146</v>
      </c>
      <c r="O33" s="27">
        <f t="shared" si="15"/>
        <v>21460</v>
      </c>
      <c r="P33" s="27">
        <v>0</v>
      </c>
      <c r="Q33" s="27">
        <f t="shared" si="21"/>
        <v>0</v>
      </c>
      <c r="R33" s="27">
        <v>0</v>
      </c>
      <c r="S33" s="27">
        <f t="shared" si="16"/>
        <v>0</v>
      </c>
      <c r="T33" s="27">
        <f t="shared" si="17"/>
        <v>2146</v>
      </c>
      <c r="U33" s="27">
        <f t="shared" si="18"/>
        <v>21460</v>
      </c>
      <c r="V33" s="27">
        <f t="shared" si="19"/>
        <v>6438</v>
      </c>
      <c r="W33" s="23"/>
    </row>
    <row r="34" spans="1:23" ht="30" customHeight="1" x14ac:dyDescent="0.3">
      <c r="A34" s="23" t="s">
        <v>142</v>
      </c>
      <c r="B34" s="23" t="s">
        <v>143</v>
      </c>
      <c r="C34" s="23" t="s">
        <v>144</v>
      </c>
      <c r="D34" s="24">
        <v>19</v>
      </c>
      <c r="E34" s="27">
        <v>817</v>
      </c>
      <c r="F34" s="27">
        <f t="shared" si="11"/>
        <v>15523</v>
      </c>
      <c r="G34" s="27">
        <v>11924</v>
      </c>
      <c r="H34" s="27">
        <f t="shared" si="20"/>
        <v>226556</v>
      </c>
      <c r="I34" s="27">
        <v>0</v>
      </c>
      <c r="J34" s="27">
        <f t="shared" si="12"/>
        <v>0</v>
      </c>
      <c r="K34" s="27">
        <f t="shared" si="13"/>
        <v>12741</v>
      </c>
      <c r="L34" s="27">
        <f t="shared" si="14"/>
        <v>242079</v>
      </c>
      <c r="M34" s="24">
        <v>25</v>
      </c>
      <c r="N34" s="27">
        <v>817</v>
      </c>
      <c r="O34" s="27">
        <f t="shared" si="15"/>
        <v>20425</v>
      </c>
      <c r="P34" s="27">
        <v>11924</v>
      </c>
      <c r="Q34" s="27">
        <f t="shared" si="21"/>
        <v>298100</v>
      </c>
      <c r="R34" s="27">
        <v>0</v>
      </c>
      <c r="S34" s="27">
        <f t="shared" si="16"/>
        <v>0</v>
      </c>
      <c r="T34" s="27">
        <f t="shared" si="17"/>
        <v>12741</v>
      </c>
      <c r="U34" s="27">
        <f t="shared" si="18"/>
        <v>318525</v>
      </c>
      <c r="V34" s="27">
        <f t="shared" si="19"/>
        <v>76446</v>
      </c>
      <c r="W34" s="23"/>
    </row>
    <row r="35" spans="1:23" ht="30" customHeight="1" x14ac:dyDescent="0.3">
      <c r="A35" s="23" t="s">
        <v>145</v>
      </c>
      <c r="B35" s="23" t="s">
        <v>143</v>
      </c>
      <c r="C35" s="23" t="s">
        <v>146</v>
      </c>
      <c r="D35" s="24">
        <v>2</v>
      </c>
      <c r="E35" s="27">
        <v>21125</v>
      </c>
      <c r="F35" s="27">
        <f t="shared" si="11"/>
        <v>42250</v>
      </c>
      <c r="G35" s="27">
        <v>10358</v>
      </c>
      <c r="H35" s="27">
        <f t="shared" si="20"/>
        <v>20716</v>
      </c>
      <c r="I35" s="27">
        <v>0</v>
      </c>
      <c r="J35" s="27">
        <f t="shared" si="12"/>
        <v>0</v>
      </c>
      <c r="K35" s="27">
        <f t="shared" si="13"/>
        <v>31483</v>
      </c>
      <c r="L35" s="27">
        <f t="shared" si="14"/>
        <v>62966</v>
      </c>
      <c r="M35" s="24">
        <v>2</v>
      </c>
      <c r="N35" s="27">
        <v>21125</v>
      </c>
      <c r="O35" s="27">
        <f t="shared" si="15"/>
        <v>42250</v>
      </c>
      <c r="P35" s="27">
        <v>10358</v>
      </c>
      <c r="Q35" s="27">
        <f t="shared" si="21"/>
        <v>20716</v>
      </c>
      <c r="R35" s="27">
        <v>0</v>
      </c>
      <c r="S35" s="27">
        <f t="shared" si="16"/>
        <v>0</v>
      </c>
      <c r="T35" s="27">
        <f t="shared" si="17"/>
        <v>31483</v>
      </c>
      <c r="U35" s="27">
        <f t="shared" si="18"/>
        <v>62966</v>
      </c>
      <c r="V35" s="27">
        <f t="shared" si="19"/>
        <v>0</v>
      </c>
      <c r="W35" s="23"/>
    </row>
    <row r="36" spans="1:23" ht="30" customHeight="1" x14ac:dyDescent="0.3">
      <c r="A36" s="23" t="s">
        <v>147</v>
      </c>
      <c r="B36" s="23" t="s">
        <v>148</v>
      </c>
      <c r="C36" s="23" t="s">
        <v>146</v>
      </c>
      <c r="D36" s="24">
        <v>1</v>
      </c>
      <c r="E36" s="27">
        <v>103821</v>
      </c>
      <c r="F36" s="27">
        <f t="shared" si="11"/>
        <v>103821</v>
      </c>
      <c r="G36" s="27">
        <v>29453</v>
      </c>
      <c r="H36" s="27">
        <f t="shared" si="20"/>
        <v>29453</v>
      </c>
      <c r="I36" s="27">
        <v>0</v>
      </c>
      <c r="J36" s="27">
        <f t="shared" si="12"/>
        <v>0</v>
      </c>
      <c r="K36" s="27">
        <f t="shared" si="13"/>
        <v>133274</v>
      </c>
      <c r="L36" s="27">
        <f t="shared" si="14"/>
        <v>133274</v>
      </c>
      <c r="M36" s="24">
        <v>1</v>
      </c>
      <c r="N36" s="27">
        <v>103821</v>
      </c>
      <c r="O36" s="27">
        <f t="shared" si="15"/>
        <v>103821</v>
      </c>
      <c r="P36" s="27">
        <v>29453</v>
      </c>
      <c r="Q36" s="27">
        <f t="shared" si="21"/>
        <v>29453</v>
      </c>
      <c r="R36" s="27">
        <v>0</v>
      </c>
      <c r="S36" s="27">
        <f t="shared" si="16"/>
        <v>0</v>
      </c>
      <c r="T36" s="27">
        <f t="shared" si="17"/>
        <v>133274</v>
      </c>
      <c r="U36" s="27">
        <f t="shared" si="18"/>
        <v>133274</v>
      </c>
      <c r="V36" s="27">
        <f t="shared" si="19"/>
        <v>0</v>
      </c>
      <c r="W36" s="23"/>
    </row>
    <row r="37" spans="1:23" ht="30" customHeight="1" x14ac:dyDescent="0.3">
      <c r="A37" s="23" t="s">
        <v>149</v>
      </c>
      <c r="B37" s="23" t="s">
        <v>0</v>
      </c>
      <c r="C37" s="23" t="s">
        <v>91</v>
      </c>
      <c r="D37" s="24">
        <v>11</v>
      </c>
      <c r="E37" s="27">
        <v>305</v>
      </c>
      <c r="F37" s="27">
        <f t="shared" si="11"/>
        <v>3355</v>
      </c>
      <c r="G37" s="27">
        <v>709</v>
      </c>
      <c r="H37" s="27">
        <f t="shared" si="20"/>
        <v>7799</v>
      </c>
      <c r="I37" s="27">
        <v>370</v>
      </c>
      <c r="J37" s="27">
        <f t="shared" si="12"/>
        <v>4070</v>
      </c>
      <c r="K37" s="27">
        <f t="shared" si="13"/>
        <v>1384</v>
      </c>
      <c r="L37" s="27">
        <f t="shared" si="14"/>
        <v>15224</v>
      </c>
      <c r="M37" s="24">
        <v>11</v>
      </c>
      <c r="N37" s="27">
        <v>305</v>
      </c>
      <c r="O37" s="27">
        <f t="shared" si="15"/>
        <v>3355</v>
      </c>
      <c r="P37" s="27">
        <v>709</v>
      </c>
      <c r="Q37" s="27">
        <f t="shared" si="21"/>
        <v>7799</v>
      </c>
      <c r="R37" s="27">
        <v>370</v>
      </c>
      <c r="S37" s="27">
        <f t="shared" si="16"/>
        <v>4070</v>
      </c>
      <c r="T37" s="27">
        <f t="shared" si="17"/>
        <v>1384</v>
      </c>
      <c r="U37" s="27">
        <f t="shared" si="18"/>
        <v>15224</v>
      </c>
      <c r="V37" s="27">
        <f t="shared" si="19"/>
        <v>0</v>
      </c>
      <c r="W37" s="23"/>
    </row>
    <row r="38" spans="1:23" ht="30" customHeight="1" x14ac:dyDescent="0.3">
      <c r="A38" s="23" t="s">
        <v>150</v>
      </c>
      <c r="B38" s="23" t="s">
        <v>0</v>
      </c>
      <c r="C38" s="23" t="s">
        <v>91</v>
      </c>
      <c r="D38" s="24">
        <v>7</v>
      </c>
      <c r="E38" s="27">
        <v>305</v>
      </c>
      <c r="F38" s="27">
        <f t="shared" si="11"/>
        <v>2135</v>
      </c>
      <c r="G38" s="27">
        <v>709</v>
      </c>
      <c r="H38" s="27">
        <f t="shared" si="20"/>
        <v>4963</v>
      </c>
      <c r="I38" s="27">
        <v>370</v>
      </c>
      <c r="J38" s="27">
        <f t="shared" si="12"/>
        <v>2590</v>
      </c>
      <c r="K38" s="27">
        <f t="shared" si="13"/>
        <v>1384</v>
      </c>
      <c r="L38" s="27">
        <f t="shared" si="14"/>
        <v>9688</v>
      </c>
      <c r="M38" s="24">
        <v>7</v>
      </c>
      <c r="N38" s="27">
        <v>305</v>
      </c>
      <c r="O38" s="27">
        <f t="shared" si="15"/>
        <v>2135</v>
      </c>
      <c r="P38" s="27">
        <v>709</v>
      </c>
      <c r="Q38" s="27">
        <f t="shared" si="21"/>
        <v>4963</v>
      </c>
      <c r="R38" s="27">
        <v>370</v>
      </c>
      <c r="S38" s="27">
        <f t="shared" si="16"/>
        <v>2590</v>
      </c>
      <c r="T38" s="27">
        <f t="shared" si="17"/>
        <v>1384</v>
      </c>
      <c r="U38" s="27">
        <f t="shared" si="18"/>
        <v>9688</v>
      </c>
      <c r="V38" s="27">
        <f t="shared" si="19"/>
        <v>0</v>
      </c>
      <c r="W38" s="23"/>
    </row>
    <row r="39" spans="1:23" ht="30" customHeight="1" x14ac:dyDescent="0.3">
      <c r="A39" s="23" t="s">
        <v>151</v>
      </c>
      <c r="B39" s="23" t="s">
        <v>152</v>
      </c>
      <c r="C39" s="23" t="s">
        <v>91</v>
      </c>
      <c r="D39" s="24">
        <v>4</v>
      </c>
      <c r="E39" s="27">
        <v>0</v>
      </c>
      <c r="F39" s="27">
        <f t="shared" si="11"/>
        <v>0</v>
      </c>
      <c r="G39" s="27">
        <v>20288</v>
      </c>
      <c r="H39" s="27">
        <f t="shared" si="20"/>
        <v>81152</v>
      </c>
      <c r="I39" s="27">
        <v>0</v>
      </c>
      <c r="J39" s="27">
        <f t="shared" si="12"/>
        <v>0</v>
      </c>
      <c r="K39" s="27">
        <f t="shared" si="13"/>
        <v>20288</v>
      </c>
      <c r="L39" s="27">
        <f t="shared" si="14"/>
        <v>81152</v>
      </c>
      <c r="M39" s="24">
        <v>4</v>
      </c>
      <c r="N39" s="27">
        <v>0</v>
      </c>
      <c r="O39" s="27">
        <f t="shared" si="15"/>
        <v>0</v>
      </c>
      <c r="P39" s="27">
        <v>20288</v>
      </c>
      <c r="Q39" s="27">
        <f t="shared" si="21"/>
        <v>81152</v>
      </c>
      <c r="R39" s="27">
        <v>0</v>
      </c>
      <c r="S39" s="27">
        <f t="shared" si="16"/>
        <v>0</v>
      </c>
      <c r="T39" s="27">
        <f t="shared" si="17"/>
        <v>20288</v>
      </c>
      <c r="U39" s="27">
        <f t="shared" si="18"/>
        <v>81152</v>
      </c>
      <c r="V39" s="27">
        <f t="shared" si="19"/>
        <v>0</v>
      </c>
      <c r="W39" s="23"/>
    </row>
    <row r="40" spans="1:23" ht="30" customHeight="1" x14ac:dyDescent="0.3">
      <c r="A40" s="23" t="s">
        <v>153</v>
      </c>
      <c r="B40" s="23" t="s">
        <v>154</v>
      </c>
      <c r="C40" s="23" t="s">
        <v>91</v>
      </c>
      <c r="D40" s="24">
        <v>4</v>
      </c>
      <c r="E40" s="27">
        <v>21468</v>
      </c>
      <c r="F40" s="27">
        <f t="shared" si="11"/>
        <v>85872</v>
      </c>
      <c r="G40" s="27">
        <v>10144</v>
      </c>
      <c r="H40" s="27">
        <f t="shared" si="20"/>
        <v>40576</v>
      </c>
      <c r="I40" s="27">
        <v>0</v>
      </c>
      <c r="J40" s="27">
        <f t="shared" si="12"/>
        <v>0</v>
      </c>
      <c r="K40" s="27">
        <f t="shared" si="13"/>
        <v>31612</v>
      </c>
      <c r="L40" s="27">
        <f t="shared" si="14"/>
        <v>126448</v>
      </c>
      <c r="M40" s="24">
        <v>4</v>
      </c>
      <c r="N40" s="27">
        <v>21468</v>
      </c>
      <c r="O40" s="27">
        <f t="shared" si="15"/>
        <v>85872</v>
      </c>
      <c r="P40" s="27">
        <v>10144</v>
      </c>
      <c r="Q40" s="27">
        <f t="shared" si="21"/>
        <v>40576</v>
      </c>
      <c r="R40" s="27">
        <v>0</v>
      </c>
      <c r="S40" s="27">
        <f t="shared" si="16"/>
        <v>0</v>
      </c>
      <c r="T40" s="27">
        <f t="shared" si="17"/>
        <v>31612</v>
      </c>
      <c r="U40" s="27">
        <f t="shared" si="18"/>
        <v>126448</v>
      </c>
      <c r="V40" s="27">
        <f t="shared" si="19"/>
        <v>0</v>
      </c>
      <c r="W40" s="23"/>
    </row>
    <row r="41" spans="1:23" ht="30" customHeight="1" x14ac:dyDescent="0.3">
      <c r="A41" s="24" t="s">
        <v>578</v>
      </c>
      <c r="B41" s="24" t="s">
        <v>579</v>
      </c>
      <c r="C41" s="24" t="s">
        <v>88</v>
      </c>
      <c r="D41" s="24"/>
      <c r="E41" s="24"/>
      <c r="F41" s="24"/>
      <c r="G41" s="24"/>
      <c r="H41" s="24"/>
      <c r="I41" s="24"/>
      <c r="J41" s="24"/>
      <c r="K41" s="24"/>
      <c r="L41" s="24"/>
      <c r="M41" s="24">
        <v>3</v>
      </c>
      <c r="N41" s="24">
        <f>신규단가대비표!O17</f>
        <v>3903.8850000000002</v>
      </c>
      <c r="O41" s="27">
        <f t="shared" ref="O41" si="22">INT(M41*N41)</f>
        <v>11711</v>
      </c>
      <c r="P41" s="27"/>
      <c r="Q41" s="27">
        <f t="shared" ref="Q41" si="23">INT(M41*P41)</f>
        <v>0</v>
      </c>
      <c r="R41" s="27">
        <v>0</v>
      </c>
      <c r="S41" s="27">
        <f t="shared" ref="S41" si="24">INT(M41*R41)</f>
        <v>0</v>
      </c>
      <c r="T41" s="27">
        <f t="shared" ref="T41" si="25">N41+P41+R41</f>
        <v>3903.8850000000002</v>
      </c>
      <c r="U41" s="27">
        <f t="shared" ref="U41" si="26">INT(M41*T41)</f>
        <v>11711</v>
      </c>
      <c r="V41" s="27">
        <f t="shared" si="19"/>
        <v>11711</v>
      </c>
      <c r="W41" s="24"/>
    </row>
    <row r="42" spans="1:23" ht="30" customHeight="1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7">
        <f t="shared" si="19"/>
        <v>0</v>
      </c>
      <c r="W42" s="24"/>
    </row>
    <row r="43" spans="1:23" ht="30" customHeight="1" x14ac:dyDescent="0.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7">
        <f t="shared" si="19"/>
        <v>0</v>
      </c>
      <c r="W43" s="24"/>
    </row>
    <row r="44" spans="1:23" ht="30" customHeight="1" x14ac:dyDescent="0.3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7">
        <f t="shared" si="19"/>
        <v>0</v>
      </c>
      <c r="W44" s="24"/>
    </row>
    <row r="45" spans="1:23" ht="30" customHeight="1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7">
        <f t="shared" si="19"/>
        <v>0</v>
      </c>
      <c r="W45" s="24"/>
    </row>
    <row r="46" spans="1:23" ht="30" customHeight="1" x14ac:dyDescent="0.3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7">
        <f t="shared" si="19"/>
        <v>0</v>
      </c>
      <c r="W46" s="24"/>
    </row>
    <row r="47" spans="1:23" ht="30" customHeight="1" x14ac:dyDescent="0.3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7">
        <f t="shared" si="19"/>
        <v>0</v>
      </c>
      <c r="W47" s="24"/>
    </row>
    <row r="48" spans="1:23" ht="30" customHeight="1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7">
        <f t="shared" si="19"/>
        <v>0</v>
      </c>
      <c r="W48" s="24"/>
    </row>
    <row r="49" spans="1:23" ht="30" customHeight="1" x14ac:dyDescent="0.3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7">
        <f t="shared" si="19"/>
        <v>0</v>
      </c>
      <c r="W49" s="24"/>
    </row>
    <row r="50" spans="1:23" ht="30" customHeight="1" x14ac:dyDescent="0.3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7">
        <f t="shared" si="19"/>
        <v>0</v>
      </c>
      <c r="W50" s="24"/>
    </row>
    <row r="51" spans="1:23" ht="30" customHeight="1" x14ac:dyDescent="0.3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ht="30" customHeight="1" x14ac:dyDescent="0.3">
      <c r="A52" s="44" t="s">
        <v>86</v>
      </c>
      <c r="B52" s="45"/>
      <c r="C52" s="45"/>
      <c r="D52" s="45"/>
      <c r="E52" s="45"/>
      <c r="F52" s="46">
        <f>SUM(F30:F51)</f>
        <v>397472</v>
      </c>
      <c r="G52" s="45"/>
      <c r="H52" s="46">
        <f>SUM(H30:H51)</f>
        <v>517365</v>
      </c>
      <c r="I52" s="45"/>
      <c r="J52" s="46">
        <f>SUM(J30:J51)</f>
        <v>6660</v>
      </c>
      <c r="K52" s="45"/>
      <c r="L52" s="46">
        <f>SUM(L30:L51)</f>
        <v>921497</v>
      </c>
      <c r="M52" s="45"/>
      <c r="N52" s="45"/>
      <c r="O52" s="46">
        <f>SUM(O30:O51)</f>
        <v>446131</v>
      </c>
      <c r="P52" s="45"/>
      <c r="Q52" s="46">
        <f>SUM(Q30:Q51)</f>
        <v>617859</v>
      </c>
      <c r="R52" s="45"/>
      <c r="S52" s="46">
        <f>SUM(S30:S51)</f>
        <v>6660</v>
      </c>
      <c r="T52" s="45"/>
      <c r="U52" s="46">
        <f>SUM(U30:U51)</f>
        <v>1070650</v>
      </c>
      <c r="V52" s="46">
        <f>U52-L52</f>
        <v>149153</v>
      </c>
      <c r="W52" s="45"/>
    </row>
    <row r="53" spans="1:23" ht="30" customHeight="1" x14ac:dyDescent="0.3">
      <c r="A53" s="23" t="s">
        <v>110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:23" ht="30" customHeight="1" x14ac:dyDescent="0.3">
      <c r="A54" s="23" t="s">
        <v>155</v>
      </c>
      <c r="B54" s="23" t="s">
        <v>156</v>
      </c>
      <c r="C54" s="23" t="s">
        <v>137</v>
      </c>
      <c r="D54" s="24">
        <v>8</v>
      </c>
      <c r="E54" s="27">
        <v>5600</v>
      </c>
      <c r="F54" s="27">
        <f t="shared" ref="F54:F67" si="27">INT(D54*E54)</f>
        <v>44800</v>
      </c>
      <c r="G54" s="27">
        <v>33538</v>
      </c>
      <c r="H54" s="27">
        <f t="shared" ref="H54:H67" si="28">INT(D54*G54)</f>
        <v>268304</v>
      </c>
      <c r="I54" s="27">
        <v>0</v>
      </c>
      <c r="J54" s="27">
        <f t="shared" ref="J54:J67" si="29">INT(D54*I54)</f>
        <v>0</v>
      </c>
      <c r="K54" s="27">
        <f t="shared" ref="K54:K67" si="30">E54+G54+I54</f>
        <v>39138</v>
      </c>
      <c r="L54" s="27">
        <f t="shared" ref="L54:L67" si="31">INT(D54*K54)</f>
        <v>313104</v>
      </c>
      <c r="M54" s="24">
        <v>10</v>
      </c>
      <c r="N54" s="27">
        <v>5600</v>
      </c>
      <c r="O54" s="27">
        <f t="shared" ref="O54:O67" si="32">INT(M54*N54)</f>
        <v>56000</v>
      </c>
      <c r="P54" s="27">
        <v>33538</v>
      </c>
      <c r="Q54" s="27">
        <f t="shared" ref="Q54:Q67" si="33">INT(M54*P54)</f>
        <v>335380</v>
      </c>
      <c r="R54" s="27">
        <v>0</v>
      </c>
      <c r="S54" s="27">
        <f t="shared" ref="S54:S67" si="34">INT(M54*R54)</f>
        <v>0</v>
      </c>
      <c r="T54" s="27">
        <f t="shared" ref="T54:T67" si="35">N54+P54+R54</f>
        <v>39138</v>
      </c>
      <c r="U54" s="27">
        <f t="shared" ref="U54:U67" si="36">INT(M54*T54)</f>
        <v>391380</v>
      </c>
      <c r="V54" s="27">
        <f t="shared" ref="V54:V74" si="37">U54-L54</f>
        <v>78276</v>
      </c>
      <c r="W54" s="23"/>
    </row>
    <row r="55" spans="1:23" ht="30" customHeight="1" x14ac:dyDescent="0.3">
      <c r="A55" s="23" t="s">
        <v>157</v>
      </c>
      <c r="B55" s="23" t="s">
        <v>158</v>
      </c>
      <c r="C55" s="23" t="s">
        <v>97</v>
      </c>
      <c r="D55" s="24">
        <v>1</v>
      </c>
      <c r="E55" s="27">
        <v>2086</v>
      </c>
      <c r="F55" s="27">
        <f t="shared" si="27"/>
        <v>2086</v>
      </c>
      <c r="G55" s="27">
        <v>0</v>
      </c>
      <c r="H55" s="27">
        <f t="shared" si="28"/>
        <v>0</v>
      </c>
      <c r="I55" s="27">
        <v>0</v>
      </c>
      <c r="J55" s="27">
        <f t="shared" si="29"/>
        <v>0</v>
      </c>
      <c r="K55" s="27">
        <f t="shared" si="30"/>
        <v>2086</v>
      </c>
      <c r="L55" s="27">
        <f t="shared" si="31"/>
        <v>2086</v>
      </c>
      <c r="M55" s="24">
        <v>1</v>
      </c>
      <c r="N55" s="27">
        <v>2086</v>
      </c>
      <c r="O55" s="27">
        <f t="shared" si="32"/>
        <v>2086</v>
      </c>
      <c r="P55" s="27">
        <v>0</v>
      </c>
      <c r="Q55" s="27">
        <f t="shared" si="33"/>
        <v>0</v>
      </c>
      <c r="R55" s="27">
        <v>0</v>
      </c>
      <c r="S55" s="27">
        <f t="shared" si="34"/>
        <v>0</v>
      </c>
      <c r="T55" s="27">
        <f t="shared" si="35"/>
        <v>2086</v>
      </c>
      <c r="U55" s="27">
        <f t="shared" si="36"/>
        <v>2086</v>
      </c>
      <c r="V55" s="27">
        <f t="shared" si="37"/>
        <v>0</v>
      </c>
      <c r="W55" s="23"/>
    </row>
    <row r="56" spans="1:23" ht="30" customHeight="1" x14ac:dyDescent="0.3">
      <c r="A56" s="23" t="s">
        <v>159</v>
      </c>
      <c r="B56" s="23" t="s">
        <v>160</v>
      </c>
      <c r="C56" s="23" t="s">
        <v>161</v>
      </c>
      <c r="D56" s="24">
        <v>23</v>
      </c>
      <c r="E56" s="27">
        <v>7702</v>
      </c>
      <c r="F56" s="27">
        <f t="shared" si="27"/>
        <v>177146</v>
      </c>
      <c r="G56" s="27">
        <v>48981</v>
      </c>
      <c r="H56" s="27">
        <f t="shared" si="28"/>
        <v>1126563</v>
      </c>
      <c r="I56" s="27">
        <v>0</v>
      </c>
      <c r="J56" s="27">
        <f t="shared" si="29"/>
        <v>0</v>
      </c>
      <c r="K56" s="27">
        <f t="shared" si="30"/>
        <v>56683</v>
      </c>
      <c r="L56" s="27">
        <f t="shared" si="31"/>
        <v>1303709</v>
      </c>
      <c r="M56" s="24">
        <v>23</v>
      </c>
      <c r="N56" s="27">
        <v>7702</v>
      </c>
      <c r="O56" s="27">
        <f t="shared" si="32"/>
        <v>177146</v>
      </c>
      <c r="P56" s="27">
        <v>48981</v>
      </c>
      <c r="Q56" s="27">
        <f t="shared" si="33"/>
        <v>1126563</v>
      </c>
      <c r="R56" s="27">
        <v>0</v>
      </c>
      <c r="S56" s="27">
        <f t="shared" si="34"/>
        <v>0</v>
      </c>
      <c r="T56" s="27">
        <f t="shared" si="35"/>
        <v>56683</v>
      </c>
      <c r="U56" s="27">
        <f t="shared" si="36"/>
        <v>1303709</v>
      </c>
      <c r="V56" s="27">
        <f t="shared" si="37"/>
        <v>0</v>
      </c>
      <c r="W56" s="23"/>
    </row>
    <row r="57" spans="1:23" ht="30" customHeight="1" x14ac:dyDescent="0.3">
      <c r="A57" s="23" t="s">
        <v>159</v>
      </c>
      <c r="B57" s="23" t="s">
        <v>162</v>
      </c>
      <c r="C57" s="23" t="s">
        <v>161</v>
      </c>
      <c r="D57" s="24">
        <v>24</v>
      </c>
      <c r="E57" s="27">
        <v>7953</v>
      </c>
      <c r="F57" s="27">
        <f t="shared" si="27"/>
        <v>190872</v>
      </c>
      <c r="G57" s="27">
        <v>48651</v>
      </c>
      <c r="H57" s="27">
        <f t="shared" si="28"/>
        <v>1167624</v>
      </c>
      <c r="I57" s="27">
        <v>0</v>
      </c>
      <c r="J57" s="27">
        <f t="shared" si="29"/>
        <v>0</v>
      </c>
      <c r="K57" s="27">
        <f t="shared" si="30"/>
        <v>56604</v>
      </c>
      <c r="L57" s="27">
        <f t="shared" si="31"/>
        <v>1358496</v>
      </c>
      <c r="M57" s="24">
        <v>24</v>
      </c>
      <c r="N57" s="27">
        <v>7953</v>
      </c>
      <c r="O57" s="27">
        <f t="shared" si="32"/>
        <v>190872</v>
      </c>
      <c r="P57" s="27">
        <v>48651</v>
      </c>
      <c r="Q57" s="27">
        <f t="shared" si="33"/>
        <v>1167624</v>
      </c>
      <c r="R57" s="27">
        <v>0</v>
      </c>
      <c r="S57" s="27">
        <f t="shared" si="34"/>
        <v>0</v>
      </c>
      <c r="T57" s="27">
        <f t="shared" si="35"/>
        <v>56604</v>
      </c>
      <c r="U57" s="27">
        <f t="shared" si="36"/>
        <v>1358496</v>
      </c>
      <c r="V57" s="27">
        <f t="shared" si="37"/>
        <v>0</v>
      </c>
      <c r="W57" s="23"/>
    </row>
    <row r="58" spans="1:23" ht="30" customHeight="1" x14ac:dyDescent="0.3">
      <c r="A58" s="23" t="s">
        <v>163</v>
      </c>
      <c r="B58" s="23" t="s">
        <v>164</v>
      </c>
      <c r="C58" s="23" t="s">
        <v>161</v>
      </c>
      <c r="D58" s="24">
        <v>3</v>
      </c>
      <c r="E58" s="27">
        <v>13894</v>
      </c>
      <c r="F58" s="27">
        <f t="shared" si="27"/>
        <v>41682</v>
      </c>
      <c r="G58" s="27">
        <v>36720</v>
      </c>
      <c r="H58" s="27">
        <f t="shared" si="28"/>
        <v>110160</v>
      </c>
      <c r="I58" s="27">
        <v>0</v>
      </c>
      <c r="J58" s="27">
        <f t="shared" si="29"/>
        <v>0</v>
      </c>
      <c r="K58" s="27">
        <f t="shared" si="30"/>
        <v>50614</v>
      </c>
      <c r="L58" s="27">
        <f t="shared" si="31"/>
        <v>151842</v>
      </c>
      <c r="M58" s="24">
        <v>3</v>
      </c>
      <c r="N58" s="27">
        <v>13894</v>
      </c>
      <c r="O58" s="27">
        <f t="shared" si="32"/>
        <v>41682</v>
      </c>
      <c r="P58" s="27">
        <v>36720</v>
      </c>
      <c r="Q58" s="27">
        <f t="shared" si="33"/>
        <v>110160</v>
      </c>
      <c r="R58" s="27">
        <v>0</v>
      </c>
      <c r="S58" s="27">
        <f t="shared" si="34"/>
        <v>0</v>
      </c>
      <c r="T58" s="27">
        <f t="shared" si="35"/>
        <v>50614</v>
      </c>
      <c r="U58" s="27">
        <f t="shared" si="36"/>
        <v>151842</v>
      </c>
      <c r="V58" s="27">
        <f t="shared" si="37"/>
        <v>0</v>
      </c>
      <c r="W58" s="23"/>
    </row>
    <row r="59" spans="1:23" ht="30" customHeight="1" x14ac:dyDescent="0.3">
      <c r="A59" s="23" t="s">
        <v>165</v>
      </c>
      <c r="B59" s="23" t="s">
        <v>156</v>
      </c>
      <c r="C59" s="23" t="s">
        <v>99</v>
      </c>
      <c r="D59" s="24">
        <v>6</v>
      </c>
      <c r="E59" s="27">
        <v>656</v>
      </c>
      <c r="F59" s="27">
        <f t="shared" si="27"/>
        <v>3936</v>
      </c>
      <c r="G59" s="27">
        <v>0</v>
      </c>
      <c r="H59" s="27">
        <f t="shared" si="28"/>
        <v>0</v>
      </c>
      <c r="I59" s="27">
        <v>0</v>
      </c>
      <c r="J59" s="27">
        <f t="shared" si="29"/>
        <v>0</v>
      </c>
      <c r="K59" s="27">
        <f t="shared" si="30"/>
        <v>656</v>
      </c>
      <c r="L59" s="27">
        <f t="shared" si="31"/>
        <v>3936</v>
      </c>
      <c r="M59" s="24">
        <v>6</v>
      </c>
      <c r="N59" s="27">
        <v>656</v>
      </c>
      <c r="O59" s="27">
        <f t="shared" si="32"/>
        <v>3936</v>
      </c>
      <c r="P59" s="27">
        <v>0</v>
      </c>
      <c r="Q59" s="27">
        <f t="shared" si="33"/>
        <v>0</v>
      </c>
      <c r="R59" s="27">
        <v>0</v>
      </c>
      <c r="S59" s="27">
        <f t="shared" si="34"/>
        <v>0</v>
      </c>
      <c r="T59" s="27">
        <f t="shared" si="35"/>
        <v>656</v>
      </c>
      <c r="U59" s="27">
        <f t="shared" si="36"/>
        <v>3936</v>
      </c>
      <c r="V59" s="27">
        <f t="shared" si="37"/>
        <v>0</v>
      </c>
      <c r="W59" s="23"/>
    </row>
    <row r="60" spans="1:23" ht="30" customHeight="1" x14ac:dyDescent="0.3">
      <c r="A60" s="23" t="s">
        <v>166</v>
      </c>
      <c r="B60" s="23" t="s">
        <v>156</v>
      </c>
      <c r="C60" s="23" t="s">
        <v>99</v>
      </c>
      <c r="D60" s="24">
        <v>3</v>
      </c>
      <c r="E60" s="27">
        <v>12881</v>
      </c>
      <c r="F60" s="27">
        <f t="shared" si="27"/>
        <v>38643</v>
      </c>
      <c r="G60" s="27">
        <v>0</v>
      </c>
      <c r="H60" s="27">
        <f t="shared" si="28"/>
        <v>0</v>
      </c>
      <c r="I60" s="27">
        <v>0</v>
      </c>
      <c r="J60" s="27">
        <f t="shared" si="29"/>
        <v>0</v>
      </c>
      <c r="K60" s="27">
        <f t="shared" si="30"/>
        <v>12881</v>
      </c>
      <c r="L60" s="27">
        <f t="shared" si="31"/>
        <v>38643</v>
      </c>
      <c r="M60" s="24">
        <v>4</v>
      </c>
      <c r="N60" s="27">
        <v>12881</v>
      </c>
      <c r="O60" s="27">
        <f t="shared" si="32"/>
        <v>51524</v>
      </c>
      <c r="P60" s="27">
        <v>0</v>
      </c>
      <c r="Q60" s="27">
        <f t="shared" si="33"/>
        <v>0</v>
      </c>
      <c r="R60" s="27">
        <v>0</v>
      </c>
      <c r="S60" s="27">
        <f t="shared" si="34"/>
        <v>0</v>
      </c>
      <c r="T60" s="27">
        <f t="shared" si="35"/>
        <v>12881</v>
      </c>
      <c r="U60" s="27">
        <f t="shared" si="36"/>
        <v>51524</v>
      </c>
      <c r="V60" s="27">
        <f t="shared" si="37"/>
        <v>12881</v>
      </c>
      <c r="W60" s="23"/>
    </row>
    <row r="61" spans="1:23" ht="30" customHeight="1" x14ac:dyDescent="0.3">
      <c r="A61" s="23" t="s">
        <v>167</v>
      </c>
      <c r="B61" s="23" t="s">
        <v>0</v>
      </c>
      <c r="C61" s="23" t="s">
        <v>99</v>
      </c>
      <c r="D61" s="24">
        <v>1</v>
      </c>
      <c r="E61" s="27">
        <v>772</v>
      </c>
      <c r="F61" s="27">
        <f t="shared" si="27"/>
        <v>772</v>
      </c>
      <c r="G61" s="27">
        <v>0</v>
      </c>
      <c r="H61" s="27">
        <f t="shared" si="28"/>
        <v>0</v>
      </c>
      <c r="I61" s="27">
        <v>0</v>
      </c>
      <c r="J61" s="27">
        <f t="shared" si="29"/>
        <v>0</v>
      </c>
      <c r="K61" s="27">
        <f t="shared" si="30"/>
        <v>772</v>
      </c>
      <c r="L61" s="27">
        <f t="shared" si="31"/>
        <v>772</v>
      </c>
      <c r="M61" s="24">
        <v>1</v>
      </c>
      <c r="N61" s="27">
        <v>772</v>
      </c>
      <c r="O61" s="27">
        <f t="shared" si="32"/>
        <v>772</v>
      </c>
      <c r="P61" s="27">
        <v>0</v>
      </c>
      <c r="Q61" s="27">
        <f t="shared" si="33"/>
        <v>0</v>
      </c>
      <c r="R61" s="27">
        <v>0</v>
      </c>
      <c r="S61" s="27">
        <f t="shared" si="34"/>
        <v>0</v>
      </c>
      <c r="T61" s="27">
        <f t="shared" si="35"/>
        <v>772</v>
      </c>
      <c r="U61" s="27">
        <f t="shared" si="36"/>
        <v>772</v>
      </c>
      <c r="V61" s="27">
        <f t="shared" si="37"/>
        <v>0</v>
      </c>
      <c r="W61" s="23"/>
    </row>
    <row r="62" spans="1:23" ht="30" customHeight="1" x14ac:dyDescent="0.3">
      <c r="A62" s="23" t="s">
        <v>168</v>
      </c>
      <c r="B62" s="23" t="s">
        <v>156</v>
      </c>
      <c r="C62" s="23" t="s">
        <v>144</v>
      </c>
      <c r="D62" s="24">
        <v>4</v>
      </c>
      <c r="E62" s="27">
        <v>2488</v>
      </c>
      <c r="F62" s="27">
        <f t="shared" si="27"/>
        <v>9952</v>
      </c>
      <c r="G62" s="27">
        <v>0</v>
      </c>
      <c r="H62" s="27">
        <f t="shared" si="28"/>
        <v>0</v>
      </c>
      <c r="I62" s="27">
        <v>0</v>
      </c>
      <c r="J62" s="27">
        <f t="shared" si="29"/>
        <v>0</v>
      </c>
      <c r="K62" s="27">
        <f t="shared" si="30"/>
        <v>2488</v>
      </c>
      <c r="L62" s="27">
        <f t="shared" si="31"/>
        <v>9952</v>
      </c>
      <c r="M62" s="24">
        <v>4</v>
      </c>
      <c r="N62" s="27">
        <v>2488</v>
      </c>
      <c r="O62" s="27">
        <f t="shared" si="32"/>
        <v>9952</v>
      </c>
      <c r="P62" s="27">
        <v>0</v>
      </c>
      <c r="Q62" s="27">
        <f t="shared" si="33"/>
        <v>0</v>
      </c>
      <c r="R62" s="27">
        <v>0</v>
      </c>
      <c r="S62" s="27">
        <f t="shared" si="34"/>
        <v>0</v>
      </c>
      <c r="T62" s="27">
        <f t="shared" si="35"/>
        <v>2488</v>
      </c>
      <c r="U62" s="27">
        <f t="shared" si="36"/>
        <v>9952</v>
      </c>
      <c r="V62" s="27">
        <f t="shared" si="37"/>
        <v>0</v>
      </c>
      <c r="W62" s="23"/>
    </row>
    <row r="63" spans="1:23" ht="30" customHeight="1" x14ac:dyDescent="0.3">
      <c r="A63" s="23" t="s">
        <v>169</v>
      </c>
      <c r="B63" s="23" t="s">
        <v>156</v>
      </c>
      <c r="C63" s="23" t="s">
        <v>144</v>
      </c>
      <c r="D63" s="24">
        <v>3</v>
      </c>
      <c r="E63" s="27">
        <v>21508</v>
      </c>
      <c r="F63" s="27">
        <f t="shared" si="27"/>
        <v>64524</v>
      </c>
      <c r="G63" s="27">
        <v>14839</v>
      </c>
      <c r="H63" s="27">
        <f t="shared" si="28"/>
        <v>44517</v>
      </c>
      <c r="I63" s="27">
        <v>0</v>
      </c>
      <c r="J63" s="27">
        <f t="shared" si="29"/>
        <v>0</v>
      </c>
      <c r="K63" s="27">
        <f t="shared" si="30"/>
        <v>36347</v>
      </c>
      <c r="L63" s="27">
        <f t="shared" si="31"/>
        <v>109041</v>
      </c>
      <c r="M63" s="24">
        <v>4</v>
      </c>
      <c r="N63" s="27">
        <v>21508</v>
      </c>
      <c r="O63" s="27">
        <f t="shared" si="32"/>
        <v>86032</v>
      </c>
      <c r="P63" s="27">
        <v>14839</v>
      </c>
      <c r="Q63" s="27">
        <f t="shared" si="33"/>
        <v>59356</v>
      </c>
      <c r="R63" s="27">
        <v>0</v>
      </c>
      <c r="S63" s="27">
        <f t="shared" si="34"/>
        <v>0</v>
      </c>
      <c r="T63" s="27">
        <f t="shared" si="35"/>
        <v>36347</v>
      </c>
      <c r="U63" s="27">
        <f t="shared" si="36"/>
        <v>145388</v>
      </c>
      <c r="V63" s="27">
        <f t="shared" si="37"/>
        <v>36347</v>
      </c>
      <c r="W63" s="23"/>
    </row>
    <row r="64" spans="1:23" ht="30" customHeight="1" x14ac:dyDescent="0.3">
      <c r="A64" s="23" t="s">
        <v>170</v>
      </c>
      <c r="B64" s="23" t="s">
        <v>171</v>
      </c>
      <c r="C64" s="23" t="s">
        <v>98</v>
      </c>
      <c r="D64" s="24">
        <v>1</v>
      </c>
      <c r="E64" s="27">
        <v>8587</v>
      </c>
      <c r="F64" s="27">
        <f t="shared" si="27"/>
        <v>8587</v>
      </c>
      <c r="G64" s="27">
        <v>0</v>
      </c>
      <c r="H64" s="27">
        <f t="shared" si="28"/>
        <v>0</v>
      </c>
      <c r="I64" s="27">
        <v>0</v>
      </c>
      <c r="J64" s="27">
        <f t="shared" si="29"/>
        <v>0</v>
      </c>
      <c r="K64" s="27">
        <f t="shared" si="30"/>
        <v>8587</v>
      </c>
      <c r="L64" s="27">
        <f t="shared" si="31"/>
        <v>8587</v>
      </c>
      <c r="M64" s="24">
        <v>1</v>
      </c>
      <c r="N64" s="27">
        <v>8587</v>
      </c>
      <c r="O64" s="27">
        <f t="shared" si="32"/>
        <v>8587</v>
      </c>
      <c r="P64" s="27">
        <v>0</v>
      </c>
      <c r="Q64" s="27">
        <f t="shared" si="33"/>
        <v>0</v>
      </c>
      <c r="R64" s="27">
        <v>0</v>
      </c>
      <c r="S64" s="27">
        <f t="shared" si="34"/>
        <v>0</v>
      </c>
      <c r="T64" s="27">
        <f t="shared" si="35"/>
        <v>8587</v>
      </c>
      <c r="U64" s="27">
        <f t="shared" si="36"/>
        <v>8587</v>
      </c>
      <c r="V64" s="27">
        <f t="shared" si="37"/>
        <v>0</v>
      </c>
      <c r="W64" s="23"/>
    </row>
    <row r="65" spans="1:23" ht="30" customHeight="1" x14ac:dyDescent="0.3">
      <c r="A65" s="23" t="s">
        <v>172</v>
      </c>
      <c r="B65" s="23" t="s">
        <v>173</v>
      </c>
      <c r="C65" s="23" t="s">
        <v>161</v>
      </c>
      <c r="D65" s="24">
        <v>34</v>
      </c>
      <c r="E65" s="27">
        <v>1001</v>
      </c>
      <c r="F65" s="27">
        <f t="shared" si="27"/>
        <v>34034</v>
      </c>
      <c r="G65" s="27">
        <v>6797</v>
      </c>
      <c r="H65" s="27">
        <f t="shared" si="28"/>
        <v>231098</v>
      </c>
      <c r="I65" s="27">
        <v>0</v>
      </c>
      <c r="J65" s="27">
        <f t="shared" si="29"/>
        <v>0</v>
      </c>
      <c r="K65" s="27">
        <f t="shared" si="30"/>
        <v>7798</v>
      </c>
      <c r="L65" s="27">
        <f t="shared" si="31"/>
        <v>265132</v>
      </c>
      <c r="M65" s="24">
        <v>34</v>
      </c>
      <c r="N65" s="27">
        <v>1001</v>
      </c>
      <c r="O65" s="27">
        <f t="shared" si="32"/>
        <v>34034</v>
      </c>
      <c r="P65" s="27">
        <v>6797</v>
      </c>
      <c r="Q65" s="27">
        <f t="shared" si="33"/>
        <v>231098</v>
      </c>
      <c r="R65" s="27">
        <v>0</v>
      </c>
      <c r="S65" s="27">
        <f t="shared" si="34"/>
        <v>0</v>
      </c>
      <c r="T65" s="27">
        <f t="shared" si="35"/>
        <v>7798</v>
      </c>
      <c r="U65" s="27">
        <f t="shared" si="36"/>
        <v>265132</v>
      </c>
      <c r="V65" s="27">
        <f t="shared" si="37"/>
        <v>0</v>
      </c>
      <c r="W65" s="23"/>
    </row>
    <row r="66" spans="1:23" ht="30" customHeight="1" x14ac:dyDescent="0.3">
      <c r="A66" s="23" t="s">
        <v>174</v>
      </c>
      <c r="B66" s="23" t="s">
        <v>175</v>
      </c>
      <c r="C66" s="23" t="s">
        <v>87</v>
      </c>
      <c r="D66" s="24">
        <v>1</v>
      </c>
      <c r="E66" s="27">
        <v>12881</v>
      </c>
      <c r="F66" s="27">
        <f t="shared" si="27"/>
        <v>12881</v>
      </c>
      <c r="G66" s="27">
        <v>44950</v>
      </c>
      <c r="H66" s="27">
        <f t="shared" si="28"/>
        <v>44950</v>
      </c>
      <c r="I66" s="27">
        <v>0</v>
      </c>
      <c r="J66" s="27">
        <f t="shared" si="29"/>
        <v>0</v>
      </c>
      <c r="K66" s="27">
        <f t="shared" si="30"/>
        <v>57831</v>
      </c>
      <c r="L66" s="27">
        <f t="shared" si="31"/>
        <v>57831</v>
      </c>
      <c r="M66" s="24">
        <v>1</v>
      </c>
      <c r="N66" s="27">
        <v>12881</v>
      </c>
      <c r="O66" s="27">
        <f t="shared" si="32"/>
        <v>12881</v>
      </c>
      <c r="P66" s="27">
        <v>44950</v>
      </c>
      <c r="Q66" s="27">
        <f t="shared" si="33"/>
        <v>44950</v>
      </c>
      <c r="R66" s="27">
        <v>0</v>
      </c>
      <c r="S66" s="27">
        <f t="shared" si="34"/>
        <v>0</v>
      </c>
      <c r="T66" s="27">
        <f t="shared" si="35"/>
        <v>57831</v>
      </c>
      <c r="U66" s="27">
        <f t="shared" si="36"/>
        <v>57831</v>
      </c>
      <c r="V66" s="27">
        <f t="shared" si="37"/>
        <v>0</v>
      </c>
      <c r="W66" s="23"/>
    </row>
    <row r="67" spans="1:23" ht="30" customHeight="1" x14ac:dyDescent="0.3">
      <c r="A67" s="23" t="s">
        <v>176</v>
      </c>
      <c r="B67" s="23" t="s">
        <v>177</v>
      </c>
      <c r="C67" s="23" t="s">
        <v>144</v>
      </c>
      <c r="D67" s="24">
        <v>1</v>
      </c>
      <c r="E67" s="27">
        <v>11593</v>
      </c>
      <c r="F67" s="27">
        <f t="shared" si="27"/>
        <v>11593</v>
      </c>
      <c r="G67" s="27">
        <v>56980</v>
      </c>
      <c r="H67" s="27">
        <f t="shared" si="28"/>
        <v>56980</v>
      </c>
      <c r="I67" s="27">
        <v>0</v>
      </c>
      <c r="J67" s="27">
        <f t="shared" si="29"/>
        <v>0</v>
      </c>
      <c r="K67" s="27">
        <f t="shared" si="30"/>
        <v>68573</v>
      </c>
      <c r="L67" s="27">
        <f t="shared" si="31"/>
        <v>68573</v>
      </c>
      <c r="M67" s="24">
        <v>1</v>
      </c>
      <c r="N67" s="27">
        <v>11593</v>
      </c>
      <c r="O67" s="27">
        <f t="shared" si="32"/>
        <v>11593</v>
      </c>
      <c r="P67" s="27">
        <v>56980</v>
      </c>
      <c r="Q67" s="27">
        <f t="shared" si="33"/>
        <v>56980</v>
      </c>
      <c r="R67" s="27">
        <v>0</v>
      </c>
      <c r="S67" s="27">
        <f t="shared" si="34"/>
        <v>0</v>
      </c>
      <c r="T67" s="27">
        <f t="shared" si="35"/>
        <v>68573</v>
      </c>
      <c r="U67" s="27">
        <f t="shared" si="36"/>
        <v>68573</v>
      </c>
      <c r="V67" s="27">
        <f t="shared" si="37"/>
        <v>0</v>
      </c>
      <c r="W67" s="23"/>
    </row>
    <row r="68" spans="1:23" ht="30" customHeight="1" x14ac:dyDescent="0.3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7">
        <f t="shared" si="37"/>
        <v>0</v>
      </c>
      <c r="W68" s="24"/>
    </row>
    <row r="69" spans="1:23" ht="30" customHeight="1" x14ac:dyDescent="0.3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7">
        <f t="shared" si="37"/>
        <v>0</v>
      </c>
      <c r="W69" s="24"/>
    </row>
    <row r="70" spans="1:23" ht="30" customHeight="1" x14ac:dyDescent="0.3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7">
        <f t="shared" si="37"/>
        <v>0</v>
      </c>
      <c r="W70" s="24"/>
    </row>
    <row r="71" spans="1:23" ht="30" customHeight="1" x14ac:dyDescent="0.3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7">
        <f t="shared" si="37"/>
        <v>0</v>
      </c>
      <c r="W71" s="24"/>
    </row>
    <row r="72" spans="1:23" ht="30" customHeight="1" x14ac:dyDescent="0.3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7">
        <f t="shared" si="37"/>
        <v>0</v>
      </c>
      <c r="W72" s="24"/>
    </row>
    <row r="73" spans="1:23" ht="30" customHeight="1" x14ac:dyDescent="0.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7">
        <f t="shared" si="37"/>
        <v>0</v>
      </c>
      <c r="W73" s="24"/>
    </row>
    <row r="74" spans="1:23" ht="30" customHeight="1" x14ac:dyDescent="0.3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7">
        <f t="shared" si="37"/>
        <v>0</v>
      </c>
      <c r="W74" s="24"/>
    </row>
    <row r="75" spans="1:23" ht="30" customHeight="1" x14ac:dyDescent="0.3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:23" ht="30" customHeight="1" x14ac:dyDescent="0.3">
      <c r="A76" s="44" t="s">
        <v>86</v>
      </c>
      <c r="B76" s="45"/>
      <c r="C76" s="45"/>
      <c r="D76" s="45"/>
      <c r="E76" s="45"/>
      <c r="F76" s="46">
        <f>SUM(F54:F75)</f>
        <v>641508</v>
      </c>
      <c r="G76" s="45"/>
      <c r="H76" s="46">
        <f>SUM(H54:H75)</f>
        <v>3050196</v>
      </c>
      <c r="I76" s="45"/>
      <c r="J76" s="46">
        <f>SUM(J54:J75)</f>
        <v>0</v>
      </c>
      <c r="K76" s="45"/>
      <c r="L76" s="46">
        <f>SUM(L54:L75)</f>
        <v>3691704</v>
      </c>
      <c r="M76" s="45"/>
      <c r="N76" s="45"/>
      <c r="O76" s="46">
        <f>SUM(O54:O75)</f>
        <v>687097</v>
      </c>
      <c r="P76" s="45"/>
      <c r="Q76" s="46">
        <f>SUM(Q54:Q75)</f>
        <v>3132111</v>
      </c>
      <c r="R76" s="45"/>
      <c r="S76" s="46">
        <f>SUM(S54:S75)</f>
        <v>0</v>
      </c>
      <c r="T76" s="45"/>
      <c r="U76" s="46">
        <f>SUM(U54:U75)</f>
        <v>3819208</v>
      </c>
      <c r="V76" s="46">
        <f>U76-L76</f>
        <v>127504</v>
      </c>
      <c r="W76" s="45"/>
    </row>
    <row r="77" spans="1:23" ht="30" customHeight="1" x14ac:dyDescent="0.3">
      <c r="A77" s="23" t="s">
        <v>112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:23" ht="30" customHeight="1" x14ac:dyDescent="0.3">
      <c r="A78" s="23" t="s">
        <v>178</v>
      </c>
      <c r="B78" s="23" t="s">
        <v>179</v>
      </c>
      <c r="C78" s="23" t="s">
        <v>146</v>
      </c>
      <c r="D78" s="24">
        <v>3</v>
      </c>
      <c r="E78" s="27">
        <v>176041</v>
      </c>
      <c r="F78" s="27">
        <f t="shared" ref="F78:F83" si="38">INT(D78*E78)</f>
        <v>528123</v>
      </c>
      <c r="G78" s="27">
        <v>111705</v>
      </c>
      <c r="H78" s="27">
        <f t="shared" ref="H78:H83" si="39">INT(D78*G78)</f>
        <v>335115</v>
      </c>
      <c r="I78" s="27">
        <v>0</v>
      </c>
      <c r="J78" s="27">
        <f t="shared" ref="J78:J83" si="40">INT(D78*I78)</f>
        <v>0</v>
      </c>
      <c r="K78" s="27">
        <f t="shared" ref="K78:K83" si="41">E78+G78+I78</f>
        <v>287746</v>
      </c>
      <c r="L78" s="27">
        <f t="shared" ref="L78:L83" si="42">INT(D78*K78)</f>
        <v>863238</v>
      </c>
      <c r="M78" s="24">
        <v>4</v>
      </c>
      <c r="N78" s="27">
        <v>176041</v>
      </c>
      <c r="O78" s="27">
        <f t="shared" ref="O78:O83" si="43">INT(M78*N78)</f>
        <v>704164</v>
      </c>
      <c r="P78" s="27">
        <v>111705</v>
      </c>
      <c r="Q78" s="27">
        <f t="shared" ref="Q78:Q83" si="44">INT(M78*P78)</f>
        <v>446820</v>
      </c>
      <c r="R78" s="27">
        <v>0</v>
      </c>
      <c r="S78" s="27">
        <f t="shared" ref="S78:S83" si="45">INT(M78*R78)</f>
        <v>0</v>
      </c>
      <c r="T78" s="27">
        <f t="shared" ref="T78:T83" si="46">N78+P78+R78</f>
        <v>287746</v>
      </c>
      <c r="U78" s="27">
        <f t="shared" ref="U78:U83" si="47">INT(M78*T78)</f>
        <v>1150984</v>
      </c>
      <c r="V78" s="27">
        <f t="shared" ref="V78:V98" si="48">U78-L78</f>
        <v>287746</v>
      </c>
      <c r="W78" s="23"/>
    </row>
    <row r="79" spans="1:23" ht="30" customHeight="1" x14ac:dyDescent="0.3">
      <c r="A79" s="23" t="s">
        <v>180</v>
      </c>
      <c r="B79" s="23" t="s">
        <v>181</v>
      </c>
      <c r="C79" s="23" t="s">
        <v>146</v>
      </c>
      <c r="D79" s="24">
        <v>3</v>
      </c>
      <c r="E79" s="27">
        <v>90167</v>
      </c>
      <c r="F79" s="27">
        <f t="shared" si="38"/>
        <v>270501</v>
      </c>
      <c r="G79" s="27">
        <v>42817</v>
      </c>
      <c r="H79" s="27">
        <f t="shared" si="39"/>
        <v>128451</v>
      </c>
      <c r="I79" s="27">
        <v>0</v>
      </c>
      <c r="J79" s="27">
        <f t="shared" si="40"/>
        <v>0</v>
      </c>
      <c r="K79" s="27">
        <f t="shared" si="41"/>
        <v>132984</v>
      </c>
      <c r="L79" s="27">
        <f t="shared" si="42"/>
        <v>398952</v>
      </c>
      <c r="M79" s="24">
        <v>4</v>
      </c>
      <c r="N79" s="27">
        <v>90167</v>
      </c>
      <c r="O79" s="27">
        <f t="shared" si="43"/>
        <v>360668</v>
      </c>
      <c r="P79" s="27">
        <v>42817</v>
      </c>
      <c r="Q79" s="27">
        <f t="shared" si="44"/>
        <v>171268</v>
      </c>
      <c r="R79" s="27">
        <v>0</v>
      </c>
      <c r="S79" s="27">
        <f t="shared" si="45"/>
        <v>0</v>
      </c>
      <c r="T79" s="27">
        <f t="shared" si="46"/>
        <v>132984</v>
      </c>
      <c r="U79" s="27">
        <f t="shared" si="47"/>
        <v>531936</v>
      </c>
      <c r="V79" s="27">
        <f t="shared" si="48"/>
        <v>132984</v>
      </c>
      <c r="W79" s="23"/>
    </row>
    <row r="80" spans="1:23" ht="30" customHeight="1" x14ac:dyDescent="0.3">
      <c r="A80" s="23" t="s">
        <v>182</v>
      </c>
      <c r="B80" s="23" t="s">
        <v>183</v>
      </c>
      <c r="C80" s="23" t="s">
        <v>146</v>
      </c>
      <c r="D80" s="24">
        <v>4</v>
      </c>
      <c r="E80" s="27">
        <v>89309</v>
      </c>
      <c r="F80" s="27">
        <f t="shared" si="38"/>
        <v>357236</v>
      </c>
      <c r="G80" s="27">
        <v>24949</v>
      </c>
      <c r="H80" s="27">
        <f t="shared" si="39"/>
        <v>99796</v>
      </c>
      <c r="I80" s="27">
        <v>0</v>
      </c>
      <c r="J80" s="27">
        <f t="shared" si="40"/>
        <v>0</v>
      </c>
      <c r="K80" s="27">
        <f t="shared" si="41"/>
        <v>114258</v>
      </c>
      <c r="L80" s="27">
        <f t="shared" si="42"/>
        <v>457032</v>
      </c>
      <c r="M80" s="24">
        <v>4</v>
      </c>
      <c r="N80" s="27">
        <v>89309</v>
      </c>
      <c r="O80" s="27">
        <f t="shared" si="43"/>
        <v>357236</v>
      </c>
      <c r="P80" s="27">
        <v>24949</v>
      </c>
      <c r="Q80" s="27">
        <f t="shared" si="44"/>
        <v>99796</v>
      </c>
      <c r="R80" s="27">
        <v>0</v>
      </c>
      <c r="S80" s="27">
        <f t="shared" si="45"/>
        <v>0</v>
      </c>
      <c r="T80" s="27">
        <f t="shared" si="46"/>
        <v>114258</v>
      </c>
      <c r="U80" s="27">
        <f t="shared" si="47"/>
        <v>457032</v>
      </c>
      <c r="V80" s="27">
        <f t="shared" si="48"/>
        <v>0</v>
      </c>
      <c r="W80" s="23"/>
    </row>
    <row r="81" spans="1:23" ht="30" customHeight="1" x14ac:dyDescent="0.3">
      <c r="A81" s="23" t="s">
        <v>184</v>
      </c>
      <c r="B81" s="23" t="s">
        <v>185</v>
      </c>
      <c r="C81" s="23" t="s">
        <v>146</v>
      </c>
      <c r="D81" s="24">
        <v>3</v>
      </c>
      <c r="E81" s="27">
        <v>21468</v>
      </c>
      <c r="F81" s="27">
        <f t="shared" si="38"/>
        <v>64404</v>
      </c>
      <c r="G81" s="27">
        <v>13039</v>
      </c>
      <c r="H81" s="27">
        <f t="shared" si="39"/>
        <v>39117</v>
      </c>
      <c r="I81" s="27">
        <v>0</v>
      </c>
      <c r="J81" s="27">
        <f t="shared" si="40"/>
        <v>0</v>
      </c>
      <c r="K81" s="27">
        <f t="shared" si="41"/>
        <v>34507</v>
      </c>
      <c r="L81" s="27">
        <f t="shared" si="42"/>
        <v>103521</v>
      </c>
      <c r="M81" s="24">
        <v>4</v>
      </c>
      <c r="N81" s="27">
        <v>21468</v>
      </c>
      <c r="O81" s="27">
        <f t="shared" si="43"/>
        <v>85872</v>
      </c>
      <c r="P81" s="27">
        <v>13039</v>
      </c>
      <c r="Q81" s="27">
        <f t="shared" si="44"/>
        <v>52156</v>
      </c>
      <c r="R81" s="27">
        <v>0</v>
      </c>
      <c r="S81" s="27">
        <f t="shared" si="45"/>
        <v>0</v>
      </c>
      <c r="T81" s="27">
        <f t="shared" si="46"/>
        <v>34507</v>
      </c>
      <c r="U81" s="27">
        <f t="shared" si="47"/>
        <v>138028</v>
      </c>
      <c r="V81" s="27">
        <f t="shared" si="48"/>
        <v>34507</v>
      </c>
      <c r="W81" s="23"/>
    </row>
    <row r="82" spans="1:23" ht="30" customHeight="1" x14ac:dyDescent="0.3">
      <c r="A82" s="23" t="s">
        <v>186</v>
      </c>
      <c r="B82" s="23" t="s">
        <v>187</v>
      </c>
      <c r="C82" s="23" t="s">
        <v>146</v>
      </c>
      <c r="D82" s="24">
        <v>3</v>
      </c>
      <c r="E82" s="27">
        <v>17174</v>
      </c>
      <c r="F82" s="27">
        <f t="shared" si="38"/>
        <v>51522</v>
      </c>
      <c r="G82" s="27">
        <v>9351</v>
      </c>
      <c r="H82" s="27">
        <f t="shared" si="39"/>
        <v>28053</v>
      </c>
      <c r="I82" s="27">
        <v>0</v>
      </c>
      <c r="J82" s="27">
        <f t="shared" si="40"/>
        <v>0</v>
      </c>
      <c r="K82" s="27">
        <f t="shared" si="41"/>
        <v>26525</v>
      </c>
      <c r="L82" s="27">
        <f t="shared" si="42"/>
        <v>79575</v>
      </c>
      <c r="M82" s="24">
        <v>4</v>
      </c>
      <c r="N82" s="27">
        <v>17174</v>
      </c>
      <c r="O82" s="27">
        <f t="shared" si="43"/>
        <v>68696</v>
      </c>
      <c r="P82" s="27">
        <v>9351</v>
      </c>
      <c r="Q82" s="27">
        <f t="shared" si="44"/>
        <v>37404</v>
      </c>
      <c r="R82" s="27">
        <v>0</v>
      </c>
      <c r="S82" s="27">
        <f t="shared" si="45"/>
        <v>0</v>
      </c>
      <c r="T82" s="27">
        <f t="shared" si="46"/>
        <v>26525</v>
      </c>
      <c r="U82" s="27">
        <f t="shared" si="47"/>
        <v>106100</v>
      </c>
      <c r="V82" s="27">
        <f t="shared" si="48"/>
        <v>26525</v>
      </c>
      <c r="W82" s="23"/>
    </row>
    <row r="83" spans="1:23" ht="30" customHeight="1" x14ac:dyDescent="0.3">
      <c r="A83" s="23" t="s">
        <v>188</v>
      </c>
      <c r="B83" s="23" t="s">
        <v>187</v>
      </c>
      <c r="C83" s="23" t="s">
        <v>146</v>
      </c>
      <c r="D83" s="24">
        <v>3</v>
      </c>
      <c r="E83" s="27">
        <v>12022</v>
      </c>
      <c r="F83" s="27">
        <f t="shared" si="38"/>
        <v>36066</v>
      </c>
      <c r="G83" s="27">
        <v>9351</v>
      </c>
      <c r="H83" s="27">
        <f t="shared" si="39"/>
        <v>28053</v>
      </c>
      <c r="I83" s="27">
        <v>0</v>
      </c>
      <c r="J83" s="27">
        <f t="shared" si="40"/>
        <v>0</v>
      </c>
      <c r="K83" s="27">
        <f t="shared" si="41"/>
        <v>21373</v>
      </c>
      <c r="L83" s="27">
        <f t="shared" si="42"/>
        <v>64119</v>
      </c>
      <c r="M83" s="24">
        <v>4</v>
      </c>
      <c r="N83" s="27">
        <v>12022</v>
      </c>
      <c r="O83" s="27">
        <f t="shared" si="43"/>
        <v>48088</v>
      </c>
      <c r="P83" s="27">
        <v>9351</v>
      </c>
      <c r="Q83" s="27">
        <f t="shared" si="44"/>
        <v>37404</v>
      </c>
      <c r="R83" s="27">
        <v>0</v>
      </c>
      <c r="S83" s="27">
        <f t="shared" si="45"/>
        <v>0</v>
      </c>
      <c r="T83" s="27">
        <f t="shared" si="46"/>
        <v>21373</v>
      </c>
      <c r="U83" s="27">
        <f t="shared" si="47"/>
        <v>85492</v>
      </c>
      <c r="V83" s="27">
        <f t="shared" si="48"/>
        <v>21373</v>
      </c>
      <c r="W83" s="23"/>
    </row>
    <row r="84" spans="1:23" ht="30" customHeight="1" x14ac:dyDescent="0.3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7">
        <f t="shared" si="48"/>
        <v>0</v>
      </c>
      <c r="W84" s="24"/>
    </row>
    <row r="85" spans="1:23" ht="30" customHeigh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7">
        <f t="shared" si="48"/>
        <v>0</v>
      </c>
      <c r="W85" s="24"/>
    </row>
    <row r="86" spans="1:23" ht="30" customHeight="1" x14ac:dyDescent="0.3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7">
        <f t="shared" si="48"/>
        <v>0</v>
      </c>
      <c r="W86" s="24"/>
    </row>
    <row r="87" spans="1:23" ht="30" customHeight="1" x14ac:dyDescent="0.3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7">
        <f t="shared" si="48"/>
        <v>0</v>
      </c>
      <c r="W87" s="24"/>
    </row>
    <row r="88" spans="1:23" ht="30" customHeight="1" x14ac:dyDescent="0.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7">
        <f t="shared" si="48"/>
        <v>0</v>
      </c>
      <c r="W88" s="24"/>
    </row>
    <row r="89" spans="1:23" ht="30" customHeight="1" x14ac:dyDescent="0.3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7">
        <f t="shared" si="48"/>
        <v>0</v>
      </c>
      <c r="W89" s="24"/>
    </row>
    <row r="90" spans="1:23" ht="30" customHeight="1" x14ac:dyDescent="0.3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7">
        <f t="shared" si="48"/>
        <v>0</v>
      </c>
      <c r="W90" s="24"/>
    </row>
    <row r="91" spans="1:23" ht="30" customHeight="1" x14ac:dyDescent="0.3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7">
        <f t="shared" si="48"/>
        <v>0</v>
      </c>
      <c r="W91" s="24"/>
    </row>
    <row r="92" spans="1:23" ht="30" customHeight="1" x14ac:dyDescent="0.3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7">
        <f t="shared" si="48"/>
        <v>0</v>
      </c>
      <c r="W92" s="24"/>
    </row>
    <row r="93" spans="1:23" ht="30" customHeight="1" x14ac:dyDescent="0.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7">
        <f t="shared" si="48"/>
        <v>0</v>
      </c>
      <c r="W93" s="24"/>
    </row>
    <row r="94" spans="1:23" ht="30" customHeight="1" x14ac:dyDescent="0.3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7">
        <f t="shared" si="48"/>
        <v>0</v>
      </c>
      <c r="W94" s="24"/>
    </row>
    <row r="95" spans="1:23" ht="30" customHeight="1" x14ac:dyDescent="0.3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7">
        <f t="shared" si="48"/>
        <v>0</v>
      </c>
      <c r="W95" s="24"/>
    </row>
    <row r="96" spans="1:23" ht="30" customHeight="1" x14ac:dyDescent="0.3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7">
        <f t="shared" si="48"/>
        <v>0</v>
      </c>
      <c r="W96" s="24"/>
    </row>
    <row r="97" spans="1:23" ht="30" customHeight="1" x14ac:dyDescent="0.3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7">
        <f t="shared" si="48"/>
        <v>0</v>
      </c>
      <c r="W97" s="24"/>
    </row>
    <row r="98" spans="1:23" ht="30" customHeight="1" x14ac:dyDescent="0.3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7">
        <f t="shared" si="48"/>
        <v>0</v>
      </c>
      <c r="W98" s="24"/>
    </row>
    <row r="99" spans="1:23" ht="30" customHeight="1" x14ac:dyDescent="0.3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</row>
    <row r="100" spans="1:23" ht="30" customHeight="1" x14ac:dyDescent="0.3">
      <c r="A100" s="44" t="s">
        <v>86</v>
      </c>
      <c r="B100" s="45"/>
      <c r="C100" s="45"/>
      <c r="D100" s="45"/>
      <c r="E100" s="45"/>
      <c r="F100" s="46">
        <f>SUM(F78:F99)</f>
        <v>1307852</v>
      </c>
      <c r="G100" s="45"/>
      <c r="H100" s="46">
        <f>SUM(H78:H99)</f>
        <v>658585</v>
      </c>
      <c r="I100" s="45"/>
      <c r="J100" s="46">
        <f>SUM(J78:J99)</f>
        <v>0</v>
      </c>
      <c r="K100" s="45"/>
      <c r="L100" s="46">
        <f>SUM(L78:L99)</f>
        <v>1966437</v>
      </c>
      <c r="M100" s="45"/>
      <c r="N100" s="45"/>
      <c r="O100" s="46">
        <f>SUM(O78:O99)</f>
        <v>1624724</v>
      </c>
      <c r="P100" s="45"/>
      <c r="Q100" s="46">
        <f>SUM(Q78:Q99)</f>
        <v>844848</v>
      </c>
      <c r="R100" s="45"/>
      <c r="S100" s="46">
        <f>SUM(S78:S99)</f>
        <v>0</v>
      </c>
      <c r="T100" s="45"/>
      <c r="U100" s="46">
        <f>SUM(U78:U99)</f>
        <v>2469572</v>
      </c>
      <c r="V100" s="46">
        <f>U100-L100</f>
        <v>503135</v>
      </c>
      <c r="W100" s="45"/>
    </row>
    <row r="101" spans="1:23" ht="30" customHeight="1" x14ac:dyDescent="0.3">
      <c r="A101" s="23" t="s">
        <v>113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</row>
    <row r="102" spans="1:23" ht="30" customHeight="1" x14ac:dyDescent="0.3">
      <c r="A102" s="23" t="s">
        <v>189</v>
      </c>
      <c r="B102" s="23" t="s">
        <v>190</v>
      </c>
      <c r="C102" s="23" t="s">
        <v>137</v>
      </c>
      <c r="D102" s="24">
        <v>72</v>
      </c>
      <c r="E102" s="27">
        <v>1138</v>
      </c>
      <c r="F102" s="27">
        <f t="shared" ref="F102:F137" si="49">INT(D102*E102)</f>
        <v>81936</v>
      </c>
      <c r="G102" s="27">
        <v>1689</v>
      </c>
      <c r="H102" s="27">
        <f t="shared" ref="H102:H137" si="50">INT(D102*G102)</f>
        <v>121608</v>
      </c>
      <c r="I102" s="27">
        <v>0</v>
      </c>
      <c r="J102" s="27">
        <f t="shared" ref="J102:J137" si="51">INT(D102*I102)</f>
        <v>0</v>
      </c>
      <c r="K102" s="27">
        <f t="shared" ref="K102:K137" si="52">E102+G102+I102</f>
        <v>2827</v>
      </c>
      <c r="L102" s="27">
        <f t="shared" ref="L102:L137" si="53">INT(D102*K102)</f>
        <v>203544</v>
      </c>
      <c r="M102" s="24">
        <f>72+13</f>
        <v>85</v>
      </c>
      <c r="N102" s="27">
        <v>1138</v>
      </c>
      <c r="O102" s="27">
        <f t="shared" ref="O102:O137" si="54">INT(M102*N102)</f>
        <v>96730</v>
      </c>
      <c r="P102" s="27">
        <v>1689</v>
      </c>
      <c r="Q102" s="27">
        <f t="shared" ref="Q102:Q137" si="55">INT(M102*P102)</f>
        <v>143565</v>
      </c>
      <c r="R102" s="27">
        <v>0</v>
      </c>
      <c r="S102" s="27">
        <f t="shared" ref="S102:S137" si="56">INT(M102*R102)</f>
        <v>0</v>
      </c>
      <c r="T102" s="27">
        <f t="shared" ref="T102:T137" si="57">N102+P102+R102</f>
        <v>2827</v>
      </c>
      <c r="U102" s="27">
        <f t="shared" ref="U102:U137" si="58">INT(M102*T102)</f>
        <v>240295</v>
      </c>
      <c r="V102" s="27">
        <f t="shared" ref="V102:V146" si="59">U102-L102</f>
        <v>36751</v>
      </c>
      <c r="W102" s="23"/>
    </row>
    <row r="103" spans="1:23" ht="30" customHeight="1" x14ac:dyDescent="0.3">
      <c r="A103" s="23" t="s">
        <v>189</v>
      </c>
      <c r="B103" s="23" t="s">
        <v>191</v>
      </c>
      <c r="C103" s="23" t="s">
        <v>137</v>
      </c>
      <c r="D103" s="24">
        <v>46</v>
      </c>
      <c r="E103" s="27">
        <v>1883</v>
      </c>
      <c r="F103" s="27">
        <f t="shared" si="49"/>
        <v>86618</v>
      </c>
      <c r="G103" s="27">
        <v>2032</v>
      </c>
      <c r="H103" s="27">
        <f t="shared" si="50"/>
        <v>93472</v>
      </c>
      <c r="I103" s="27">
        <v>0</v>
      </c>
      <c r="J103" s="27">
        <f t="shared" si="51"/>
        <v>0</v>
      </c>
      <c r="K103" s="27">
        <f t="shared" si="52"/>
        <v>3915</v>
      </c>
      <c r="L103" s="27">
        <f t="shared" si="53"/>
        <v>180090</v>
      </c>
      <c r="M103" s="24">
        <v>46</v>
      </c>
      <c r="N103" s="27">
        <v>1883</v>
      </c>
      <c r="O103" s="27">
        <f t="shared" si="54"/>
        <v>86618</v>
      </c>
      <c r="P103" s="27">
        <v>2032</v>
      </c>
      <c r="Q103" s="27">
        <f t="shared" si="55"/>
        <v>93472</v>
      </c>
      <c r="R103" s="27">
        <v>0</v>
      </c>
      <c r="S103" s="27">
        <f t="shared" si="56"/>
        <v>0</v>
      </c>
      <c r="T103" s="27">
        <f t="shared" si="57"/>
        <v>3915</v>
      </c>
      <c r="U103" s="27">
        <f t="shared" si="58"/>
        <v>180090</v>
      </c>
      <c r="V103" s="27">
        <f t="shared" si="59"/>
        <v>0</v>
      </c>
      <c r="W103" s="23"/>
    </row>
    <row r="104" spans="1:23" ht="30" customHeight="1" x14ac:dyDescent="0.3">
      <c r="A104" s="23" t="s">
        <v>189</v>
      </c>
      <c r="B104" s="23" t="s">
        <v>192</v>
      </c>
      <c r="C104" s="23" t="s">
        <v>137</v>
      </c>
      <c r="D104" s="24">
        <v>10</v>
      </c>
      <c r="E104" s="27">
        <v>2323</v>
      </c>
      <c r="F104" s="27">
        <f t="shared" si="49"/>
        <v>23230</v>
      </c>
      <c r="G104" s="27">
        <v>2717</v>
      </c>
      <c r="H104" s="27">
        <f t="shared" si="50"/>
        <v>27170</v>
      </c>
      <c r="I104" s="27">
        <v>0</v>
      </c>
      <c r="J104" s="27">
        <f t="shared" si="51"/>
        <v>0</v>
      </c>
      <c r="K104" s="27">
        <f t="shared" si="52"/>
        <v>5040</v>
      </c>
      <c r="L104" s="27">
        <f t="shared" si="53"/>
        <v>50400</v>
      </c>
      <c r="M104" s="24">
        <v>10</v>
      </c>
      <c r="N104" s="27">
        <v>2323</v>
      </c>
      <c r="O104" s="27">
        <f t="shared" si="54"/>
        <v>23230</v>
      </c>
      <c r="P104" s="27">
        <v>2717</v>
      </c>
      <c r="Q104" s="27">
        <f t="shared" si="55"/>
        <v>27170</v>
      </c>
      <c r="R104" s="27">
        <v>0</v>
      </c>
      <c r="S104" s="27">
        <f t="shared" si="56"/>
        <v>0</v>
      </c>
      <c r="T104" s="27">
        <f t="shared" si="57"/>
        <v>5040</v>
      </c>
      <c r="U104" s="27">
        <f t="shared" si="58"/>
        <v>50400</v>
      </c>
      <c r="V104" s="27">
        <f t="shared" si="59"/>
        <v>0</v>
      </c>
      <c r="W104" s="23"/>
    </row>
    <row r="105" spans="1:23" ht="30" customHeight="1" x14ac:dyDescent="0.3">
      <c r="A105" s="23" t="s">
        <v>189</v>
      </c>
      <c r="B105" s="23" t="s">
        <v>143</v>
      </c>
      <c r="C105" s="23" t="s">
        <v>137</v>
      </c>
      <c r="D105" s="24">
        <v>6</v>
      </c>
      <c r="E105" s="27">
        <v>3288</v>
      </c>
      <c r="F105" s="27">
        <f t="shared" si="49"/>
        <v>19728</v>
      </c>
      <c r="G105" s="27">
        <v>3200</v>
      </c>
      <c r="H105" s="27">
        <f t="shared" si="50"/>
        <v>19200</v>
      </c>
      <c r="I105" s="27">
        <v>0</v>
      </c>
      <c r="J105" s="27">
        <f t="shared" si="51"/>
        <v>0</v>
      </c>
      <c r="K105" s="27">
        <f t="shared" si="52"/>
        <v>6488</v>
      </c>
      <c r="L105" s="27">
        <f t="shared" si="53"/>
        <v>38928</v>
      </c>
      <c r="M105" s="24">
        <v>6</v>
      </c>
      <c r="N105" s="27">
        <v>3288</v>
      </c>
      <c r="O105" s="27">
        <f t="shared" si="54"/>
        <v>19728</v>
      </c>
      <c r="P105" s="27">
        <v>3200</v>
      </c>
      <c r="Q105" s="27">
        <f t="shared" si="55"/>
        <v>19200</v>
      </c>
      <c r="R105" s="27">
        <v>0</v>
      </c>
      <c r="S105" s="27">
        <f t="shared" si="56"/>
        <v>0</v>
      </c>
      <c r="T105" s="27">
        <f t="shared" si="57"/>
        <v>6488</v>
      </c>
      <c r="U105" s="27">
        <f t="shared" si="58"/>
        <v>38928</v>
      </c>
      <c r="V105" s="27">
        <f t="shared" si="59"/>
        <v>0</v>
      </c>
      <c r="W105" s="23"/>
    </row>
    <row r="106" spans="1:23" ht="30" customHeight="1" x14ac:dyDescent="0.3">
      <c r="A106" s="23" t="s">
        <v>193</v>
      </c>
      <c r="B106" s="23" t="s">
        <v>194</v>
      </c>
      <c r="C106" s="23" t="s">
        <v>137</v>
      </c>
      <c r="D106" s="24">
        <v>55</v>
      </c>
      <c r="E106" s="27">
        <v>1571</v>
      </c>
      <c r="F106" s="27">
        <f t="shared" si="49"/>
        <v>86405</v>
      </c>
      <c r="G106" s="27">
        <v>3235</v>
      </c>
      <c r="H106" s="27">
        <f t="shared" si="50"/>
        <v>177925</v>
      </c>
      <c r="I106" s="27">
        <v>0</v>
      </c>
      <c r="J106" s="27">
        <f t="shared" si="51"/>
        <v>0</v>
      </c>
      <c r="K106" s="27">
        <f t="shared" si="52"/>
        <v>4806</v>
      </c>
      <c r="L106" s="27">
        <f t="shared" si="53"/>
        <v>264330</v>
      </c>
      <c r="M106" s="24">
        <f>68+13</f>
        <v>81</v>
      </c>
      <c r="N106" s="27">
        <v>1571</v>
      </c>
      <c r="O106" s="27">
        <f t="shared" si="54"/>
        <v>127251</v>
      </c>
      <c r="P106" s="27">
        <v>3235</v>
      </c>
      <c r="Q106" s="27">
        <f t="shared" si="55"/>
        <v>262035</v>
      </c>
      <c r="R106" s="27">
        <v>0</v>
      </c>
      <c r="S106" s="27">
        <f t="shared" si="56"/>
        <v>0</v>
      </c>
      <c r="T106" s="27">
        <f t="shared" si="57"/>
        <v>4806</v>
      </c>
      <c r="U106" s="27">
        <f t="shared" si="58"/>
        <v>389286</v>
      </c>
      <c r="V106" s="27">
        <f t="shared" si="59"/>
        <v>124956</v>
      </c>
      <c r="W106" s="23"/>
    </row>
    <row r="107" spans="1:23" ht="30" customHeight="1" x14ac:dyDescent="0.3">
      <c r="A107" s="23" t="s">
        <v>193</v>
      </c>
      <c r="B107" s="23" t="s">
        <v>195</v>
      </c>
      <c r="C107" s="23" t="s">
        <v>137</v>
      </c>
      <c r="D107" s="24">
        <v>46</v>
      </c>
      <c r="E107" s="27">
        <v>1716</v>
      </c>
      <c r="F107" s="27">
        <f t="shared" si="49"/>
        <v>78936</v>
      </c>
      <c r="G107" s="27">
        <v>3741</v>
      </c>
      <c r="H107" s="27">
        <f t="shared" si="50"/>
        <v>172086</v>
      </c>
      <c r="I107" s="27">
        <v>0</v>
      </c>
      <c r="J107" s="27">
        <f t="shared" si="51"/>
        <v>0</v>
      </c>
      <c r="K107" s="27">
        <f t="shared" si="52"/>
        <v>5457</v>
      </c>
      <c r="L107" s="27">
        <f t="shared" si="53"/>
        <v>251022</v>
      </c>
      <c r="M107" s="24">
        <v>46</v>
      </c>
      <c r="N107" s="27">
        <v>1716</v>
      </c>
      <c r="O107" s="27">
        <f t="shared" si="54"/>
        <v>78936</v>
      </c>
      <c r="P107" s="27">
        <v>3741</v>
      </c>
      <c r="Q107" s="27">
        <f t="shared" si="55"/>
        <v>172086</v>
      </c>
      <c r="R107" s="27">
        <v>0</v>
      </c>
      <c r="S107" s="27">
        <f t="shared" si="56"/>
        <v>0</v>
      </c>
      <c r="T107" s="27">
        <f t="shared" si="57"/>
        <v>5457</v>
      </c>
      <c r="U107" s="27">
        <f t="shared" si="58"/>
        <v>251022</v>
      </c>
      <c r="V107" s="27">
        <f t="shared" si="59"/>
        <v>0</v>
      </c>
      <c r="W107" s="23"/>
    </row>
    <row r="108" spans="1:23" ht="30" customHeight="1" x14ac:dyDescent="0.3">
      <c r="A108" s="23" t="s">
        <v>193</v>
      </c>
      <c r="B108" s="23" t="s">
        <v>196</v>
      </c>
      <c r="C108" s="23" t="s">
        <v>137</v>
      </c>
      <c r="D108" s="24">
        <v>10</v>
      </c>
      <c r="E108" s="27">
        <v>1858</v>
      </c>
      <c r="F108" s="27">
        <f t="shared" si="49"/>
        <v>18580</v>
      </c>
      <c r="G108" s="27">
        <v>4120</v>
      </c>
      <c r="H108" s="27">
        <f t="shared" si="50"/>
        <v>41200</v>
      </c>
      <c r="I108" s="27">
        <v>0</v>
      </c>
      <c r="J108" s="27">
        <f t="shared" si="51"/>
        <v>0</v>
      </c>
      <c r="K108" s="27">
        <f t="shared" si="52"/>
        <v>5978</v>
      </c>
      <c r="L108" s="27">
        <f t="shared" si="53"/>
        <v>59780</v>
      </c>
      <c r="M108" s="24">
        <v>10</v>
      </c>
      <c r="N108" s="27">
        <v>1858</v>
      </c>
      <c r="O108" s="27">
        <f t="shared" si="54"/>
        <v>18580</v>
      </c>
      <c r="P108" s="27">
        <v>4120</v>
      </c>
      <c r="Q108" s="27">
        <f t="shared" si="55"/>
        <v>41200</v>
      </c>
      <c r="R108" s="27">
        <v>0</v>
      </c>
      <c r="S108" s="27">
        <f t="shared" si="56"/>
        <v>0</v>
      </c>
      <c r="T108" s="27">
        <f t="shared" si="57"/>
        <v>5978</v>
      </c>
      <c r="U108" s="27">
        <f t="shared" si="58"/>
        <v>59780</v>
      </c>
      <c r="V108" s="27">
        <f t="shared" si="59"/>
        <v>0</v>
      </c>
      <c r="W108" s="23"/>
    </row>
    <row r="109" spans="1:23" ht="30" customHeight="1" x14ac:dyDescent="0.3">
      <c r="A109" s="23" t="s">
        <v>193</v>
      </c>
      <c r="B109" s="23" t="s">
        <v>197</v>
      </c>
      <c r="C109" s="23" t="s">
        <v>137</v>
      </c>
      <c r="D109" s="24">
        <v>6</v>
      </c>
      <c r="E109" s="27">
        <v>2005</v>
      </c>
      <c r="F109" s="27">
        <f t="shared" si="49"/>
        <v>12030</v>
      </c>
      <c r="G109" s="27">
        <v>4853</v>
      </c>
      <c r="H109" s="27">
        <f t="shared" si="50"/>
        <v>29118</v>
      </c>
      <c r="I109" s="27">
        <v>0</v>
      </c>
      <c r="J109" s="27">
        <f t="shared" si="51"/>
        <v>0</v>
      </c>
      <c r="K109" s="27">
        <f t="shared" si="52"/>
        <v>6858</v>
      </c>
      <c r="L109" s="27">
        <f t="shared" si="53"/>
        <v>41148</v>
      </c>
      <c r="M109" s="24">
        <v>6</v>
      </c>
      <c r="N109" s="27">
        <v>2005</v>
      </c>
      <c r="O109" s="27">
        <f t="shared" si="54"/>
        <v>12030</v>
      </c>
      <c r="P109" s="27">
        <v>4853</v>
      </c>
      <c r="Q109" s="27">
        <f t="shared" si="55"/>
        <v>29118</v>
      </c>
      <c r="R109" s="27">
        <v>0</v>
      </c>
      <c r="S109" s="27">
        <f t="shared" si="56"/>
        <v>0</v>
      </c>
      <c r="T109" s="27">
        <f t="shared" si="57"/>
        <v>6858</v>
      </c>
      <c r="U109" s="27">
        <f t="shared" si="58"/>
        <v>41148</v>
      </c>
      <c r="V109" s="27">
        <f t="shared" si="59"/>
        <v>0</v>
      </c>
      <c r="W109" s="23"/>
    </row>
    <row r="110" spans="1:23" ht="30" customHeight="1" x14ac:dyDescent="0.3">
      <c r="A110" s="23" t="s">
        <v>198</v>
      </c>
      <c r="B110" s="23" t="s">
        <v>199</v>
      </c>
      <c r="C110" s="23" t="s">
        <v>137</v>
      </c>
      <c r="D110" s="24">
        <v>18</v>
      </c>
      <c r="E110" s="27">
        <v>330</v>
      </c>
      <c r="F110" s="27">
        <f t="shared" si="49"/>
        <v>5940</v>
      </c>
      <c r="G110" s="27">
        <v>3109</v>
      </c>
      <c r="H110" s="27">
        <f t="shared" si="50"/>
        <v>55962</v>
      </c>
      <c r="I110" s="27">
        <v>0</v>
      </c>
      <c r="J110" s="27">
        <f t="shared" si="51"/>
        <v>0</v>
      </c>
      <c r="K110" s="27">
        <f t="shared" si="52"/>
        <v>3439</v>
      </c>
      <c r="L110" s="27">
        <f t="shared" si="53"/>
        <v>61902</v>
      </c>
      <c r="M110" s="24">
        <v>18</v>
      </c>
      <c r="N110" s="27">
        <v>330</v>
      </c>
      <c r="O110" s="27">
        <f t="shared" si="54"/>
        <v>5940</v>
      </c>
      <c r="P110" s="27">
        <v>3109</v>
      </c>
      <c r="Q110" s="27">
        <f t="shared" si="55"/>
        <v>55962</v>
      </c>
      <c r="R110" s="27">
        <v>0</v>
      </c>
      <c r="S110" s="27">
        <f t="shared" si="56"/>
        <v>0</v>
      </c>
      <c r="T110" s="27">
        <f t="shared" si="57"/>
        <v>3439</v>
      </c>
      <c r="U110" s="27">
        <f t="shared" si="58"/>
        <v>61902</v>
      </c>
      <c r="V110" s="27">
        <f t="shared" si="59"/>
        <v>0</v>
      </c>
      <c r="W110" s="23"/>
    </row>
    <row r="111" spans="1:23" ht="30" customHeight="1" x14ac:dyDescent="0.3">
      <c r="A111" s="23" t="s">
        <v>200</v>
      </c>
      <c r="B111" s="23" t="s">
        <v>201</v>
      </c>
      <c r="C111" s="23" t="s">
        <v>99</v>
      </c>
      <c r="D111" s="24">
        <v>104</v>
      </c>
      <c r="E111" s="27">
        <v>3692</v>
      </c>
      <c r="F111" s="27">
        <f t="shared" si="49"/>
        <v>383968</v>
      </c>
      <c r="G111" s="27">
        <v>0</v>
      </c>
      <c r="H111" s="27">
        <f t="shared" si="50"/>
        <v>0</v>
      </c>
      <c r="I111" s="27">
        <v>0</v>
      </c>
      <c r="J111" s="27">
        <f t="shared" si="51"/>
        <v>0</v>
      </c>
      <c r="K111" s="27">
        <f t="shared" si="52"/>
        <v>3692</v>
      </c>
      <c r="L111" s="27">
        <f t="shared" si="53"/>
        <v>383968</v>
      </c>
      <c r="M111" s="24">
        <v>113</v>
      </c>
      <c r="N111" s="27">
        <v>3692</v>
      </c>
      <c r="O111" s="27">
        <f t="shared" si="54"/>
        <v>417196</v>
      </c>
      <c r="P111" s="27">
        <v>0</v>
      </c>
      <c r="Q111" s="27">
        <f t="shared" si="55"/>
        <v>0</v>
      </c>
      <c r="R111" s="27">
        <v>0</v>
      </c>
      <c r="S111" s="27">
        <f t="shared" si="56"/>
        <v>0</v>
      </c>
      <c r="T111" s="27">
        <f t="shared" si="57"/>
        <v>3692</v>
      </c>
      <c r="U111" s="27">
        <f t="shared" si="58"/>
        <v>417196</v>
      </c>
      <c r="V111" s="27">
        <f t="shared" si="59"/>
        <v>33228</v>
      </c>
      <c r="W111" s="23"/>
    </row>
    <row r="112" spans="1:23" ht="30" customHeight="1" x14ac:dyDescent="0.3">
      <c r="A112" s="23" t="s">
        <v>200</v>
      </c>
      <c r="B112" s="23" t="s">
        <v>202</v>
      </c>
      <c r="C112" s="23" t="s">
        <v>99</v>
      </c>
      <c r="D112" s="24">
        <v>21</v>
      </c>
      <c r="E112" s="27">
        <v>4946</v>
      </c>
      <c r="F112" s="27">
        <f t="shared" si="49"/>
        <v>103866</v>
      </c>
      <c r="G112" s="27">
        <v>0</v>
      </c>
      <c r="H112" s="27">
        <f t="shared" si="50"/>
        <v>0</v>
      </c>
      <c r="I112" s="27">
        <v>0</v>
      </c>
      <c r="J112" s="27">
        <f t="shared" si="51"/>
        <v>0</v>
      </c>
      <c r="K112" s="27">
        <f t="shared" si="52"/>
        <v>4946</v>
      </c>
      <c r="L112" s="27">
        <f t="shared" si="53"/>
        <v>103866</v>
      </c>
      <c r="M112" s="24">
        <v>21</v>
      </c>
      <c r="N112" s="27">
        <v>4946</v>
      </c>
      <c r="O112" s="27">
        <f t="shared" si="54"/>
        <v>103866</v>
      </c>
      <c r="P112" s="27">
        <v>0</v>
      </c>
      <c r="Q112" s="27">
        <f t="shared" si="55"/>
        <v>0</v>
      </c>
      <c r="R112" s="27">
        <v>0</v>
      </c>
      <c r="S112" s="27">
        <f t="shared" si="56"/>
        <v>0</v>
      </c>
      <c r="T112" s="27">
        <f t="shared" si="57"/>
        <v>4946</v>
      </c>
      <c r="U112" s="27">
        <f t="shared" si="58"/>
        <v>103866</v>
      </c>
      <c r="V112" s="27">
        <f t="shared" si="59"/>
        <v>0</v>
      </c>
      <c r="W112" s="23"/>
    </row>
    <row r="113" spans="1:23" ht="30" customHeight="1" x14ac:dyDescent="0.3">
      <c r="A113" s="23" t="s">
        <v>200</v>
      </c>
      <c r="B113" s="23" t="s">
        <v>203</v>
      </c>
      <c r="C113" s="23" t="s">
        <v>99</v>
      </c>
      <c r="D113" s="24">
        <v>1</v>
      </c>
      <c r="E113" s="27">
        <v>6457</v>
      </c>
      <c r="F113" s="27">
        <f t="shared" si="49"/>
        <v>6457</v>
      </c>
      <c r="G113" s="27">
        <v>0</v>
      </c>
      <c r="H113" s="27">
        <f t="shared" si="50"/>
        <v>0</v>
      </c>
      <c r="I113" s="27">
        <v>0</v>
      </c>
      <c r="J113" s="27">
        <f t="shared" si="51"/>
        <v>0</v>
      </c>
      <c r="K113" s="27">
        <f t="shared" si="52"/>
        <v>6457</v>
      </c>
      <c r="L113" s="27">
        <f t="shared" si="53"/>
        <v>6457</v>
      </c>
      <c r="M113" s="24">
        <v>1</v>
      </c>
      <c r="N113" s="27">
        <v>6457</v>
      </c>
      <c r="O113" s="27">
        <f t="shared" si="54"/>
        <v>6457</v>
      </c>
      <c r="P113" s="27">
        <v>0</v>
      </c>
      <c r="Q113" s="27">
        <f t="shared" si="55"/>
        <v>0</v>
      </c>
      <c r="R113" s="27">
        <v>0</v>
      </c>
      <c r="S113" s="27">
        <f t="shared" si="56"/>
        <v>0</v>
      </c>
      <c r="T113" s="27">
        <f t="shared" si="57"/>
        <v>6457</v>
      </c>
      <c r="U113" s="27">
        <f t="shared" si="58"/>
        <v>6457</v>
      </c>
      <c r="V113" s="27">
        <f t="shared" si="59"/>
        <v>0</v>
      </c>
      <c r="W113" s="23"/>
    </row>
    <row r="114" spans="1:23" ht="30" customHeight="1" x14ac:dyDescent="0.3">
      <c r="A114" s="23" t="s">
        <v>200</v>
      </c>
      <c r="B114" s="23" t="s">
        <v>204</v>
      </c>
      <c r="C114" s="23" t="s">
        <v>99</v>
      </c>
      <c r="D114" s="24">
        <v>3</v>
      </c>
      <c r="E114" s="27">
        <v>4757</v>
      </c>
      <c r="F114" s="27">
        <f t="shared" si="49"/>
        <v>14271</v>
      </c>
      <c r="G114" s="27">
        <v>0</v>
      </c>
      <c r="H114" s="27">
        <f t="shared" si="50"/>
        <v>0</v>
      </c>
      <c r="I114" s="27">
        <v>0</v>
      </c>
      <c r="J114" s="27">
        <f t="shared" si="51"/>
        <v>0</v>
      </c>
      <c r="K114" s="27">
        <f t="shared" si="52"/>
        <v>4757</v>
      </c>
      <c r="L114" s="27">
        <f t="shared" si="53"/>
        <v>14271</v>
      </c>
      <c r="M114" s="24">
        <v>4</v>
      </c>
      <c r="N114" s="27">
        <v>4757</v>
      </c>
      <c r="O114" s="27">
        <f t="shared" si="54"/>
        <v>19028</v>
      </c>
      <c r="P114" s="27">
        <v>0</v>
      </c>
      <c r="Q114" s="27">
        <f t="shared" si="55"/>
        <v>0</v>
      </c>
      <c r="R114" s="27">
        <v>0</v>
      </c>
      <c r="S114" s="27">
        <f t="shared" si="56"/>
        <v>0</v>
      </c>
      <c r="T114" s="27">
        <f t="shared" si="57"/>
        <v>4757</v>
      </c>
      <c r="U114" s="27">
        <f t="shared" si="58"/>
        <v>19028</v>
      </c>
      <c r="V114" s="27">
        <f t="shared" si="59"/>
        <v>4757</v>
      </c>
      <c r="W114" s="23"/>
    </row>
    <row r="115" spans="1:23" ht="30" customHeight="1" x14ac:dyDescent="0.3">
      <c r="A115" s="23" t="s">
        <v>200</v>
      </c>
      <c r="B115" s="23" t="s">
        <v>205</v>
      </c>
      <c r="C115" s="23" t="s">
        <v>99</v>
      </c>
      <c r="D115" s="24">
        <v>18</v>
      </c>
      <c r="E115" s="27">
        <v>7187</v>
      </c>
      <c r="F115" s="27">
        <f t="shared" si="49"/>
        <v>129366</v>
      </c>
      <c r="G115" s="27">
        <v>0</v>
      </c>
      <c r="H115" s="27">
        <f t="shared" si="50"/>
        <v>0</v>
      </c>
      <c r="I115" s="27">
        <v>0</v>
      </c>
      <c r="J115" s="27">
        <f t="shared" si="51"/>
        <v>0</v>
      </c>
      <c r="K115" s="27">
        <f t="shared" si="52"/>
        <v>7187</v>
      </c>
      <c r="L115" s="27">
        <f t="shared" si="53"/>
        <v>129366</v>
      </c>
      <c r="M115" s="24">
        <v>19</v>
      </c>
      <c r="N115" s="27">
        <v>7187</v>
      </c>
      <c r="O115" s="27">
        <f t="shared" si="54"/>
        <v>136553</v>
      </c>
      <c r="P115" s="27">
        <v>0</v>
      </c>
      <c r="Q115" s="27">
        <f t="shared" si="55"/>
        <v>0</v>
      </c>
      <c r="R115" s="27">
        <v>0</v>
      </c>
      <c r="S115" s="27">
        <f t="shared" si="56"/>
        <v>0</v>
      </c>
      <c r="T115" s="27">
        <f t="shared" si="57"/>
        <v>7187</v>
      </c>
      <c r="U115" s="27">
        <f t="shared" si="58"/>
        <v>136553</v>
      </c>
      <c r="V115" s="27">
        <f t="shared" si="59"/>
        <v>7187</v>
      </c>
      <c r="W115" s="23"/>
    </row>
    <row r="116" spans="1:23" ht="30" customHeight="1" x14ac:dyDescent="0.3">
      <c r="A116" s="23" t="s">
        <v>200</v>
      </c>
      <c r="B116" s="23" t="s">
        <v>206</v>
      </c>
      <c r="C116" s="23" t="s">
        <v>99</v>
      </c>
      <c r="D116" s="24">
        <v>4</v>
      </c>
      <c r="E116" s="27">
        <v>9248</v>
      </c>
      <c r="F116" s="27">
        <f t="shared" si="49"/>
        <v>36992</v>
      </c>
      <c r="G116" s="27">
        <v>0</v>
      </c>
      <c r="H116" s="27">
        <f t="shared" si="50"/>
        <v>0</v>
      </c>
      <c r="I116" s="27">
        <v>0</v>
      </c>
      <c r="J116" s="27">
        <f t="shared" si="51"/>
        <v>0</v>
      </c>
      <c r="K116" s="27">
        <f t="shared" si="52"/>
        <v>9248</v>
      </c>
      <c r="L116" s="27">
        <f t="shared" si="53"/>
        <v>36992</v>
      </c>
      <c r="M116" s="24">
        <v>4</v>
      </c>
      <c r="N116" s="27">
        <v>9248</v>
      </c>
      <c r="O116" s="27">
        <f t="shared" si="54"/>
        <v>36992</v>
      </c>
      <c r="P116" s="27">
        <v>0</v>
      </c>
      <c r="Q116" s="27">
        <f t="shared" si="55"/>
        <v>0</v>
      </c>
      <c r="R116" s="27">
        <v>0</v>
      </c>
      <c r="S116" s="27">
        <f t="shared" si="56"/>
        <v>0</v>
      </c>
      <c r="T116" s="27">
        <f t="shared" si="57"/>
        <v>9248</v>
      </c>
      <c r="U116" s="27">
        <f t="shared" si="58"/>
        <v>36992</v>
      </c>
      <c r="V116" s="27">
        <f t="shared" si="59"/>
        <v>0</v>
      </c>
      <c r="W116" s="23"/>
    </row>
    <row r="117" spans="1:23" ht="30" customHeight="1" x14ac:dyDescent="0.3">
      <c r="A117" s="23" t="s">
        <v>200</v>
      </c>
      <c r="B117" s="23" t="s">
        <v>207</v>
      </c>
      <c r="C117" s="23" t="s">
        <v>99</v>
      </c>
      <c r="D117" s="24">
        <v>3</v>
      </c>
      <c r="E117" s="27">
        <v>14907</v>
      </c>
      <c r="F117" s="27">
        <f t="shared" si="49"/>
        <v>44721</v>
      </c>
      <c r="G117" s="27">
        <v>0</v>
      </c>
      <c r="H117" s="27">
        <f t="shared" si="50"/>
        <v>0</v>
      </c>
      <c r="I117" s="27">
        <v>0</v>
      </c>
      <c r="J117" s="27">
        <f t="shared" si="51"/>
        <v>0</v>
      </c>
      <c r="K117" s="27">
        <f t="shared" si="52"/>
        <v>14907</v>
      </c>
      <c r="L117" s="27">
        <f t="shared" si="53"/>
        <v>44721</v>
      </c>
      <c r="M117" s="24">
        <v>3</v>
      </c>
      <c r="N117" s="27">
        <v>14907</v>
      </c>
      <c r="O117" s="27">
        <f t="shared" si="54"/>
        <v>44721</v>
      </c>
      <c r="P117" s="27">
        <v>0</v>
      </c>
      <c r="Q117" s="27">
        <f t="shared" si="55"/>
        <v>0</v>
      </c>
      <c r="R117" s="27">
        <v>0</v>
      </c>
      <c r="S117" s="27">
        <f t="shared" si="56"/>
        <v>0</v>
      </c>
      <c r="T117" s="27">
        <f t="shared" si="57"/>
        <v>14907</v>
      </c>
      <c r="U117" s="27">
        <f t="shared" si="58"/>
        <v>44721</v>
      </c>
      <c r="V117" s="27">
        <f t="shared" si="59"/>
        <v>0</v>
      </c>
      <c r="W117" s="23"/>
    </row>
    <row r="118" spans="1:23" ht="30" customHeight="1" x14ac:dyDescent="0.3">
      <c r="A118" s="23" t="s">
        <v>200</v>
      </c>
      <c r="B118" s="23" t="s">
        <v>208</v>
      </c>
      <c r="C118" s="23" t="s">
        <v>99</v>
      </c>
      <c r="D118" s="24">
        <v>14</v>
      </c>
      <c r="E118" s="27">
        <v>7058</v>
      </c>
      <c r="F118" s="27">
        <f t="shared" si="49"/>
        <v>98812</v>
      </c>
      <c r="G118" s="27">
        <v>0</v>
      </c>
      <c r="H118" s="27">
        <f t="shared" si="50"/>
        <v>0</v>
      </c>
      <c r="I118" s="27">
        <v>0</v>
      </c>
      <c r="J118" s="27">
        <f t="shared" si="51"/>
        <v>0</v>
      </c>
      <c r="K118" s="27">
        <f t="shared" si="52"/>
        <v>7058</v>
      </c>
      <c r="L118" s="27">
        <f t="shared" si="53"/>
        <v>98812</v>
      </c>
      <c r="M118" s="24">
        <v>15</v>
      </c>
      <c r="N118" s="27">
        <v>7058</v>
      </c>
      <c r="O118" s="27">
        <f t="shared" si="54"/>
        <v>105870</v>
      </c>
      <c r="P118" s="27">
        <v>0</v>
      </c>
      <c r="Q118" s="27">
        <f t="shared" si="55"/>
        <v>0</v>
      </c>
      <c r="R118" s="27">
        <v>0</v>
      </c>
      <c r="S118" s="27">
        <f t="shared" si="56"/>
        <v>0</v>
      </c>
      <c r="T118" s="27">
        <f t="shared" si="57"/>
        <v>7058</v>
      </c>
      <c r="U118" s="27">
        <f t="shared" si="58"/>
        <v>105870</v>
      </c>
      <c r="V118" s="27">
        <f t="shared" si="59"/>
        <v>7058</v>
      </c>
      <c r="W118" s="23"/>
    </row>
    <row r="119" spans="1:23" ht="30" customHeight="1" x14ac:dyDescent="0.3">
      <c r="A119" s="23" t="s">
        <v>200</v>
      </c>
      <c r="B119" s="23" t="s">
        <v>209</v>
      </c>
      <c r="C119" s="23" t="s">
        <v>99</v>
      </c>
      <c r="D119" s="24">
        <v>2</v>
      </c>
      <c r="E119" s="27">
        <v>6268</v>
      </c>
      <c r="F119" s="27">
        <f t="shared" si="49"/>
        <v>12536</v>
      </c>
      <c r="G119" s="27">
        <v>0</v>
      </c>
      <c r="H119" s="27">
        <f t="shared" si="50"/>
        <v>0</v>
      </c>
      <c r="I119" s="27">
        <v>0</v>
      </c>
      <c r="J119" s="27">
        <f t="shared" si="51"/>
        <v>0</v>
      </c>
      <c r="K119" s="27">
        <f t="shared" si="52"/>
        <v>6268</v>
      </c>
      <c r="L119" s="27">
        <f t="shared" si="53"/>
        <v>12536</v>
      </c>
      <c r="M119" s="24">
        <v>2</v>
      </c>
      <c r="N119" s="27">
        <v>6268</v>
      </c>
      <c r="O119" s="27">
        <f t="shared" si="54"/>
        <v>12536</v>
      </c>
      <c r="P119" s="27">
        <v>0</v>
      </c>
      <c r="Q119" s="27">
        <f t="shared" si="55"/>
        <v>0</v>
      </c>
      <c r="R119" s="27">
        <v>0</v>
      </c>
      <c r="S119" s="27">
        <f t="shared" si="56"/>
        <v>0</v>
      </c>
      <c r="T119" s="27">
        <f t="shared" si="57"/>
        <v>6268</v>
      </c>
      <c r="U119" s="27">
        <f t="shared" si="58"/>
        <v>12536</v>
      </c>
      <c r="V119" s="27">
        <f t="shared" si="59"/>
        <v>0</v>
      </c>
      <c r="W119" s="23"/>
    </row>
    <row r="120" spans="1:23" ht="30" customHeight="1" x14ac:dyDescent="0.3">
      <c r="A120" s="23" t="s">
        <v>200</v>
      </c>
      <c r="B120" s="23" t="s">
        <v>210</v>
      </c>
      <c r="C120" s="23" t="s">
        <v>99</v>
      </c>
      <c r="D120" s="24">
        <v>2</v>
      </c>
      <c r="E120" s="27">
        <v>8827</v>
      </c>
      <c r="F120" s="27">
        <f t="shared" si="49"/>
        <v>17654</v>
      </c>
      <c r="G120" s="27">
        <v>0</v>
      </c>
      <c r="H120" s="27">
        <f t="shared" si="50"/>
        <v>0</v>
      </c>
      <c r="I120" s="27">
        <v>0</v>
      </c>
      <c r="J120" s="27">
        <f t="shared" si="51"/>
        <v>0</v>
      </c>
      <c r="K120" s="27">
        <f t="shared" si="52"/>
        <v>8827</v>
      </c>
      <c r="L120" s="27">
        <f t="shared" si="53"/>
        <v>17654</v>
      </c>
      <c r="M120" s="24">
        <v>2</v>
      </c>
      <c r="N120" s="27">
        <v>8827</v>
      </c>
      <c r="O120" s="27">
        <f t="shared" si="54"/>
        <v>17654</v>
      </c>
      <c r="P120" s="27">
        <v>0</v>
      </c>
      <c r="Q120" s="27">
        <f t="shared" si="55"/>
        <v>0</v>
      </c>
      <c r="R120" s="27">
        <v>0</v>
      </c>
      <c r="S120" s="27">
        <f t="shared" si="56"/>
        <v>0</v>
      </c>
      <c r="T120" s="27">
        <f t="shared" si="57"/>
        <v>8827</v>
      </c>
      <c r="U120" s="27">
        <f t="shared" si="58"/>
        <v>17654</v>
      </c>
      <c r="V120" s="27">
        <f t="shared" si="59"/>
        <v>0</v>
      </c>
      <c r="W120" s="23"/>
    </row>
    <row r="121" spans="1:23" ht="30" customHeight="1" x14ac:dyDescent="0.3">
      <c r="A121" s="23" t="s">
        <v>200</v>
      </c>
      <c r="B121" s="23" t="s">
        <v>211</v>
      </c>
      <c r="C121" s="23" t="s">
        <v>99</v>
      </c>
      <c r="D121" s="24">
        <v>14</v>
      </c>
      <c r="E121" s="27">
        <v>2430</v>
      </c>
      <c r="F121" s="27">
        <f t="shared" si="49"/>
        <v>34020</v>
      </c>
      <c r="G121" s="27">
        <v>0</v>
      </c>
      <c r="H121" s="27">
        <f t="shared" si="50"/>
        <v>0</v>
      </c>
      <c r="I121" s="27">
        <v>0</v>
      </c>
      <c r="J121" s="27">
        <f t="shared" si="51"/>
        <v>0</v>
      </c>
      <c r="K121" s="27">
        <f t="shared" si="52"/>
        <v>2430</v>
      </c>
      <c r="L121" s="27">
        <f t="shared" si="53"/>
        <v>34020</v>
      </c>
      <c r="M121" s="24">
        <v>14</v>
      </c>
      <c r="N121" s="27">
        <v>2430</v>
      </c>
      <c r="O121" s="27">
        <f t="shared" si="54"/>
        <v>34020</v>
      </c>
      <c r="P121" s="27">
        <v>0</v>
      </c>
      <c r="Q121" s="27">
        <f t="shared" si="55"/>
        <v>0</v>
      </c>
      <c r="R121" s="27">
        <v>0</v>
      </c>
      <c r="S121" s="27">
        <f t="shared" si="56"/>
        <v>0</v>
      </c>
      <c r="T121" s="27">
        <f t="shared" si="57"/>
        <v>2430</v>
      </c>
      <c r="U121" s="27">
        <f t="shared" si="58"/>
        <v>34020</v>
      </c>
      <c r="V121" s="27">
        <f t="shared" si="59"/>
        <v>0</v>
      </c>
      <c r="W121" s="23"/>
    </row>
    <row r="122" spans="1:23" ht="30" customHeight="1" x14ac:dyDescent="0.3">
      <c r="A122" s="23" t="s">
        <v>200</v>
      </c>
      <c r="B122" s="23" t="s">
        <v>212</v>
      </c>
      <c r="C122" s="23" t="s">
        <v>99</v>
      </c>
      <c r="D122" s="24">
        <v>2</v>
      </c>
      <c r="E122" s="27">
        <v>3117</v>
      </c>
      <c r="F122" s="27">
        <f t="shared" si="49"/>
        <v>6234</v>
      </c>
      <c r="G122" s="27">
        <v>0</v>
      </c>
      <c r="H122" s="27">
        <f t="shared" si="50"/>
        <v>0</v>
      </c>
      <c r="I122" s="27">
        <v>0</v>
      </c>
      <c r="J122" s="27">
        <f t="shared" si="51"/>
        <v>0</v>
      </c>
      <c r="K122" s="27">
        <f t="shared" si="52"/>
        <v>3117</v>
      </c>
      <c r="L122" s="27">
        <f t="shared" si="53"/>
        <v>6234</v>
      </c>
      <c r="M122" s="24">
        <v>2</v>
      </c>
      <c r="N122" s="27">
        <v>3117</v>
      </c>
      <c r="O122" s="27">
        <f t="shared" si="54"/>
        <v>6234</v>
      </c>
      <c r="P122" s="27">
        <v>0</v>
      </c>
      <c r="Q122" s="27">
        <f t="shared" si="55"/>
        <v>0</v>
      </c>
      <c r="R122" s="27">
        <v>0</v>
      </c>
      <c r="S122" s="27">
        <f t="shared" si="56"/>
        <v>0</v>
      </c>
      <c r="T122" s="27">
        <f t="shared" si="57"/>
        <v>3117</v>
      </c>
      <c r="U122" s="27">
        <f t="shared" si="58"/>
        <v>6234</v>
      </c>
      <c r="V122" s="27">
        <f t="shared" si="59"/>
        <v>0</v>
      </c>
      <c r="W122" s="23"/>
    </row>
    <row r="123" spans="1:23" ht="30" customHeight="1" x14ac:dyDescent="0.3">
      <c r="A123" s="23" t="s">
        <v>200</v>
      </c>
      <c r="B123" s="23" t="s">
        <v>213</v>
      </c>
      <c r="C123" s="23" t="s">
        <v>99</v>
      </c>
      <c r="D123" s="24">
        <v>14</v>
      </c>
      <c r="E123" s="27">
        <v>9446</v>
      </c>
      <c r="F123" s="27">
        <f t="shared" si="49"/>
        <v>132244</v>
      </c>
      <c r="G123" s="27">
        <v>0</v>
      </c>
      <c r="H123" s="27">
        <f t="shared" si="50"/>
        <v>0</v>
      </c>
      <c r="I123" s="27">
        <v>0</v>
      </c>
      <c r="J123" s="27">
        <f t="shared" si="51"/>
        <v>0</v>
      </c>
      <c r="K123" s="27">
        <f t="shared" si="52"/>
        <v>9446</v>
      </c>
      <c r="L123" s="27">
        <f t="shared" si="53"/>
        <v>132244</v>
      </c>
      <c r="M123" s="24">
        <v>14</v>
      </c>
      <c r="N123" s="27">
        <v>9446</v>
      </c>
      <c r="O123" s="27">
        <f t="shared" si="54"/>
        <v>132244</v>
      </c>
      <c r="P123" s="27">
        <v>0</v>
      </c>
      <c r="Q123" s="27">
        <f t="shared" si="55"/>
        <v>0</v>
      </c>
      <c r="R123" s="27">
        <v>0</v>
      </c>
      <c r="S123" s="27">
        <f t="shared" si="56"/>
        <v>0</v>
      </c>
      <c r="T123" s="27">
        <f t="shared" si="57"/>
        <v>9446</v>
      </c>
      <c r="U123" s="27">
        <f t="shared" si="58"/>
        <v>132244</v>
      </c>
      <c r="V123" s="27">
        <f t="shared" si="59"/>
        <v>0</v>
      </c>
      <c r="W123" s="23"/>
    </row>
    <row r="124" spans="1:23" ht="30" customHeight="1" x14ac:dyDescent="0.3">
      <c r="A124" s="23" t="s">
        <v>200</v>
      </c>
      <c r="B124" s="23" t="s">
        <v>214</v>
      </c>
      <c r="C124" s="23" t="s">
        <v>99</v>
      </c>
      <c r="D124" s="24">
        <v>4</v>
      </c>
      <c r="E124" s="27">
        <v>13138</v>
      </c>
      <c r="F124" s="27">
        <f t="shared" si="49"/>
        <v>52552</v>
      </c>
      <c r="G124" s="27">
        <v>0</v>
      </c>
      <c r="H124" s="27">
        <f t="shared" si="50"/>
        <v>0</v>
      </c>
      <c r="I124" s="27">
        <v>0</v>
      </c>
      <c r="J124" s="27">
        <f t="shared" si="51"/>
        <v>0</v>
      </c>
      <c r="K124" s="27">
        <f t="shared" si="52"/>
        <v>13138</v>
      </c>
      <c r="L124" s="27">
        <f t="shared" si="53"/>
        <v>52552</v>
      </c>
      <c r="M124" s="24">
        <v>4</v>
      </c>
      <c r="N124" s="27">
        <v>13138</v>
      </c>
      <c r="O124" s="27">
        <f t="shared" si="54"/>
        <v>52552</v>
      </c>
      <c r="P124" s="27">
        <v>0</v>
      </c>
      <c r="Q124" s="27">
        <f t="shared" si="55"/>
        <v>0</v>
      </c>
      <c r="R124" s="27">
        <v>0</v>
      </c>
      <c r="S124" s="27">
        <f t="shared" si="56"/>
        <v>0</v>
      </c>
      <c r="T124" s="27">
        <f t="shared" si="57"/>
        <v>13138</v>
      </c>
      <c r="U124" s="27">
        <f t="shared" si="58"/>
        <v>52552</v>
      </c>
      <c r="V124" s="27">
        <f t="shared" si="59"/>
        <v>0</v>
      </c>
      <c r="W124" s="23"/>
    </row>
    <row r="125" spans="1:23" ht="30" customHeight="1" x14ac:dyDescent="0.3">
      <c r="A125" s="23" t="s">
        <v>200</v>
      </c>
      <c r="B125" s="23" t="s">
        <v>215</v>
      </c>
      <c r="C125" s="23" t="s">
        <v>99</v>
      </c>
      <c r="D125" s="24">
        <v>5</v>
      </c>
      <c r="E125" s="27">
        <v>4431</v>
      </c>
      <c r="F125" s="27">
        <f t="shared" si="49"/>
        <v>22155</v>
      </c>
      <c r="G125" s="27">
        <v>0</v>
      </c>
      <c r="H125" s="27">
        <f t="shared" si="50"/>
        <v>0</v>
      </c>
      <c r="I125" s="27">
        <v>0</v>
      </c>
      <c r="J125" s="27">
        <f t="shared" si="51"/>
        <v>0</v>
      </c>
      <c r="K125" s="27">
        <f t="shared" si="52"/>
        <v>4431</v>
      </c>
      <c r="L125" s="27">
        <f t="shared" si="53"/>
        <v>22155</v>
      </c>
      <c r="M125" s="24">
        <v>5</v>
      </c>
      <c r="N125" s="27">
        <v>4431</v>
      </c>
      <c r="O125" s="27">
        <f t="shared" si="54"/>
        <v>22155</v>
      </c>
      <c r="P125" s="27">
        <v>0</v>
      </c>
      <c r="Q125" s="27">
        <f t="shared" si="55"/>
        <v>0</v>
      </c>
      <c r="R125" s="27">
        <v>0</v>
      </c>
      <c r="S125" s="27">
        <f t="shared" si="56"/>
        <v>0</v>
      </c>
      <c r="T125" s="27">
        <f t="shared" si="57"/>
        <v>4431</v>
      </c>
      <c r="U125" s="27">
        <f t="shared" si="58"/>
        <v>22155</v>
      </c>
      <c r="V125" s="27">
        <f t="shared" si="59"/>
        <v>0</v>
      </c>
      <c r="W125" s="23"/>
    </row>
    <row r="126" spans="1:23" ht="30" customHeight="1" x14ac:dyDescent="0.3">
      <c r="A126" s="23" t="s">
        <v>200</v>
      </c>
      <c r="B126" s="23" t="s">
        <v>216</v>
      </c>
      <c r="C126" s="23" t="s">
        <v>99</v>
      </c>
      <c r="D126" s="24">
        <v>42</v>
      </c>
      <c r="E126" s="27">
        <v>4267</v>
      </c>
      <c r="F126" s="27">
        <f t="shared" si="49"/>
        <v>179214</v>
      </c>
      <c r="G126" s="27">
        <v>0</v>
      </c>
      <c r="H126" s="27">
        <f t="shared" si="50"/>
        <v>0</v>
      </c>
      <c r="I126" s="27">
        <v>0</v>
      </c>
      <c r="J126" s="27">
        <f t="shared" si="51"/>
        <v>0</v>
      </c>
      <c r="K126" s="27">
        <f t="shared" si="52"/>
        <v>4267</v>
      </c>
      <c r="L126" s="27">
        <f t="shared" si="53"/>
        <v>179214</v>
      </c>
      <c r="M126" s="24">
        <v>42</v>
      </c>
      <c r="N126" s="27">
        <v>4267</v>
      </c>
      <c r="O126" s="27">
        <f t="shared" si="54"/>
        <v>179214</v>
      </c>
      <c r="P126" s="27">
        <v>0</v>
      </c>
      <c r="Q126" s="27">
        <f t="shared" si="55"/>
        <v>0</v>
      </c>
      <c r="R126" s="27">
        <v>0</v>
      </c>
      <c r="S126" s="27">
        <f t="shared" si="56"/>
        <v>0</v>
      </c>
      <c r="T126" s="27">
        <f t="shared" si="57"/>
        <v>4267</v>
      </c>
      <c r="U126" s="27">
        <f t="shared" si="58"/>
        <v>179214</v>
      </c>
      <c r="V126" s="27">
        <f t="shared" si="59"/>
        <v>0</v>
      </c>
      <c r="W126" s="23"/>
    </row>
    <row r="127" spans="1:23" ht="30" customHeight="1" x14ac:dyDescent="0.3">
      <c r="A127" s="23" t="s">
        <v>200</v>
      </c>
      <c r="B127" s="23" t="s">
        <v>217</v>
      </c>
      <c r="C127" s="23" t="s">
        <v>99</v>
      </c>
      <c r="D127" s="24">
        <v>4</v>
      </c>
      <c r="E127" s="27">
        <v>5633</v>
      </c>
      <c r="F127" s="27">
        <f t="shared" si="49"/>
        <v>22532</v>
      </c>
      <c r="G127" s="27">
        <v>0</v>
      </c>
      <c r="H127" s="27">
        <f t="shared" si="50"/>
        <v>0</v>
      </c>
      <c r="I127" s="27">
        <v>0</v>
      </c>
      <c r="J127" s="27">
        <f t="shared" si="51"/>
        <v>0</v>
      </c>
      <c r="K127" s="27">
        <f t="shared" si="52"/>
        <v>5633</v>
      </c>
      <c r="L127" s="27">
        <f t="shared" si="53"/>
        <v>22532</v>
      </c>
      <c r="M127" s="24">
        <v>4</v>
      </c>
      <c r="N127" s="27">
        <v>5633</v>
      </c>
      <c r="O127" s="27">
        <f t="shared" si="54"/>
        <v>22532</v>
      </c>
      <c r="P127" s="27">
        <v>0</v>
      </c>
      <c r="Q127" s="27">
        <f t="shared" si="55"/>
        <v>0</v>
      </c>
      <c r="R127" s="27">
        <v>0</v>
      </c>
      <c r="S127" s="27">
        <f t="shared" si="56"/>
        <v>0</v>
      </c>
      <c r="T127" s="27">
        <f t="shared" si="57"/>
        <v>5633</v>
      </c>
      <c r="U127" s="27">
        <f t="shared" si="58"/>
        <v>22532</v>
      </c>
      <c r="V127" s="27">
        <f t="shared" si="59"/>
        <v>0</v>
      </c>
      <c r="W127" s="23"/>
    </row>
    <row r="128" spans="1:23" ht="30" customHeight="1" x14ac:dyDescent="0.3">
      <c r="A128" s="23" t="s">
        <v>218</v>
      </c>
      <c r="B128" s="23" t="s">
        <v>190</v>
      </c>
      <c r="C128" s="23" t="s">
        <v>146</v>
      </c>
      <c r="D128" s="24">
        <v>14</v>
      </c>
      <c r="E128" s="27">
        <v>2490</v>
      </c>
      <c r="F128" s="27">
        <f t="shared" si="49"/>
        <v>34860</v>
      </c>
      <c r="G128" s="27">
        <v>6998</v>
      </c>
      <c r="H128" s="27">
        <f t="shared" si="50"/>
        <v>97972</v>
      </c>
      <c r="I128" s="27">
        <v>0</v>
      </c>
      <c r="J128" s="27">
        <f t="shared" si="51"/>
        <v>0</v>
      </c>
      <c r="K128" s="27">
        <f t="shared" si="52"/>
        <v>9488</v>
      </c>
      <c r="L128" s="27">
        <f t="shared" si="53"/>
        <v>132832</v>
      </c>
      <c r="M128" s="24">
        <v>18</v>
      </c>
      <c r="N128" s="27">
        <v>2490</v>
      </c>
      <c r="O128" s="27">
        <f t="shared" si="54"/>
        <v>44820</v>
      </c>
      <c r="P128" s="27">
        <v>6998</v>
      </c>
      <c r="Q128" s="27">
        <f t="shared" si="55"/>
        <v>125964</v>
      </c>
      <c r="R128" s="27">
        <v>0</v>
      </c>
      <c r="S128" s="27">
        <f t="shared" si="56"/>
        <v>0</v>
      </c>
      <c r="T128" s="27">
        <f t="shared" si="57"/>
        <v>9488</v>
      </c>
      <c r="U128" s="27">
        <f t="shared" si="58"/>
        <v>170784</v>
      </c>
      <c r="V128" s="27">
        <f t="shared" si="59"/>
        <v>37952</v>
      </c>
      <c r="W128" s="23"/>
    </row>
    <row r="129" spans="1:23" ht="30" customHeight="1" x14ac:dyDescent="0.3">
      <c r="A129" s="23" t="s">
        <v>218</v>
      </c>
      <c r="B129" s="23" t="s">
        <v>191</v>
      </c>
      <c r="C129" s="23" t="s">
        <v>146</v>
      </c>
      <c r="D129" s="24">
        <v>4</v>
      </c>
      <c r="E129" s="27">
        <v>3228</v>
      </c>
      <c r="F129" s="27">
        <f t="shared" si="49"/>
        <v>12912</v>
      </c>
      <c r="G129" s="27">
        <v>6998</v>
      </c>
      <c r="H129" s="27">
        <f t="shared" si="50"/>
        <v>27992</v>
      </c>
      <c r="I129" s="27">
        <v>0</v>
      </c>
      <c r="J129" s="27">
        <f t="shared" si="51"/>
        <v>0</v>
      </c>
      <c r="K129" s="27">
        <f t="shared" si="52"/>
        <v>10226</v>
      </c>
      <c r="L129" s="27">
        <f t="shared" si="53"/>
        <v>40904</v>
      </c>
      <c r="M129" s="24">
        <v>4</v>
      </c>
      <c r="N129" s="27">
        <v>3228</v>
      </c>
      <c r="O129" s="27">
        <f t="shared" si="54"/>
        <v>12912</v>
      </c>
      <c r="P129" s="27">
        <v>6998</v>
      </c>
      <c r="Q129" s="27">
        <f t="shared" si="55"/>
        <v>27992</v>
      </c>
      <c r="R129" s="27">
        <v>0</v>
      </c>
      <c r="S129" s="27">
        <f t="shared" si="56"/>
        <v>0</v>
      </c>
      <c r="T129" s="27">
        <f t="shared" si="57"/>
        <v>10226</v>
      </c>
      <c r="U129" s="27">
        <f t="shared" si="58"/>
        <v>40904</v>
      </c>
      <c r="V129" s="27">
        <f t="shared" si="59"/>
        <v>0</v>
      </c>
      <c r="W129" s="23"/>
    </row>
    <row r="130" spans="1:23" ht="30" customHeight="1" x14ac:dyDescent="0.3">
      <c r="A130" s="23" t="s">
        <v>219</v>
      </c>
      <c r="B130" s="23" t="s">
        <v>220</v>
      </c>
      <c r="C130" s="23" t="s">
        <v>144</v>
      </c>
      <c r="D130" s="24">
        <v>15</v>
      </c>
      <c r="E130" s="27">
        <v>875</v>
      </c>
      <c r="F130" s="27">
        <f t="shared" si="49"/>
        <v>13125</v>
      </c>
      <c r="G130" s="27">
        <v>0</v>
      </c>
      <c r="H130" s="27">
        <f t="shared" si="50"/>
        <v>0</v>
      </c>
      <c r="I130" s="27">
        <v>0</v>
      </c>
      <c r="J130" s="27">
        <f t="shared" si="51"/>
        <v>0</v>
      </c>
      <c r="K130" s="27">
        <f t="shared" si="52"/>
        <v>875</v>
      </c>
      <c r="L130" s="27">
        <f t="shared" si="53"/>
        <v>13125</v>
      </c>
      <c r="M130" s="24">
        <v>15</v>
      </c>
      <c r="N130" s="27">
        <v>875</v>
      </c>
      <c r="O130" s="27">
        <f t="shared" si="54"/>
        <v>13125</v>
      </c>
      <c r="P130" s="27">
        <v>0</v>
      </c>
      <c r="Q130" s="27">
        <f t="shared" si="55"/>
        <v>0</v>
      </c>
      <c r="R130" s="27">
        <v>0</v>
      </c>
      <c r="S130" s="27">
        <f t="shared" si="56"/>
        <v>0</v>
      </c>
      <c r="T130" s="27">
        <f t="shared" si="57"/>
        <v>875</v>
      </c>
      <c r="U130" s="27">
        <f t="shared" si="58"/>
        <v>13125</v>
      </c>
      <c r="V130" s="27">
        <f t="shared" si="59"/>
        <v>0</v>
      </c>
      <c r="W130" s="23"/>
    </row>
    <row r="131" spans="1:23" ht="30" customHeight="1" x14ac:dyDescent="0.3">
      <c r="A131" s="23" t="s">
        <v>219</v>
      </c>
      <c r="B131" s="23" t="s">
        <v>221</v>
      </c>
      <c r="C131" s="23" t="s">
        <v>144</v>
      </c>
      <c r="D131" s="24">
        <v>38</v>
      </c>
      <c r="E131" s="27">
        <v>910</v>
      </c>
      <c r="F131" s="27">
        <f t="shared" si="49"/>
        <v>34580</v>
      </c>
      <c r="G131" s="27">
        <v>0</v>
      </c>
      <c r="H131" s="27">
        <f t="shared" si="50"/>
        <v>0</v>
      </c>
      <c r="I131" s="27">
        <v>0</v>
      </c>
      <c r="J131" s="27">
        <f t="shared" si="51"/>
        <v>0</v>
      </c>
      <c r="K131" s="27">
        <f t="shared" si="52"/>
        <v>910</v>
      </c>
      <c r="L131" s="27">
        <f t="shared" si="53"/>
        <v>34580</v>
      </c>
      <c r="M131" s="24">
        <v>38</v>
      </c>
      <c r="N131" s="27">
        <v>910</v>
      </c>
      <c r="O131" s="27">
        <f t="shared" si="54"/>
        <v>34580</v>
      </c>
      <c r="P131" s="27">
        <v>0</v>
      </c>
      <c r="Q131" s="27">
        <f t="shared" si="55"/>
        <v>0</v>
      </c>
      <c r="R131" s="27">
        <v>0</v>
      </c>
      <c r="S131" s="27">
        <f t="shared" si="56"/>
        <v>0</v>
      </c>
      <c r="T131" s="27">
        <f t="shared" si="57"/>
        <v>910</v>
      </c>
      <c r="U131" s="27">
        <f t="shared" si="58"/>
        <v>34580</v>
      </c>
      <c r="V131" s="27">
        <f t="shared" si="59"/>
        <v>0</v>
      </c>
      <c r="W131" s="23"/>
    </row>
    <row r="132" spans="1:23" ht="30" customHeight="1" x14ac:dyDescent="0.3">
      <c r="A132" s="23" t="s">
        <v>219</v>
      </c>
      <c r="B132" s="23" t="s">
        <v>222</v>
      </c>
      <c r="C132" s="23" t="s">
        <v>144</v>
      </c>
      <c r="D132" s="24">
        <v>2</v>
      </c>
      <c r="E132" s="27">
        <v>944</v>
      </c>
      <c r="F132" s="27">
        <f t="shared" si="49"/>
        <v>1888</v>
      </c>
      <c r="G132" s="27">
        <v>0</v>
      </c>
      <c r="H132" s="27">
        <f t="shared" si="50"/>
        <v>0</v>
      </c>
      <c r="I132" s="27">
        <v>0</v>
      </c>
      <c r="J132" s="27">
        <f t="shared" si="51"/>
        <v>0</v>
      </c>
      <c r="K132" s="27">
        <f t="shared" si="52"/>
        <v>944</v>
      </c>
      <c r="L132" s="27">
        <f t="shared" si="53"/>
        <v>1888</v>
      </c>
      <c r="M132" s="24">
        <v>2</v>
      </c>
      <c r="N132" s="27">
        <v>944</v>
      </c>
      <c r="O132" s="27">
        <f t="shared" si="54"/>
        <v>1888</v>
      </c>
      <c r="P132" s="27">
        <v>0</v>
      </c>
      <c r="Q132" s="27">
        <f t="shared" si="55"/>
        <v>0</v>
      </c>
      <c r="R132" s="27">
        <v>0</v>
      </c>
      <c r="S132" s="27">
        <f t="shared" si="56"/>
        <v>0</v>
      </c>
      <c r="T132" s="27">
        <f t="shared" si="57"/>
        <v>944</v>
      </c>
      <c r="U132" s="27">
        <f t="shared" si="58"/>
        <v>1888</v>
      </c>
      <c r="V132" s="27">
        <f t="shared" si="59"/>
        <v>0</v>
      </c>
      <c r="W132" s="23"/>
    </row>
    <row r="133" spans="1:23" ht="30" customHeight="1" x14ac:dyDescent="0.3">
      <c r="A133" s="23" t="s">
        <v>219</v>
      </c>
      <c r="B133" s="23" t="s">
        <v>223</v>
      </c>
      <c r="C133" s="23" t="s">
        <v>144</v>
      </c>
      <c r="D133" s="24">
        <v>1</v>
      </c>
      <c r="E133" s="27">
        <v>1013</v>
      </c>
      <c r="F133" s="27">
        <f t="shared" si="49"/>
        <v>1013</v>
      </c>
      <c r="G133" s="27">
        <v>0</v>
      </c>
      <c r="H133" s="27">
        <f t="shared" si="50"/>
        <v>0</v>
      </c>
      <c r="I133" s="27">
        <v>0</v>
      </c>
      <c r="J133" s="27">
        <f t="shared" si="51"/>
        <v>0</v>
      </c>
      <c r="K133" s="27">
        <f t="shared" si="52"/>
        <v>1013</v>
      </c>
      <c r="L133" s="27">
        <f t="shared" si="53"/>
        <v>1013</v>
      </c>
      <c r="M133" s="24">
        <v>1</v>
      </c>
      <c r="N133" s="27">
        <v>1013</v>
      </c>
      <c r="O133" s="27">
        <f t="shared" si="54"/>
        <v>1013</v>
      </c>
      <c r="P133" s="27">
        <v>0</v>
      </c>
      <c r="Q133" s="27">
        <f t="shared" si="55"/>
        <v>0</v>
      </c>
      <c r="R133" s="27">
        <v>0</v>
      </c>
      <c r="S133" s="27">
        <f t="shared" si="56"/>
        <v>0</v>
      </c>
      <c r="T133" s="27">
        <f t="shared" si="57"/>
        <v>1013</v>
      </c>
      <c r="U133" s="27">
        <f t="shared" si="58"/>
        <v>1013</v>
      </c>
      <c r="V133" s="27">
        <f t="shared" si="59"/>
        <v>0</v>
      </c>
      <c r="W133" s="23"/>
    </row>
    <row r="134" spans="1:23" ht="30" customHeight="1" x14ac:dyDescent="0.3">
      <c r="A134" s="23" t="s">
        <v>169</v>
      </c>
      <c r="B134" s="23" t="s">
        <v>221</v>
      </c>
      <c r="C134" s="23" t="s">
        <v>144</v>
      </c>
      <c r="D134" s="24">
        <v>6</v>
      </c>
      <c r="E134" s="27">
        <v>1662</v>
      </c>
      <c r="F134" s="27">
        <f t="shared" si="49"/>
        <v>9972</v>
      </c>
      <c r="G134" s="27">
        <v>9615</v>
      </c>
      <c r="H134" s="27">
        <f t="shared" si="50"/>
        <v>57690</v>
      </c>
      <c r="I134" s="27">
        <v>0</v>
      </c>
      <c r="J134" s="27">
        <f t="shared" si="51"/>
        <v>0</v>
      </c>
      <c r="K134" s="27">
        <f t="shared" si="52"/>
        <v>11277</v>
      </c>
      <c r="L134" s="27">
        <f t="shared" si="53"/>
        <v>67662</v>
      </c>
      <c r="M134" s="24">
        <v>6</v>
      </c>
      <c r="N134" s="27">
        <v>1662</v>
      </c>
      <c r="O134" s="27">
        <f t="shared" si="54"/>
        <v>9972</v>
      </c>
      <c r="P134" s="27">
        <v>9615</v>
      </c>
      <c r="Q134" s="27">
        <f t="shared" si="55"/>
        <v>57690</v>
      </c>
      <c r="R134" s="27">
        <v>0</v>
      </c>
      <c r="S134" s="27">
        <f t="shared" si="56"/>
        <v>0</v>
      </c>
      <c r="T134" s="27">
        <f t="shared" si="57"/>
        <v>11277</v>
      </c>
      <c r="U134" s="27">
        <f t="shared" si="58"/>
        <v>67662</v>
      </c>
      <c r="V134" s="27">
        <f t="shared" si="59"/>
        <v>0</v>
      </c>
      <c r="W134" s="23"/>
    </row>
    <row r="135" spans="1:23" ht="30" customHeight="1" x14ac:dyDescent="0.3">
      <c r="A135" s="23" t="s">
        <v>169</v>
      </c>
      <c r="B135" s="23" t="s">
        <v>222</v>
      </c>
      <c r="C135" s="23" t="s">
        <v>144</v>
      </c>
      <c r="D135" s="24">
        <v>2</v>
      </c>
      <c r="E135" s="27">
        <v>2146</v>
      </c>
      <c r="F135" s="27">
        <f t="shared" si="49"/>
        <v>4292</v>
      </c>
      <c r="G135" s="27">
        <v>9615</v>
      </c>
      <c r="H135" s="27">
        <f t="shared" si="50"/>
        <v>19230</v>
      </c>
      <c r="I135" s="27">
        <v>0</v>
      </c>
      <c r="J135" s="27">
        <f t="shared" si="51"/>
        <v>0</v>
      </c>
      <c r="K135" s="27">
        <f t="shared" si="52"/>
        <v>11761</v>
      </c>
      <c r="L135" s="27">
        <f t="shared" si="53"/>
        <v>23522</v>
      </c>
      <c r="M135" s="24">
        <v>2</v>
      </c>
      <c r="N135" s="27">
        <v>2146</v>
      </c>
      <c r="O135" s="27">
        <f t="shared" si="54"/>
        <v>4292</v>
      </c>
      <c r="P135" s="27">
        <v>9615</v>
      </c>
      <c r="Q135" s="27">
        <f t="shared" si="55"/>
        <v>19230</v>
      </c>
      <c r="R135" s="27">
        <v>0</v>
      </c>
      <c r="S135" s="27">
        <f t="shared" si="56"/>
        <v>0</v>
      </c>
      <c r="T135" s="27">
        <f t="shared" si="57"/>
        <v>11761</v>
      </c>
      <c r="U135" s="27">
        <f t="shared" si="58"/>
        <v>23522</v>
      </c>
      <c r="V135" s="27">
        <f t="shared" si="59"/>
        <v>0</v>
      </c>
      <c r="W135" s="23"/>
    </row>
    <row r="136" spans="1:23" ht="30" customHeight="1" x14ac:dyDescent="0.3">
      <c r="A136" s="23" t="s">
        <v>169</v>
      </c>
      <c r="B136" s="23" t="s">
        <v>223</v>
      </c>
      <c r="C136" s="23" t="s">
        <v>144</v>
      </c>
      <c r="D136" s="24">
        <v>1</v>
      </c>
      <c r="E136" s="27">
        <v>3231</v>
      </c>
      <c r="F136" s="27">
        <f t="shared" si="49"/>
        <v>3231</v>
      </c>
      <c r="G136" s="27">
        <v>9615</v>
      </c>
      <c r="H136" s="27">
        <f t="shared" si="50"/>
        <v>9615</v>
      </c>
      <c r="I136" s="27">
        <v>0</v>
      </c>
      <c r="J136" s="27">
        <f t="shared" si="51"/>
        <v>0</v>
      </c>
      <c r="K136" s="27">
        <f t="shared" si="52"/>
        <v>12846</v>
      </c>
      <c r="L136" s="27">
        <f t="shared" si="53"/>
        <v>12846</v>
      </c>
      <c r="M136" s="24">
        <v>1</v>
      </c>
      <c r="N136" s="27">
        <v>3231</v>
      </c>
      <c r="O136" s="27">
        <f t="shared" si="54"/>
        <v>3231</v>
      </c>
      <c r="P136" s="27">
        <v>9615</v>
      </c>
      <c r="Q136" s="27">
        <f t="shared" si="55"/>
        <v>9615</v>
      </c>
      <c r="R136" s="27">
        <v>0</v>
      </c>
      <c r="S136" s="27">
        <f t="shared" si="56"/>
        <v>0</v>
      </c>
      <c r="T136" s="27">
        <f t="shared" si="57"/>
        <v>12846</v>
      </c>
      <c r="U136" s="27">
        <f t="shared" si="58"/>
        <v>12846</v>
      </c>
      <c r="V136" s="27">
        <f t="shared" si="59"/>
        <v>0</v>
      </c>
      <c r="W136" s="23"/>
    </row>
    <row r="137" spans="1:23" ht="30" customHeight="1" x14ac:dyDescent="0.3">
      <c r="A137" s="23" t="s">
        <v>224</v>
      </c>
      <c r="B137" s="23" t="s">
        <v>220</v>
      </c>
      <c r="C137" s="23" t="s">
        <v>144</v>
      </c>
      <c r="D137" s="24">
        <v>31</v>
      </c>
      <c r="E137" s="27">
        <v>998</v>
      </c>
      <c r="F137" s="27">
        <f t="shared" si="49"/>
        <v>30938</v>
      </c>
      <c r="G137" s="27">
        <v>8249</v>
      </c>
      <c r="H137" s="27">
        <f t="shared" si="50"/>
        <v>255719</v>
      </c>
      <c r="I137" s="27">
        <v>0</v>
      </c>
      <c r="J137" s="27">
        <f t="shared" si="51"/>
        <v>0</v>
      </c>
      <c r="K137" s="27">
        <f t="shared" si="52"/>
        <v>9247</v>
      </c>
      <c r="L137" s="27">
        <f t="shared" si="53"/>
        <v>286657</v>
      </c>
      <c r="M137" s="24">
        <v>35</v>
      </c>
      <c r="N137" s="27">
        <v>998</v>
      </c>
      <c r="O137" s="27">
        <f t="shared" si="54"/>
        <v>34930</v>
      </c>
      <c r="P137" s="27">
        <v>8249</v>
      </c>
      <c r="Q137" s="27">
        <f t="shared" si="55"/>
        <v>288715</v>
      </c>
      <c r="R137" s="27">
        <v>0</v>
      </c>
      <c r="S137" s="27">
        <f t="shared" si="56"/>
        <v>0</v>
      </c>
      <c r="T137" s="27">
        <f t="shared" si="57"/>
        <v>9247</v>
      </c>
      <c r="U137" s="27">
        <f t="shared" si="58"/>
        <v>323645</v>
      </c>
      <c r="V137" s="27">
        <f t="shared" si="59"/>
        <v>36988</v>
      </c>
      <c r="W137" s="23"/>
    </row>
    <row r="138" spans="1:23" ht="30" customHeight="1" x14ac:dyDescent="0.3">
      <c r="A138" s="24" t="s">
        <v>578</v>
      </c>
      <c r="B138" s="24" t="s">
        <v>579</v>
      </c>
      <c r="C138" s="24" t="s">
        <v>88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>
        <v>13</v>
      </c>
      <c r="N138" s="27">
        <f>신규일위대가목록!E12</f>
        <v>4021</v>
      </c>
      <c r="O138" s="27">
        <f t="shared" ref="O138" si="60">INT(M138*N138)</f>
        <v>52273</v>
      </c>
      <c r="P138" s="27">
        <f>신규일위대가목록!F12</f>
        <v>3110</v>
      </c>
      <c r="Q138" s="27">
        <f t="shared" ref="Q138:Q140" si="61">INT(M138*P138)</f>
        <v>40430</v>
      </c>
      <c r="R138" s="27">
        <v>0</v>
      </c>
      <c r="S138" s="27">
        <f t="shared" ref="S138" si="62">INT(M138*R138)</f>
        <v>0</v>
      </c>
      <c r="T138" s="27">
        <f t="shared" ref="T138" si="63">N138+P138+R138</f>
        <v>7131</v>
      </c>
      <c r="U138" s="27">
        <f t="shared" ref="U138" si="64">INT(M138*T138)</f>
        <v>92703</v>
      </c>
      <c r="V138" s="27">
        <f t="shared" si="59"/>
        <v>92703</v>
      </c>
      <c r="W138" s="24"/>
    </row>
    <row r="139" spans="1:23" ht="30" customHeight="1" x14ac:dyDescent="0.3">
      <c r="A139" s="24" t="s">
        <v>638</v>
      </c>
      <c r="B139" s="24" t="s">
        <v>639</v>
      </c>
      <c r="C139" s="24" t="s">
        <v>87</v>
      </c>
      <c r="D139" s="24"/>
      <c r="E139" s="24"/>
      <c r="F139" s="24"/>
      <c r="G139" s="24"/>
      <c r="H139" s="24"/>
      <c r="I139" s="24"/>
      <c r="J139" s="24"/>
      <c r="K139" s="24"/>
      <c r="L139" s="24"/>
      <c r="M139" s="24">
        <v>1</v>
      </c>
      <c r="N139" s="24">
        <v>0</v>
      </c>
      <c r="O139" s="24">
        <v>0</v>
      </c>
      <c r="P139" s="113">
        <f>신규일위대가목록!F14</f>
        <v>48261</v>
      </c>
      <c r="Q139" s="27">
        <f t="shared" si="61"/>
        <v>48261</v>
      </c>
      <c r="R139" s="113">
        <f>신규일위대가목록!G14</f>
        <v>300</v>
      </c>
      <c r="S139" s="24">
        <v>300</v>
      </c>
      <c r="T139" s="27">
        <f t="shared" ref="T139:T140" si="65">N139+P139+R139</f>
        <v>48561</v>
      </c>
      <c r="U139" s="27">
        <f t="shared" ref="U139:U140" si="66">INT(M139*T139)</f>
        <v>48561</v>
      </c>
      <c r="V139" s="27">
        <f t="shared" si="59"/>
        <v>48561</v>
      </c>
      <c r="W139" s="24"/>
    </row>
    <row r="140" spans="1:23" ht="30" customHeight="1" x14ac:dyDescent="0.3">
      <c r="A140" s="24" t="s">
        <v>638</v>
      </c>
      <c r="B140" s="24" t="s">
        <v>640</v>
      </c>
      <c r="C140" s="24" t="s">
        <v>87</v>
      </c>
      <c r="D140" s="24"/>
      <c r="E140" s="24"/>
      <c r="F140" s="24"/>
      <c r="G140" s="24"/>
      <c r="H140" s="24"/>
      <c r="I140" s="24"/>
      <c r="J140" s="24"/>
      <c r="K140" s="24"/>
      <c r="L140" s="24"/>
      <c r="M140" s="24">
        <v>1</v>
      </c>
      <c r="N140" s="24">
        <v>0</v>
      </c>
      <c r="O140" s="24">
        <v>0</v>
      </c>
      <c r="P140" s="113">
        <f>신규일위대가목록!F15</f>
        <v>66591</v>
      </c>
      <c r="Q140" s="27">
        <f t="shared" si="61"/>
        <v>66591</v>
      </c>
      <c r="R140" s="113">
        <f>신규일위대가목록!G15</f>
        <v>509</v>
      </c>
      <c r="S140" s="24">
        <v>1018</v>
      </c>
      <c r="T140" s="27">
        <f t="shared" si="65"/>
        <v>67100</v>
      </c>
      <c r="U140" s="27">
        <f t="shared" si="66"/>
        <v>67100</v>
      </c>
      <c r="V140" s="27">
        <f t="shared" si="59"/>
        <v>67100</v>
      </c>
      <c r="W140" s="24"/>
    </row>
    <row r="141" spans="1:23" ht="30" customHeight="1" x14ac:dyDescent="0.3">
      <c r="A141" s="24" t="s">
        <v>711</v>
      </c>
      <c r="B141" s="24" t="s">
        <v>190</v>
      </c>
      <c r="C141" s="24" t="s">
        <v>144</v>
      </c>
      <c r="D141" s="24"/>
      <c r="E141" s="24"/>
      <c r="F141" s="24"/>
      <c r="G141" s="24"/>
      <c r="H141" s="24"/>
      <c r="I141" s="24"/>
      <c r="J141" s="24"/>
      <c r="K141" s="24"/>
      <c r="L141" s="24"/>
      <c r="M141" s="24">
        <v>3</v>
      </c>
      <c r="N141" s="113">
        <f>신규일위대가목록!E8</f>
        <v>4815</v>
      </c>
      <c r="O141" s="160">
        <v>0</v>
      </c>
      <c r="P141" s="113">
        <f>신규일위대가목록!F8</f>
        <v>15218</v>
      </c>
      <c r="Q141" s="27">
        <f t="shared" ref="Q141" si="67">INT(M141*P141)</f>
        <v>45654</v>
      </c>
      <c r="R141" s="113">
        <f>신규일위대가목록!G16</f>
        <v>0</v>
      </c>
      <c r="S141" s="160">
        <v>1018</v>
      </c>
      <c r="T141" s="27">
        <f t="shared" ref="T141" si="68">N141+P141+R141</f>
        <v>20033</v>
      </c>
      <c r="U141" s="27">
        <f t="shared" ref="U141" si="69">INT(M141*T141)</f>
        <v>60099</v>
      </c>
      <c r="V141" s="27">
        <f t="shared" si="59"/>
        <v>60099</v>
      </c>
      <c r="W141" s="24"/>
    </row>
    <row r="142" spans="1:23" ht="30" customHeight="1" x14ac:dyDescent="0.3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7">
        <f t="shared" si="59"/>
        <v>0</v>
      </c>
      <c r="W142" s="24"/>
    </row>
    <row r="143" spans="1:23" ht="30" customHeight="1" x14ac:dyDescent="0.3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7">
        <f t="shared" si="59"/>
        <v>0</v>
      </c>
      <c r="W143" s="24"/>
    </row>
    <row r="144" spans="1:23" ht="30" customHeight="1" x14ac:dyDescent="0.3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7">
        <f t="shared" si="59"/>
        <v>0</v>
      </c>
      <c r="W144" s="24"/>
    </row>
    <row r="145" spans="1:23" ht="30" customHeight="1" x14ac:dyDescent="0.3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7">
        <f t="shared" si="59"/>
        <v>0</v>
      </c>
      <c r="W145" s="24"/>
    </row>
    <row r="146" spans="1:23" ht="30" customHeight="1" x14ac:dyDescent="0.3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7">
        <f t="shared" si="59"/>
        <v>0</v>
      </c>
      <c r="W146" s="24"/>
    </row>
    <row r="147" spans="1:23" ht="30" customHeight="1" x14ac:dyDescent="0.3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</row>
    <row r="148" spans="1:23" ht="30" customHeight="1" x14ac:dyDescent="0.3">
      <c r="A148" s="44" t="s">
        <v>86</v>
      </c>
      <c r="B148" s="45"/>
      <c r="C148" s="45"/>
      <c r="D148" s="45"/>
      <c r="E148" s="45"/>
      <c r="F148" s="46">
        <f>SUM(F102:F147)</f>
        <v>1857808</v>
      </c>
      <c r="G148" s="45"/>
      <c r="H148" s="46">
        <f>SUM(H102:H147)</f>
        <v>1205959</v>
      </c>
      <c r="I148" s="45"/>
      <c r="J148" s="46">
        <f>SUM(J102:J147)</f>
        <v>0</v>
      </c>
      <c r="K148" s="45"/>
      <c r="L148" s="46">
        <f>SUM(L102:L147)</f>
        <v>3063767</v>
      </c>
      <c r="M148" s="45"/>
      <c r="N148" s="45"/>
      <c r="O148" s="46">
        <f>SUM(O102:O147)</f>
        <v>2031903</v>
      </c>
      <c r="P148" s="45"/>
      <c r="Q148" s="46">
        <f>SUM(Q102:Q147)</f>
        <v>1573950</v>
      </c>
      <c r="R148" s="45"/>
      <c r="S148" s="46">
        <f>SUM(S102:S147)</f>
        <v>2336</v>
      </c>
      <c r="T148" s="45"/>
      <c r="U148" s="46">
        <f>SUM(U102:U147)</f>
        <v>3621107</v>
      </c>
      <c r="V148" s="46">
        <f>U148-L148</f>
        <v>557340</v>
      </c>
      <c r="W148" s="45"/>
    </row>
    <row r="149" spans="1:23" ht="30" customHeight="1" x14ac:dyDescent="0.3">
      <c r="A149" s="23" t="s">
        <v>114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1:23" ht="30" customHeight="1" x14ac:dyDescent="0.3">
      <c r="A150" s="23" t="s">
        <v>225</v>
      </c>
      <c r="B150" s="23" t="s">
        <v>226</v>
      </c>
      <c r="C150" s="23" t="s">
        <v>137</v>
      </c>
      <c r="D150" s="24">
        <v>3</v>
      </c>
      <c r="E150" s="27">
        <v>1228</v>
      </c>
      <c r="F150" s="27">
        <f t="shared" ref="F150:F191" si="70">INT(D150*E150)</f>
        <v>3684</v>
      </c>
      <c r="G150" s="27">
        <v>12557</v>
      </c>
      <c r="H150" s="27">
        <f t="shared" ref="H150:H191" si="71">INT(D150*G150)</f>
        <v>37671</v>
      </c>
      <c r="I150" s="27">
        <v>0</v>
      </c>
      <c r="J150" s="27">
        <f t="shared" ref="J150:J191" si="72">INT(D150*I150)</f>
        <v>0</v>
      </c>
      <c r="K150" s="27">
        <f t="shared" ref="K150:K191" si="73">E150+G150+I150</f>
        <v>13785</v>
      </c>
      <c r="L150" s="27">
        <f t="shared" ref="L150:L191" si="74">INT(D150*K150)</f>
        <v>41355</v>
      </c>
      <c r="M150" s="24">
        <v>3</v>
      </c>
      <c r="N150" s="27">
        <v>1228</v>
      </c>
      <c r="O150" s="27">
        <f t="shared" ref="O150:O191" si="75">INT(M150*N150)</f>
        <v>3684</v>
      </c>
      <c r="P150" s="27">
        <v>12557</v>
      </c>
      <c r="Q150" s="27">
        <f t="shared" ref="Q150:Q191" si="76">INT(M150*P150)</f>
        <v>37671</v>
      </c>
      <c r="R150" s="27">
        <v>0</v>
      </c>
      <c r="S150" s="27">
        <f t="shared" ref="S150:S191" si="77">INT(M150*R150)</f>
        <v>0</v>
      </c>
      <c r="T150" s="27">
        <f t="shared" ref="T150:T191" si="78">N150+P150+R150</f>
        <v>13785</v>
      </c>
      <c r="U150" s="27">
        <f t="shared" ref="U150:U191" si="79">INT(M150*T150)</f>
        <v>41355</v>
      </c>
      <c r="V150" s="27">
        <f t="shared" ref="V150:V194" si="80">U150-L150</f>
        <v>0</v>
      </c>
      <c r="W150" s="23"/>
    </row>
    <row r="151" spans="1:23" ht="30" customHeight="1" x14ac:dyDescent="0.3">
      <c r="A151" s="23" t="s">
        <v>225</v>
      </c>
      <c r="B151" s="23" t="s">
        <v>227</v>
      </c>
      <c r="C151" s="23" t="s">
        <v>137</v>
      </c>
      <c r="D151" s="24">
        <v>3</v>
      </c>
      <c r="E151" s="27">
        <v>2275</v>
      </c>
      <c r="F151" s="27">
        <f t="shared" si="70"/>
        <v>6825</v>
      </c>
      <c r="G151" s="27">
        <v>16805</v>
      </c>
      <c r="H151" s="27">
        <f t="shared" si="71"/>
        <v>50415</v>
      </c>
      <c r="I151" s="27">
        <v>0</v>
      </c>
      <c r="J151" s="27">
        <f t="shared" si="72"/>
        <v>0</v>
      </c>
      <c r="K151" s="27">
        <f t="shared" si="73"/>
        <v>19080</v>
      </c>
      <c r="L151" s="27">
        <f t="shared" si="74"/>
        <v>57240</v>
      </c>
      <c r="M151" s="24">
        <f>D151+8</f>
        <v>11</v>
      </c>
      <c r="N151" s="27">
        <v>2275</v>
      </c>
      <c r="O151" s="27">
        <f t="shared" si="75"/>
        <v>25025</v>
      </c>
      <c r="P151" s="27">
        <v>16805</v>
      </c>
      <c r="Q151" s="27">
        <f t="shared" si="76"/>
        <v>184855</v>
      </c>
      <c r="R151" s="27">
        <v>0</v>
      </c>
      <c r="S151" s="27">
        <f t="shared" si="77"/>
        <v>0</v>
      </c>
      <c r="T151" s="27">
        <f t="shared" si="78"/>
        <v>19080</v>
      </c>
      <c r="U151" s="27">
        <f t="shared" si="79"/>
        <v>209880</v>
      </c>
      <c r="V151" s="27">
        <f t="shared" si="80"/>
        <v>152640</v>
      </c>
      <c r="W151" s="23"/>
    </row>
    <row r="152" spans="1:23" ht="30" customHeight="1" x14ac:dyDescent="0.3">
      <c r="A152" s="23" t="s">
        <v>225</v>
      </c>
      <c r="B152" s="23" t="s">
        <v>228</v>
      </c>
      <c r="C152" s="23" t="s">
        <v>137</v>
      </c>
      <c r="D152" s="24">
        <v>56</v>
      </c>
      <c r="E152" s="27">
        <v>6887</v>
      </c>
      <c r="F152" s="27">
        <f t="shared" si="70"/>
        <v>385672</v>
      </c>
      <c r="G152" s="27">
        <v>28083</v>
      </c>
      <c r="H152" s="27">
        <f t="shared" si="71"/>
        <v>1572648</v>
      </c>
      <c r="I152" s="27">
        <v>0</v>
      </c>
      <c r="J152" s="27">
        <f t="shared" si="72"/>
        <v>0</v>
      </c>
      <c r="K152" s="27">
        <f t="shared" si="73"/>
        <v>34970</v>
      </c>
      <c r="L152" s="27">
        <f t="shared" si="74"/>
        <v>1958320</v>
      </c>
      <c r="M152" s="24">
        <v>60</v>
      </c>
      <c r="N152" s="27">
        <v>6887</v>
      </c>
      <c r="O152" s="27">
        <f t="shared" si="75"/>
        <v>413220</v>
      </c>
      <c r="P152" s="27">
        <v>28083</v>
      </c>
      <c r="Q152" s="27">
        <f t="shared" si="76"/>
        <v>1684980</v>
      </c>
      <c r="R152" s="27">
        <v>0</v>
      </c>
      <c r="S152" s="27">
        <f t="shared" si="77"/>
        <v>0</v>
      </c>
      <c r="T152" s="27">
        <f t="shared" si="78"/>
        <v>34970</v>
      </c>
      <c r="U152" s="27">
        <f t="shared" si="79"/>
        <v>2098200</v>
      </c>
      <c r="V152" s="27">
        <f t="shared" si="80"/>
        <v>139880</v>
      </c>
      <c r="W152" s="23"/>
    </row>
    <row r="153" spans="1:23" ht="30" customHeight="1" x14ac:dyDescent="0.3">
      <c r="A153" s="23" t="s">
        <v>155</v>
      </c>
      <c r="B153" s="23" t="s">
        <v>227</v>
      </c>
      <c r="C153" s="23" t="s">
        <v>137</v>
      </c>
      <c r="D153" s="24">
        <v>38</v>
      </c>
      <c r="E153" s="27">
        <v>1058</v>
      </c>
      <c r="F153" s="27">
        <f t="shared" si="70"/>
        <v>40204</v>
      </c>
      <c r="G153" s="27">
        <v>16805</v>
      </c>
      <c r="H153" s="27">
        <f t="shared" si="71"/>
        <v>638590</v>
      </c>
      <c r="I153" s="27">
        <v>0</v>
      </c>
      <c r="J153" s="27">
        <f t="shared" si="72"/>
        <v>0</v>
      </c>
      <c r="K153" s="27">
        <f t="shared" si="73"/>
        <v>17863</v>
      </c>
      <c r="L153" s="27">
        <f t="shared" si="74"/>
        <v>678794</v>
      </c>
      <c r="M153" s="24">
        <v>38</v>
      </c>
      <c r="N153" s="27">
        <v>1058</v>
      </c>
      <c r="O153" s="27">
        <f t="shared" si="75"/>
        <v>40204</v>
      </c>
      <c r="P153" s="27">
        <v>16805</v>
      </c>
      <c r="Q153" s="27">
        <f t="shared" si="76"/>
        <v>638590</v>
      </c>
      <c r="R153" s="27">
        <v>0</v>
      </c>
      <c r="S153" s="27">
        <f t="shared" si="77"/>
        <v>0</v>
      </c>
      <c r="T153" s="27">
        <f t="shared" si="78"/>
        <v>17863</v>
      </c>
      <c r="U153" s="27">
        <f t="shared" si="79"/>
        <v>678794</v>
      </c>
      <c r="V153" s="27">
        <f t="shared" si="80"/>
        <v>0</v>
      </c>
      <c r="W153" s="23"/>
    </row>
    <row r="154" spans="1:23" ht="30" customHeight="1" x14ac:dyDescent="0.3">
      <c r="A154" s="23" t="s">
        <v>155</v>
      </c>
      <c r="B154" s="23" t="s">
        <v>228</v>
      </c>
      <c r="C154" s="23" t="s">
        <v>137</v>
      </c>
      <c r="D154" s="24">
        <v>5</v>
      </c>
      <c r="E154" s="27">
        <v>3453</v>
      </c>
      <c r="F154" s="27">
        <f t="shared" si="70"/>
        <v>17265</v>
      </c>
      <c r="G154" s="27">
        <v>28083</v>
      </c>
      <c r="H154" s="27">
        <f t="shared" si="71"/>
        <v>140415</v>
      </c>
      <c r="I154" s="27">
        <v>0</v>
      </c>
      <c r="J154" s="27">
        <f t="shared" si="72"/>
        <v>0</v>
      </c>
      <c r="K154" s="27">
        <f t="shared" si="73"/>
        <v>31536</v>
      </c>
      <c r="L154" s="27">
        <f t="shared" si="74"/>
        <v>157680</v>
      </c>
      <c r="M154" s="24">
        <v>5</v>
      </c>
      <c r="N154" s="27">
        <v>3453</v>
      </c>
      <c r="O154" s="27">
        <f t="shared" si="75"/>
        <v>17265</v>
      </c>
      <c r="P154" s="27">
        <v>28083</v>
      </c>
      <c r="Q154" s="27">
        <f t="shared" si="76"/>
        <v>140415</v>
      </c>
      <c r="R154" s="27">
        <v>0</v>
      </c>
      <c r="S154" s="27">
        <f t="shared" si="77"/>
        <v>0</v>
      </c>
      <c r="T154" s="27">
        <f t="shared" si="78"/>
        <v>31536</v>
      </c>
      <c r="U154" s="27">
        <f t="shared" si="79"/>
        <v>157680</v>
      </c>
      <c r="V154" s="27">
        <f t="shared" si="80"/>
        <v>0</v>
      </c>
      <c r="W154" s="23"/>
    </row>
    <row r="155" spans="1:23" ht="30" customHeight="1" x14ac:dyDescent="0.3">
      <c r="A155" s="23" t="s">
        <v>229</v>
      </c>
      <c r="B155" s="23" t="s">
        <v>227</v>
      </c>
      <c r="C155" s="23" t="s">
        <v>137</v>
      </c>
      <c r="D155" s="24">
        <v>33</v>
      </c>
      <c r="E155" s="27">
        <v>2275</v>
      </c>
      <c r="F155" s="27">
        <f t="shared" si="70"/>
        <v>75075</v>
      </c>
      <c r="G155" s="27">
        <v>6584</v>
      </c>
      <c r="H155" s="27">
        <f t="shared" si="71"/>
        <v>217272</v>
      </c>
      <c r="I155" s="27">
        <v>0</v>
      </c>
      <c r="J155" s="27">
        <f t="shared" si="72"/>
        <v>0</v>
      </c>
      <c r="K155" s="27">
        <f t="shared" si="73"/>
        <v>8859</v>
      </c>
      <c r="L155" s="27">
        <f t="shared" si="74"/>
        <v>292347</v>
      </c>
      <c r="M155" s="24">
        <v>33</v>
      </c>
      <c r="N155" s="27">
        <v>2275</v>
      </c>
      <c r="O155" s="27">
        <f t="shared" si="75"/>
        <v>75075</v>
      </c>
      <c r="P155" s="27">
        <v>6584</v>
      </c>
      <c r="Q155" s="27">
        <f t="shared" si="76"/>
        <v>217272</v>
      </c>
      <c r="R155" s="27">
        <v>0</v>
      </c>
      <c r="S155" s="27">
        <f t="shared" si="77"/>
        <v>0</v>
      </c>
      <c r="T155" s="27">
        <f t="shared" si="78"/>
        <v>8859</v>
      </c>
      <c r="U155" s="27">
        <f t="shared" si="79"/>
        <v>292347</v>
      </c>
      <c r="V155" s="27">
        <f t="shared" si="80"/>
        <v>0</v>
      </c>
      <c r="W155" s="23"/>
    </row>
    <row r="156" spans="1:23" ht="30" customHeight="1" x14ac:dyDescent="0.3">
      <c r="A156" s="23" t="s">
        <v>229</v>
      </c>
      <c r="B156" s="23" t="s">
        <v>228</v>
      </c>
      <c r="C156" s="23" t="s">
        <v>137</v>
      </c>
      <c r="D156" s="24">
        <v>24</v>
      </c>
      <c r="E156" s="27">
        <v>6887</v>
      </c>
      <c r="F156" s="27">
        <f t="shared" si="70"/>
        <v>165288</v>
      </c>
      <c r="G156" s="27">
        <v>12407</v>
      </c>
      <c r="H156" s="27">
        <f t="shared" si="71"/>
        <v>297768</v>
      </c>
      <c r="I156" s="27">
        <v>0</v>
      </c>
      <c r="J156" s="27">
        <f t="shared" si="72"/>
        <v>0</v>
      </c>
      <c r="K156" s="27">
        <f t="shared" si="73"/>
        <v>19294</v>
      </c>
      <c r="L156" s="27">
        <f t="shared" si="74"/>
        <v>463056</v>
      </c>
      <c r="M156" s="24">
        <v>24</v>
      </c>
      <c r="N156" s="27">
        <v>6887</v>
      </c>
      <c r="O156" s="27">
        <f t="shared" si="75"/>
        <v>165288</v>
      </c>
      <c r="P156" s="27">
        <v>12407</v>
      </c>
      <c r="Q156" s="27">
        <f t="shared" si="76"/>
        <v>297768</v>
      </c>
      <c r="R156" s="27">
        <v>0</v>
      </c>
      <c r="S156" s="27">
        <f t="shared" si="77"/>
        <v>0</v>
      </c>
      <c r="T156" s="27">
        <f t="shared" si="78"/>
        <v>19294</v>
      </c>
      <c r="U156" s="27">
        <f t="shared" si="79"/>
        <v>463056</v>
      </c>
      <c r="V156" s="27">
        <f t="shared" si="80"/>
        <v>0</v>
      </c>
      <c r="W156" s="23"/>
    </row>
    <row r="157" spans="1:23" ht="30" customHeight="1" x14ac:dyDescent="0.3">
      <c r="A157" s="23" t="s">
        <v>157</v>
      </c>
      <c r="B157" s="23" t="s">
        <v>230</v>
      </c>
      <c r="C157" s="23" t="s">
        <v>97</v>
      </c>
      <c r="D157" s="24">
        <v>5</v>
      </c>
      <c r="E157" s="27">
        <v>1288</v>
      </c>
      <c r="F157" s="27">
        <f t="shared" si="70"/>
        <v>6440</v>
      </c>
      <c r="G157" s="27">
        <v>0</v>
      </c>
      <c r="H157" s="27">
        <f t="shared" si="71"/>
        <v>0</v>
      </c>
      <c r="I157" s="27">
        <v>0</v>
      </c>
      <c r="J157" s="27">
        <f t="shared" si="72"/>
        <v>0</v>
      </c>
      <c r="K157" s="27">
        <f t="shared" si="73"/>
        <v>1288</v>
      </c>
      <c r="L157" s="27">
        <f t="shared" si="74"/>
        <v>6440</v>
      </c>
      <c r="M157" s="24">
        <f>D157+3</f>
        <v>8</v>
      </c>
      <c r="N157" s="27">
        <v>1288</v>
      </c>
      <c r="O157" s="27">
        <f t="shared" si="75"/>
        <v>10304</v>
      </c>
      <c r="P157" s="27">
        <v>0</v>
      </c>
      <c r="Q157" s="27">
        <f t="shared" si="76"/>
        <v>0</v>
      </c>
      <c r="R157" s="27">
        <v>0</v>
      </c>
      <c r="S157" s="27">
        <f t="shared" si="77"/>
        <v>0</v>
      </c>
      <c r="T157" s="27">
        <f t="shared" si="78"/>
        <v>1288</v>
      </c>
      <c r="U157" s="27">
        <f t="shared" si="79"/>
        <v>10304</v>
      </c>
      <c r="V157" s="27">
        <f t="shared" si="80"/>
        <v>3864</v>
      </c>
      <c r="W157" s="23"/>
    </row>
    <row r="158" spans="1:23" ht="30" customHeight="1" x14ac:dyDescent="0.3">
      <c r="A158" s="23" t="s">
        <v>157</v>
      </c>
      <c r="B158" s="23" t="s">
        <v>231</v>
      </c>
      <c r="C158" s="23" t="s">
        <v>97</v>
      </c>
      <c r="D158" s="24">
        <v>3</v>
      </c>
      <c r="E158" s="27">
        <v>4628</v>
      </c>
      <c r="F158" s="27">
        <f t="shared" si="70"/>
        <v>13884</v>
      </c>
      <c r="G158" s="27">
        <v>0</v>
      </c>
      <c r="H158" s="27">
        <f t="shared" si="71"/>
        <v>0</v>
      </c>
      <c r="I158" s="27">
        <v>0</v>
      </c>
      <c r="J158" s="27">
        <f t="shared" si="72"/>
        <v>0</v>
      </c>
      <c r="K158" s="27">
        <f t="shared" si="73"/>
        <v>4628</v>
      </c>
      <c r="L158" s="27">
        <f t="shared" si="74"/>
        <v>13884</v>
      </c>
      <c r="M158" s="24">
        <v>5</v>
      </c>
      <c r="N158" s="27">
        <v>4628</v>
      </c>
      <c r="O158" s="27">
        <f t="shared" si="75"/>
        <v>23140</v>
      </c>
      <c r="P158" s="27">
        <v>0</v>
      </c>
      <c r="Q158" s="27">
        <f t="shared" si="76"/>
        <v>0</v>
      </c>
      <c r="R158" s="27">
        <v>0</v>
      </c>
      <c r="S158" s="27">
        <f t="shared" si="77"/>
        <v>0</v>
      </c>
      <c r="T158" s="27">
        <f t="shared" si="78"/>
        <v>4628</v>
      </c>
      <c r="U158" s="27">
        <f t="shared" si="79"/>
        <v>23140</v>
      </c>
      <c r="V158" s="27">
        <f t="shared" si="80"/>
        <v>9256</v>
      </c>
      <c r="W158" s="23"/>
    </row>
    <row r="159" spans="1:23" ht="30" customHeight="1" x14ac:dyDescent="0.3">
      <c r="A159" s="23" t="s">
        <v>157</v>
      </c>
      <c r="B159" s="23" t="s">
        <v>232</v>
      </c>
      <c r="C159" s="23" t="s">
        <v>97</v>
      </c>
      <c r="D159" s="24">
        <v>13</v>
      </c>
      <c r="E159" s="27">
        <v>1133</v>
      </c>
      <c r="F159" s="27">
        <f t="shared" si="70"/>
        <v>14729</v>
      </c>
      <c r="G159" s="27">
        <v>0</v>
      </c>
      <c r="H159" s="27">
        <f t="shared" si="71"/>
        <v>0</v>
      </c>
      <c r="I159" s="27">
        <v>0</v>
      </c>
      <c r="J159" s="27">
        <f t="shared" si="72"/>
        <v>0</v>
      </c>
      <c r="K159" s="27">
        <f t="shared" si="73"/>
        <v>1133</v>
      </c>
      <c r="L159" s="27">
        <f t="shared" si="74"/>
        <v>14729</v>
      </c>
      <c r="M159" s="24">
        <v>13</v>
      </c>
      <c r="N159" s="27">
        <v>1133</v>
      </c>
      <c r="O159" s="27">
        <f t="shared" si="75"/>
        <v>14729</v>
      </c>
      <c r="P159" s="27">
        <v>0</v>
      </c>
      <c r="Q159" s="27">
        <f t="shared" si="76"/>
        <v>0</v>
      </c>
      <c r="R159" s="27">
        <v>0</v>
      </c>
      <c r="S159" s="27">
        <f t="shared" si="77"/>
        <v>0</v>
      </c>
      <c r="T159" s="27">
        <f t="shared" si="78"/>
        <v>1133</v>
      </c>
      <c r="U159" s="27">
        <f t="shared" si="79"/>
        <v>14729</v>
      </c>
      <c r="V159" s="27">
        <f t="shared" si="80"/>
        <v>0</v>
      </c>
      <c r="W159" s="23"/>
    </row>
    <row r="160" spans="1:23" ht="30" customHeight="1" x14ac:dyDescent="0.3">
      <c r="A160" s="23" t="s">
        <v>157</v>
      </c>
      <c r="B160" s="23" t="s">
        <v>233</v>
      </c>
      <c r="C160" s="23" t="s">
        <v>97</v>
      </c>
      <c r="D160" s="24">
        <v>12</v>
      </c>
      <c r="E160" s="27">
        <v>3357</v>
      </c>
      <c r="F160" s="27">
        <f t="shared" si="70"/>
        <v>40284</v>
      </c>
      <c r="G160" s="27">
        <v>0</v>
      </c>
      <c r="H160" s="27">
        <f t="shared" si="71"/>
        <v>0</v>
      </c>
      <c r="I160" s="27">
        <v>0</v>
      </c>
      <c r="J160" s="27">
        <f t="shared" si="72"/>
        <v>0</v>
      </c>
      <c r="K160" s="27">
        <f t="shared" si="73"/>
        <v>3357</v>
      </c>
      <c r="L160" s="27">
        <f t="shared" si="74"/>
        <v>40284</v>
      </c>
      <c r="M160" s="24">
        <v>12</v>
      </c>
      <c r="N160" s="27">
        <v>3357</v>
      </c>
      <c r="O160" s="27">
        <f t="shared" si="75"/>
        <v>40284</v>
      </c>
      <c r="P160" s="27">
        <v>0</v>
      </c>
      <c r="Q160" s="27">
        <f t="shared" si="76"/>
        <v>0</v>
      </c>
      <c r="R160" s="27">
        <v>0</v>
      </c>
      <c r="S160" s="27">
        <f t="shared" si="77"/>
        <v>0</v>
      </c>
      <c r="T160" s="27">
        <f t="shared" si="78"/>
        <v>3357</v>
      </c>
      <c r="U160" s="27">
        <f t="shared" si="79"/>
        <v>40284</v>
      </c>
      <c r="V160" s="27">
        <f t="shared" si="80"/>
        <v>0</v>
      </c>
      <c r="W160" s="23"/>
    </row>
    <row r="161" spans="1:23" ht="30" customHeight="1" x14ac:dyDescent="0.3">
      <c r="A161" s="23" t="s">
        <v>157</v>
      </c>
      <c r="B161" s="23" t="s">
        <v>234</v>
      </c>
      <c r="C161" s="23" t="s">
        <v>97</v>
      </c>
      <c r="D161" s="24">
        <v>4</v>
      </c>
      <c r="E161" s="27">
        <v>2043</v>
      </c>
      <c r="F161" s="27">
        <f t="shared" si="70"/>
        <v>8172</v>
      </c>
      <c r="G161" s="27">
        <v>0</v>
      </c>
      <c r="H161" s="27">
        <f t="shared" si="71"/>
        <v>0</v>
      </c>
      <c r="I161" s="27">
        <v>0</v>
      </c>
      <c r="J161" s="27">
        <f t="shared" si="72"/>
        <v>0</v>
      </c>
      <c r="K161" s="27">
        <f t="shared" si="73"/>
        <v>2043</v>
      </c>
      <c r="L161" s="27">
        <f t="shared" si="74"/>
        <v>8172</v>
      </c>
      <c r="M161" s="24">
        <v>4</v>
      </c>
      <c r="N161" s="27">
        <v>2043</v>
      </c>
      <c r="O161" s="27">
        <f t="shared" si="75"/>
        <v>8172</v>
      </c>
      <c r="P161" s="27">
        <v>0</v>
      </c>
      <c r="Q161" s="27">
        <f t="shared" si="76"/>
        <v>0</v>
      </c>
      <c r="R161" s="27">
        <v>0</v>
      </c>
      <c r="S161" s="27">
        <f t="shared" si="77"/>
        <v>0</v>
      </c>
      <c r="T161" s="27">
        <f t="shared" si="78"/>
        <v>2043</v>
      </c>
      <c r="U161" s="27">
        <f t="shared" si="79"/>
        <v>8172</v>
      </c>
      <c r="V161" s="27">
        <f t="shared" si="80"/>
        <v>0</v>
      </c>
      <c r="W161" s="23"/>
    </row>
    <row r="162" spans="1:23" ht="30" customHeight="1" x14ac:dyDescent="0.3">
      <c r="A162" s="23" t="s">
        <v>157</v>
      </c>
      <c r="B162" s="23" t="s">
        <v>235</v>
      </c>
      <c r="C162" s="23" t="s">
        <v>97</v>
      </c>
      <c r="D162" s="24">
        <v>3</v>
      </c>
      <c r="E162" s="27">
        <v>4053</v>
      </c>
      <c r="F162" s="27">
        <f t="shared" si="70"/>
        <v>12159</v>
      </c>
      <c r="G162" s="27">
        <v>0</v>
      </c>
      <c r="H162" s="27">
        <f t="shared" si="71"/>
        <v>0</v>
      </c>
      <c r="I162" s="27">
        <v>0</v>
      </c>
      <c r="J162" s="27">
        <f t="shared" si="72"/>
        <v>0</v>
      </c>
      <c r="K162" s="27">
        <f t="shared" si="73"/>
        <v>4053</v>
      </c>
      <c r="L162" s="27">
        <f t="shared" si="74"/>
        <v>12159</v>
      </c>
      <c r="M162" s="24">
        <v>3</v>
      </c>
      <c r="N162" s="27">
        <v>4053</v>
      </c>
      <c r="O162" s="27">
        <f t="shared" si="75"/>
        <v>12159</v>
      </c>
      <c r="P162" s="27">
        <v>0</v>
      </c>
      <c r="Q162" s="27">
        <f t="shared" si="76"/>
        <v>0</v>
      </c>
      <c r="R162" s="27">
        <v>0</v>
      </c>
      <c r="S162" s="27">
        <f t="shared" si="77"/>
        <v>0</v>
      </c>
      <c r="T162" s="27">
        <f t="shared" si="78"/>
        <v>4053</v>
      </c>
      <c r="U162" s="27">
        <f t="shared" si="79"/>
        <v>12159</v>
      </c>
      <c r="V162" s="27">
        <f t="shared" si="80"/>
        <v>0</v>
      </c>
      <c r="W162" s="23"/>
    </row>
    <row r="163" spans="1:23" ht="30" customHeight="1" x14ac:dyDescent="0.3">
      <c r="A163" s="23" t="s">
        <v>157</v>
      </c>
      <c r="B163" s="23" t="s">
        <v>236</v>
      </c>
      <c r="C163" s="23" t="s">
        <v>97</v>
      </c>
      <c r="D163" s="24">
        <v>2</v>
      </c>
      <c r="E163" s="27">
        <v>5693</v>
      </c>
      <c r="F163" s="27">
        <f t="shared" si="70"/>
        <v>11386</v>
      </c>
      <c r="G163" s="27">
        <v>0</v>
      </c>
      <c r="H163" s="27">
        <f t="shared" si="71"/>
        <v>0</v>
      </c>
      <c r="I163" s="27">
        <v>0</v>
      </c>
      <c r="J163" s="27">
        <f t="shared" si="72"/>
        <v>0</v>
      </c>
      <c r="K163" s="27">
        <f t="shared" si="73"/>
        <v>5693</v>
      </c>
      <c r="L163" s="27">
        <f t="shared" si="74"/>
        <v>11386</v>
      </c>
      <c r="M163" s="24">
        <v>2</v>
      </c>
      <c r="N163" s="27">
        <v>5693</v>
      </c>
      <c r="O163" s="27">
        <f t="shared" si="75"/>
        <v>11386</v>
      </c>
      <c r="P163" s="27">
        <v>0</v>
      </c>
      <c r="Q163" s="27">
        <f t="shared" si="76"/>
        <v>0</v>
      </c>
      <c r="R163" s="27">
        <v>0</v>
      </c>
      <c r="S163" s="27">
        <f t="shared" si="77"/>
        <v>0</v>
      </c>
      <c r="T163" s="27">
        <f t="shared" si="78"/>
        <v>5693</v>
      </c>
      <c r="U163" s="27">
        <f t="shared" si="79"/>
        <v>11386</v>
      </c>
      <c r="V163" s="27">
        <f t="shared" si="80"/>
        <v>0</v>
      </c>
      <c r="W163" s="23"/>
    </row>
    <row r="164" spans="1:23" ht="30" customHeight="1" x14ac:dyDescent="0.3">
      <c r="A164" s="23" t="s">
        <v>157</v>
      </c>
      <c r="B164" s="23" t="s">
        <v>237</v>
      </c>
      <c r="C164" s="23" t="s">
        <v>97</v>
      </c>
      <c r="D164" s="24">
        <v>5</v>
      </c>
      <c r="E164" s="27">
        <v>2224</v>
      </c>
      <c r="F164" s="27">
        <f t="shared" si="70"/>
        <v>11120</v>
      </c>
      <c r="G164" s="27">
        <v>0</v>
      </c>
      <c r="H164" s="27">
        <f t="shared" si="71"/>
        <v>0</v>
      </c>
      <c r="I164" s="27">
        <v>0</v>
      </c>
      <c r="J164" s="27">
        <f t="shared" si="72"/>
        <v>0</v>
      </c>
      <c r="K164" s="27">
        <f t="shared" si="73"/>
        <v>2224</v>
      </c>
      <c r="L164" s="27">
        <f t="shared" si="74"/>
        <v>11120</v>
      </c>
      <c r="M164" s="24">
        <v>5</v>
      </c>
      <c r="N164" s="27">
        <v>2224</v>
      </c>
      <c r="O164" s="27">
        <f t="shared" si="75"/>
        <v>11120</v>
      </c>
      <c r="P164" s="27">
        <v>0</v>
      </c>
      <c r="Q164" s="27">
        <f t="shared" si="76"/>
        <v>0</v>
      </c>
      <c r="R164" s="27">
        <v>0</v>
      </c>
      <c r="S164" s="27">
        <f t="shared" si="77"/>
        <v>0</v>
      </c>
      <c r="T164" s="27">
        <f t="shared" si="78"/>
        <v>2224</v>
      </c>
      <c r="U164" s="27">
        <f t="shared" si="79"/>
        <v>11120</v>
      </c>
      <c r="V164" s="27">
        <f t="shared" si="80"/>
        <v>0</v>
      </c>
      <c r="W164" s="23"/>
    </row>
    <row r="165" spans="1:23" ht="30" customHeight="1" x14ac:dyDescent="0.3">
      <c r="A165" s="23" t="s">
        <v>157</v>
      </c>
      <c r="B165" s="23" t="s">
        <v>238</v>
      </c>
      <c r="C165" s="23" t="s">
        <v>97</v>
      </c>
      <c r="D165" s="24">
        <v>3</v>
      </c>
      <c r="E165" s="27">
        <v>4010</v>
      </c>
      <c r="F165" s="27">
        <f t="shared" si="70"/>
        <v>12030</v>
      </c>
      <c r="G165" s="27">
        <v>0</v>
      </c>
      <c r="H165" s="27">
        <f t="shared" si="71"/>
        <v>0</v>
      </c>
      <c r="I165" s="27">
        <v>0</v>
      </c>
      <c r="J165" s="27">
        <f t="shared" si="72"/>
        <v>0</v>
      </c>
      <c r="K165" s="27">
        <f t="shared" si="73"/>
        <v>4010</v>
      </c>
      <c r="L165" s="27">
        <f t="shared" si="74"/>
        <v>12030</v>
      </c>
      <c r="M165" s="24">
        <v>3</v>
      </c>
      <c r="N165" s="27">
        <v>4010</v>
      </c>
      <c r="O165" s="27">
        <f t="shared" si="75"/>
        <v>12030</v>
      </c>
      <c r="P165" s="27">
        <v>0</v>
      </c>
      <c r="Q165" s="27">
        <f t="shared" si="76"/>
        <v>0</v>
      </c>
      <c r="R165" s="27">
        <v>0</v>
      </c>
      <c r="S165" s="27">
        <f t="shared" si="77"/>
        <v>0</v>
      </c>
      <c r="T165" s="27">
        <f t="shared" si="78"/>
        <v>4010</v>
      </c>
      <c r="U165" s="27">
        <f t="shared" si="79"/>
        <v>12030</v>
      </c>
      <c r="V165" s="27">
        <f t="shared" si="80"/>
        <v>0</v>
      </c>
      <c r="W165" s="23"/>
    </row>
    <row r="166" spans="1:23" ht="30" customHeight="1" x14ac:dyDescent="0.3">
      <c r="A166" s="23" t="s">
        <v>157</v>
      </c>
      <c r="B166" s="23" t="s">
        <v>239</v>
      </c>
      <c r="C166" s="23" t="s">
        <v>97</v>
      </c>
      <c r="D166" s="24">
        <v>10</v>
      </c>
      <c r="E166" s="27">
        <v>2756</v>
      </c>
      <c r="F166" s="27">
        <f t="shared" si="70"/>
        <v>27560</v>
      </c>
      <c r="G166" s="27">
        <v>0</v>
      </c>
      <c r="H166" s="27">
        <f t="shared" si="71"/>
        <v>0</v>
      </c>
      <c r="I166" s="27">
        <v>0</v>
      </c>
      <c r="J166" s="27">
        <f t="shared" si="72"/>
        <v>0</v>
      </c>
      <c r="K166" s="27">
        <f t="shared" si="73"/>
        <v>2756</v>
      </c>
      <c r="L166" s="27">
        <f t="shared" si="74"/>
        <v>27560</v>
      </c>
      <c r="M166" s="24">
        <v>10</v>
      </c>
      <c r="N166" s="27">
        <v>2756</v>
      </c>
      <c r="O166" s="27">
        <f t="shared" si="75"/>
        <v>27560</v>
      </c>
      <c r="P166" s="27">
        <v>0</v>
      </c>
      <c r="Q166" s="27">
        <f t="shared" si="76"/>
        <v>0</v>
      </c>
      <c r="R166" s="27">
        <v>0</v>
      </c>
      <c r="S166" s="27">
        <f t="shared" si="77"/>
        <v>0</v>
      </c>
      <c r="T166" s="27">
        <f t="shared" si="78"/>
        <v>2756</v>
      </c>
      <c r="U166" s="27">
        <f t="shared" si="79"/>
        <v>27560</v>
      </c>
      <c r="V166" s="27">
        <f t="shared" si="80"/>
        <v>0</v>
      </c>
      <c r="W166" s="23"/>
    </row>
    <row r="167" spans="1:23" ht="30" customHeight="1" x14ac:dyDescent="0.3">
      <c r="A167" s="23" t="s">
        <v>157</v>
      </c>
      <c r="B167" s="23" t="s">
        <v>240</v>
      </c>
      <c r="C167" s="23" t="s">
        <v>97</v>
      </c>
      <c r="D167" s="24">
        <v>11</v>
      </c>
      <c r="E167" s="27">
        <v>6423</v>
      </c>
      <c r="F167" s="27">
        <f t="shared" si="70"/>
        <v>70653</v>
      </c>
      <c r="G167" s="27">
        <v>0</v>
      </c>
      <c r="H167" s="27">
        <f t="shared" si="71"/>
        <v>0</v>
      </c>
      <c r="I167" s="27">
        <v>0</v>
      </c>
      <c r="J167" s="27">
        <f t="shared" si="72"/>
        <v>0</v>
      </c>
      <c r="K167" s="27">
        <f t="shared" si="73"/>
        <v>6423</v>
      </c>
      <c r="L167" s="27">
        <f t="shared" si="74"/>
        <v>70653</v>
      </c>
      <c r="M167" s="24">
        <v>11</v>
      </c>
      <c r="N167" s="27">
        <v>6423</v>
      </c>
      <c r="O167" s="27">
        <f t="shared" si="75"/>
        <v>70653</v>
      </c>
      <c r="P167" s="27">
        <v>0</v>
      </c>
      <c r="Q167" s="27">
        <f t="shared" si="76"/>
        <v>0</v>
      </c>
      <c r="R167" s="27">
        <v>0</v>
      </c>
      <c r="S167" s="27">
        <f t="shared" si="77"/>
        <v>0</v>
      </c>
      <c r="T167" s="27">
        <f t="shared" si="78"/>
        <v>6423</v>
      </c>
      <c r="U167" s="27">
        <f t="shared" si="79"/>
        <v>70653</v>
      </c>
      <c r="V167" s="27">
        <f t="shared" si="80"/>
        <v>0</v>
      </c>
      <c r="W167" s="23"/>
    </row>
    <row r="168" spans="1:23" ht="30" customHeight="1" x14ac:dyDescent="0.3">
      <c r="A168" s="23" t="s">
        <v>157</v>
      </c>
      <c r="B168" s="23" t="s">
        <v>241</v>
      </c>
      <c r="C168" s="23" t="s">
        <v>97</v>
      </c>
      <c r="D168" s="24">
        <v>1</v>
      </c>
      <c r="E168" s="27">
        <v>1296</v>
      </c>
      <c r="F168" s="27">
        <f t="shared" si="70"/>
        <v>1296</v>
      </c>
      <c r="G168" s="27">
        <v>0</v>
      </c>
      <c r="H168" s="27">
        <f t="shared" si="71"/>
        <v>0</v>
      </c>
      <c r="I168" s="27">
        <v>0</v>
      </c>
      <c r="J168" s="27">
        <f t="shared" si="72"/>
        <v>0</v>
      </c>
      <c r="K168" s="27">
        <f t="shared" si="73"/>
        <v>1296</v>
      </c>
      <c r="L168" s="27">
        <f t="shared" si="74"/>
        <v>1296</v>
      </c>
      <c r="M168" s="24">
        <v>1</v>
      </c>
      <c r="N168" s="27">
        <v>1296</v>
      </c>
      <c r="O168" s="27">
        <f t="shared" si="75"/>
        <v>1296</v>
      </c>
      <c r="P168" s="27">
        <v>0</v>
      </c>
      <c r="Q168" s="27">
        <f t="shared" si="76"/>
        <v>0</v>
      </c>
      <c r="R168" s="27">
        <v>0</v>
      </c>
      <c r="S168" s="27">
        <f t="shared" si="77"/>
        <v>0</v>
      </c>
      <c r="T168" s="27">
        <f t="shared" si="78"/>
        <v>1296</v>
      </c>
      <c r="U168" s="27">
        <f t="shared" si="79"/>
        <v>1296</v>
      </c>
      <c r="V168" s="27">
        <f t="shared" si="80"/>
        <v>0</v>
      </c>
      <c r="W168" s="23"/>
    </row>
    <row r="169" spans="1:23" ht="30" customHeight="1" x14ac:dyDescent="0.3">
      <c r="A169" s="23" t="s">
        <v>157</v>
      </c>
      <c r="B169" s="23" t="s">
        <v>242</v>
      </c>
      <c r="C169" s="23" t="s">
        <v>97</v>
      </c>
      <c r="D169" s="24">
        <v>3</v>
      </c>
      <c r="E169" s="27">
        <v>1116</v>
      </c>
      <c r="F169" s="27">
        <f t="shared" si="70"/>
        <v>3348</v>
      </c>
      <c r="G169" s="27">
        <v>0</v>
      </c>
      <c r="H169" s="27">
        <f t="shared" si="71"/>
        <v>0</v>
      </c>
      <c r="I169" s="27">
        <v>0</v>
      </c>
      <c r="J169" s="27">
        <f t="shared" si="72"/>
        <v>0</v>
      </c>
      <c r="K169" s="27">
        <f t="shared" si="73"/>
        <v>1116</v>
      </c>
      <c r="L169" s="27">
        <f t="shared" si="74"/>
        <v>3348</v>
      </c>
      <c r="M169" s="24">
        <v>3</v>
      </c>
      <c r="N169" s="27">
        <v>1116</v>
      </c>
      <c r="O169" s="27">
        <f t="shared" si="75"/>
        <v>3348</v>
      </c>
      <c r="P169" s="27">
        <v>0</v>
      </c>
      <c r="Q169" s="27">
        <f t="shared" si="76"/>
        <v>0</v>
      </c>
      <c r="R169" s="27">
        <v>0</v>
      </c>
      <c r="S169" s="27">
        <f t="shared" si="77"/>
        <v>0</v>
      </c>
      <c r="T169" s="27">
        <f t="shared" si="78"/>
        <v>1116</v>
      </c>
      <c r="U169" s="27">
        <f t="shared" si="79"/>
        <v>3348</v>
      </c>
      <c r="V169" s="27">
        <f t="shared" si="80"/>
        <v>0</v>
      </c>
      <c r="W169" s="23"/>
    </row>
    <row r="170" spans="1:23" ht="30" customHeight="1" x14ac:dyDescent="0.3">
      <c r="A170" s="23" t="s">
        <v>157</v>
      </c>
      <c r="B170" s="23" t="s">
        <v>243</v>
      </c>
      <c r="C170" s="23" t="s">
        <v>97</v>
      </c>
      <c r="D170" s="24">
        <v>3</v>
      </c>
      <c r="E170" s="27">
        <v>3529</v>
      </c>
      <c r="F170" s="27">
        <f t="shared" si="70"/>
        <v>10587</v>
      </c>
      <c r="G170" s="27">
        <v>0</v>
      </c>
      <c r="H170" s="27">
        <f t="shared" si="71"/>
        <v>0</v>
      </c>
      <c r="I170" s="27">
        <v>0</v>
      </c>
      <c r="J170" s="27">
        <f t="shared" si="72"/>
        <v>0</v>
      </c>
      <c r="K170" s="27">
        <f t="shared" si="73"/>
        <v>3529</v>
      </c>
      <c r="L170" s="27">
        <f t="shared" si="74"/>
        <v>10587</v>
      </c>
      <c r="M170" s="24">
        <v>3</v>
      </c>
      <c r="N170" s="27">
        <v>3529</v>
      </c>
      <c r="O170" s="27">
        <f t="shared" si="75"/>
        <v>10587</v>
      </c>
      <c r="P170" s="27">
        <v>0</v>
      </c>
      <c r="Q170" s="27">
        <f t="shared" si="76"/>
        <v>0</v>
      </c>
      <c r="R170" s="27">
        <v>0</v>
      </c>
      <c r="S170" s="27">
        <f t="shared" si="77"/>
        <v>0</v>
      </c>
      <c r="T170" s="27">
        <f t="shared" si="78"/>
        <v>3529</v>
      </c>
      <c r="U170" s="27">
        <f t="shared" si="79"/>
        <v>10587</v>
      </c>
      <c r="V170" s="27">
        <f t="shared" si="80"/>
        <v>0</v>
      </c>
      <c r="W170" s="23"/>
    </row>
    <row r="171" spans="1:23" ht="30" customHeight="1" x14ac:dyDescent="0.3">
      <c r="A171" s="23" t="s">
        <v>157</v>
      </c>
      <c r="B171" s="23" t="s">
        <v>244</v>
      </c>
      <c r="C171" s="23" t="s">
        <v>97</v>
      </c>
      <c r="D171" s="24">
        <v>3</v>
      </c>
      <c r="E171" s="27">
        <v>249</v>
      </c>
      <c r="F171" s="27">
        <f t="shared" si="70"/>
        <v>747</v>
      </c>
      <c r="G171" s="27">
        <v>0</v>
      </c>
      <c r="H171" s="27">
        <f t="shared" si="71"/>
        <v>0</v>
      </c>
      <c r="I171" s="27">
        <v>0</v>
      </c>
      <c r="J171" s="27">
        <f t="shared" si="72"/>
        <v>0</v>
      </c>
      <c r="K171" s="27">
        <f t="shared" si="73"/>
        <v>249</v>
      </c>
      <c r="L171" s="27">
        <f t="shared" si="74"/>
        <v>747</v>
      </c>
      <c r="M171" s="24">
        <v>3</v>
      </c>
      <c r="N171" s="27">
        <v>249</v>
      </c>
      <c r="O171" s="27">
        <f t="shared" si="75"/>
        <v>747</v>
      </c>
      <c r="P171" s="27">
        <v>0</v>
      </c>
      <c r="Q171" s="27">
        <f t="shared" si="76"/>
        <v>0</v>
      </c>
      <c r="R171" s="27">
        <v>0</v>
      </c>
      <c r="S171" s="27">
        <f t="shared" si="77"/>
        <v>0</v>
      </c>
      <c r="T171" s="27">
        <f t="shared" si="78"/>
        <v>249</v>
      </c>
      <c r="U171" s="27">
        <f t="shared" si="79"/>
        <v>747</v>
      </c>
      <c r="V171" s="27">
        <f t="shared" si="80"/>
        <v>0</v>
      </c>
      <c r="W171" s="23"/>
    </row>
    <row r="172" spans="1:23" ht="30" customHeight="1" x14ac:dyDescent="0.3">
      <c r="A172" s="23" t="s">
        <v>157</v>
      </c>
      <c r="B172" s="23" t="s">
        <v>245</v>
      </c>
      <c r="C172" s="23" t="s">
        <v>97</v>
      </c>
      <c r="D172" s="24">
        <v>27</v>
      </c>
      <c r="E172" s="27">
        <v>257</v>
      </c>
      <c r="F172" s="27">
        <f t="shared" si="70"/>
        <v>6939</v>
      </c>
      <c r="G172" s="27">
        <v>0</v>
      </c>
      <c r="H172" s="27">
        <f t="shared" si="71"/>
        <v>0</v>
      </c>
      <c r="I172" s="27">
        <v>0</v>
      </c>
      <c r="J172" s="27">
        <f t="shared" si="72"/>
        <v>0</v>
      </c>
      <c r="K172" s="27">
        <f t="shared" si="73"/>
        <v>257</v>
      </c>
      <c r="L172" s="27">
        <f t="shared" si="74"/>
        <v>6939</v>
      </c>
      <c r="M172" s="24">
        <v>27</v>
      </c>
      <c r="N172" s="27">
        <v>257</v>
      </c>
      <c r="O172" s="27">
        <f t="shared" si="75"/>
        <v>6939</v>
      </c>
      <c r="P172" s="27">
        <v>0</v>
      </c>
      <c r="Q172" s="27">
        <f t="shared" si="76"/>
        <v>0</v>
      </c>
      <c r="R172" s="27">
        <v>0</v>
      </c>
      <c r="S172" s="27">
        <f t="shared" si="77"/>
        <v>0</v>
      </c>
      <c r="T172" s="27">
        <f t="shared" si="78"/>
        <v>257</v>
      </c>
      <c r="U172" s="27">
        <f t="shared" si="79"/>
        <v>6939</v>
      </c>
      <c r="V172" s="27">
        <f t="shared" si="80"/>
        <v>0</v>
      </c>
      <c r="W172" s="23"/>
    </row>
    <row r="173" spans="1:23" ht="30" customHeight="1" x14ac:dyDescent="0.3">
      <c r="A173" s="23" t="s">
        <v>157</v>
      </c>
      <c r="B173" s="23" t="s">
        <v>246</v>
      </c>
      <c r="C173" s="23" t="s">
        <v>97</v>
      </c>
      <c r="D173" s="24">
        <v>3</v>
      </c>
      <c r="E173" s="27">
        <v>1279</v>
      </c>
      <c r="F173" s="27">
        <f t="shared" si="70"/>
        <v>3837</v>
      </c>
      <c r="G173" s="27">
        <v>0</v>
      </c>
      <c r="H173" s="27">
        <f t="shared" si="71"/>
        <v>0</v>
      </c>
      <c r="I173" s="27">
        <v>0</v>
      </c>
      <c r="J173" s="27">
        <f t="shared" si="72"/>
        <v>0</v>
      </c>
      <c r="K173" s="27">
        <f t="shared" si="73"/>
        <v>1279</v>
      </c>
      <c r="L173" s="27">
        <f t="shared" si="74"/>
        <v>3837</v>
      </c>
      <c r="M173" s="24">
        <v>3</v>
      </c>
      <c r="N173" s="27">
        <v>1279</v>
      </c>
      <c r="O173" s="27">
        <f t="shared" si="75"/>
        <v>3837</v>
      </c>
      <c r="P173" s="27">
        <v>0</v>
      </c>
      <c r="Q173" s="27">
        <f t="shared" si="76"/>
        <v>0</v>
      </c>
      <c r="R173" s="27">
        <v>0</v>
      </c>
      <c r="S173" s="27">
        <f t="shared" si="77"/>
        <v>0</v>
      </c>
      <c r="T173" s="27">
        <f t="shared" si="78"/>
        <v>1279</v>
      </c>
      <c r="U173" s="27">
        <f t="shared" si="79"/>
        <v>3837</v>
      </c>
      <c r="V173" s="27">
        <f t="shared" si="80"/>
        <v>0</v>
      </c>
      <c r="W173" s="23"/>
    </row>
    <row r="174" spans="1:23" ht="30" customHeight="1" x14ac:dyDescent="0.3">
      <c r="A174" s="23" t="s">
        <v>157</v>
      </c>
      <c r="B174" s="23" t="s">
        <v>247</v>
      </c>
      <c r="C174" s="23" t="s">
        <v>97</v>
      </c>
      <c r="D174" s="24">
        <v>3</v>
      </c>
      <c r="E174" s="27">
        <v>395</v>
      </c>
      <c r="F174" s="27">
        <f t="shared" si="70"/>
        <v>1185</v>
      </c>
      <c r="G174" s="27">
        <v>0</v>
      </c>
      <c r="H174" s="27">
        <f t="shared" si="71"/>
        <v>0</v>
      </c>
      <c r="I174" s="27">
        <v>0</v>
      </c>
      <c r="J174" s="27">
        <f t="shared" si="72"/>
        <v>0</v>
      </c>
      <c r="K174" s="27">
        <f t="shared" si="73"/>
        <v>395</v>
      </c>
      <c r="L174" s="27">
        <f t="shared" si="74"/>
        <v>1185</v>
      </c>
      <c r="M174" s="24">
        <v>3</v>
      </c>
      <c r="N174" s="27">
        <v>395</v>
      </c>
      <c r="O174" s="27">
        <f t="shared" si="75"/>
        <v>1185</v>
      </c>
      <c r="P174" s="27">
        <v>0</v>
      </c>
      <c r="Q174" s="27">
        <f t="shared" si="76"/>
        <v>0</v>
      </c>
      <c r="R174" s="27">
        <v>0</v>
      </c>
      <c r="S174" s="27">
        <f t="shared" si="77"/>
        <v>0</v>
      </c>
      <c r="T174" s="27">
        <f t="shared" si="78"/>
        <v>395</v>
      </c>
      <c r="U174" s="27">
        <f t="shared" si="79"/>
        <v>1185</v>
      </c>
      <c r="V174" s="27">
        <f t="shared" si="80"/>
        <v>0</v>
      </c>
      <c r="W174" s="23"/>
    </row>
    <row r="175" spans="1:23" ht="30" customHeight="1" x14ac:dyDescent="0.3">
      <c r="A175" s="23" t="s">
        <v>157</v>
      </c>
      <c r="B175" s="23" t="s">
        <v>248</v>
      </c>
      <c r="C175" s="23" t="s">
        <v>97</v>
      </c>
      <c r="D175" s="24">
        <v>21</v>
      </c>
      <c r="E175" s="27">
        <v>1296</v>
      </c>
      <c r="F175" s="27">
        <f t="shared" si="70"/>
        <v>27216</v>
      </c>
      <c r="G175" s="27">
        <v>0</v>
      </c>
      <c r="H175" s="27">
        <f t="shared" si="71"/>
        <v>0</v>
      </c>
      <c r="I175" s="27">
        <v>0</v>
      </c>
      <c r="J175" s="27">
        <f t="shared" si="72"/>
        <v>0</v>
      </c>
      <c r="K175" s="27">
        <f t="shared" si="73"/>
        <v>1296</v>
      </c>
      <c r="L175" s="27">
        <f t="shared" si="74"/>
        <v>27216</v>
      </c>
      <c r="M175" s="24">
        <v>21</v>
      </c>
      <c r="N175" s="27">
        <v>1296</v>
      </c>
      <c r="O175" s="27">
        <f t="shared" si="75"/>
        <v>27216</v>
      </c>
      <c r="P175" s="27">
        <v>0</v>
      </c>
      <c r="Q175" s="27">
        <f t="shared" si="76"/>
        <v>0</v>
      </c>
      <c r="R175" s="27">
        <v>0</v>
      </c>
      <c r="S175" s="27">
        <f t="shared" si="77"/>
        <v>0</v>
      </c>
      <c r="T175" s="27">
        <f t="shared" si="78"/>
        <v>1296</v>
      </c>
      <c r="U175" s="27">
        <f t="shared" si="79"/>
        <v>27216</v>
      </c>
      <c r="V175" s="27">
        <f t="shared" si="80"/>
        <v>0</v>
      </c>
      <c r="W175" s="23"/>
    </row>
    <row r="176" spans="1:23" ht="30" customHeight="1" x14ac:dyDescent="0.3">
      <c r="A176" s="23" t="s">
        <v>157</v>
      </c>
      <c r="B176" s="23" t="s">
        <v>249</v>
      </c>
      <c r="C176" s="23" t="s">
        <v>97</v>
      </c>
      <c r="D176" s="24">
        <v>1</v>
      </c>
      <c r="E176" s="27">
        <v>566</v>
      </c>
      <c r="F176" s="27">
        <f t="shared" si="70"/>
        <v>566</v>
      </c>
      <c r="G176" s="27">
        <v>0</v>
      </c>
      <c r="H176" s="27">
        <f t="shared" si="71"/>
        <v>0</v>
      </c>
      <c r="I176" s="27">
        <v>0</v>
      </c>
      <c r="J176" s="27">
        <f t="shared" si="72"/>
        <v>0</v>
      </c>
      <c r="K176" s="27">
        <f t="shared" si="73"/>
        <v>566</v>
      </c>
      <c r="L176" s="27">
        <f t="shared" si="74"/>
        <v>566</v>
      </c>
      <c r="M176" s="24">
        <v>1</v>
      </c>
      <c r="N176" s="27">
        <v>566</v>
      </c>
      <c r="O176" s="27">
        <f t="shared" si="75"/>
        <v>566</v>
      </c>
      <c r="P176" s="27">
        <v>0</v>
      </c>
      <c r="Q176" s="27">
        <f t="shared" si="76"/>
        <v>0</v>
      </c>
      <c r="R176" s="27">
        <v>0</v>
      </c>
      <c r="S176" s="27">
        <f t="shared" si="77"/>
        <v>0</v>
      </c>
      <c r="T176" s="27">
        <f t="shared" si="78"/>
        <v>566</v>
      </c>
      <c r="U176" s="27">
        <f t="shared" si="79"/>
        <v>566</v>
      </c>
      <c r="V176" s="27">
        <f t="shared" si="80"/>
        <v>0</v>
      </c>
      <c r="W176" s="23"/>
    </row>
    <row r="177" spans="1:23" ht="30" customHeight="1" x14ac:dyDescent="0.3">
      <c r="A177" s="23" t="s">
        <v>157</v>
      </c>
      <c r="B177" s="23" t="s">
        <v>250</v>
      </c>
      <c r="C177" s="23" t="s">
        <v>97</v>
      </c>
      <c r="D177" s="24">
        <v>4</v>
      </c>
      <c r="E177" s="27">
        <v>2164</v>
      </c>
      <c r="F177" s="27">
        <f t="shared" si="70"/>
        <v>8656</v>
      </c>
      <c r="G177" s="27">
        <v>0</v>
      </c>
      <c r="H177" s="27">
        <f t="shared" si="71"/>
        <v>0</v>
      </c>
      <c r="I177" s="27">
        <v>0</v>
      </c>
      <c r="J177" s="27">
        <f t="shared" si="72"/>
        <v>0</v>
      </c>
      <c r="K177" s="27">
        <f t="shared" si="73"/>
        <v>2164</v>
      </c>
      <c r="L177" s="27">
        <f t="shared" si="74"/>
        <v>8656</v>
      </c>
      <c r="M177" s="24">
        <v>4</v>
      </c>
      <c r="N177" s="27">
        <v>2164</v>
      </c>
      <c r="O177" s="27">
        <f t="shared" si="75"/>
        <v>8656</v>
      </c>
      <c r="P177" s="27">
        <v>0</v>
      </c>
      <c r="Q177" s="27">
        <f t="shared" si="76"/>
        <v>0</v>
      </c>
      <c r="R177" s="27">
        <v>0</v>
      </c>
      <c r="S177" s="27">
        <f t="shared" si="77"/>
        <v>0</v>
      </c>
      <c r="T177" s="27">
        <f t="shared" si="78"/>
        <v>2164</v>
      </c>
      <c r="U177" s="27">
        <f t="shared" si="79"/>
        <v>8656</v>
      </c>
      <c r="V177" s="27">
        <f t="shared" si="80"/>
        <v>0</v>
      </c>
      <c r="W177" s="23"/>
    </row>
    <row r="178" spans="1:23" ht="30" customHeight="1" x14ac:dyDescent="0.3">
      <c r="A178" s="23" t="s">
        <v>157</v>
      </c>
      <c r="B178" s="23" t="s">
        <v>251</v>
      </c>
      <c r="C178" s="23" t="s">
        <v>97</v>
      </c>
      <c r="D178" s="24">
        <v>14</v>
      </c>
      <c r="E178" s="27">
        <v>2644</v>
      </c>
      <c r="F178" s="27">
        <f t="shared" si="70"/>
        <v>37016</v>
      </c>
      <c r="G178" s="27">
        <v>0</v>
      </c>
      <c r="H178" s="27">
        <f t="shared" si="71"/>
        <v>0</v>
      </c>
      <c r="I178" s="27">
        <v>0</v>
      </c>
      <c r="J178" s="27">
        <f t="shared" si="72"/>
        <v>0</v>
      </c>
      <c r="K178" s="27">
        <f t="shared" si="73"/>
        <v>2644</v>
      </c>
      <c r="L178" s="27">
        <f t="shared" si="74"/>
        <v>37016</v>
      </c>
      <c r="M178" s="24">
        <v>14</v>
      </c>
      <c r="N178" s="27">
        <v>2644</v>
      </c>
      <c r="O178" s="27">
        <f t="shared" si="75"/>
        <v>37016</v>
      </c>
      <c r="P178" s="27">
        <v>0</v>
      </c>
      <c r="Q178" s="27">
        <f t="shared" si="76"/>
        <v>0</v>
      </c>
      <c r="R178" s="27">
        <v>0</v>
      </c>
      <c r="S178" s="27">
        <f t="shared" si="77"/>
        <v>0</v>
      </c>
      <c r="T178" s="27">
        <f t="shared" si="78"/>
        <v>2644</v>
      </c>
      <c r="U178" s="27">
        <f t="shared" si="79"/>
        <v>37016</v>
      </c>
      <c r="V178" s="27">
        <f t="shared" si="80"/>
        <v>0</v>
      </c>
      <c r="W178" s="23"/>
    </row>
    <row r="179" spans="1:23" ht="30" customHeight="1" x14ac:dyDescent="0.3">
      <c r="A179" s="23" t="s">
        <v>157</v>
      </c>
      <c r="B179" s="23" t="s">
        <v>252</v>
      </c>
      <c r="C179" s="23" t="s">
        <v>97</v>
      </c>
      <c r="D179" s="24">
        <v>2</v>
      </c>
      <c r="E179" s="27">
        <v>729</v>
      </c>
      <c r="F179" s="27">
        <f t="shared" si="70"/>
        <v>1458</v>
      </c>
      <c r="G179" s="27">
        <v>0</v>
      </c>
      <c r="H179" s="27">
        <f t="shared" si="71"/>
        <v>0</v>
      </c>
      <c r="I179" s="27">
        <v>0</v>
      </c>
      <c r="J179" s="27">
        <f t="shared" si="72"/>
        <v>0</v>
      </c>
      <c r="K179" s="27">
        <f t="shared" si="73"/>
        <v>729</v>
      </c>
      <c r="L179" s="27">
        <f t="shared" si="74"/>
        <v>1458</v>
      </c>
      <c r="M179" s="24">
        <v>2</v>
      </c>
      <c r="N179" s="27">
        <v>729</v>
      </c>
      <c r="O179" s="27">
        <f t="shared" si="75"/>
        <v>1458</v>
      </c>
      <c r="P179" s="27">
        <v>0</v>
      </c>
      <c r="Q179" s="27">
        <f t="shared" si="76"/>
        <v>0</v>
      </c>
      <c r="R179" s="27">
        <v>0</v>
      </c>
      <c r="S179" s="27">
        <f t="shared" si="77"/>
        <v>0</v>
      </c>
      <c r="T179" s="27">
        <f t="shared" si="78"/>
        <v>729</v>
      </c>
      <c r="U179" s="27">
        <f t="shared" si="79"/>
        <v>1458</v>
      </c>
      <c r="V179" s="27">
        <f t="shared" si="80"/>
        <v>0</v>
      </c>
      <c r="W179" s="23"/>
    </row>
    <row r="180" spans="1:23" ht="30" customHeight="1" x14ac:dyDescent="0.3">
      <c r="A180" s="23" t="s">
        <v>157</v>
      </c>
      <c r="B180" s="23" t="s">
        <v>253</v>
      </c>
      <c r="C180" s="23" t="s">
        <v>97</v>
      </c>
      <c r="D180" s="24">
        <v>2</v>
      </c>
      <c r="E180" s="27">
        <v>1537</v>
      </c>
      <c r="F180" s="27">
        <f t="shared" si="70"/>
        <v>3074</v>
      </c>
      <c r="G180" s="27">
        <v>0</v>
      </c>
      <c r="H180" s="27">
        <f t="shared" si="71"/>
        <v>0</v>
      </c>
      <c r="I180" s="27">
        <v>0</v>
      </c>
      <c r="J180" s="27">
        <f t="shared" si="72"/>
        <v>0</v>
      </c>
      <c r="K180" s="27">
        <f t="shared" si="73"/>
        <v>1537</v>
      </c>
      <c r="L180" s="27">
        <f t="shared" si="74"/>
        <v>3074</v>
      </c>
      <c r="M180" s="24">
        <v>2</v>
      </c>
      <c r="N180" s="27">
        <v>1537</v>
      </c>
      <c r="O180" s="27">
        <f t="shared" si="75"/>
        <v>3074</v>
      </c>
      <c r="P180" s="27">
        <v>0</v>
      </c>
      <c r="Q180" s="27">
        <f t="shared" si="76"/>
        <v>0</v>
      </c>
      <c r="R180" s="27">
        <v>0</v>
      </c>
      <c r="S180" s="27">
        <f t="shared" si="77"/>
        <v>0</v>
      </c>
      <c r="T180" s="27">
        <f t="shared" si="78"/>
        <v>1537</v>
      </c>
      <c r="U180" s="27">
        <f t="shared" si="79"/>
        <v>3074</v>
      </c>
      <c r="V180" s="27">
        <f t="shared" si="80"/>
        <v>0</v>
      </c>
      <c r="W180" s="23"/>
    </row>
    <row r="181" spans="1:23" ht="30" customHeight="1" x14ac:dyDescent="0.3">
      <c r="A181" s="23" t="s">
        <v>157</v>
      </c>
      <c r="B181" s="23" t="s">
        <v>254</v>
      </c>
      <c r="C181" s="23" t="s">
        <v>97</v>
      </c>
      <c r="D181" s="24">
        <v>6</v>
      </c>
      <c r="E181" s="27">
        <v>1142</v>
      </c>
      <c r="F181" s="27">
        <f t="shared" si="70"/>
        <v>6852</v>
      </c>
      <c r="G181" s="27">
        <v>0</v>
      </c>
      <c r="H181" s="27">
        <f t="shared" si="71"/>
        <v>0</v>
      </c>
      <c r="I181" s="27">
        <v>0</v>
      </c>
      <c r="J181" s="27">
        <f t="shared" si="72"/>
        <v>0</v>
      </c>
      <c r="K181" s="27">
        <f t="shared" si="73"/>
        <v>1142</v>
      </c>
      <c r="L181" s="27">
        <f t="shared" si="74"/>
        <v>6852</v>
      </c>
      <c r="M181" s="24">
        <v>6</v>
      </c>
      <c r="N181" s="27">
        <v>1142</v>
      </c>
      <c r="O181" s="27">
        <f t="shared" si="75"/>
        <v>6852</v>
      </c>
      <c r="P181" s="27">
        <v>0</v>
      </c>
      <c r="Q181" s="27">
        <f t="shared" si="76"/>
        <v>0</v>
      </c>
      <c r="R181" s="27">
        <v>0</v>
      </c>
      <c r="S181" s="27">
        <f t="shared" si="77"/>
        <v>0</v>
      </c>
      <c r="T181" s="27">
        <f t="shared" si="78"/>
        <v>1142</v>
      </c>
      <c r="U181" s="27">
        <f t="shared" si="79"/>
        <v>6852</v>
      </c>
      <c r="V181" s="27">
        <f t="shared" si="80"/>
        <v>0</v>
      </c>
      <c r="W181" s="23"/>
    </row>
    <row r="182" spans="1:23" ht="30" customHeight="1" x14ac:dyDescent="0.3">
      <c r="A182" s="23" t="s">
        <v>255</v>
      </c>
      <c r="B182" s="23" t="s">
        <v>256</v>
      </c>
      <c r="C182" s="23" t="s">
        <v>97</v>
      </c>
      <c r="D182" s="24">
        <v>3</v>
      </c>
      <c r="E182" s="27">
        <v>1459</v>
      </c>
      <c r="F182" s="27">
        <f t="shared" si="70"/>
        <v>4377</v>
      </c>
      <c r="G182" s="27">
        <v>0</v>
      </c>
      <c r="H182" s="27">
        <f t="shared" si="71"/>
        <v>0</v>
      </c>
      <c r="I182" s="27">
        <v>0</v>
      </c>
      <c r="J182" s="27">
        <f t="shared" si="72"/>
        <v>0</v>
      </c>
      <c r="K182" s="27">
        <f t="shared" si="73"/>
        <v>1459</v>
      </c>
      <c r="L182" s="27">
        <f t="shared" si="74"/>
        <v>4377</v>
      </c>
      <c r="M182" s="24">
        <v>3</v>
      </c>
      <c r="N182" s="27">
        <v>1459</v>
      </c>
      <c r="O182" s="27">
        <f t="shared" si="75"/>
        <v>4377</v>
      </c>
      <c r="P182" s="27">
        <v>0</v>
      </c>
      <c r="Q182" s="27">
        <f t="shared" si="76"/>
        <v>0</v>
      </c>
      <c r="R182" s="27">
        <v>0</v>
      </c>
      <c r="S182" s="27">
        <f t="shared" si="77"/>
        <v>0</v>
      </c>
      <c r="T182" s="27">
        <f t="shared" si="78"/>
        <v>1459</v>
      </c>
      <c r="U182" s="27">
        <f t="shared" si="79"/>
        <v>4377</v>
      </c>
      <c r="V182" s="27">
        <f t="shared" si="80"/>
        <v>0</v>
      </c>
      <c r="W182" s="23"/>
    </row>
    <row r="183" spans="1:23" ht="30" customHeight="1" x14ac:dyDescent="0.3">
      <c r="A183" s="23" t="s">
        <v>255</v>
      </c>
      <c r="B183" s="23" t="s">
        <v>257</v>
      </c>
      <c r="C183" s="23" t="s">
        <v>97</v>
      </c>
      <c r="D183" s="24">
        <v>3</v>
      </c>
      <c r="E183" s="27">
        <v>729</v>
      </c>
      <c r="F183" s="27">
        <f t="shared" si="70"/>
        <v>2187</v>
      </c>
      <c r="G183" s="27">
        <v>0</v>
      </c>
      <c r="H183" s="27">
        <f t="shared" si="71"/>
        <v>0</v>
      </c>
      <c r="I183" s="27">
        <v>0</v>
      </c>
      <c r="J183" s="27">
        <f t="shared" si="72"/>
        <v>0</v>
      </c>
      <c r="K183" s="27">
        <f t="shared" si="73"/>
        <v>729</v>
      </c>
      <c r="L183" s="27">
        <f t="shared" si="74"/>
        <v>2187</v>
      </c>
      <c r="M183" s="24">
        <v>3</v>
      </c>
      <c r="N183" s="27">
        <v>729</v>
      </c>
      <c r="O183" s="27">
        <f t="shared" si="75"/>
        <v>2187</v>
      </c>
      <c r="P183" s="27">
        <v>0</v>
      </c>
      <c r="Q183" s="27">
        <f t="shared" si="76"/>
        <v>0</v>
      </c>
      <c r="R183" s="27">
        <v>0</v>
      </c>
      <c r="S183" s="27">
        <f t="shared" si="77"/>
        <v>0</v>
      </c>
      <c r="T183" s="27">
        <f t="shared" si="78"/>
        <v>729</v>
      </c>
      <c r="U183" s="27">
        <f t="shared" si="79"/>
        <v>2187</v>
      </c>
      <c r="V183" s="27">
        <f t="shared" si="80"/>
        <v>0</v>
      </c>
      <c r="W183" s="23"/>
    </row>
    <row r="184" spans="1:23" ht="30" customHeight="1" x14ac:dyDescent="0.3">
      <c r="A184" s="23" t="s">
        <v>255</v>
      </c>
      <c r="B184" s="23" t="s">
        <v>258</v>
      </c>
      <c r="C184" s="23" t="s">
        <v>97</v>
      </c>
      <c r="D184" s="24">
        <v>4</v>
      </c>
      <c r="E184" s="27">
        <v>875</v>
      </c>
      <c r="F184" s="27">
        <f t="shared" si="70"/>
        <v>3500</v>
      </c>
      <c r="G184" s="27">
        <v>0</v>
      </c>
      <c r="H184" s="27">
        <f t="shared" si="71"/>
        <v>0</v>
      </c>
      <c r="I184" s="27">
        <v>0</v>
      </c>
      <c r="J184" s="27">
        <f t="shared" si="72"/>
        <v>0</v>
      </c>
      <c r="K184" s="27">
        <f t="shared" si="73"/>
        <v>875</v>
      </c>
      <c r="L184" s="27">
        <f t="shared" si="74"/>
        <v>3500</v>
      </c>
      <c r="M184" s="24">
        <v>4</v>
      </c>
      <c r="N184" s="27">
        <v>875</v>
      </c>
      <c r="O184" s="27">
        <f t="shared" si="75"/>
        <v>3500</v>
      </c>
      <c r="P184" s="27">
        <v>0</v>
      </c>
      <c r="Q184" s="27">
        <f t="shared" si="76"/>
        <v>0</v>
      </c>
      <c r="R184" s="27">
        <v>0</v>
      </c>
      <c r="S184" s="27">
        <f t="shared" si="77"/>
        <v>0</v>
      </c>
      <c r="T184" s="27">
        <f t="shared" si="78"/>
        <v>875</v>
      </c>
      <c r="U184" s="27">
        <f t="shared" si="79"/>
        <v>3500</v>
      </c>
      <c r="V184" s="27">
        <f t="shared" si="80"/>
        <v>0</v>
      </c>
      <c r="W184" s="23"/>
    </row>
    <row r="185" spans="1:23" ht="30" customHeight="1" x14ac:dyDescent="0.3">
      <c r="A185" s="23" t="s">
        <v>259</v>
      </c>
      <c r="B185" s="23" t="s">
        <v>260</v>
      </c>
      <c r="C185" s="23" t="s">
        <v>144</v>
      </c>
      <c r="D185" s="24">
        <v>3</v>
      </c>
      <c r="E185" s="27">
        <v>9094</v>
      </c>
      <c r="F185" s="27">
        <f t="shared" si="70"/>
        <v>27282</v>
      </c>
      <c r="G185" s="27">
        <v>20053</v>
      </c>
      <c r="H185" s="27">
        <f t="shared" si="71"/>
        <v>60159</v>
      </c>
      <c r="I185" s="27">
        <v>0</v>
      </c>
      <c r="J185" s="27">
        <f t="shared" si="72"/>
        <v>0</v>
      </c>
      <c r="K185" s="27">
        <f t="shared" si="73"/>
        <v>29147</v>
      </c>
      <c r="L185" s="27">
        <f t="shared" si="74"/>
        <v>87441</v>
      </c>
      <c r="M185" s="24">
        <v>4</v>
      </c>
      <c r="N185" s="27">
        <v>9094</v>
      </c>
      <c r="O185" s="27">
        <f t="shared" si="75"/>
        <v>36376</v>
      </c>
      <c r="P185" s="27">
        <v>20053</v>
      </c>
      <c r="Q185" s="27">
        <f t="shared" si="76"/>
        <v>80212</v>
      </c>
      <c r="R185" s="27">
        <v>0</v>
      </c>
      <c r="S185" s="27">
        <f t="shared" si="77"/>
        <v>0</v>
      </c>
      <c r="T185" s="27">
        <f t="shared" si="78"/>
        <v>29147</v>
      </c>
      <c r="U185" s="27">
        <f t="shared" si="79"/>
        <v>116588</v>
      </c>
      <c r="V185" s="27">
        <f t="shared" si="80"/>
        <v>29147</v>
      </c>
      <c r="W185" s="23"/>
    </row>
    <row r="186" spans="1:23" ht="30" customHeight="1" x14ac:dyDescent="0.3">
      <c r="A186" s="23" t="s">
        <v>166</v>
      </c>
      <c r="B186" s="23" t="s">
        <v>228</v>
      </c>
      <c r="C186" s="23" t="s">
        <v>99</v>
      </c>
      <c r="D186" s="24">
        <v>1</v>
      </c>
      <c r="E186" s="27">
        <v>5152</v>
      </c>
      <c r="F186" s="27">
        <f t="shared" si="70"/>
        <v>5152</v>
      </c>
      <c r="G186" s="27">
        <v>0</v>
      </c>
      <c r="H186" s="27">
        <f t="shared" si="71"/>
        <v>0</v>
      </c>
      <c r="I186" s="27">
        <v>0</v>
      </c>
      <c r="J186" s="27">
        <f t="shared" si="72"/>
        <v>0</v>
      </c>
      <c r="K186" s="27">
        <f t="shared" si="73"/>
        <v>5152</v>
      </c>
      <c r="L186" s="27">
        <f t="shared" si="74"/>
        <v>5152</v>
      </c>
      <c r="M186" s="24">
        <v>1</v>
      </c>
      <c r="N186" s="27">
        <v>5152</v>
      </c>
      <c r="O186" s="27">
        <f t="shared" si="75"/>
        <v>5152</v>
      </c>
      <c r="P186" s="27">
        <v>0</v>
      </c>
      <c r="Q186" s="27">
        <f t="shared" si="76"/>
        <v>0</v>
      </c>
      <c r="R186" s="27">
        <v>0</v>
      </c>
      <c r="S186" s="27">
        <f t="shared" si="77"/>
        <v>0</v>
      </c>
      <c r="T186" s="27">
        <f t="shared" si="78"/>
        <v>5152</v>
      </c>
      <c r="U186" s="27">
        <f t="shared" si="79"/>
        <v>5152</v>
      </c>
      <c r="V186" s="27">
        <f t="shared" si="80"/>
        <v>0</v>
      </c>
      <c r="W186" s="23"/>
    </row>
    <row r="187" spans="1:23" ht="30" customHeight="1" x14ac:dyDescent="0.3">
      <c r="A187" s="23" t="s">
        <v>168</v>
      </c>
      <c r="B187" s="23" t="s">
        <v>260</v>
      </c>
      <c r="C187" s="23" t="s">
        <v>144</v>
      </c>
      <c r="D187" s="24">
        <v>30</v>
      </c>
      <c r="E187" s="27">
        <v>927</v>
      </c>
      <c r="F187" s="27">
        <f t="shared" si="70"/>
        <v>27810</v>
      </c>
      <c r="G187" s="27">
        <v>0</v>
      </c>
      <c r="H187" s="27">
        <f t="shared" si="71"/>
        <v>0</v>
      </c>
      <c r="I187" s="27">
        <v>0</v>
      </c>
      <c r="J187" s="27">
        <f t="shared" si="72"/>
        <v>0</v>
      </c>
      <c r="K187" s="27">
        <f t="shared" si="73"/>
        <v>927</v>
      </c>
      <c r="L187" s="27">
        <f t="shared" si="74"/>
        <v>27810</v>
      </c>
      <c r="M187" s="24">
        <v>30</v>
      </c>
      <c r="N187" s="27">
        <v>927</v>
      </c>
      <c r="O187" s="27">
        <f t="shared" si="75"/>
        <v>27810</v>
      </c>
      <c r="P187" s="27">
        <v>0</v>
      </c>
      <c r="Q187" s="27">
        <f t="shared" si="76"/>
        <v>0</v>
      </c>
      <c r="R187" s="27">
        <v>0</v>
      </c>
      <c r="S187" s="27">
        <f t="shared" si="77"/>
        <v>0</v>
      </c>
      <c r="T187" s="27">
        <f t="shared" si="78"/>
        <v>927</v>
      </c>
      <c r="U187" s="27">
        <f t="shared" si="79"/>
        <v>27810</v>
      </c>
      <c r="V187" s="27">
        <f t="shared" si="80"/>
        <v>0</v>
      </c>
      <c r="W187" s="23"/>
    </row>
    <row r="188" spans="1:23" ht="30" customHeight="1" x14ac:dyDescent="0.3">
      <c r="A188" s="23" t="s">
        <v>168</v>
      </c>
      <c r="B188" s="23" t="s">
        <v>228</v>
      </c>
      <c r="C188" s="23" t="s">
        <v>144</v>
      </c>
      <c r="D188" s="24">
        <v>13</v>
      </c>
      <c r="E188" s="27">
        <v>1288</v>
      </c>
      <c r="F188" s="27">
        <f t="shared" si="70"/>
        <v>16744</v>
      </c>
      <c r="G188" s="27">
        <v>0</v>
      </c>
      <c r="H188" s="27">
        <f t="shared" si="71"/>
        <v>0</v>
      </c>
      <c r="I188" s="27">
        <v>0</v>
      </c>
      <c r="J188" s="27">
        <f t="shared" si="72"/>
        <v>0</v>
      </c>
      <c r="K188" s="27">
        <f t="shared" si="73"/>
        <v>1288</v>
      </c>
      <c r="L188" s="27">
        <f t="shared" si="74"/>
        <v>16744</v>
      </c>
      <c r="M188" s="24">
        <v>13</v>
      </c>
      <c r="N188" s="27">
        <v>1288</v>
      </c>
      <c r="O188" s="27">
        <f t="shared" si="75"/>
        <v>16744</v>
      </c>
      <c r="P188" s="27">
        <v>0</v>
      </c>
      <c r="Q188" s="27">
        <f t="shared" si="76"/>
        <v>0</v>
      </c>
      <c r="R188" s="27">
        <v>0</v>
      </c>
      <c r="S188" s="27">
        <f t="shared" si="77"/>
        <v>0</v>
      </c>
      <c r="T188" s="27">
        <f t="shared" si="78"/>
        <v>1288</v>
      </c>
      <c r="U188" s="27">
        <f t="shared" si="79"/>
        <v>16744</v>
      </c>
      <c r="V188" s="27">
        <f t="shared" si="80"/>
        <v>0</v>
      </c>
      <c r="W188" s="23"/>
    </row>
    <row r="189" spans="1:23" ht="30" customHeight="1" x14ac:dyDescent="0.3">
      <c r="A189" s="23" t="s">
        <v>169</v>
      </c>
      <c r="B189" s="23" t="s">
        <v>260</v>
      </c>
      <c r="C189" s="23" t="s">
        <v>144</v>
      </c>
      <c r="D189" s="24">
        <v>9</v>
      </c>
      <c r="E189" s="27">
        <v>4202</v>
      </c>
      <c r="F189" s="27">
        <f t="shared" si="70"/>
        <v>37818</v>
      </c>
      <c r="G189" s="27">
        <v>11483</v>
      </c>
      <c r="H189" s="27">
        <f t="shared" si="71"/>
        <v>103347</v>
      </c>
      <c r="I189" s="27">
        <v>0</v>
      </c>
      <c r="J189" s="27">
        <f t="shared" si="72"/>
        <v>0</v>
      </c>
      <c r="K189" s="27">
        <f t="shared" si="73"/>
        <v>15685</v>
      </c>
      <c r="L189" s="27">
        <f t="shared" si="74"/>
        <v>141165</v>
      </c>
      <c r="M189" s="24">
        <v>9</v>
      </c>
      <c r="N189" s="27">
        <v>4202</v>
      </c>
      <c r="O189" s="27">
        <f t="shared" si="75"/>
        <v>37818</v>
      </c>
      <c r="P189" s="27">
        <v>11483</v>
      </c>
      <c r="Q189" s="27">
        <f t="shared" si="76"/>
        <v>103347</v>
      </c>
      <c r="R189" s="27">
        <v>0</v>
      </c>
      <c r="S189" s="27">
        <f t="shared" si="77"/>
        <v>0</v>
      </c>
      <c r="T189" s="27">
        <f t="shared" si="78"/>
        <v>15685</v>
      </c>
      <c r="U189" s="27">
        <f t="shared" si="79"/>
        <v>141165</v>
      </c>
      <c r="V189" s="27">
        <f t="shared" si="80"/>
        <v>0</v>
      </c>
      <c r="W189" s="23"/>
    </row>
    <row r="190" spans="1:23" ht="30" customHeight="1" x14ac:dyDescent="0.3">
      <c r="A190" s="23" t="s">
        <v>169</v>
      </c>
      <c r="B190" s="23" t="s">
        <v>228</v>
      </c>
      <c r="C190" s="23" t="s">
        <v>144</v>
      </c>
      <c r="D190" s="24">
        <v>14</v>
      </c>
      <c r="E190" s="27">
        <v>17939</v>
      </c>
      <c r="F190" s="27">
        <f t="shared" si="70"/>
        <v>251146</v>
      </c>
      <c r="G190" s="27">
        <v>14839</v>
      </c>
      <c r="H190" s="27">
        <f t="shared" si="71"/>
        <v>207746</v>
      </c>
      <c r="I190" s="27">
        <v>0</v>
      </c>
      <c r="J190" s="27">
        <f t="shared" si="72"/>
        <v>0</v>
      </c>
      <c r="K190" s="27">
        <f t="shared" si="73"/>
        <v>32778</v>
      </c>
      <c r="L190" s="27">
        <f t="shared" si="74"/>
        <v>458892</v>
      </c>
      <c r="M190" s="24">
        <v>14</v>
      </c>
      <c r="N190" s="27">
        <v>17939</v>
      </c>
      <c r="O190" s="27">
        <f t="shared" si="75"/>
        <v>251146</v>
      </c>
      <c r="P190" s="27">
        <v>14839</v>
      </c>
      <c r="Q190" s="27">
        <f t="shared" si="76"/>
        <v>207746</v>
      </c>
      <c r="R190" s="27">
        <v>0</v>
      </c>
      <c r="S190" s="27">
        <f t="shared" si="77"/>
        <v>0</v>
      </c>
      <c r="T190" s="27">
        <f t="shared" si="78"/>
        <v>32778</v>
      </c>
      <c r="U190" s="27">
        <f t="shared" si="79"/>
        <v>458892</v>
      </c>
      <c r="V190" s="27">
        <f t="shared" si="80"/>
        <v>0</v>
      </c>
      <c r="W190" s="23"/>
    </row>
    <row r="191" spans="1:23" ht="30" customHeight="1" x14ac:dyDescent="0.3">
      <c r="A191" s="23" t="s">
        <v>261</v>
      </c>
      <c r="B191" s="23" t="s">
        <v>228</v>
      </c>
      <c r="C191" s="23" t="s">
        <v>144</v>
      </c>
      <c r="D191" s="24">
        <v>5</v>
      </c>
      <c r="E191" s="27">
        <v>18836</v>
      </c>
      <c r="F191" s="27">
        <f t="shared" si="70"/>
        <v>94180</v>
      </c>
      <c r="G191" s="27">
        <v>21965</v>
      </c>
      <c r="H191" s="27">
        <f t="shared" si="71"/>
        <v>109825</v>
      </c>
      <c r="I191" s="27">
        <v>44</v>
      </c>
      <c r="J191" s="27">
        <f t="shared" si="72"/>
        <v>220</v>
      </c>
      <c r="K191" s="27">
        <f t="shared" si="73"/>
        <v>40845</v>
      </c>
      <c r="L191" s="27">
        <f t="shared" si="74"/>
        <v>204225</v>
      </c>
      <c r="M191" s="24">
        <v>5</v>
      </c>
      <c r="N191" s="27">
        <v>18836</v>
      </c>
      <c r="O191" s="27">
        <f t="shared" si="75"/>
        <v>94180</v>
      </c>
      <c r="P191" s="27">
        <v>21965</v>
      </c>
      <c r="Q191" s="27">
        <f t="shared" si="76"/>
        <v>109825</v>
      </c>
      <c r="R191" s="27">
        <v>44</v>
      </c>
      <c r="S191" s="27">
        <f t="shared" si="77"/>
        <v>220</v>
      </c>
      <c r="T191" s="27">
        <f t="shared" si="78"/>
        <v>40845</v>
      </c>
      <c r="U191" s="27">
        <f t="shared" si="79"/>
        <v>204225</v>
      </c>
      <c r="V191" s="27">
        <f t="shared" si="80"/>
        <v>0</v>
      </c>
      <c r="W191" s="23"/>
    </row>
    <row r="192" spans="1:23" ht="30" customHeight="1" x14ac:dyDescent="0.3">
      <c r="A192" s="24" t="s">
        <v>638</v>
      </c>
      <c r="B192" s="24" t="s">
        <v>639</v>
      </c>
      <c r="C192" s="24" t="s">
        <v>87</v>
      </c>
      <c r="D192" s="24"/>
      <c r="E192" s="24"/>
      <c r="F192" s="24"/>
      <c r="G192" s="24"/>
      <c r="H192" s="24"/>
      <c r="I192" s="24"/>
      <c r="J192" s="24"/>
      <c r="K192" s="24"/>
      <c r="L192" s="24"/>
      <c r="M192" s="24">
        <v>1</v>
      </c>
      <c r="N192" s="113">
        <f>신규일위대가목록!E14</f>
        <v>0</v>
      </c>
      <c r="O192" s="27">
        <f t="shared" ref="O192" si="81">INT(M192*N192)</f>
        <v>0</v>
      </c>
      <c r="P192" s="27">
        <f>신규일위대가목록!F14</f>
        <v>48261</v>
      </c>
      <c r="Q192" s="27">
        <f t="shared" ref="Q192" si="82">INT(M192*P192)</f>
        <v>48261</v>
      </c>
      <c r="R192" s="27">
        <f>신규일위대가목록!G14</f>
        <v>300</v>
      </c>
      <c r="S192" s="27">
        <f t="shared" ref="S192" si="83">INT(M192*R192)</f>
        <v>300</v>
      </c>
      <c r="T192" s="27">
        <f t="shared" ref="T192" si="84">N192+P192+R192</f>
        <v>48561</v>
      </c>
      <c r="U192" s="27">
        <f t="shared" ref="U192" si="85">INT(M192*T192)</f>
        <v>48561</v>
      </c>
      <c r="V192" s="27">
        <f t="shared" si="80"/>
        <v>48561</v>
      </c>
      <c r="W192" s="24"/>
    </row>
    <row r="193" spans="1:23" ht="30" customHeight="1" x14ac:dyDescent="0.3">
      <c r="A193" s="24" t="s">
        <v>638</v>
      </c>
      <c r="B193" s="24" t="s">
        <v>640</v>
      </c>
      <c r="C193" s="24" t="s">
        <v>87</v>
      </c>
      <c r="D193" s="24"/>
      <c r="E193" s="24"/>
      <c r="F193" s="24"/>
      <c r="G193" s="24"/>
      <c r="H193" s="24"/>
      <c r="I193" s="24"/>
      <c r="J193" s="24"/>
      <c r="K193" s="24"/>
      <c r="L193" s="24"/>
      <c r="M193" s="24">
        <v>2</v>
      </c>
      <c r="N193" s="113">
        <f>신규일위대가목록!E15</f>
        <v>0</v>
      </c>
      <c r="O193" s="27">
        <f t="shared" ref="O193" si="86">INT(M193*N193)</f>
        <v>0</v>
      </c>
      <c r="P193" s="27">
        <f>신규일위대가목록!F15</f>
        <v>66591</v>
      </c>
      <c r="Q193" s="27">
        <f t="shared" ref="Q193" si="87">INT(M193*P193)</f>
        <v>133182</v>
      </c>
      <c r="R193" s="27">
        <f>신규일위대가목록!G15</f>
        <v>509</v>
      </c>
      <c r="S193" s="27">
        <f t="shared" ref="S193" si="88">INT(M193*R193)</f>
        <v>1018</v>
      </c>
      <c r="T193" s="27">
        <f t="shared" ref="T193" si="89">N193+P193+R193</f>
        <v>67100</v>
      </c>
      <c r="U193" s="27">
        <f t="shared" ref="U193" si="90">INT(M193*T193)</f>
        <v>134200</v>
      </c>
      <c r="V193" s="27">
        <f t="shared" ref="V193" si="91">U193-L193</f>
        <v>134200</v>
      </c>
      <c r="W193" s="24"/>
    </row>
    <row r="194" spans="1:23" ht="30" customHeight="1" x14ac:dyDescent="0.3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7">
        <f t="shared" si="80"/>
        <v>0</v>
      </c>
      <c r="W194" s="24"/>
    </row>
    <row r="195" spans="1:23" ht="30" customHeight="1" x14ac:dyDescent="0.3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</row>
    <row r="196" spans="1:23" ht="30" customHeight="1" x14ac:dyDescent="0.3">
      <c r="A196" s="44" t="s">
        <v>86</v>
      </c>
      <c r="B196" s="45"/>
      <c r="C196" s="45"/>
      <c r="D196" s="45"/>
      <c r="E196" s="45"/>
      <c r="F196" s="46">
        <f>SUM(F150:F195)</f>
        <v>1505403</v>
      </c>
      <c r="G196" s="45"/>
      <c r="H196" s="46">
        <f>SUM(H150:H195)</f>
        <v>3435856</v>
      </c>
      <c r="I196" s="45"/>
      <c r="J196" s="46">
        <f>SUM(J150:J195)</f>
        <v>220</v>
      </c>
      <c r="K196" s="45"/>
      <c r="L196" s="46">
        <f>SUM(L150:L195)</f>
        <v>4941479</v>
      </c>
      <c r="M196" s="45"/>
      <c r="N196" s="45"/>
      <c r="O196" s="46">
        <f>SUM(O150:O195)</f>
        <v>1573365</v>
      </c>
      <c r="P196" s="45"/>
      <c r="Q196" s="46">
        <f>SUM(Q150:Q195)</f>
        <v>3884124</v>
      </c>
      <c r="R196" s="45"/>
      <c r="S196" s="46">
        <f>SUM(S150:S195)</f>
        <v>1538</v>
      </c>
      <c r="T196" s="45"/>
      <c r="U196" s="46">
        <f>SUM(U150:U195)</f>
        <v>5459027</v>
      </c>
      <c r="V196" s="46">
        <f>U196-L196</f>
        <v>517548</v>
      </c>
      <c r="W196" s="45"/>
    </row>
    <row r="197" spans="1:23" ht="30" customHeight="1" x14ac:dyDescent="0.3">
      <c r="A197" s="23" t="s">
        <v>116</v>
      </c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</row>
    <row r="198" spans="1:23" ht="30" customHeight="1" x14ac:dyDescent="0.3">
      <c r="A198" s="23" t="s">
        <v>262</v>
      </c>
      <c r="B198" s="23" t="s">
        <v>227</v>
      </c>
      <c r="C198" s="23" t="s">
        <v>137</v>
      </c>
      <c r="D198" s="24">
        <v>3</v>
      </c>
      <c r="E198" s="27">
        <v>5607</v>
      </c>
      <c r="F198" s="27">
        <f t="shared" ref="F198:F228" si="92">INT(D198*E198)</f>
        <v>16821</v>
      </c>
      <c r="G198" s="27">
        <v>0</v>
      </c>
      <c r="H198" s="27">
        <f t="shared" ref="H198:H228" si="93">INT(D198*G198)</f>
        <v>0</v>
      </c>
      <c r="I198" s="27">
        <v>0</v>
      </c>
      <c r="J198" s="27">
        <f t="shared" ref="J198:J228" si="94">INT(D198*I198)</f>
        <v>0</v>
      </c>
      <c r="K198" s="27">
        <f t="shared" ref="K198:K228" si="95">E198+G198+I198</f>
        <v>5607</v>
      </c>
      <c r="L198" s="27">
        <f t="shared" ref="L198:L228" si="96">INT(D198*K198)</f>
        <v>16821</v>
      </c>
      <c r="M198" s="24">
        <v>3</v>
      </c>
      <c r="N198" s="27">
        <v>5607</v>
      </c>
      <c r="O198" s="27">
        <f t="shared" ref="O198:O228" si="97">INT(M198*N198)</f>
        <v>16821</v>
      </c>
      <c r="P198" s="27">
        <v>0</v>
      </c>
      <c r="Q198" s="27">
        <f t="shared" ref="Q198:Q228" si="98">INT(M198*P198)</f>
        <v>0</v>
      </c>
      <c r="R198" s="27">
        <v>0</v>
      </c>
      <c r="S198" s="27">
        <f t="shared" ref="S198:S228" si="99">INT(M198*R198)</f>
        <v>0</v>
      </c>
      <c r="T198" s="27">
        <f t="shared" ref="T198:T228" si="100">N198+P198+R198</f>
        <v>5607</v>
      </c>
      <c r="U198" s="27">
        <f t="shared" ref="U198:U228" si="101">INT(M198*T198)</f>
        <v>16821</v>
      </c>
      <c r="V198" s="27">
        <f t="shared" ref="V198:V243" si="102">U198-L198</f>
        <v>0</v>
      </c>
      <c r="W198" s="23"/>
    </row>
    <row r="199" spans="1:23" ht="30" customHeight="1" x14ac:dyDescent="0.3">
      <c r="A199" s="23" t="s">
        <v>263</v>
      </c>
      <c r="B199" s="23" t="s">
        <v>264</v>
      </c>
      <c r="C199" s="23" t="s">
        <v>265</v>
      </c>
      <c r="D199" s="24">
        <v>6</v>
      </c>
      <c r="E199" s="27">
        <v>2258</v>
      </c>
      <c r="F199" s="27">
        <f t="shared" si="92"/>
        <v>13548</v>
      </c>
      <c r="G199" s="27">
        <v>0</v>
      </c>
      <c r="H199" s="27">
        <f t="shared" si="93"/>
        <v>0</v>
      </c>
      <c r="I199" s="27">
        <v>0</v>
      </c>
      <c r="J199" s="27">
        <f t="shared" si="94"/>
        <v>0</v>
      </c>
      <c r="K199" s="27">
        <f t="shared" si="95"/>
        <v>2258</v>
      </c>
      <c r="L199" s="27">
        <f t="shared" si="96"/>
        <v>13548</v>
      </c>
      <c r="M199" s="24">
        <v>6</v>
      </c>
      <c r="N199" s="27">
        <v>2258</v>
      </c>
      <c r="O199" s="27">
        <f t="shared" si="97"/>
        <v>13548</v>
      </c>
      <c r="P199" s="27">
        <v>0</v>
      </c>
      <c r="Q199" s="27">
        <f t="shared" si="98"/>
        <v>0</v>
      </c>
      <c r="R199" s="27">
        <v>0</v>
      </c>
      <c r="S199" s="27">
        <f t="shared" si="99"/>
        <v>0</v>
      </c>
      <c r="T199" s="27">
        <f t="shared" si="100"/>
        <v>2258</v>
      </c>
      <c r="U199" s="27">
        <f t="shared" si="101"/>
        <v>13548</v>
      </c>
      <c r="V199" s="27">
        <f t="shared" si="102"/>
        <v>0</v>
      </c>
      <c r="W199" s="23"/>
    </row>
    <row r="200" spans="1:23" ht="30" customHeight="1" x14ac:dyDescent="0.3">
      <c r="A200" s="23" t="s">
        <v>266</v>
      </c>
      <c r="B200" s="23" t="s">
        <v>267</v>
      </c>
      <c r="C200" s="23" t="s">
        <v>97</v>
      </c>
      <c r="D200" s="24">
        <v>2</v>
      </c>
      <c r="E200" s="27">
        <v>15989</v>
      </c>
      <c r="F200" s="27">
        <f t="shared" si="92"/>
        <v>31978</v>
      </c>
      <c r="G200" s="27">
        <v>0</v>
      </c>
      <c r="H200" s="27">
        <f t="shared" si="93"/>
        <v>0</v>
      </c>
      <c r="I200" s="27">
        <v>0</v>
      </c>
      <c r="J200" s="27">
        <f t="shared" si="94"/>
        <v>0</v>
      </c>
      <c r="K200" s="27">
        <f t="shared" si="95"/>
        <v>15989</v>
      </c>
      <c r="L200" s="27">
        <f t="shared" si="96"/>
        <v>31978</v>
      </c>
      <c r="M200" s="24">
        <v>2</v>
      </c>
      <c r="N200" s="27">
        <v>15989</v>
      </c>
      <c r="O200" s="27">
        <f t="shared" si="97"/>
        <v>31978</v>
      </c>
      <c r="P200" s="27">
        <v>0</v>
      </c>
      <c r="Q200" s="27">
        <f t="shared" si="98"/>
        <v>0</v>
      </c>
      <c r="R200" s="27">
        <v>0</v>
      </c>
      <c r="S200" s="27">
        <f t="shared" si="99"/>
        <v>0</v>
      </c>
      <c r="T200" s="27">
        <f t="shared" si="100"/>
        <v>15989</v>
      </c>
      <c r="U200" s="27">
        <f t="shared" si="101"/>
        <v>31978</v>
      </c>
      <c r="V200" s="27">
        <f t="shared" si="102"/>
        <v>0</v>
      </c>
      <c r="W200" s="23"/>
    </row>
    <row r="201" spans="1:23" ht="30" customHeight="1" x14ac:dyDescent="0.3">
      <c r="A201" s="23" t="s">
        <v>268</v>
      </c>
      <c r="B201" s="23" t="s">
        <v>269</v>
      </c>
      <c r="C201" s="23" t="s">
        <v>97</v>
      </c>
      <c r="D201" s="24">
        <v>1</v>
      </c>
      <c r="E201" s="27">
        <v>22301</v>
      </c>
      <c r="F201" s="27">
        <f t="shared" si="92"/>
        <v>22301</v>
      </c>
      <c r="G201" s="27">
        <v>0</v>
      </c>
      <c r="H201" s="27">
        <f t="shared" si="93"/>
        <v>0</v>
      </c>
      <c r="I201" s="27">
        <v>0</v>
      </c>
      <c r="J201" s="27">
        <f t="shared" si="94"/>
        <v>0</v>
      </c>
      <c r="K201" s="27">
        <f t="shared" si="95"/>
        <v>22301</v>
      </c>
      <c r="L201" s="27">
        <f t="shared" si="96"/>
        <v>22301</v>
      </c>
      <c r="M201" s="24">
        <v>1</v>
      </c>
      <c r="N201" s="27">
        <v>22301</v>
      </c>
      <c r="O201" s="27">
        <f t="shared" si="97"/>
        <v>22301</v>
      </c>
      <c r="P201" s="27">
        <v>0</v>
      </c>
      <c r="Q201" s="27">
        <f t="shared" si="98"/>
        <v>0</v>
      </c>
      <c r="R201" s="27">
        <v>0</v>
      </c>
      <c r="S201" s="27">
        <f t="shared" si="99"/>
        <v>0</v>
      </c>
      <c r="T201" s="27">
        <f t="shared" si="100"/>
        <v>22301</v>
      </c>
      <c r="U201" s="27">
        <f t="shared" si="101"/>
        <v>22301</v>
      </c>
      <c r="V201" s="27">
        <f t="shared" si="102"/>
        <v>0</v>
      </c>
      <c r="W201" s="23"/>
    </row>
    <row r="202" spans="1:23" ht="30" customHeight="1" x14ac:dyDescent="0.3">
      <c r="A202" s="23" t="s">
        <v>268</v>
      </c>
      <c r="B202" s="23" t="s">
        <v>270</v>
      </c>
      <c r="C202" s="23" t="s">
        <v>99</v>
      </c>
      <c r="D202" s="24">
        <v>2</v>
      </c>
      <c r="E202" s="27">
        <v>13052</v>
      </c>
      <c r="F202" s="27">
        <f t="shared" si="92"/>
        <v>26104</v>
      </c>
      <c r="G202" s="27">
        <v>0</v>
      </c>
      <c r="H202" s="27">
        <f t="shared" si="93"/>
        <v>0</v>
      </c>
      <c r="I202" s="27">
        <v>0</v>
      </c>
      <c r="J202" s="27">
        <f t="shared" si="94"/>
        <v>0</v>
      </c>
      <c r="K202" s="27">
        <f t="shared" si="95"/>
        <v>13052</v>
      </c>
      <c r="L202" s="27">
        <f t="shared" si="96"/>
        <v>26104</v>
      </c>
      <c r="M202" s="24">
        <v>2</v>
      </c>
      <c r="N202" s="27">
        <v>13052</v>
      </c>
      <c r="O202" s="27">
        <f t="shared" si="97"/>
        <v>26104</v>
      </c>
      <c r="P202" s="27">
        <v>0</v>
      </c>
      <c r="Q202" s="27">
        <f t="shared" si="98"/>
        <v>0</v>
      </c>
      <c r="R202" s="27">
        <v>0</v>
      </c>
      <c r="S202" s="27">
        <f t="shared" si="99"/>
        <v>0</v>
      </c>
      <c r="T202" s="27">
        <f t="shared" si="100"/>
        <v>13052</v>
      </c>
      <c r="U202" s="27">
        <f t="shared" si="101"/>
        <v>26104</v>
      </c>
      <c r="V202" s="27">
        <f t="shared" si="102"/>
        <v>0</v>
      </c>
      <c r="W202" s="23"/>
    </row>
    <row r="203" spans="1:23" ht="30" customHeight="1" x14ac:dyDescent="0.3">
      <c r="A203" s="23" t="s">
        <v>268</v>
      </c>
      <c r="B203" s="23" t="s">
        <v>271</v>
      </c>
      <c r="C203" s="23" t="s">
        <v>99</v>
      </c>
      <c r="D203" s="24">
        <v>5</v>
      </c>
      <c r="E203" s="27">
        <v>13052</v>
      </c>
      <c r="F203" s="27">
        <f t="shared" si="92"/>
        <v>65260</v>
      </c>
      <c r="G203" s="27">
        <v>0</v>
      </c>
      <c r="H203" s="27">
        <f t="shared" si="93"/>
        <v>0</v>
      </c>
      <c r="I203" s="27">
        <v>0</v>
      </c>
      <c r="J203" s="27">
        <f t="shared" si="94"/>
        <v>0</v>
      </c>
      <c r="K203" s="27">
        <f t="shared" si="95"/>
        <v>13052</v>
      </c>
      <c r="L203" s="27">
        <f t="shared" si="96"/>
        <v>65260</v>
      </c>
      <c r="M203" s="24">
        <v>5</v>
      </c>
      <c r="N203" s="27">
        <v>13052</v>
      </c>
      <c r="O203" s="27">
        <f t="shared" si="97"/>
        <v>65260</v>
      </c>
      <c r="P203" s="27">
        <v>0</v>
      </c>
      <c r="Q203" s="27">
        <f t="shared" si="98"/>
        <v>0</v>
      </c>
      <c r="R203" s="27">
        <v>0</v>
      </c>
      <c r="S203" s="27">
        <f t="shared" si="99"/>
        <v>0</v>
      </c>
      <c r="T203" s="27">
        <f t="shared" si="100"/>
        <v>13052</v>
      </c>
      <c r="U203" s="27">
        <f t="shared" si="101"/>
        <v>65260</v>
      </c>
      <c r="V203" s="27">
        <f t="shared" si="102"/>
        <v>0</v>
      </c>
      <c r="W203" s="23"/>
    </row>
    <row r="204" spans="1:23" ht="30" customHeight="1" x14ac:dyDescent="0.3">
      <c r="A204" s="23" t="s">
        <v>272</v>
      </c>
      <c r="B204" s="23" t="s">
        <v>273</v>
      </c>
      <c r="C204" s="23" t="s">
        <v>97</v>
      </c>
      <c r="D204" s="24">
        <v>2</v>
      </c>
      <c r="E204" s="27">
        <v>3122</v>
      </c>
      <c r="F204" s="27">
        <f t="shared" si="92"/>
        <v>6244</v>
      </c>
      <c r="G204" s="27">
        <v>0</v>
      </c>
      <c r="H204" s="27">
        <f t="shared" si="93"/>
        <v>0</v>
      </c>
      <c r="I204" s="27">
        <v>0</v>
      </c>
      <c r="J204" s="27">
        <f t="shared" si="94"/>
        <v>0</v>
      </c>
      <c r="K204" s="27">
        <f t="shared" si="95"/>
        <v>3122</v>
      </c>
      <c r="L204" s="27">
        <f t="shared" si="96"/>
        <v>6244</v>
      </c>
      <c r="M204" s="24">
        <v>2</v>
      </c>
      <c r="N204" s="27">
        <v>3122</v>
      </c>
      <c r="O204" s="27">
        <f t="shared" si="97"/>
        <v>6244</v>
      </c>
      <c r="P204" s="27">
        <v>0</v>
      </c>
      <c r="Q204" s="27">
        <f t="shared" si="98"/>
        <v>0</v>
      </c>
      <c r="R204" s="27">
        <v>0</v>
      </c>
      <c r="S204" s="27">
        <f t="shared" si="99"/>
        <v>0</v>
      </c>
      <c r="T204" s="27">
        <f t="shared" si="100"/>
        <v>3122</v>
      </c>
      <c r="U204" s="27">
        <f t="shared" si="101"/>
        <v>6244</v>
      </c>
      <c r="V204" s="27">
        <f t="shared" si="102"/>
        <v>0</v>
      </c>
      <c r="W204" s="23"/>
    </row>
    <row r="205" spans="1:23" ht="30" customHeight="1" x14ac:dyDescent="0.3">
      <c r="A205" s="23" t="s">
        <v>274</v>
      </c>
      <c r="B205" s="23" t="s">
        <v>227</v>
      </c>
      <c r="C205" s="23" t="s">
        <v>144</v>
      </c>
      <c r="D205" s="24">
        <v>2</v>
      </c>
      <c r="E205" s="27">
        <v>4614</v>
      </c>
      <c r="F205" s="27">
        <f t="shared" si="92"/>
        <v>9228</v>
      </c>
      <c r="G205" s="27">
        <v>13163</v>
      </c>
      <c r="H205" s="27">
        <f t="shared" si="93"/>
        <v>26326</v>
      </c>
      <c r="I205" s="27">
        <v>9</v>
      </c>
      <c r="J205" s="27">
        <f t="shared" si="94"/>
        <v>18</v>
      </c>
      <c r="K205" s="27">
        <f t="shared" si="95"/>
        <v>17786</v>
      </c>
      <c r="L205" s="27">
        <f t="shared" si="96"/>
        <v>35572</v>
      </c>
      <c r="M205" s="24">
        <v>2</v>
      </c>
      <c r="N205" s="27">
        <v>4614</v>
      </c>
      <c r="O205" s="27">
        <f t="shared" si="97"/>
        <v>9228</v>
      </c>
      <c r="P205" s="27">
        <v>13163</v>
      </c>
      <c r="Q205" s="27">
        <f t="shared" si="98"/>
        <v>26326</v>
      </c>
      <c r="R205" s="27">
        <v>9</v>
      </c>
      <c r="S205" s="27">
        <f t="shared" si="99"/>
        <v>18</v>
      </c>
      <c r="T205" s="27">
        <f t="shared" si="100"/>
        <v>17786</v>
      </c>
      <c r="U205" s="27">
        <f t="shared" si="101"/>
        <v>35572</v>
      </c>
      <c r="V205" s="27">
        <f t="shared" si="102"/>
        <v>0</v>
      </c>
      <c r="W205" s="23"/>
    </row>
    <row r="206" spans="1:23" ht="30" customHeight="1" x14ac:dyDescent="0.3">
      <c r="A206" s="23" t="s">
        <v>275</v>
      </c>
      <c r="B206" s="23" t="s">
        <v>276</v>
      </c>
      <c r="C206" s="23" t="s">
        <v>146</v>
      </c>
      <c r="D206" s="24">
        <v>1</v>
      </c>
      <c r="E206" s="27">
        <v>433697</v>
      </c>
      <c r="F206" s="27">
        <f t="shared" si="92"/>
        <v>433697</v>
      </c>
      <c r="G206" s="27">
        <v>41385</v>
      </c>
      <c r="H206" s="27">
        <f t="shared" si="93"/>
        <v>41385</v>
      </c>
      <c r="I206" s="27">
        <v>0</v>
      </c>
      <c r="J206" s="27">
        <f t="shared" si="94"/>
        <v>0</v>
      </c>
      <c r="K206" s="27">
        <f t="shared" si="95"/>
        <v>475082</v>
      </c>
      <c r="L206" s="27">
        <f t="shared" si="96"/>
        <v>475082</v>
      </c>
      <c r="M206" s="24">
        <v>0</v>
      </c>
      <c r="N206" s="27">
        <v>433697</v>
      </c>
      <c r="O206" s="27">
        <f t="shared" si="97"/>
        <v>0</v>
      </c>
      <c r="P206" s="27">
        <v>41385</v>
      </c>
      <c r="Q206" s="27">
        <f t="shared" si="98"/>
        <v>0</v>
      </c>
      <c r="R206" s="27">
        <v>0</v>
      </c>
      <c r="S206" s="27">
        <f t="shared" si="99"/>
        <v>0</v>
      </c>
      <c r="T206" s="27">
        <f t="shared" si="100"/>
        <v>475082</v>
      </c>
      <c r="U206" s="27">
        <f t="shared" si="101"/>
        <v>0</v>
      </c>
      <c r="V206" s="27">
        <f t="shared" si="102"/>
        <v>-475082</v>
      </c>
      <c r="W206" s="23"/>
    </row>
    <row r="207" spans="1:23" ht="30" customHeight="1" x14ac:dyDescent="0.3">
      <c r="A207" s="23" t="s">
        <v>275</v>
      </c>
      <c r="B207" s="23" t="s">
        <v>587</v>
      </c>
      <c r="C207" s="23" t="s">
        <v>146</v>
      </c>
      <c r="D207" s="95"/>
      <c r="E207" s="27"/>
      <c r="F207" s="27"/>
      <c r="G207" s="27"/>
      <c r="H207" s="27"/>
      <c r="I207" s="27"/>
      <c r="J207" s="27"/>
      <c r="K207" s="27"/>
      <c r="L207" s="27"/>
      <c r="M207" s="95">
        <v>1</v>
      </c>
      <c r="N207" s="27">
        <f>신규단가대비표!O6</f>
        <v>687083.76</v>
      </c>
      <c r="O207" s="27">
        <f t="shared" ref="O207" si="103">INT(M207*N207)</f>
        <v>687083</v>
      </c>
      <c r="P207" s="27">
        <v>41385</v>
      </c>
      <c r="Q207" s="27">
        <f t="shared" ref="Q207" si="104">INT(M207*P207)</f>
        <v>41385</v>
      </c>
      <c r="R207" s="27">
        <v>0</v>
      </c>
      <c r="S207" s="27">
        <f t="shared" ref="S207" si="105">INT(M207*R207)</f>
        <v>0</v>
      </c>
      <c r="T207" s="27">
        <f t="shared" ref="T207" si="106">N207+P207+R207</f>
        <v>728468.76</v>
      </c>
      <c r="U207" s="27">
        <f t="shared" ref="U207" si="107">INT(M207*T207)</f>
        <v>728468</v>
      </c>
      <c r="V207" s="27">
        <f t="shared" ref="V207" si="108">U207-L207</f>
        <v>728468</v>
      </c>
      <c r="W207" s="23"/>
    </row>
    <row r="208" spans="1:23" ht="30" customHeight="1" x14ac:dyDescent="0.3">
      <c r="A208" s="23" t="s">
        <v>277</v>
      </c>
      <c r="B208" s="23" t="s">
        <v>260</v>
      </c>
      <c r="C208" s="23" t="s">
        <v>99</v>
      </c>
      <c r="D208" s="24">
        <v>1</v>
      </c>
      <c r="E208" s="27">
        <v>4551</v>
      </c>
      <c r="F208" s="27">
        <f t="shared" si="92"/>
        <v>4551</v>
      </c>
      <c r="G208" s="27">
        <v>0</v>
      </c>
      <c r="H208" s="27">
        <f t="shared" si="93"/>
        <v>0</v>
      </c>
      <c r="I208" s="27">
        <v>0</v>
      </c>
      <c r="J208" s="27">
        <f t="shared" si="94"/>
        <v>0</v>
      </c>
      <c r="K208" s="27">
        <f t="shared" si="95"/>
        <v>4551</v>
      </c>
      <c r="L208" s="27">
        <f t="shared" si="96"/>
        <v>4551</v>
      </c>
      <c r="M208" s="24">
        <v>1</v>
      </c>
      <c r="N208" s="27">
        <v>4551</v>
      </c>
      <c r="O208" s="27">
        <f t="shared" si="97"/>
        <v>4551</v>
      </c>
      <c r="P208" s="27">
        <v>0</v>
      </c>
      <c r="Q208" s="27">
        <f t="shared" si="98"/>
        <v>0</v>
      </c>
      <c r="R208" s="27">
        <v>0</v>
      </c>
      <c r="S208" s="27">
        <f t="shared" si="99"/>
        <v>0</v>
      </c>
      <c r="T208" s="27">
        <f t="shared" si="100"/>
        <v>4551</v>
      </c>
      <c r="U208" s="27">
        <f t="shared" si="101"/>
        <v>4551</v>
      </c>
      <c r="V208" s="27">
        <f t="shared" si="102"/>
        <v>0</v>
      </c>
      <c r="W208" s="23"/>
    </row>
    <row r="209" spans="1:23" ht="30" customHeight="1" x14ac:dyDescent="0.3">
      <c r="A209" s="23" t="s">
        <v>278</v>
      </c>
      <c r="B209" s="23" t="s">
        <v>260</v>
      </c>
      <c r="C209" s="23" t="s">
        <v>99</v>
      </c>
      <c r="D209" s="24">
        <v>1</v>
      </c>
      <c r="E209" s="27">
        <v>197</v>
      </c>
      <c r="F209" s="27">
        <f t="shared" si="92"/>
        <v>197</v>
      </c>
      <c r="G209" s="27">
        <v>0</v>
      </c>
      <c r="H209" s="27">
        <f t="shared" si="93"/>
        <v>0</v>
      </c>
      <c r="I209" s="27">
        <v>0</v>
      </c>
      <c r="J209" s="27">
        <f t="shared" si="94"/>
        <v>0</v>
      </c>
      <c r="K209" s="27">
        <f t="shared" si="95"/>
        <v>197</v>
      </c>
      <c r="L209" s="27">
        <f t="shared" si="96"/>
        <v>197</v>
      </c>
      <c r="M209" s="24">
        <v>1</v>
      </c>
      <c r="N209" s="27">
        <v>197</v>
      </c>
      <c r="O209" s="27">
        <f t="shared" si="97"/>
        <v>197</v>
      </c>
      <c r="P209" s="27">
        <v>0</v>
      </c>
      <c r="Q209" s="27">
        <f t="shared" si="98"/>
        <v>0</v>
      </c>
      <c r="R209" s="27">
        <v>0</v>
      </c>
      <c r="S209" s="27">
        <f t="shared" si="99"/>
        <v>0</v>
      </c>
      <c r="T209" s="27">
        <f t="shared" si="100"/>
        <v>197</v>
      </c>
      <c r="U209" s="27">
        <f t="shared" si="101"/>
        <v>197</v>
      </c>
      <c r="V209" s="27">
        <f t="shared" si="102"/>
        <v>0</v>
      </c>
      <c r="W209" s="23"/>
    </row>
    <row r="210" spans="1:23" ht="30" customHeight="1" x14ac:dyDescent="0.3">
      <c r="A210" s="23" t="s">
        <v>279</v>
      </c>
      <c r="B210" s="23" t="s">
        <v>223</v>
      </c>
      <c r="C210" s="23" t="s">
        <v>99</v>
      </c>
      <c r="D210" s="24">
        <v>1</v>
      </c>
      <c r="E210" s="27">
        <v>309146</v>
      </c>
      <c r="F210" s="27">
        <f t="shared" si="92"/>
        <v>309146</v>
      </c>
      <c r="G210" s="27">
        <v>27551</v>
      </c>
      <c r="H210" s="27">
        <f t="shared" si="93"/>
        <v>27551</v>
      </c>
      <c r="I210" s="27">
        <v>0</v>
      </c>
      <c r="J210" s="27">
        <f t="shared" si="94"/>
        <v>0</v>
      </c>
      <c r="K210" s="27">
        <f t="shared" si="95"/>
        <v>336697</v>
      </c>
      <c r="L210" s="27">
        <f t="shared" si="96"/>
        <v>336697</v>
      </c>
      <c r="M210" s="24">
        <v>1</v>
      </c>
      <c r="N210" s="27">
        <v>309146</v>
      </c>
      <c r="O210" s="27">
        <f t="shared" si="97"/>
        <v>309146</v>
      </c>
      <c r="P210" s="27">
        <v>27551</v>
      </c>
      <c r="Q210" s="27">
        <f t="shared" si="98"/>
        <v>27551</v>
      </c>
      <c r="R210" s="27">
        <v>0</v>
      </c>
      <c r="S210" s="27">
        <f t="shared" si="99"/>
        <v>0</v>
      </c>
      <c r="T210" s="27">
        <f t="shared" si="100"/>
        <v>336697</v>
      </c>
      <c r="U210" s="27">
        <f t="shared" si="101"/>
        <v>336697</v>
      </c>
      <c r="V210" s="27">
        <f t="shared" si="102"/>
        <v>0</v>
      </c>
      <c r="W210" s="23"/>
    </row>
    <row r="211" spans="1:23" ht="30" customHeight="1" x14ac:dyDescent="0.3">
      <c r="A211" s="23" t="s">
        <v>218</v>
      </c>
      <c r="B211" s="23" t="s">
        <v>143</v>
      </c>
      <c r="C211" s="23" t="s">
        <v>146</v>
      </c>
      <c r="D211" s="24">
        <v>1</v>
      </c>
      <c r="E211" s="27">
        <v>9222</v>
      </c>
      <c r="F211" s="27">
        <f t="shared" si="92"/>
        <v>9222</v>
      </c>
      <c r="G211" s="27">
        <v>10358</v>
      </c>
      <c r="H211" s="27">
        <f t="shared" si="93"/>
        <v>10358</v>
      </c>
      <c r="I211" s="27">
        <v>0</v>
      </c>
      <c r="J211" s="27">
        <f t="shared" si="94"/>
        <v>0</v>
      </c>
      <c r="K211" s="27">
        <f t="shared" si="95"/>
        <v>19580</v>
      </c>
      <c r="L211" s="27">
        <f t="shared" si="96"/>
        <v>19580</v>
      </c>
      <c r="M211" s="24">
        <v>1</v>
      </c>
      <c r="N211" s="27">
        <v>9222</v>
      </c>
      <c r="O211" s="27">
        <f t="shared" si="97"/>
        <v>9222</v>
      </c>
      <c r="P211" s="27">
        <v>10358</v>
      </c>
      <c r="Q211" s="27">
        <f t="shared" si="98"/>
        <v>10358</v>
      </c>
      <c r="R211" s="27">
        <v>0</v>
      </c>
      <c r="S211" s="27">
        <f t="shared" si="99"/>
        <v>0</v>
      </c>
      <c r="T211" s="27">
        <f t="shared" si="100"/>
        <v>19580</v>
      </c>
      <c r="U211" s="27">
        <f t="shared" si="101"/>
        <v>19580</v>
      </c>
      <c r="V211" s="27">
        <f t="shared" si="102"/>
        <v>0</v>
      </c>
      <c r="W211" s="23"/>
    </row>
    <row r="212" spans="1:23" ht="30" customHeight="1" x14ac:dyDescent="0.3">
      <c r="A212" s="23" t="s">
        <v>280</v>
      </c>
      <c r="B212" s="23" t="s">
        <v>260</v>
      </c>
      <c r="C212" s="23" t="s">
        <v>146</v>
      </c>
      <c r="D212" s="24">
        <v>1</v>
      </c>
      <c r="E212" s="27">
        <v>76084</v>
      </c>
      <c r="F212" s="27">
        <f t="shared" si="92"/>
        <v>76084</v>
      </c>
      <c r="G212" s="27">
        <v>10358</v>
      </c>
      <c r="H212" s="27">
        <f t="shared" si="93"/>
        <v>10358</v>
      </c>
      <c r="I212" s="27">
        <v>0</v>
      </c>
      <c r="J212" s="27">
        <f t="shared" si="94"/>
        <v>0</v>
      </c>
      <c r="K212" s="27">
        <f t="shared" si="95"/>
        <v>86442</v>
      </c>
      <c r="L212" s="27">
        <f t="shared" si="96"/>
        <v>86442</v>
      </c>
      <c r="M212" s="24">
        <v>1</v>
      </c>
      <c r="N212" s="27">
        <v>76084</v>
      </c>
      <c r="O212" s="27">
        <f t="shared" si="97"/>
        <v>76084</v>
      </c>
      <c r="P212" s="27">
        <v>10358</v>
      </c>
      <c r="Q212" s="27">
        <f t="shared" si="98"/>
        <v>10358</v>
      </c>
      <c r="R212" s="27">
        <v>0</v>
      </c>
      <c r="S212" s="27">
        <f t="shared" si="99"/>
        <v>0</v>
      </c>
      <c r="T212" s="27">
        <f t="shared" si="100"/>
        <v>86442</v>
      </c>
      <c r="U212" s="27">
        <f t="shared" si="101"/>
        <v>86442</v>
      </c>
      <c r="V212" s="27">
        <f t="shared" si="102"/>
        <v>0</v>
      </c>
      <c r="W212" s="23"/>
    </row>
    <row r="213" spans="1:23" ht="30" customHeight="1" x14ac:dyDescent="0.3">
      <c r="A213" s="23" t="s">
        <v>281</v>
      </c>
      <c r="B213" s="23" t="s">
        <v>0</v>
      </c>
      <c r="C213" s="23" t="s">
        <v>282</v>
      </c>
      <c r="D213" s="24">
        <v>1</v>
      </c>
      <c r="E213" s="27">
        <v>0</v>
      </c>
      <c r="F213" s="27">
        <f t="shared" si="92"/>
        <v>0</v>
      </c>
      <c r="G213" s="27">
        <v>241421</v>
      </c>
      <c r="H213" s="27">
        <f t="shared" si="93"/>
        <v>241421</v>
      </c>
      <c r="I213" s="27">
        <v>0</v>
      </c>
      <c r="J213" s="27">
        <f t="shared" si="94"/>
        <v>0</v>
      </c>
      <c r="K213" s="27">
        <f t="shared" si="95"/>
        <v>241421</v>
      </c>
      <c r="L213" s="27">
        <f t="shared" si="96"/>
        <v>241421</v>
      </c>
      <c r="M213" s="24">
        <v>1</v>
      </c>
      <c r="N213" s="27">
        <v>0</v>
      </c>
      <c r="O213" s="27">
        <f t="shared" si="97"/>
        <v>0</v>
      </c>
      <c r="P213" s="27">
        <v>241421</v>
      </c>
      <c r="Q213" s="27">
        <f t="shared" si="98"/>
        <v>241421</v>
      </c>
      <c r="R213" s="27">
        <v>0</v>
      </c>
      <c r="S213" s="27">
        <f t="shared" si="99"/>
        <v>0</v>
      </c>
      <c r="T213" s="27">
        <f t="shared" si="100"/>
        <v>241421</v>
      </c>
      <c r="U213" s="27">
        <f t="shared" si="101"/>
        <v>241421</v>
      </c>
      <c r="V213" s="27">
        <f t="shared" si="102"/>
        <v>0</v>
      </c>
      <c r="W213" s="23"/>
    </row>
    <row r="214" spans="1:23" ht="30" customHeight="1" x14ac:dyDescent="0.3">
      <c r="A214" s="23" t="s">
        <v>283</v>
      </c>
      <c r="B214" s="23" t="s">
        <v>284</v>
      </c>
      <c r="C214" s="23" t="s">
        <v>285</v>
      </c>
      <c r="D214" s="24">
        <v>1</v>
      </c>
      <c r="E214" s="27">
        <v>406</v>
      </c>
      <c r="F214" s="27">
        <f t="shared" si="92"/>
        <v>406</v>
      </c>
      <c r="G214" s="27">
        <v>10790</v>
      </c>
      <c r="H214" s="27">
        <f t="shared" si="93"/>
        <v>10790</v>
      </c>
      <c r="I214" s="27">
        <v>60</v>
      </c>
      <c r="J214" s="27">
        <f t="shared" si="94"/>
        <v>60</v>
      </c>
      <c r="K214" s="27">
        <f t="shared" si="95"/>
        <v>11256</v>
      </c>
      <c r="L214" s="27">
        <f t="shared" si="96"/>
        <v>11256</v>
      </c>
      <c r="M214" s="24">
        <v>1</v>
      </c>
      <c r="N214" s="27">
        <v>406</v>
      </c>
      <c r="O214" s="27">
        <f t="shared" si="97"/>
        <v>406</v>
      </c>
      <c r="P214" s="27">
        <v>10790</v>
      </c>
      <c r="Q214" s="27">
        <f t="shared" si="98"/>
        <v>10790</v>
      </c>
      <c r="R214" s="27">
        <v>60</v>
      </c>
      <c r="S214" s="27">
        <f t="shared" si="99"/>
        <v>60</v>
      </c>
      <c r="T214" s="27">
        <f t="shared" si="100"/>
        <v>11256</v>
      </c>
      <c r="U214" s="27">
        <f t="shared" si="101"/>
        <v>11256</v>
      </c>
      <c r="V214" s="27">
        <f t="shared" si="102"/>
        <v>0</v>
      </c>
      <c r="W214" s="23"/>
    </row>
    <row r="215" spans="1:23" ht="30" customHeight="1" x14ac:dyDescent="0.3">
      <c r="A215" s="23" t="s">
        <v>286</v>
      </c>
      <c r="B215" s="23" t="s">
        <v>287</v>
      </c>
      <c r="C215" s="23" t="s">
        <v>137</v>
      </c>
      <c r="D215" s="24">
        <v>9</v>
      </c>
      <c r="E215" s="27">
        <v>236</v>
      </c>
      <c r="F215" s="27">
        <f t="shared" si="92"/>
        <v>2124</v>
      </c>
      <c r="G215" s="27">
        <v>506</v>
      </c>
      <c r="H215" s="27">
        <f t="shared" si="93"/>
        <v>4554</v>
      </c>
      <c r="I215" s="27">
        <v>0</v>
      </c>
      <c r="J215" s="27">
        <f t="shared" si="94"/>
        <v>0</v>
      </c>
      <c r="K215" s="27">
        <f t="shared" si="95"/>
        <v>742</v>
      </c>
      <c r="L215" s="27">
        <f t="shared" si="96"/>
        <v>6678</v>
      </c>
      <c r="M215" s="24">
        <v>9</v>
      </c>
      <c r="N215" s="27">
        <v>236</v>
      </c>
      <c r="O215" s="27">
        <f t="shared" si="97"/>
        <v>2124</v>
      </c>
      <c r="P215" s="27">
        <v>506</v>
      </c>
      <c r="Q215" s="27">
        <f t="shared" si="98"/>
        <v>4554</v>
      </c>
      <c r="R215" s="27">
        <v>0</v>
      </c>
      <c r="S215" s="27">
        <f t="shared" si="99"/>
        <v>0</v>
      </c>
      <c r="T215" s="27">
        <f t="shared" si="100"/>
        <v>742</v>
      </c>
      <c r="U215" s="27">
        <f t="shared" si="101"/>
        <v>6678</v>
      </c>
      <c r="V215" s="27">
        <f t="shared" si="102"/>
        <v>0</v>
      </c>
      <c r="W215" s="23"/>
    </row>
    <row r="216" spans="1:23" ht="30" customHeight="1" x14ac:dyDescent="0.3">
      <c r="A216" s="23" t="s">
        <v>288</v>
      </c>
      <c r="B216" s="23" t="s">
        <v>289</v>
      </c>
      <c r="C216" s="23" t="s">
        <v>137</v>
      </c>
      <c r="D216" s="24">
        <v>5</v>
      </c>
      <c r="E216" s="27">
        <v>124</v>
      </c>
      <c r="F216" s="27">
        <f t="shared" si="92"/>
        <v>620</v>
      </c>
      <c r="G216" s="27">
        <v>1822</v>
      </c>
      <c r="H216" s="27">
        <f t="shared" si="93"/>
        <v>9110</v>
      </c>
      <c r="I216" s="27">
        <v>0</v>
      </c>
      <c r="J216" s="27">
        <f t="shared" si="94"/>
        <v>0</v>
      </c>
      <c r="K216" s="27">
        <f t="shared" si="95"/>
        <v>1946</v>
      </c>
      <c r="L216" s="27">
        <f t="shared" si="96"/>
        <v>9730</v>
      </c>
      <c r="M216" s="24">
        <v>5</v>
      </c>
      <c r="N216" s="27">
        <v>124</v>
      </c>
      <c r="O216" s="27">
        <f t="shared" si="97"/>
        <v>620</v>
      </c>
      <c r="P216" s="27">
        <v>1822</v>
      </c>
      <c r="Q216" s="27">
        <f t="shared" si="98"/>
        <v>9110</v>
      </c>
      <c r="R216" s="27">
        <v>0</v>
      </c>
      <c r="S216" s="27">
        <f t="shared" si="99"/>
        <v>0</v>
      </c>
      <c r="T216" s="27">
        <f t="shared" si="100"/>
        <v>1946</v>
      </c>
      <c r="U216" s="27">
        <f t="shared" si="101"/>
        <v>9730</v>
      </c>
      <c r="V216" s="27">
        <f t="shared" si="102"/>
        <v>0</v>
      </c>
      <c r="W216" s="23"/>
    </row>
    <row r="217" spans="1:23" ht="30" customHeight="1" x14ac:dyDescent="0.3">
      <c r="A217" s="23" t="s">
        <v>290</v>
      </c>
      <c r="B217" s="23" t="s">
        <v>0</v>
      </c>
      <c r="C217" s="23" t="s">
        <v>144</v>
      </c>
      <c r="D217" s="24">
        <v>1</v>
      </c>
      <c r="E217" s="27">
        <v>3434</v>
      </c>
      <c r="F217" s="27">
        <f t="shared" si="92"/>
        <v>3434</v>
      </c>
      <c r="G217" s="27">
        <v>202</v>
      </c>
      <c r="H217" s="27">
        <f t="shared" si="93"/>
        <v>202</v>
      </c>
      <c r="I217" s="27">
        <v>0</v>
      </c>
      <c r="J217" s="27">
        <f t="shared" si="94"/>
        <v>0</v>
      </c>
      <c r="K217" s="27">
        <f t="shared" si="95"/>
        <v>3636</v>
      </c>
      <c r="L217" s="27">
        <f t="shared" si="96"/>
        <v>3636</v>
      </c>
      <c r="M217" s="24">
        <v>1</v>
      </c>
      <c r="N217" s="27">
        <v>3434</v>
      </c>
      <c r="O217" s="27">
        <f t="shared" si="97"/>
        <v>3434</v>
      </c>
      <c r="P217" s="27">
        <v>202</v>
      </c>
      <c r="Q217" s="27">
        <f t="shared" si="98"/>
        <v>202</v>
      </c>
      <c r="R217" s="27">
        <v>0</v>
      </c>
      <c r="S217" s="27">
        <f t="shared" si="99"/>
        <v>0</v>
      </c>
      <c r="T217" s="27">
        <f t="shared" si="100"/>
        <v>3636</v>
      </c>
      <c r="U217" s="27">
        <f t="shared" si="101"/>
        <v>3636</v>
      </c>
      <c r="V217" s="27">
        <f t="shared" si="102"/>
        <v>0</v>
      </c>
      <c r="W217" s="23"/>
    </row>
    <row r="218" spans="1:23" ht="30" customHeight="1" x14ac:dyDescent="0.3">
      <c r="A218" s="23" t="s">
        <v>291</v>
      </c>
      <c r="B218" s="23" t="s">
        <v>292</v>
      </c>
      <c r="C218" s="23" t="s">
        <v>144</v>
      </c>
      <c r="D218" s="24">
        <v>2</v>
      </c>
      <c r="E218" s="27">
        <v>769</v>
      </c>
      <c r="F218" s="27">
        <f t="shared" si="92"/>
        <v>1538</v>
      </c>
      <c r="G218" s="27">
        <v>15389</v>
      </c>
      <c r="H218" s="27">
        <f t="shared" si="93"/>
        <v>30778</v>
      </c>
      <c r="I218" s="27">
        <v>0</v>
      </c>
      <c r="J218" s="27">
        <f t="shared" si="94"/>
        <v>0</v>
      </c>
      <c r="K218" s="27">
        <f t="shared" si="95"/>
        <v>16158</v>
      </c>
      <c r="L218" s="27">
        <f t="shared" si="96"/>
        <v>32316</v>
      </c>
      <c r="M218" s="24">
        <v>2</v>
      </c>
      <c r="N218" s="27">
        <v>769</v>
      </c>
      <c r="O218" s="27">
        <f t="shared" si="97"/>
        <v>1538</v>
      </c>
      <c r="P218" s="27">
        <v>15389</v>
      </c>
      <c r="Q218" s="27">
        <f t="shared" si="98"/>
        <v>30778</v>
      </c>
      <c r="R218" s="27">
        <v>0</v>
      </c>
      <c r="S218" s="27">
        <f t="shared" si="99"/>
        <v>0</v>
      </c>
      <c r="T218" s="27">
        <f t="shared" si="100"/>
        <v>16158</v>
      </c>
      <c r="U218" s="27">
        <f t="shared" si="101"/>
        <v>32316</v>
      </c>
      <c r="V218" s="27">
        <f t="shared" si="102"/>
        <v>0</v>
      </c>
      <c r="W218" s="23"/>
    </row>
    <row r="219" spans="1:23" ht="30" customHeight="1" x14ac:dyDescent="0.3">
      <c r="A219" s="23" t="s">
        <v>291</v>
      </c>
      <c r="B219" s="23" t="s">
        <v>293</v>
      </c>
      <c r="C219" s="23" t="s">
        <v>144</v>
      </c>
      <c r="D219" s="24">
        <v>5</v>
      </c>
      <c r="E219" s="27">
        <v>1154</v>
      </c>
      <c r="F219" s="27">
        <f t="shared" si="92"/>
        <v>5770</v>
      </c>
      <c r="G219" s="27">
        <v>23083</v>
      </c>
      <c r="H219" s="27">
        <f t="shared" si="93"/>
        <v>115415</v>
      </c>
      <c r="I219" s="27">
        <v>0</v>
      </c>
      <c r="J219" s="27">
        <f t="shared" si="94"/>
        <v>0</v>
      </c>
      <c r="K219" s="27">
        <f t="shared" si="95"/>
        <v>24237</v>
      </c>
      <c r="L219" s="27">
        <f t="shared" si="96"/>
        <v>121185</v>
      </c>
      <c r="M219" s="24">
        <v>5</v>
      </c>
      <c r="N219" s="27">
        <v>1154</v>
      </c>
      <c r="O219" s="27">
        <f t="shared" si="97"/>
        <v>5770</v>
      </c>
      <c r="P219" s="27">
        <v>23083</v>
      </c>
      <c r="Q219" s="27">
        <f t="shared" si="98"/>
        <v>115415</v>
      </c>
      <c r="R219" s="27">
        <v>0</v>
      </c>
      <c r="S219" s="27">
        <f t="shared" si="99"/>
        <v>0</v>
      </c>
      <c r="T219" s="27">
        <f t="shared" si="100"/>
        <v>24237</v>
      </c>
      <c r="U219" s="27">
        <f t="shared" si="101"/>
        <v>121185</v>
      </c>
      <c r="V219" s="27">
        <f t="shared" si="102"/>
        <v>0</v>
      </c>
      <c r="W219" s="23"/>
    </row>
    <row r="220" spans="1:23" ht="30" customHeight="1" x14ac:dyDescent="0.3">
      <c r="A220" s="23" t="s">
        <v>294</v>
      </c>
      <c r="B220" s="23" t="s">
        <v>227</v>
      </c>
      <c r="C220" s="23" t="s">
        <v>144</v>
      </c>
      <c r="D220" s="24">
        <v>6</v>
      </c>
      <c r="E220" s="27">
        <v>670</v>
      </c>
      <c r="F220" s="27">
        <f t="shared" si="92"/>
        <v>4020</v>
      </c>
      <c r="G220" s="27">
        <v>28182</v>
      </c>
      <c r="H220" s="27">
        <f t="shared" si="93"/>
        <v>169092</v>
      </c>
      <c r="I220" s="27">
        <v>0</v>
      </c>
      <c r="J220" s="27">
        <f t="shared" si="94"/>
        <v>0</v>
      </c>
      <c r="K220" s="27">
        <f t="shared" si="95"/>
        <v>28852</v>
      </c>
      <c r="L220" s="27">
        <f t="shared" si="96"/>
        <v>173112</v>
      </c>
      <c r="M220" s="24">
        <v>6</v>
      </c>
      <c r="N220" s="27">
        <v>670</v>
      </c>
      <c r="O220" s="27">
        <f t="shared" si="97"/>
        <v>4020</v>
      </c>
      <c r="P220" s="27">
        <v>28182</v>
      </c>
      <c r="Q220" s="27">
        <f t="shared" si="98"/>
        <v>169092</v>
      </c>
      <c r="R220" s="27">
        <v>0</v>
      </c>
      <c r="S220" s="27">
        <f t="shared" si="99"/>
        <v>0</v>
      </c>
      <c r="T220" s="27">
        <f t="shared" si="100"/>
        <v>28852</v>
      </c>
      <c r="U220" s="27">
        <f t="shared" si="101"/>
        <v>173112</v>
      </c>
      <c r="V220" s="27">
        <f t="shared" si="102"/>
        <v>0</v>
      </c>
      <c r="W220" s="23"/>
    </row>
    <row r="221" spans="1:23" ht="30" customHeight="1" x14ac:dyDescent="0.3">
      <c r="A221" s="23" t="s">
        <v>295</v>
      </c>
      <c r="B221" s="23" t="s">
        <v>296</v>
      </c>
      <c r="C221" s="23" t="s">
        <v>99</v>
      </c>
      <c r="D221" s="24">
        <v>1</v>
      </c>
      <c r="E221" s="27">
        <v>429</v>
      </c>
      <c r="F221" s="27">
        <f t="shared" si="92"/>
        <v>429</v>
      </c>
      <c r="G221" s="27">
        <v>0</v>
      </c>
      <c r="H221" s="27">
        <f t="shared" si="93"/>
        <v>0</v>
      </c>
      <c r="I221" s="27">
        <v>0</v>
      </c>
      <c r="J221" s="27">
        <f t="shared" si="94"/>
        <v>0</v>
      </c>
      <c r="K221" s="27">
        <f t="shared" si="95"/>
        <v>429</v>
      </c>
      <c r="L221" s="27">
        <f t="shared" si="96"/>
        <v>429</v>
      </c>
      <c r="M221" s="24">
        <v>1</v>
      </c>
      <c r="N221" s="27">
        <v>429</v>
      </c>
      <c r="O221" s="27">
        <f t="shared" si="97"/>
        <v>429</v>
      </c>
      <c r="P221" s="27">
        <v>0</v>
      </c>
      <c r="Q221" s="27">
        <f t="shared" si="98"/>
        <v>0</v>
      </c>
      <c r="R221" s="27">
        <v>0</v>
      </c>
      <c r="S221" s="27">
        <f t="shared" si="99"/>
        <v>0</v>
      </c>
      <c r="T221" s="27">
        <f t="shared" si="100"/>
        <v>429</v>
      </c>
      <c r="U221" s="27">
        <f t="shared" si="101"/>
        <v>429</v>
      </c>
      <c r="V221" s="27">
        <f t="shared" si="102"/>
        <v>0</v>
      </c>
      <c r="W221" s="23"/>
    </row>
    <row r="222" spans="1:23" ht="30" customHeight="1" x14ac:dyDescent="0.3">
      <c r="A222" s="23" t="s">
        <v>297</v>
      </c>
      <c r="B222" s="23" t="s">
        <v>298</v>
      </c>
      <c r="C222" s="23" t="s">
        <v>99</v>
      </c>
      <c r="D222" s="24">
        <v>6</v>
      </c>
      <c r="E222" s="27">
        <v>103</v>
      </c>
      <c r="F222" s="27">
        <f t="shared" si="92"/>
        <v>618</v>
      </c>
      <c r="G222" s="27">
        <v>0</v>
      </c>
      <c r="H222" s="27">
        <f t="shared" si="93"/>
        <v>0</v>
      </c>
      <c r="I222" s="27">
        <v>0</v>
      </c>
      <c r="J222" s="27">
        <f t="shared" si="94"/>
        <v>0</v>
      </c>
      <c r="K222" s="27">
        <f t="shared" si="95"/>
        <v>103</v>
      </c>
      <c r="L222" s="27">
        <f t="shared" si="96"/>
        <v>618</v>
      </c>
      <c r="M222" s="24">
        <v>6</v>
      </c>
      <c r="N222" s="27">
        <v>103</v>
      </c>
      <c r="O222" s="27">
        <f t="shared" si="97"/>
        <v>618</v>
      </c>
      <c r="P222" s="27">
        <v>0</v>
      </c>
      <c r="Q222" s="27">
        <f t="shared" si="98"/>
        <v>0</v>
      </c>
      <c r="R222" s="27">
        <v>0</v>
      </c>
      <c r="S222" s="27">
        <f t="shared" si="99"/>
        <v>0</v>
      </c>
      <c r="T222" s="27">
        <f t="shared" si="100"/>
        <v>103</v>
      </c>
      <c r="U222" s="27">
        <f t="shared" si="101"/>
        <v>618</v>
      </c>
      <c r="V222" s="27">
        <f t="shared" si="102"/>
        <v>0</v>
      </c>
      <c r="W222" s="23"/>
    </row>
    <row r="223" spans="1:23" ht="30" customHeight="1" x14ac:dyDescent="0.3">
      <c r="A223" s="23" t="s">
        <v>299</v>
      </c>
      <c r="B223" s="23" t="s">
        <v>300</v>
      </c>
      <c r="C223" s="23" t="s">
        <v>161</v>
      </c>
      <c r="D223" s="24">
        <v>1</v>
      </c>
      <c r="E223" s="27">
        <v>426</v>
      </c>
      <c r="F223" s="27">
        <f t="shared" si="92"/>
        <v>426</v>
      </c>
      <c r="G223" s="27">
        <v>2548</v>
      </c>
      <c r="H223" s="27">
        <f t="shared" si="93"/>
        <v>2548</v>
      </c>
      <c r="I223" s="27">
        <v>0</v>
      </c>
      <c r="J223" s="27">
        <f t="shared" si="94"/>
        <v>0</v>
      </c>
      <c r="K223" s="27">
        <f t="shared" si="95"/>
        <v>2974</v>
      </c>
      <c r="L223" s="27">
        <f t="shared" si="96"/>
        <v>2974</v>
      </c>
      <c r="M223" s="24">
        <v>1</v>
      </c>
      <c r="N223" s="27">
        <v>426</v>
      </c>
      <c r="O223" s="27">
        <f t="shared" si="97"/>
        <v>426</v>
      </c>
      <c r="P223" s="27">
        <v>2548</v>
      </c>
      <c r="Q223" s="27">
        <f t="shared" si="98"/>
        <v>2548</v>
      </c>
      <c r="R223" s="27">
        <v>0</v>
      </c>
      <c r="S223" s="27">
        <f t="shared" si="99"/>
        <v>0</v>
      </c>
      <c r="T223" s="27">
        <f t="shared" si="100"/>
        <v>2974</v>
      </c>
      <c r="U223" s="27">
        <f t="shared" si="101"/>
        <v>2974</v>
      </c>
      <c r="V223" s="27">
        <f t="shared" si="102"/>
        <v>0</v>
      </c>
      <c r="W223" s="23"/>
    </row>
    <row r="224" spans="1:23" ht="30" customHeight="1" x14ac:dyDescent="0.3">
      <c r="A224" s="23" t="s">
        <v>172</v>
      </c>
      <c r="B224" s="23" t="s">
        <v>173</v>
      </c>
      <c r="C224" s="23" t="s">
        <v>161</v>
      </c>
      <c r="D224" s="24">
        <v>1</v>
      </c>
      <c r="E224" s="27">
        <v>1001</v>
      </c>
      <c r="F224" s="27">
        <f t="shared" si="92"/>
        <v>1001</v>
      </c>
      <c r="G224" s="27">
        <v>6797</v>
      </c>
      <c r="H224" s="27">
        <f t="shared" si="93"/>
        <v>6797</v>
      </c>
      <c r="I224" s="27">
        <v>0</v>
      </c>
      <c r="J224" s="27">
        <f t="shared" si="94"/>
        <v>0</v>
      </c>
      <c r="K224" s="27">
        <f t="shared" si="95"/>
        <v>7798</v>
      </c>
      <c r="L224" s="27">
        <f t="shared" si="96"/>
        <v>7798</v>
      </c>
      <c r="M224" s="24">
        <v>1</v>
      </c>
      <c r="N224" s="27">
        <v>1001</v>
      </c>
      <c r="O224" s="27">
        <f t="shared" si="97"/>
        <v>1001</v>
      </c>
      <c r="P224" s="27">
        <v>6797</v>
      </c>
      <c r="Q224" s="27">
        <f t="shared" si="98"/>
        <v>6797</v>
      </c>
      <c r="R224" s="27">
        <v>0</v>
      </c>
      <c r="S224" s="27">
        <f t="shared" si="99"/>
        <v>0</v>
      </c>
      <c r="T224" s="27">
        <f t="shared" si="100"/>
        <v>7798</v>
      </c>
      <c r="U224" s="27">
        <f t="shared" si="101"/>
        <v>7798</v>
      </c>
      <c r="V224" s="27">
        <f t="shared" si="102"/>
        <v>0</v>
      </c>
      <c r="W224" s="23"/>
    </row>
    <row r="225" spans="1:23" ht="30" customHeight="1" x14ac:dyDescent="0.3">
      <c r="A225" s="23" t="s">
        <v>149</v>
      </c>
      <c r="B225" s="23" t="s">
        <v>0</v>
      </c>
      <c r="C225" s="23" t="s">
        <v>91</v>
      </c>
      <c r="D225" s="24">
        <v>4</v>
      </c>
      <c r="E225" s="27">
        <v>305</v>
      </c>
      <c r="F225" s="27">
        <f t="shared" si="92"/>
        <v>1220</v>
      </c>
      <c r="G225" s="27">
        <v>709</v>
      </c>
      <c r="H225" s="27">
        <f t="shared" si="93"/>
        <v>2836</v>
      </c>
      <c r="I225" s="27">
        <v>370</v>
      </c>
      <c r="J225" s="27">
        <f t="shared" si="94"/>
        <v>1480</v>
      </c>
      <c r="K225" s="27">
        <f t="shared" si="95"/>
        <v>1384</v>
      </c>
      <c r="L225" s="27">
        <f t="shared" si="96"/>
        <v>5536</v>
      </c>
      <c r="M225" s="24">
        <v>4</v>
      </c>
      <c r="N225" s="27">
        <v>305</v>
      </c>
      <c r="O225" s="27">
        <f t="shared" si="97"/>
        <v>1220</v>
      </c>
      <c r="P225" s="27">
        <v>709</v>
      </c>
      <c r="Q225" s="27">
        <f t="shared" si="98"/>
        <v>2836</v>
      </c>
      <c r="R225" s="27">
        <v>370</v>
      </c>
      <c r="S225" s="27">
        <f t="shared" si="99"/>
        <v>1480</v>
      </c>
      <c r="T225" s="27">
        <f t="shared" si="100"/>
        <v>1384</v>
      </c>
      <c r="U225" s="27">
        <f t="shared" si="101"/>
        <v>5536</v>
      </c>
      <c r="V225" s="27">
        <f t="shared" si="102"/>
        <v>0</v>
      </c>
      <c r="W225" s="23"/>
    </row>
    <row r="226" spans="1:23" ht="30" customHeight="1" x14ac:dyDescent="0.3">
      <c r="A226" s="23" t="s">
        <v>150</v>
      </c>
      <c r="B226" s="23" t="s">
        <v>0</v>
      </c>
      <c r="C226" s="23" t="s">
        <v>91</v>
      </c>
      <c r="D226" s="24">
        <v>2</v>
      </c>
      <c r="E226" s="27">
        <v>305</v>
      </c>
      <c r="F226" s="27">
        <f t="shared" si="92"/>
        <v>610</v>
      </c>
      <c r="G226" s="27">
        <v>709</v>
      </c>
      <c r="H226" s="27">
        <f t="shared" si="93"/>
        <v>1418</v>
      </c>
      <c r="I226" s="27">
        <v>370</v>
      </c>
      <c r="J226" s="27">
        <f t="shared" si="94"/>
        <v>740</v>
      </c>
      <c r="K226" s="27">
        <f t="shared" si="95"/>
        <v>1384</v>
      </c>
      <c r="L226" s="27">
        <f t="shared" si="96"/>
        <v>2768</v>
      </c>
      <c r="M226" s="24">
        <v>2</v>
      </c>
      <c r="N226" s="27">
        <v>305</v>
      </c>
      <c r="O226" s="27">
        <f t="shared" si="97"/>
        <v>610</v>
      </c>
      <c r="P226" s="27">
        <v>709</v>
      </c>
      <c r="Q226" s="27">
        <f t="shared" si="98"/>
        <v>1418</v>
      </c>
      <c r="R226" s="27">
        <v>370</v>
      </c>
      <c r="S226" s="27">
        <f t="shared" si="99"/>
        <v>740</v>
      </c>
      <c r="T226" s="27">
        <f t="shared" si="100"/>
        <v>1384</v>
      </c>
      <c r="U226" s="27">
        <f t="shared" si="101"/>
        <v>2768</v>
      </c>
      <c r="V226" s="27">
        <f t="shared" si="102"/>
        <v>0</v>
      </c>
      <c r="W226" s="23"/>
    </row>
    <row r="227" spans="1:23" ht="30" customHeight="1" x14ac:dyDescent="0.3">
      <c r="A227" s="23" t="s">
        <v>151</v>
      </c>
      <c r="B227" s="23" t="s">
        <v>152</v>
      </c>
      <c r="C227" s="23" t="s">
        <v>91</v>
      </c>
      <c r="D227" s="24">
        <v>1</v>
      </c>
      <c r="E227" s="27">
        <v>0</v>
      </c>
      <c r="F227" s="27">
        <f t="shared" si="92"/>
        <v>0</v>
      </c>
      <c r="G227" s="27">
        <v>20288</v>
      </c>
      <c r="H227" s="27">
        <f t="shared" si="93"/>
        <v>20288</v>
      </c>
      <c r="I227" s="27">
        <v>0</v>
      </c>
      <c r="J227" s="27">
        <f t="shared" si="94"/>
        <v>0</v>
      </c>
      <c r="K227" s="27">
        <f t="shared" si="95"/>
        <v>20288</v>
      </c>
      <c r="L227" s="27">
        <f t="shared" si="96"/>
        <v>20288</v>
      </c>
      <c r="M227" s="24">
        <v>1</v>
      </c>
      <c r="N227" s="27">
        <v>0</v>
      </c>
      <c r="O227" s="27">
        <f t="shared" si="97"/>
        <v>0</v>
      </c>
      <c r="P227" s="27">
        <v>20288</v>
      </c>
      <c r="Q227" s="27">
        <f t="shared" si="98"/>
        <v>20288</v>
      </c>
      <c r="R227" s="27">
        <v>0</v>
      </c>
      <c r="S227" s="27">
        <f t="shared" si="99"/>
        <v>0</v>
      </c>
      <c r="T227" s="27">
        <f t="shared" si="100"/>
        <v>20288</v>
      </c>
      <c r="U227" s="27">
        <f t="shared" si="101"/>
        <v>20288</v>
      </c>
      <c r="V227" s="27">
        <f t="shared" si="102"/>
        <v>0</v>
      </c>
      <c r="W227" s="23"/>
    </row>
    <row r="228" spans="1:23" ht="30" customHeight="1" x14ac:dyDescent="0.3">
      <c r="A228" s="23" t="s">
        <v>153</v>
      </c>
      <c r="B228" s="23" t="s">
        <v>154</v>
      </c>
      <c r="C228" s="23" t="s">
        <v>91</v>
      </c>
      <c r="D228" s="24">
        <v>1</v>
      </c>
      <c r="E228" s="27">
        <v>21468</v>
      </c>
      <c r="F228" s="27">
        <f t="shared" si="92"/>
        <v>21468</v>
      </c>
      <c r="G228" s="27">
        <v>10144</v>
      </c>
      <c r="H228" s="27">
        <f t="shared" si="93"/>
        <v>10144</v>
      </c>
      <c r="I228" s="27">
        <v>0</v>
      </c>
      <c r="J228" s="27">
        <f t="shared" si="94"/>
        <v>0</v>
      </c>
      <c r="K228" s="27">
        <f t="shared" si="95"/>
        <v>31612</v>
      </c>
      <c r="L228" s="27">
        <f t="shared" si="96"/>
        <v>31612</v>
      </c>
      <c r="M228" s="24">
        <v>1</v>
      </c>
      <c r="N228" s="27">
        <v>21468</v>
      </c>
      <c r="O228" s="27">
        <f t="shared" si="97"/>
        <v>21468</v>
      </c>
      <c r="P228" s="27">
        <v>10144</v>
      </c>
      <c r="Q228" s="27">
        <f t="shared" si="98"/>
        <v>10144</v>
      </c>
      <c r="R228" s="27">
        <v>0</v>
      </c>
      <c r="S228" s="27">
        <f t="shared" si="99"/>
        <v>0</v>
      </c>
      <c r="T228" s="27">
        <f t="shared" si="100"/>
        <v>31612</v>
      </c>
      <c r="U228" s="27">
        <f t="shared" si="101"/>
        <v>31612</v>
      </c>
      <c r="V228" s="27">
        <f t="shared" si="102"/>
        <v>0</v>
      </c>
      <c r="W228" s="23"/>
    </row>
    <row r="229" spans="1:23" ht="30" customHeight="1" x14ac:dyDescent="0.3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7">
        <f t="shared" si="102"/>
        <v>0</v>
      </c>
      <c r="W229" s="24"/>
    </row>
    <row r="230" spans="1:23" ht="30" customHeight="1" x14ac:dyDescent="0.3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7">
        <f t="shared" si="102"/>
        <v>0</v>
      </c>
      <c r="W230" s="24"/>
    </row>
    <row r="231" spans="1:23" ht="30" customHeight="1" x14ac:dyDescent="0.3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7">
        <f t="shared" si="102"/>
        <v>0</v>
      </c>
      <c r="W231" s="24"/>
    </row>
    <row r="232" spans="1:23" ht="30" customHeight="1" x14ac:dyDescent="0.3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7">
        <f t="shared" si="102"/>
        <v>0</v>
      </c>
      <c r="W232" s="24"/>
    </row>
    <row r="233" spans="1:23" ht="30" customHeight="1" x14ac:dyDescent="0.3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7">
        <f t="shared" si="102"/>
        <v>0</v>
      </c>
      <c r="W233" s="24"/>
    </row>
    <row r="234" spans="1:23" ht="30" customHeight="1" x14ac:dyDescent="0.3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7">
        <f t="shared" si="102"/>
        <v>0</v>
      </c>
      <c r="W234" s="24"/>
    </row>
    <row r="235" spans="1:23" ht="30" customHeight="1" x14ac:dyDescent="0.3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7">
        <f t="shared" si="102"/>
        <v>0</v>
      </c>
      <c r="W235" s="24"/>
    </row>
    <row r="236" spans="1:23" ht="30" customHeight="1" x14ac:dyDescent="0.3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7">
        <f t="shared" si="102"/>
        <v>0</v>
      </c>
      <c r="W236" s="24"/>
    </row>
    <row r="237" spans="1:23" ht="30" customHeight="1" x14ac:dyDescent="0.3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7">
        <f t="shared" si="102"/>
        <v>0</v>
      </c>
      <c r="W237" s="24"/>
    </row>
    <row r="238" spans="1:23" ht="30" customHeight="1" x14ac:dyDescent="0.3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7">
        <f t="shared" si="102"/>
        <v>0</v>
      </c>
      <c r="W238" s="24"/>
    </row>
    <row r="239" spans="1:23" ht="30" customHeight="1" x14ac:dyDescent="0.3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7">
        <f t="shared" si="102"/>
        <v>0</v>
      </c>
      <c r="W239" s="24"/>
    </row>
    <row r="240" spans="1:23" ht="30" customHeight="1" x14ac:dyDescent="0.3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7">
        <f t="shared" si="102"/>
        <v>0</v>
      </c>
      <c r="W240" s="24"/>
    </row>
    <row r="241" spans="1:23" ht="30" customHeight="1" x14ac:dyDescent="0.3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7">
        <f t="shared" si="102"/>
        <v>0</v>
      </c>
      <c r="W241" s="24"/>
    </row>
    <row r="242" spans="1:23" ht="30" customHeight="1" x14ac:dyDescent="0.3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7">
        <f t="shared" si="102"/>
        <v>0</v>
      </c>
      <c r="W242" s="24"/>
    </row>
    <row r="243" spans="1:23" ht="30" customHeight="1" x14ac:dyDescent="0.3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7">
        <f t="shared" si="102"/>
        <v>0</v>
      </c>
      <c r="W243" s="24"/>
    </row>
    <row r="244" spans="1:23" ht="30" customHeight="1" x14ac:dyDescent="0.3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</row>
    <row r="245" spans="1:23" ht="30" customHeight="1" x14ac:dyDescent="0.3">
      <c r="A245" s="44" t="s">
        <v>86</v>
      </c>
      <c r="B245" s="45"/>
      <c r="C245" s="45"/>
      <c r="D245" s="45"/>
      <c r="E245" s="45"/>
      <c r="F245" s="46">
        <f>SUM(F198:F244)</f>
        <v>1068065</v>
      </c>
      <c r="G245" s="45"/>
      <c r="H245" s="46">
        <f>SUM(H198:H244)</f>
        <v>741371</v>
      </c>
      <c r="I245" s="45"/>
      <c r="J245" s="46">
        <f>SUM(J198:J244)</f>
        <v>2298</v>
      </c>
      <c r="K245" s="45"/>
      <c r="L245" s="46">
        <f>SUM(L198:L244)</f>
        <v>1811734</v>
      </c>
      <c r="M245" s="45"/>
      <c r="N245" s="45"/>
      <c r="O245" s="46">
        <f>SUM(O198:O244)</f>
        <v>1321451</v>
      </c>
      <c r="P245" s="45"/>
      <c r="Q245" s="46">
        <f>SUM(Q198:Q244)</f>
        <v>741371</v>
      </c>
      <c r="R245" s="45"/>
      <c r="S245" s="46">
        <f>SUM(S198:S244)</f>
        <v>2298</v>
      </c>
      <c r="T245" s="45"/>
      <c r="U245" s="46">
        <f>SUM(U198:U244)</f>
        <v>2065120</v>
      </c>
      <c r="V245" s="46">
        <f>U245-L245</f>
        <v>253386</v>
      </c>
      <c r="W245" s="45"/>
    </row>
    <row r="246" spans="1:23" ht="30" customHeight="1" x14ac:dyDescent="0.3">
      <c r="A246" s="23" t="s">
        <v>117</v>
      </c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</row>
    <row r="247" spans="1:23" ht="30" customHeight="1" x14ac:dyDescent="0.3">
      <c r="A247" s="23" t="s">
        <v>262</v>
      </c>
      <c r="B247" s="23" t="s">
        <v>192</v>
      </c>
      <c r="C247" s="23" t="s">
        <v>137</v>
      </c>
      <c r="D247" s="24">
        <v>6</v>
      </c>
      <c r="E247" s="27">
        <v>2698</v>
      </c>
      <c r="F247" s="27">
        <f t="shared" ref="F247:F271" si="109">INT(D247*E247)</f>
        <v>16188</v>
      </c>
      <c r="G247" s="27">
        <v>0</v>
      </c>
      <c r="H247" s="27">
        <f t="shared" ref="H247:H271" si="110">INT(D247*G247)</f>
        <v>0</v>
      </c>
      <c r="I247" s="27">
        <v>0</v>
      </c>
      <c r="J247" s="27">
        <f t="shared" ref="J247:J271" si="111">INT(D247*I247)</f>
        <v>0</v>
      </c>
      <c r="K247" s="27">
        <f t="shared" ref="K247:K271" si="112">E247+G247+I247</f>
        <v>2698</v>
      </c>
      <c r="L247" s="27">
        <f t="shared" ref="L247:L271" si="113">INT(D247*K247)</f>
        <v>16188</v>
      </c>
      <c r="M247" s="24">
        <v>6</v>
      </c>
      <c r="N247" s="27">
        <v>2698</v>
      </c>
      <c r="O247" s="27">
        <f t="shared" ref="O247:O271" si="114">INT(M247*N247)</f>
        <v>16188</v>
      </c>
      <c r="P247" s="27">
        <v>0</v>
      </c>
      <c r="Q247" s="27">
        <f t="shared" ref="Q247:Q271" si="115">INT(M247*P247)</f>
        <v>0</v>
      </c>
      <c r="R247" s="27">
        <v>0</v>
      </c>
      <c r="S247" s="27">
        <f t="shared" ref="S247:S271" si="116">INT(M247*R247)</f>
        <v>0</v>
      </c>
      <c r="T247" s="27">
        <f t="shared" ref="T247:T271" si="117">N247+P247+R247</f>
        <v>2698</v>
      </c>
      <c r="U247" s="27">
        <f t="shared" ref="U247:U271" si="118">INT(M247*T247)</f>
        <v>16188</v>
      </c>
      <c r="V247" s="27">
        <f t="shared" ref="V247:V291" si="119">U247-L247</f>
        <v>0</v>
      </c>
      <c r="W247" s="23"/>
    </row>
    <row r="248" spans="1:23" ht="30" customHeight="1" x14ac:dyDescent="0.3">
      <c r="A248" s="23" t="s">
        <v>262</v>
      </c>
      <c r="B248" s="23" t="s">
        <v>143</v>
      </c>
      <c r="C248" s="23" t="s">
        <v>137</v>
      </c>
      <c r="D248" s="24">
        <v>9</v>
      </c>
      <c r="E248" s="27">
        <v>3465</v>
      </c>
      <c r="F248" s="27">
        <f t="shared" si="109"/>
        <v>31185</v>
      </c>
      <c r="G248" s="27">
        <v>0</v>
      </c>
      <c r="H248" s="27">
        <f t="shared" si="110"/>
        <v>0</v>
      </c>
      <c r="I248" s="27">
        <v>0</v>
      </c>
      <c r="J248" s="27">
        <f t="shared" si="111"/>
        <v>0</v>
      </c>
      <c r="K248" s="27">
        <f t="shared" si="112"/>
        <v>3465</v>
      </c>
      <c r="L248" s="27">
        <f t="shared" si="113"/>
        <v>31185</v>
      </c>
      <c r="M248" s="24">
        <v>9</v>
      </c>
      <c r="N248" s="27">
        <v>3465</v>
      </c>
      <c r="O248" s="27">
        <f t="shared" si="114"/>
        <v>31185</v>
      </c>
      <c r="P248" s="27">
        <v>0</v>
      </c>
      <c r="Q248" s="27">
        <f t="shared" si="115"/>
        <v>0</v>
      </c>
      <c r="R248" s="27">
        <v>0</v>
      </c>
      <c r="S248" s="27">
        <f t="shared" si="116"/>
        <v>0</v>
      </c>
      <c r="T248" s="27">
        <f t="shared" si="117"/>
        <v>3465</v>
      </c>
      <c r="U248" s="27">
        <f t="shared" si="118"/>
        <v>31185</v>
      </c>
      <c r="V248" s="27">
        <f t="shared" si="119"/>
        <v>0</v>
      </c>
      <c r="W248" s="23"/>
    </row>
    <row r="249" spans="1:23" ht="30" customHeight="1" x14ac:dyDescent="0.3">
      <c r="A249" s="23" t="s">
        <v>272</v>
      </c>
      <c r="B249" s="23" t="s">
        <v>301</v>
      </c>
      <c r="C249" s="23" t="s">
        <v>97</v>
      </c>
      <c r="D249" s="24">
        <v>3</v>
      </c>
      <c r="E249" s="27">
        <v>859</v>
      </c>
      <c r="F249" s="27">
        <f t="shared" si="109"/>
        <v>2577</v>
      </c>
      <c r="G249" s="27">
        <v>0</v>
      </c>
      <c r="H249" s="27">
        <f t="shared" si="110"/>
        <v>0</v>
      </c>
      <c r="I249" s="27">
        <v>0</v>
      </c>
      <c r="J249" s="27">
        <f t="shared" si="111"/>
        <v>0</v>
      </c>
      <c r="K249" s="27">
        <f t="shared" si="112"/>
        <v>859</v>
      </c>
      <c r="L249" s="27">
        <f t="shared" si="113"/>
        <v>2577</v>
      </c>
      <c r="M249" s="24">
        <v>3</v>
      </c>
      <c r="N249" s="27">
        <v>859</v>
      </c>
      <c r="O249" s="27">
        <f t="shared" si="114"/>
        <v>2577</v>
      </c>
      <c r="P249" s="27">
        <v>0</v>
      </c>
      <c r="Q249" s="27">
        <f t="shared" si="115"/>
        <v>0</v>
      </c>
      <c r="R249" s="27">
        <v>0</v>
      </c>
      <c r="S249" s="27">
        <f t="shared" si="116"/>
        <v>0</v>
      </c>
      <c r="T249" s="27">
        <f t="shared" si="117"/>
        <v>859</v>
      </c>
      <c r="U249" s="27">
        <f t="shared" si="118"/>
        <v>2577</v>
      </c>
      <c r="V249" s="27">
        <f t="shared" si="119"/>
        <v>0</v>
      </c>
      <c r="W249" s="23"/>
    </row>
    <row r="250" spans="1:23" ht="30" customHeight="1" x14ac:dyDescent="0.3">
      <c r="A250" s="23" t="s">
        <v>272</v>
      </c>
      <c r="B250" s="23" t="s">
        <v>302</v>
      </c>
      <c r="C250" s="23" t="s">
        <v>97</v>
      </c>
      <c r="D250" s="24">
        <v>6</v>
      </c>
      <c r="E250" s="27">
        <v>1286</v>
      </c>
      <c r="F250" s="27">
        <f t="shared" si="109"/>
        <v>7716</v>
      </c>
      <c r="G250" s="27">
        <v>0</v>
      </c>
      <c r="H250" s="27">
        <f t="shared" si="110"/>
        <v>0</v>
      </c>
      <c r="I250" s="27">
        <v>0</v>
      </c>
      <c r="J250" s="27">
        <f t="shared" si="111"/>
        <v>0</v>
      </c>
      <c r="K250" s="27">
        <f t="shared" si="112"/>
        <v>1286</v>
      </c>
      <c r="L250" s="27">
        <f t="shared" si="113"/>
        <v>7716</v>
      </c>
      <c r="M250" s="24">
        <v>6</v>
      </c>
      <c r="N250" s="27">
        <v>1286</v>
      </c>
      <c r="O250" s="27">
        <f t="shared" si="114"/>
        <v>7716</v>
      </c>
      <c r="P250" s="27">
        <v>0</v>
      </c>
      <c r="Q250" s="27">
        <f t="shared" si="115"/>
        <v>0</v>
      </c>
      <c r="R250" s="27">
        <v>0</v>
      </c>
      <c r="S250" s="27">
        <f t="shared" si="116"/>
        <v>0</v>
      </c>
      <c r="T250" s="27">
        <f t="shared" si="117"/>
        <v>1286</v>
      </c>
      <c r="U250" s="27">
        <f t="shared" si="118"/>
        <v>7716</v>
      </c>
      <c r="V250" s="27">
        <f t="shared" si="119"/>
        <v>0</v>
      </c>
      <c r="W250" s="23"/>
    </row>
    <row r="251" spans="1:23" ht="30" customHeight="1" x14ac:dyDescent="0.3">
      <c r="A251" s="23" t="s">
        <v>272</v>
      </c>
      <c r="B251" s="23" t="s">
        <v>303</v>
      </c>
      <c r="C251" s="23" t="s">
        <v>97</v>
      </c>
      <c r="D251" s="24">
        <v>1</v>
      </c>
      <c r="E251" s="27">
        <v>1601</v>
      </c>
      <c r="F251" s="27">
        <f t="shared" si="109"/>
        <v>1601</v>
      </c>
      <c r="G251" s="27">
        <v>0</v>
      </c>
      <c r="H251" s="27">
        <f t="shared" si="110"/>
        <v>0</v>
      </c>
      <c r="I251" s="27">
        <v>0</v>
      </c>
      <c r="J251" s="27">
        <f t="shared" si="111"/>
        <v>0</v>
      </c>
      <c r="K251" s="27">
        <f t="shared" si="112"/>
        <v>1601</v>
      </c>
      <c r="L251" s="27">
        <f t="shared" si="113"/>
        <v>1601</v>
      </c>
      <c r="M251" s="24">
        <v>1</v>
      </c>
      <c r="N251" s="27">
        <v>1601</v>
      </c>
      <c r="O251" s="27">
        <f t="shared" si="114"/>
        <v>1601</v>
      </c>
      <c r="P251" s="27">
        <v>0</v>
      </c>
      <c r="Q251" s="27">
        <f t="shared" si="115"/>
        <v>0</v>
      </c>
      <c r="R251" s="27">
        <v>0</v>
      </c>
      <c r="S251" s="27">
        <f t="shared" si="116"/>
        <v>0</v>
      </c>
      <c r="T251" s="27">
        <f t="shared" si="117"/>
        <v>1601</v>
      </c>
      <c r="U251" s="27">
        <f t="shared" si="118"/>
        <v>1601</v>
      </c>
      <c r="V251" s="27">
        <f t="shared" si="119"/>
        <v>0</v>
      </c>
      <c r="W251" s="23"/>
    </row>
    <row r="252" spans="1:23" ht="30" customHeight="1" x14ac:dyDescent="0.3">
      <c r="A252" s="23" t="s">
        <v>272</v>
      </c>
      <c r="B252" s="23" t="s">
        <v>304</v>
      </c>
      <c r="C252" s="23" t="s">
        <v>97</v>
      </c>
      <c r="D252" s="24">
        <v>1</v>
      </c>
      <c r="E252" s="27">
        <v>1202</v>
      </c>
      <c r="F252" s="27">
        <f t="shared" si="109"/>
        <v>1202</v>
      </c>
      <c r="G252" s="27">
        <v>0</v>
      </c>
      <c r="H252" s="27">
        <f t="shared" si="110"/>
        <v>0</v>
      </c>
      <c r="I252" s="27">
        <v>0</v>
      </c>
      <c r="J252" s="27">
        <f t="shared" si="111"/>
        <v>0</v>
      </c>
      <c r="K252" s="27">
        <f t="shared" si="112"/>
        <v>1202</v>
      </c>
      <c r="L252" s="27">
        <f t="shared" si="113"/>
        <v>1202</v>
      </c>
      <c r="M252" s="24">
        <v>1</v>
      </c>
      <c r="N252" s="27">
        <v>1202</v>
      </c>
      <c r="O252" s="27">
        <f t="shared" si="114"/>
        <v>1202</v>
      </c>
      <c r="P252" s="27">
        <v>0</v>
      </c>
      <c r="Q252" s="27">
        <f t="shared" si="115"/>
        <v>0</v>
      </c>
      <c r="R252" s="27">
        <v>0</v>
      </c>
      <c r="S252" s="27">
        <f t="shared" si="116"/>
        <v>0</v>
      </c>
      <c r="T252" s="27">
        <f t="shared" si="117"/>
        <v>1202</v>
      </c>
      <c r="U252" s="27">
        <f t="shared" si="118"/>
        <v>1202</v>
      </c>
      <c r="V252" s="27">
        <f t="shared" si="119"/>
        <v>0</v>
      </c>
      <c r="W252" s="23"/>
    </row>
    <row r="253" spans="1:23" ht="30" customHeight="1" x14ac:dyDescent="0.3">
      <c r="A253" s="23" t="s">
        <v>272</v>
      </c>
      <c r="B253" s="23" t="s">
        <v>305</v>
      </c>
      <c r="C253" s="23" t="s">
        <v>97</v>
      </c>
      <c r="D253" s="24">
        <v>2</v>
      </c>
      <c r="E253" s="27">
        <v>2757</v>
      </c>
      <c r="F253" s="27">
        <f t="shared" si="109"/>
        <v>5514</v>
      </c>
      <c r="G253" s="27">
        <v>0</v>
      </c>
      <c r="H253" s="27">
        <f t="shared" si="110"/>
        <v>0</v>
      </c>
      <c r="I253" s="27">
        <v>0</v>
      </c>
      <c r="J253" s="27">
        <f t="shared" si="111"/>
        <v>0</v>
      </c>
      <c r="K253" s="27">
        <f t="shared" si="112"/>
        <v>2757</v>
      </c>
      <c r="L253" s="27">
        <f t="shared" si="113"/>
        <v>5514</v>
      </c>
      <c r="M253" s="24">
        <v>2</v>
      </c>
      <c r="N253" s="27">
        <v>2757</v>
      </c>
      <c r="O253" s="27">
        <f t="shared" si="114"/>
        <v>5514</v>
      </c>
      <c r="P253" s="27">
        <v>0</v>
      </c>
      <c r="Q253" s="27">
        <f t="shared" si="115"/>
        <v>0</v>
      </c>
      <c r="R253" s="27">
        <v>0</v>
      </c>
      <c r="S253" s="27">
        <f t="shared" si="116"/>
        <v>0</v>
      </c>
      <c r="T253" s="27">
        <f t="shared" si="117"/>
        <v>2757</v>
      </c>
      <c r="U253" s="27">
        <f t="shared" si="118"/>
        <v>5514</v>
      </c>
      <c r="V253" s="27">
        <f t="shared" si="119"/>
        <v>0</v>
      </c>
      <c r="W253" s="23"/>
    </row>
    <row r="254" spans="1:23" ht="30" customHeight="1" x14ac:dyDescent="0.3">
      <c r="A254" s="23" t="s">
        <v>272</v>
      </c>
      <c r="B254" s="23" t="s">
        <v>306</v>
      </c>
      <c r="C254" s="23" t="s">
        <v>97</v>
      </c>
      <c r="D254" s="24">
        <v>1</v>
      </c>
      <c r="E254" s="27">
        <v>3481</v>
      </c>
      <c r="F254" s="27">
        <f t="shared" si="109"/>
        <v>3481</v>
      </c>
      <c r="G254" s="27">
        <v>0</v>
      </c>
      <c r="H254" s="27">
        <f t="shared" si="110"/>
        <v>0</v>
      </c>
      <c r="I254" s="27">
        <v>0</v>
      </c>
      <c r="J254" s="27">
        <f t="shared" si="111"/>
        <v>0</v>
      </c>
      <c r="K254" s="27">
        <f t="shared" si="112"/>
        <v>3481</v>
      </c>
      <c r="L254" s="27">
        <f t="shared" si="113"/>
        <v>3481</v>
      </c>
      <c r="M254" s="24">
        <v>1</v>
      </c>
      <c r="N254" s="27">
        <v>3481</v>
      </c>
      <c r="O254" s="27">
        <f t="shared" si="114"/>
        <v>3481</v>
      </c>
      <c r="P254" s="27">
        <v>0</v>
      </c>
      <c r="Q254" s="27">
        <f t="shared" si="115"/>
        <v>0</v>
      </c>
      <c r="R254" s="27">
        <v>0</v>
      </c>
      <c r="S254" s="27">
        <f t="shared" si="116"/>
        <v>0</v>
      </c>
      <c r="T254" s="27">
        <f t="shared" si="117"/>
        <v>3481</v>
      </c>
      <c r="U254" s="27">
        <f t="shared" si="118"/>
        <v>3481</v>
      </c>
      <c r="V254" s="27">
        <f t="shared" si="119"/>
        <v>0</v>
      </c>
      <c r="W254" s="23"/>
    </row>
    <row r="255" spans="1:23" ht="30" customHeight="1" x14ac:dyDescent="0.3">
      <c r="A255" s="23" t="s">
        <v>272</v>
      </c>
      <c r="B255" s="23" t="s">
        <v>307</v>
      </c>
      <c r="C255" s="23" t="s">
        <v>97</v>
      </c>
      <c r="D255" s="24">
        <v>2</v>
      </c>
      <c r="E255" s="27">
        <v>791</v>
      </c>
      <c r="F255" s="27">
        <f t="shared" si="109"/>
        <v>1582</v>
      </c>
      <c r="G255" s="27">
        <v>0</v>
      </c>
      <c r="H255" s="27">
        <f t="shared" si="110"/>
        <v>0</v>
      </c>
      <c r="I255" s="27">
        <v>0</v>
      </c>
      <c r="J255" s="27">
        <f t="shared" si="111"/>
        <v>0</v>
      </c>
      <c r="K255" s="27">
        <f t="shared" si="112"/>
        <v>791</v>
      </c>
      <c r="L255" s="27">
        <f t="shared" si="113"/>
        <v>1582</v>
      </c>
      <c r="M255" s="24">
        <v>2</v>
      </c>
      <c r="N255" s="27">
        <v>791</v>
      </c>
      <c r="O255" s="27">
        <f t="shared" si="114"/>
        <v>1582</v>
      </c>
      <c r="P255" s="27">
        <v>0</v>
      </c>
      <c r="Q255" s="27">
        <f t="shared" si="115"/>
        <v>0</v>
      </c>
      <c r="R255" s="27">
        <v>0</v>
      </c>
      <c r="S255" s="27">
        <f t="shared" si="116"/>
        <v>0</v>
      </c>
      <c r="T255" s="27">
        <f t="shared" si="117"/>
        <v>791</v>
      </c>
      <c r="U255" s="27">
        <f t="shared" si="118"/>
        <v>1582</v>
      </c>
      <c r="V255" s="27">
        <f t="shared" si="119"/>
        <v>0</v>
      </c>
      <c r="W255" s="23"/>
    </row>
    <row r="256" spans="1:23" ht="30" customHeight="1" x14ac:dyDescent="0.3">
      <c r="A256" s="23" t="s">
        <v>272</v>
      </c>
      <c r="B256" s="23" t="s">
        <v>308</v>
      </c>
      <c r="C256" s="23" t="s">
        <v>97</v>
      </c>
      <c r="D256" s="24">
        <v>1</v>
      </c>
      <c r="E256" s="27">
        <v>1014</v>
      </c>
      <c r="F256" s="27">
        <f t="shared" si="109"/>
        <v>1014</v>
      </c>
      <c r="G256" s="27">
        <v>0</v>
      </c>
      <c r="H256" s="27">
        <f t="shared" si="110"/>
        <v>0</v>
      </c>
      <c r="I256" s="27">
        <v>0</v>
      </c>
      <c r="J256" s="27">
        <f t="shared" si="111"/>
        <v>0</v>
      </c>
      <c r="K256" s="27">
        <f t="shared" si="112"/>
        <v>1014</v>
      </c>
      <c r="L256" s="27">
        <f t="shared" si="113"/>
        <v>1014</v>
      </c>
      <c r="M256" s="24">
        <v>1</v>
      </c>
      <c r="N256" s="27">
        <v>1014</v>
      </c>
      <c r="O256" s="27">
        <f t="shared" si="114"/>
        <v>1014</v>
      </c>
      <c r="P256" s="27">
        <v>0</v>
      </c>
      <c r="Q256" s="27">
        <f t="shared" si="115"/>
        <v>0</v>
      </c>
      <c r="R256" s="27">
        <v>0</v>
      </c>
      <c r="S256" s="27">
        <f t="shared" si="116"/>
        <v>0</v>
      </c>
      <c r="T256" s="27">
        <f t="shared" si="117"/>
        <v>1014</v>
      </c>
      <c r="U256" s="27">
        <f t="shared" si="118"/>
        <v>1014</v>
      </c>
      <c r="V256" s="27">
        <f t="shared" si="119"/>
        <v>0</v>
      </c>
      <c r="W256" s="23"/>
    </row>
    <row r="257" spans="1:23" ht="30" customHeight="1" x14ac:dyDescent="0.3">
      <c r="A257" s="23" t="s">
        <v>218</v>
      </c>
      <c r="B257" s="23" t="s">
        <v>192</v>
      </c>
      <c r="C257" s="23" t="s">
        <v>146</v>
      </c>
      <c r="D257" s="24">
        <v>2</v>
      </c>
      <c r="E257" s="27">
        <v>5796</v>
      </c>
      <c r="F257" s="27">
        <f t="shared" si="109"/>
        <v>11592</v>
      </c>
      <c r="G257" s="27">
        <v>6998</v>
      </c>
      <c r="H257" s="27">
        <f t="shared" si="110"/>
        <v>13996</v>
      </c>
      <c r="I257" s="27">
        <v>0</v>
      </c>
      <c r="J257" s="27">
        <f t="shared" si="111"/>
        <v>0</v>
      </c>
      <c r="K257" s="27">
        <f t="shared" si="112"/>
        <v>12794</v>
      </c>
      <c r="L257" s="27">
        <f t="shared" si="113"/>
        <v>25588</v>
      </c>
      <c r="M257" s="24">
        <v>2</v>
      </c>
      <c r="N257" s="27">
        <v>5796</v>
      </c>
      <c r="O257" s="27">
        <f t="shared" si="114"/>
        <v>11592</v>
      </c>
      <c r="P257" s="27">
        <v>6998</v>
      </c>
      <c r="Q257" s="27">
        <f t="shared" si="115"/>
        <v>13996</v>
      </c>
      <c r="R257" s="27">
        <v>0</v>
      </c>
      <c r="S257" s="27">
        <f t="shared" si="116"/>
        <v>0</v>
      </c>
      <c r="T257" s="27">
        <f t="shared" si="117"/>
        <v>12794</v>
      </c>
      <c r="U257" s="27">
        <f t="shared" si="118"/>
        <v>25588</v>
      </c>
      <c r="V257" s="27">
        <f t="shared" si="119"/>
        <v>0</v>
      </c>
      <c r="W257" s="23"/>
    </row>
    <row r="258" spans="1:23" ht="30" customHeight="1" x14ac:dyDescent="0.3">
      <c r="A258" s="23" t="s">
        <v>218</v>
      </c>
      <c r="B258" s="23" t="s">
        <v>143</v>
      </c>
      <c r="C258" s="23" t="s">
        <v>146</v>
      </c>
      <c r="D258" s="24">
        <v>1</v>
      </c>
      <c r="E258" s="27">
        <v>9222</v>
      </c>
      <c r="F258" s="27">
        <f t="shared" si="109"/>
        <v>9222</v>
      </c>
      <c r="G258" s="27">
        <v>10358</v>
      </c>
      <c r="H258" s="27">
        <f t="shared" si="110"/>
        <v>10358</v>
      </c>
      <c r="I258" s="27">
        <v>0</v>
      </c>
      <c r="J258" s="27">
        <f t="shared" si="111"/>
        <v>0</v>
      </c>
      <c r="K258" s="27">
        <f t="shared" si="112"/>
        <v>19580</v>
      </c>
      <c r="L258" s="27">
        <f t="shared" si="113"/>
        <v>19580</v>
      </c>
      <c r="M258" s="24">
        <v>1</v>
      </c>
      <c r="N258" s="27">
        <v>9222</v>
      </c>
      <c r="O258" s="27">
        <f t="shared" si="114"/>
        <v>9222</v>
      </c>
      <c r="P258" s="27">
        <v>10358</v>
      </c>
      <c r="Q258" s="27">
        <f t="shared" si="115"/>
        <v>10358</v>
      </c>
      <c r="R258" s="27">
        <v>0</v>
      </c>
      <c r="S258" s="27">
        <f t="shared" si="116"/>
        <v>0</v>
      </c>
      <c r="T258" s="27">
        <f t="shared" si="117"/>
        <v>19580</v>
      </c>
      <c r="U258" s="27">
        <f t="shared" si="118"/>
        <v>19580</v>
      </c>
      <c r="V258" s="27">
        <f t="shared" si="119"/>
        <v>0</v>
      </c>
      <c r="W258" s="23"/>
    </row>
    <row r="259" spans="1:23" ht="30" customHeight="1" x14ac:dyDescent="0.3">
      <c r="A259" s="23" t="s">
        <v>278</v>
      </c>
      <c r="B259" s="23" t="s">
        <v>222</v>
      </c>
      <c r="C259" s="23" t="s">
        <v>99</v>
      </c>
      <c r="D259" s="24">
        <v>3</v>
      </c>
      <c r="E259" s="27">
        <v>94</v>
      </c>
      <c r="F259" s="27">
        <f t="shared" si="109"/>
        <v>282</v>
      </c>
      <c r="G259" s="27">
        <v>0</v>
      </c>
      <c r="H259" s="27">
        <f t="shared" si="110"/>
        <v>0</v>
      </c>
      <c r="I259" s="27">
        <v>0</v>
      </c>
      <c r="J259" s="27">
        <f t="shared" si="111"/>
        <v>0</v>
      </c>
      <c r="K259" s="27">
        <f t="shared" si="112"/>
        <v>94</v>
      </c>
      <c r="L259" s="27">
        <f t="shared" si="113"/>
        <v>282</v>
      </c>
      <c r="M259" s="24">
        <v>3</v>
      </c>
      <c r="N259" s="27">
        <v>94</v>
      </c>
      <c r="O259" s="27">
        <f t="shared" si="114"/>
        <v>282</v>
      </c>
      <c r="P259" s="27">
        <v>0</v>
      </c>
      <c r="Q259" s="27">
        <f t="shared" si="115"/>
        <v>0</v>
      </c>
      <c r="R259" s="27">
        <v>0</v>
      </c>
      <c r="S259" s="27">
        <f t="shared" si="116"/>
        <v>0</v>
      </c>
      <c r="T259" s="27">
        <f t="shared" si="117"/>
        <v>94</v>
      </c>
      <c r="U259" s="27">
        <f t="shared" si="118"/>
        <v>282</v>
      </c>
      <c r="V259" s="27">
        <f t="shared" si="119"/>
        <v>0</v>
      </c>
      <c r="W259" s="23"/>
    </row>
    <row r="260" spans="1:23" ht="30" customHeight="1" x14ac:dyDescent="0.3">
      <c r="A260" s="23" t="s">
        <v>278</v>
      </c>
      <c r="B260" s="23" t="s">
        <v>223</v>
      </c>
      <c r="C260" s="23" t="s">
        <v>99</v>
      </c>
      <c r="D260" s="24">
        <v>4</v>
      </c>
      <c r="E260" s="27">
        <v>111</v>
      </c>
      <c r="F260" s="27">
        <f t="shared" si="109"/>
        <v>444</v>
      </c>
      <c r="G260" s="27">
        <v>0</v>
      </c>
      <c r="H260" s="27">
        <f t="shared" si="110"/>
        <v>0</v>
      </c>
      <c r="I260" s="27">
        <v>0</v>
      </c>
      <c r="J260" s="27">
        <f t="shared" si="111"/>
        <v>0</v>
      </c>
      <c r="K260" s="27">
        <f t="shared" si="112"/>
        <v>111</v>
      </c>
      <c r="L260" s="27">
        <f t="shared" si="113"/>
        <v>444</v>
      </c>
      <c r="M260" s="24">
        <v>4</v>
      </c>
      <c r="N260" s="27">
        <v>111</v>
      </c>
      <c r="O260" s="27">
        <f t="shared" si="114"/>
        <v>444</v>
      </c>
      <c r="P260" s="27">
        <v>0</v>
      </c>
      <c r="Q260" s="27">
        <f t="shared" si="115"/>
        <v>0</v>
      </c>
      <c r="R260" s="27">
        <v>0</v>
      </c>
      <c r="S260" s="27">
        <f t="shared" si="116"/>
        <v>0</v>
      </c>
      <c r="T260" s="27">
        <f t="shared" si="117"/>
        <v>111</v>
      </c>
      <c r="U260" s="27">
        <f t="shared" si="118"/>
        <v>444</v>
      </c>
      <c r="V260" s="27">
        <f t="shared" si="119"/>
        <v>0</v>
      </c>
      <c r="W260" s="23"/>
    </row>
    <row r="261" spans="1:23" ht="30" customHeight="1" x14ac:dyDescent="0.3">
      <c r="A261" s="23" t="s">
        <v>309</v>
      </c>
      <c r="B261" s="23" t="s">
        <v>310</v>
      </c>
      <c r="C261" s="23" t="s">
        <v>99</v>
      </c>
      <c r="D261" s="24">
        <v>2</v>
      </c>
      <c r="E261" s="27">
        <v>3323</v>
      </c>
      <c r="F261" s="27">
        <f t="shared" si="109"/>
        <v>6646</v>
      </c>
      <c r="G261" s="27">
        <v>0</v>
      </c>
      <c r="H261" s="27">
        <f t="shared" si="110"/>
        <v>0</v>
      </c>
      <c r="I261" s="27">
        <v>0</v>
      </c>
      <c r="J261" s="27">
        <f t="shared" si="111"/>
        <v>0</v>
      </c>
      <c r="K261" s="27">
        <f t="shared" si="112"/>
        <v>3323</v>
      </c>
      <c r="L261" s="27">
        <f t="shared" si="113"/>
        <v>6646</v>
      </c>
      <c r="M261" s="24">
        <v>2</v>
      </c>
      <c r="N261" s="27">
        <v>3323</v>
      </c>
      <c r="O261" s="27">
        <f t="shared" si="114"/>
        <v>6646</v>
      </c>
      <c r="P261" s="27">
        <v>0</v>
      </c>
      <c r="Q261" s="27">
        <f t="shared" si="115"/>
        <v>0</v>
      </c>
      <c r="R261" s="27">
        <v>0</v>
      </c>
      <c r="S261" s="27">
        <f t="shared" si="116"/>
        <v>0</v>
      </c>
      <c r="T261" s="27">
        <f t="shared" si="117"/>
        <v>3323</v>
      </c>
      <c r="U261" s="27">
        <f t="shared" si="118"/>
        <v>6646</v>
      </c>
      <c r="V261" s="27">
        <f t="shared" si="119"/>
        <v>0</v>
      </c>
      <c r="W261" s="23"/>
    </row>
    <row r="262" spans="1:23" ht="30" customHeight="1" x14ac:dyDescent="0.3">
      <c r="A262" s="23" t="s">
        <v>281</v>
      </c>
      <c r="B262" s="23" t="s">
        <v>0</v>
      </c>
      <c r="C262" s="23" t="s">
        <v>282</v>
      </c>
      <c r="D262" s="24">
        <v>1</v>
      </c>
      <c r="E262" s="27">
        <v>0</v>
      </c>
      <c r="F262" s="27">
        <f t="shared" si="109"/>
        <v>0</v>
      </c>
      <c r="G262" s="27">
        <v>241421</v>
      </c>
      <c r="H262" s="27">
        <f t="shared" si="110"/>
        <v>241421</v>
      </c>
      <c r="I262" s="27">
        <v>0</v>
      </c>
      <c r="J262" s="27">
        <f t="shared" si="111"/>
        <v>0</v>
      </c>
      <c r="K262" s="27">
        <f t="shared" si="112"/>
        <v>241421</v>
      </c>
      <c r="L262" s="27">
        <f t="shared" si="113"/>
        <v>241421</v>
      </c>
      <c r="M262" s="24">
        <v>1</v>
      </c>
      <c r="N262" s="27">
        <v>0</v>
      </c>
      <c r="O262" s="27">
        <f t="shared" si="114"/>
        <v>0</v>
      </c>
      <c r="P262" s="27">
        <v>241421</v>
      </c>
      <c r="Q262" s="27">
        <f t="shared" si="115"/>
        <v>241421</v>
      </c>
      <c r="R262" s="27">
        <v>0</v>
      </c>
      <c r="S262" s="27">
        <f t="shared" si="116"/>
        <v>0</v>
      </c>
      <c r="T262" s="27">
        <f t="shared" si="117"/>
        <v>241421</v>
      </c>
      <c r="U262" s="27">
        <f t="shared" si="118"/>
        <v>241421</v>
      </c>
      <c r="V262" s="27">
        <f t="shared" si="119"/>
        <v>0</v>
      </c>
      <c r="W262" s="23"/>
    </row>
    <row r="263" spans="1:23" ht="30" customHeight="1" x14ac:dyDescent="0.3">
      <c r="A263" s="23" t="s">
        <v>283</v>
      </c>
      <c r="B263" s="23" t="s">
        <v>284</v>
      </c>
      <c r="C263" s="23" t="s">
        <v>285</v>
      </c>
      <c r="D263" s="24">
        <v>1</v>
      </c>
      <c r="E263" s="27">
        <v>406</v>
      </c>
      <c r="F263" s="27">
        <f t="shared" si="109"/>
        <v>406</v>
      </c>
      <c r="G263" s="27">
        <v>10790</v>
      </c>
      <c r="H263" s="27">
        <f t="shared" si="110"/>
        <v>10790</v>
      </c>
      <c r="I263" s="27">
        <v>60</v>
      </c>
      <c r="J263" s="27">
        <f t="shared" si="111"/>
        <v>60</v>
      </c>
      <c r="K263" s="27">
        <f t="shared" si="112"/>
        <v>11256</v>
      </c>
      <c r="L263" s="27">
        <f t="shared" si="113"/>
        <v>11256</v>
      </c>
      <c r="M263" s="24">
        <v>1</v>
      </c>
      <c r="N263" s="27">
        <v>406</v>
      </c>
      <c r="O263" s="27">
        <f t="shared" si="114"/>
        <v>406</v>
      </c>
      <c r="P263" s="27">
        <v>10790</v>
      </c>
      <c r="Q263" s="27">
        <f t="shared" si="115"/>
        <v>10790</v>
      </c>
      <c r="R263" s="27">
        <v>60</v>
      </c>
      <c r="S263" s="27">
        <f t="shared" si="116"/>
        <v>60</v>
      </c>
      <c r="T263" s="27">
        <f t="shared" si="117"/>
        <v>11256</v>
      </c>
      <c r="U263" s="27">
        <f t="shared" si="118"/>
        <v>11256</v>
      </c>
      <c r="V263" s="27">
        <f t="shared" si="119"/>
        <v>0</v>
      </c>
      <c r="W263" s="23"/>
    </row>
    <row r="264" spans="1:23" ht="30" customHeight="1" x14ac:dyDescent="0.3">
      <c r="A264" s="23" t="s">
        <v>294</v>
      </c>
      <c r="B264" s="23" t="s">
        <v>192</v>
      </c>
      <c r="C264" s="23" t="s">
        <v>144</v>
      </c>
      <c r="D264" s="24">
        <v>10</v>
      </c>
      <c r="E264" s="27">
        <v>334</v>
      </c>
      <c r="F264" s="27">
        <f t="shared" si="109"/>
        <v>3340</v>
      </c>
      <c r="G264" s="27">
        <v>14612</v>
      </c>
      <c r="H264" s="27">
        <f t="shared" si="110"/>
        <v>146120</v>
      </c>
      <c r="I264" s="27">
        <v>0</v>
      </c>
      <c r="J264" s="27">
        <f t="shared" si="111"/>
        <v>0</v>
      </c>
      <c r="K264" s="27">
        <f t="shared" si="112"/>
        <v>14946</v>
      </c>
      <c r="L264" s="27">
        <f t="shared" si="113"/>
        <v>149460</v>
      </c>
      <c r="M264" s="24">
        <v>10</v>
      </c>
      <c r="N264" s="27">
        <v>334</v>
      </c>
      <c r="O264" s="27">
        <f t="shared" si="114"/>
        <v>3340</v>
      </c>
      <c r="P264" s="27">
        <v>14612</v>
      </c>
      <c r="Q264" s="27">
        <f t="shared" si="115"/>
        <v>146120</v>
      </c>
      <c r="R264" s="27">
        <v>0</v>
      </c>
      <c r="S264" s="27">
        <f t="shared" si="116"/>
        <v>0</v>
      </c>
      <c r="T264" s="27">
        <f t="shared" si="117"/>
        <v>14946</v>
      </c>
      <c r="U264" s="27">
        <f t="shared" si="118"/>
        <v>149460</v>
      </c>
      <c r="V264" s="27">
        <f t="shared" si="119"/>
        <v>0</v>
      </c>
      <c r="W264" s="23"/>
    </row>
    <row r="265" spans="1:23" ht="30" customHeight="1" x14ac:dyDescent="0.3">
      <c r="A265" s="23" t="s">
        <v>294</v>
      </c>
      <c r="B265" s="23" t="s">
        <v>143</v>
      </c>
      <c r="C265" s="23" t="s">
        <v>144</v>
      </c>
      <c r="D265" s="24">
        <v>19</v>
      </c>
      <c r="E265" s="27">
        <v>424</v>
      </c>
      <c r="F265" s="27">
        <f t="shared" si="109"/>
        <v>8056</v>
      </c>
      <c r="G265" s="27">
        <v>18300</v>
      </c>
      <c r="H265" s="27">
        <f t="shared" si="110"/>
        <v>347700</v>
      </c>
      <c r="I265" s="27">
        <v>0</v>
      </c>
      <c r="J265" s="27">
        <f t="shared" si="111"/>
        <v>0</v>
      </c>
      <c r="K265" s="27">
        <f t="shared" si="112"/>
        <v>18724</v>
      </c>
      <c r="L265" s="27">
        <f t="shared" si="113"/>
        <v>355756</v>
      </c>
      <c r="M265" s="24">
        <v>19</v>
      </c>
      <c r="N265" s="27">
        <v>424</v>
      </c>
      <c r="O265" s="27">
        <f t="shared" si="114"/>
        <v>8056</v>
      </c>
      <c r="P265" s="27">
        <v>18300</v>
      </c>
      <c r="Q265" s="27">
        <f t="shared" si="115"/>
        <v>347700</v>
      </c>
      <c r="R265" s="27">
        <v>0</v>
      </c>
      <c r="S265" s="27">
        <f t="shared" si="116"/>
        <v>0</v>
      </c>
      <c r="T265" s="27">
        <f t="shared" si="117"/>
        <v>18724</v>
      </c>
      <c r="U265" s="27">
        <f t="shared" si="118"/>
        <v>355756</v>
      </c>
      <c r="V265" s="27">
        <f t="shared" si="119"/>
        <v>0</v>
      </c>
      <c r="W265" s="23"/>
    </row>
    <row r="266" spans="1:23" ht="30" customHeight="1" x14ac:dyDescent="0.3">
      <c r="A266" s="23" t="s">
        <v>295</v>
      </c>
      <c r="B266" s="23" t="s">
        <v>311</v>
      </c>
      <c r="C266" s="23" t="s">
        <v>99</v>
      </c>
      <c r="D266" s="24">
        <v>1</v>
      </c>
      <c r="E266" s="27">
        <v>309</v>
      </c>
      <c r="F266" s="27">
        <f t="shared" si="109"/>
        <v>309</v>
      </c>
      <c r="G266" s="27">
        <v>0</v>
      </c>
      <c r="H266" s="27">
        <f t="shared" si="110"/>
        <v>0</v>
      </c>
      <c r="I266" s="27">
        <v>0</v>
      </c>
      <c r="J266" s="27">
        <f t="shared" si="111"/>
        <v>0</v>
      </c>
      <c r="K266" s="27">
        <f t="shared" si="112"/>
        <v>309</v>
      </c>
      <c r="L266" s="27">
        <f t="shared" si="113"/>
        <v>309</v>
      </c>
      <c r="M266" s="24">
        <v>1</v>
      </c>
      <c r="N266" s="27">
        <v>309</v>
      </c>
      <c r="O266" s="27">
        <f t="shared" si="114"/>
        <v>309</v>
      </c>
      <c r="P266" s="27">
        <v>0</v>
      </c>
      <c r="Q266" s="27">
        <f t="shared" si="115"/>
        <v>0</v>
      </c>
      <c r="R266" s="27">
        <v>0</v>
      </c>
      <c r="S266" s="27">
        <f t="shared" si="116"/>
        <v>0</v>
      </c>
      <c r="T266" s="27">
        <f t="shared" si="117"/>
        <v>309</v>
      </c>
      <c r="U266" s="27">
        <f t="shared" si="118"/>
        <v>309</v>
      </c>
      <c r="V266" s="27">
        <f t="shared" si="119"/>
        <v>0</v>
      </c>
      <c r="W266" s="23"/>
    </row>
    <row r="267" spans="1:23" ht="30" customHeight="1" x14ac:dyDescent="0.3">
      <c r="A267" s="23" t="s">
        <v>295</v>
      </c>
      <c r="B267" s="23" t="s">
        <v>312</v>
      </c>
      <c r="C267" s="23" t="s">
        <v>99</v>
      </c>
      <c r="D267" s="24">
        <v>4</v>
      </c>
      <c r="E267" s="27">
        <v>343</v>
      </c>
      <c r="F267" s="27">
        <f t="shared" si="109"/>
        <v>1372</v>
      </c>
      <c r="G267" s="27">
        <v>0</v>
      </c>
      <c r="H267" s="27">
        <f t="shared" si="110"/>
        <v>0</v>
      </c>
      <c r="I267" s="27">
        <v>0</v>
      </c>
      <c r="J267" s="27">
        <f t="shared" si="111"/>
        <v>0</v>
      </c>
      <c r="K267" s="27">
        <f t="shared" si="112"/>
        <v>343</v>
      </c>
      <c r="L267" s="27">
        <f t="shared" si="113"/>
        <v>1372</v>
      </c>
      <c r="M267" s="24">
        <v>4</v>
      </c>
      <c r="N267" s="27">
        <v>343</v>
      </c>
      <c r="O267" s="27">
        <f t="shared" si="114"/>
        <v>1372</v>
      </c>
      <c r="P267" s="27">
        <v>0</v>
      </c>
      <c r="Q267" s="27">
        <f t="shared" si="115"/>
        <v>0</v>
      </c>
      <c r="R267" s="27">
        <v>0</v>
      </c>
      <c r="S267" s="27">
        <f t="shared" si="116"/>
        <v>0</v>
      </c>
      <c r="T267" s="27">
        <f t="shared" si="117"/>
        <v>343</v>
      </c>
      <c r="U267" s="27">
        <f t="shared" si="118"/>
        <v>1372</v>
      </c>
      <c r="V267" s="27">
        <f t="shared" si="119"/>
        <v>0</v>
      </c>
      <c r="W267" s="23"/>
    </row>
    <row r="268" spans="1:23" ht="30" customHeight="1" x14ac:dyDescent="0.3">
      <c r="A268" s="23" t="s">
        <v>261</v>
      </c>
      <c r="B268" s="23" t="s">
        <v>223</v>
      </c>
      <c r="C268" s="23" t="s">
        <v>144</v>
      </c>
      <c r="D268" s="24">
        <v>1</v>
      </c>
      <c r="E268" s="27">
        <v>3606</v>
      </c>
      <c r="F268" s="27">
        <f t="shared" si="109"/>
        <v>3606</v>
      </c>
      <c r="G268" s="27">
        <v>12804</v>
      </c>
      <c r="H268" s="27">
        <f t="shared" si="110"/>
        <v>12804</v>
      </c>
      <c r="I268" s="30">
        <v>18</v>
      </c>
      <c r="J268" s="27">
        <f t="shared" si="111"/>
        <v>18</v>
      </c>
      <c r="K268" s="27">
        <f t="shared" si="112"/>
        <v>16428</v>
      </c>
      <c r="L268" s="27">
        <f t="shared" si="113"/>
        <v>16428</v>
      </c>
      <c r="M268" s="24">
        <v>1</v>
      </c>
      <c r="N268" s="27">
        <v>3606</v>
      </c>
      <c r="O268" s="27">
        <f t="shared" si="114"/>
        <v>3606</v>
      </c>
      <c r="P268" s="27">
        <v>12804</v>
      </c>
      <c r="Q268" s="27">
        <f t="shared" si="115"/>
        <v>12804</v>
      </c>
      <c r="R268" s="30">
        <v>18</v>
      </c>
      <c r="S268" s="27">
        <f t="shared" si="116"/>
        <v>18</v>
      </c>
      <c r="T268" s="27">
        <f t="shared" si="117"/>
        <v>16428</v>
      </c>
      <c r="U268" s="27">
        <f t="shared" si="118"/>
        <v>16428</v>
      </c>
      <c r="V268" s="27">
        <f t="shared" si="119"/>
        <v>0</v>
      </c>
      <c r="W268" s="23"/>
    </row>
    <row r="269" spans="1:23" ht="30" customHeight="1" x14ac:dyDescent="0.3">
      <c r="A269" s="23" t="s">
        <v>297</v>
      </c>
      <c r="B269" s="23" t="s">
        <v>298</v>
      </c>
      <c r="C269" s="23" t="s">
        <v>99</v>
      </c>
      <c r="D269" s="24">
        <v>23</v>
      </c>
      <c r="E269" s="27">
        <v>103</v>
      </c>
      <c r="F269" s="27">
        <f t="shared" si="109"/>
        <v>2369</v>
      </c>
      <c r="G269" s="27">
        <v>0</v>
      </c>
      <c r="H269" s="27">
        <f t="shared" si="110"/>
        <v>0</v>
      </c>
      <c r="I269" s="27">
        <v>0</v>
      </c>
      <c r="J269" s="27">
        <f t="shared" si="111"/>
        <v>0</v>
      </c>
      <c r="K269" s="27">
        <f t="shared" si="112"/>
        <v>103</v>
      </c>
      <c r="L269" s="27">
        <f t="shared" si="113"/>
        <v>2369</v>
      </c>
      <c r="M269" s="24">
        <v>23</v>
      </c>
      <c r="N269" s="27">
        <v>103</v>
      </c>
      <c r="O269" s="27">
        <f t="shared" si="114"/>
        <v>2369</v>
      </c>
      <c r="P269" s="27">
        <v>0</v>
      </c>
      <c r="Q269" s="27">
        <f t="shared" si="115"/>
        <v>0</v>
      </c>
      <c r="R269" s="27">
        <v>0</v>
      </c>
      <c r="S269" s="27">
        <f t="shared" si="116"/>
        <v>0</v>
      </c>
      <c r="T269" s="27">
        <f t="shared" si="117"/>
        <v>103</v>
      </c>
      <c r="U269" s="27">
        <f t="shared" si="118"/>
        <v>2369</v>
      </c>
      <c r="V269" s="27">
        <f t="shared" si="119"/>
        <v>0</v>
      </c>
      <c r="W269" s="23"/>
    </row>
    <row r="270" spans="1:23" ht="30" customHeight="1" x14ac:dyDescent="0.3">
      <c r="A270" s="23" t="s">
        <v>299</v>
      </c>
      <c r="B270" s="23" t="s">
        <v>300</v>
      </c>
      <c r="C270" s="23" t="s">
        <v>161</v>
      </c>
      <c r="D270" s="24">
        <v>2</v>
      </c>
      <c r="E270" s="27">
        <v>426</v>
      </c>
      <c r="F270" s="27">
        <f t="shared" si="109"/>
        <v>852</v>
      </c>
      <c r="G270" s="27">
        <v>2548</v>
      </c>
      <c r="H270" s="27">
        <f t="shared" si="110"/>
        <v>5096</v>
      </c>
      <c r="I270" s="27">
        <v>0</v>
      </c>
      <c r="J270" s="27">
        <f t="shared" si="111"/>
        <v>0</v>
      </c>
      <c r="K270" s="27">
        <f t="shared" si="112"/>
        <v>2974</v>
      </c>
      <c r="L270" s="27">
        <f t="shared" si="113"/>
        <v>5948</v>
      </c>
      <c r="M270" s="24">
        <v>2</v>
      </c>
      <c r="N270" s="27">
        <v>426</v>
      </c>
      <c r="O270" s="27">
        <f t="shared" si="114"/>
        <v>852</v>
      </c>
      <c r="P270" s="27">
        <v>2548</v>
      </c>
      <c r="Q270" s="27">
        <f t="shared" si="115"/>
        <v>5096</v>
      </c>
      <c r="R270" s="27">
        <v>0</v>
      </c>
      <c r="S270" s="27">
        <f t="shared" si="116"/>
        <v>0</v>
      </c>
      <c r="T270" s="27">
        <f t="shared" si="117"/>
        <v>2974</v>
      </c>
      <c r="U270" s="27">
        <f t="shared" si="118"/>
        <v>5948</v>
      </c>
      <c r="V270" s="27">
        <f t="shared" si="119"/>
        <v>0</v>
      </c>
      <c r="W270" s="23"/>
    </row>
    <row r="271" spans="1:23" ht="30" customHeight="1" x14ac:dyDescent="0.3">
      <c r="A271" s="23" t="s">
        <v>172</v>
      </c>
      <c r="B271" s="23" t="s">
        <v>173</v>
      </c>
      <c r="C271" s="23" t="s">
        <v>161</v>
      </c>
      <c r="D271" s="24">
        <v>2</v>
      </c>
      <c r="E271" s="27">
        <v>1001</v>
      </c>
      <c r="F271" s="27">
        <f t="shared" si="109"/>
        <v>2002</v>
      </c>
      <c r="G271" s="27">
        <v>6797</v>
      </c>
      <c r="H271" s="27">
        <f t="shared" si="110"/>
        <v>13594</v>
      </c>
      <c r="I271" s="27">
        <v>0</v>
      </c>
      <c r="J271" s="27">
        <f t="shared" si="111"/>
        <v>0</v>
      </c>
      <c r="K271" s="27">
        <f t="shared" si="112"/>
        <v>7798</v>
      </c>
      <c r="L271" s="27">
        <f t="shared" si="113"/>
        <v>15596</v>
      </c>
      <c r="M271" s="24">
        <v>2</v>
      </c>
      <c r="N271" s="27">
        <v>1001</v>
      </c>
      <c r="O271" s="27">
        <f t="shared" si="114"/>
        <v>2002</v>
      </c>
      <c r="P271" s="27">
        <v>6797</v>
      </c>
      <c r="Q271" s="27">
        <f t="shared" si="115"/>
        <v>13594</v>
      </c>
      <c r="R271" s="27">
        <v>0</v>
      </c>
      <c r="S271" s="27">
        <f t="shared" si="116"/>
        <v>0</v>
      </c>
      <c r="T271" s="27">
        <f t="shared" si="117"/>
        <v>7798</v>
      </c>
      <c r="U271" s="27">
        <f t="shared" si="118"/>
        <v>15596</v>
      </c>
      <c r="V271" s="27">
        <f t="shared" si="119"/>
        <v>0</v>
      </c>
      <c r="W271" s="23"/>
    </row>
    <row r="272" spans="1:23" ht="30" customHeight="1" x14ac:dyDescent="0.3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7">
        <f t="shared" si="119"/>
        <v>0</v>
      </c>
      <c r="W272" s="24"/>
    </row>
    <row r="273" spans="1:23" ht="30" customHeight="1" x14ac:dyDescent="0.3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7">
        <f t="shared" si="119"/>
        <v>0</v>
      </c>
      <c r="W273" s="24"/>
    </row>
    <row r="274" spans="1:23" ht="30" customHeight="1" x14ac:dyDescent="0.3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7">
        <f t="shared" si="119"/>
        <v>0</v>
      </c>
      <c r="W274" s="24"/>
    </row>
    <row r="275" spans="1:23" ht="30" customHeight="1" x14ac:dyDescent="0.3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7">
        <f t="shared" si="119"/>
        <v>0</v>
      </c>
      <c r="W275" s="24"/>
    </row>
    <row r="276" spans="1:23" ht="30" customHeight="1" x14ac:dyDescent="0.3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7">
        <f t="shared" si="119"/>
        <v>0</v>
      </c>
      <c r="W276" s="24"/>
    </row>
    <row r="277" spans="1:23" ht="30" customHeight="1" x14ac:dyDescent="0.3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7">
        <f t="shared" si="119"/>
        <v>0</v>
      </c>
      <c r="W277" s="24"/>
    </row>
    <row r="278" spans="1:23" ht="30" customHeight="1" x14ac:dyDescent="0.3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7">
        <f t="shared" si="119"/>
        <v>0</v>
      </c>
      <c r="W278" s="24"/>
    </row>
    <row r="279" spans="1:23" ht="30" customHeight="1" x14ac:dyDescent="0.3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7">
        <f t="shared" si="119"/>
        <v>0</v>
      </c>
      <c r="W279" s="24"/>
    </row>
    <row r="280" spans="1:23" ht="30" customHeight="1" x14ac:dyDescent="0.3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7">
        <f t="shared" si="119"/>
        <v>0</v>
      </c>
      <c r="W280" s="24"/>
    </row>
    <row r="281" spans="1:23" ht="30" customHeight="1" x14ac:dyDescent="0.3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7">
        <f t="shared" si="119"/>
        <v>0</v>
      </c>
      <c r="W281" s="24"/>
    </row>
    <row r="282" spans="1:23" ht="30" customHeight="1" x14ac:dyDescent="0.3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7">
        <f t="shared" si="119"/>
        <v>0</v>
      </c>
      <c r="W282" s="24"/>
    </row>
    <row r="283" spans="1:23" ht="30" customHeight="1" x14ac:dyDescent="0.3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7">
        <f t="shared" si="119"/>
        <v>0</v>
      </c>
      <c r="W283" s="24"/>
    </row>
    <row r="284" spans="1:23" ht="30" customHeight="1" x14ac:dyDescent="0.3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7">
        <f t="shared" si="119"/>
        <v>0</v>
      </c>
      <c r="W284" s="24"/>
    </row>
    <row r="285" spans="1:23" ht="30" customHeight="1" x14ac:dyDescent="0.3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7">
        <f t="shared" si="119"/>
        <v>0</v>
      </c>
      <c r="W285" s="24"/>
    </row>
    <row r="286" spans="1:23" ht="30" customHeight="1" x14ac:dyDescent="0.3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7">
        <f t="shared" si="119"/>
        <v>0</v>
      </c>
      <c r="W286" s="24"/>
    </row>
    <row r="287" spans="1:23" ht="30" customHeight="1" x14ac:dyDescent="0.3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7">
        <f t="shared" si="119"/>
        <v>0</v>
      </c>
      <c r="W287" s="24"/>
    </row>
    <row r="288" spans="1:23" ht="30" customHeight="1" x14ac:dyDescent="0.3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7">
        <f t="shared" si="119"/>
        <v>0</v>
      </c>
      <c r="W288" s="24"/>
    </row>
    <row r="289" spans="1:23" ht="30" customHeight="1" x14ac:dyDescent="0.3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7">
        <f t="shared" si="119"/>
        <v>0</v>
      </c>
      <c r="W289" s="24"/>
    </row>
    <row r="290" spans="1:23" ht="30" customHeight="1" x14ac:dyDescent="0.3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7">
        <f t="shared" si="119"/>
        <v>0</v>
      </c>
      <c r="W290" s="24"/>
    </row>
    <row r="291" spans="1:23" ht="30" customHeight="1" x14ac:dyDescent="0.3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7">
        <f t="shared" si="119"/>
        <v>0</v>
      </c>
      <c r="W291" s="24"/>
    </row>
    <row r="292" spans="1:23" ht="30" customHeight="1" x14ac:dyDescent="0.3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</row>
    <row r="293" spans="1:23" ht="30" customHeight="1" x14ac:dyDescent="0.3">
      <c r="A293" s="44" t="s">
        <v>86</v>
      </c>
      <c r="B293" s="45"/>
      <c r="C293" s="45"/>
      <c r="D293" s="45"/>
      <c r="E293" s="45"/>
      <c r="F293" s="46">
        <f>SUM(F247:F292)</f>
        <v>122558</v>
      </c>
      <c r="G293" s="45"/>
      <c r="H293" s="46">
        <f>SUM(H247:H292)</f>
        <v>801879</v>
      </c>
      <c r="I293" s="45"/>
      <c r="J293" s="46">
        <f>SUM(J247:J292)</f>
        <v>78</v>
      </c>
      <c r="K293" s="45"/>
      <c r="L293" s="46">
        <f>SUM(L247:L292)</f>
        <v>924515</v>
      </c>
      <c r="M293" s="45"/>
      <c r="N293" s="45"/>
      <c r="O293" s="46">
        <f>SUM(O247:O292)</f>
        <v>122558</v>
      </c>
      <c r="P293" s="45"/>
      <c r="Q293" s="46">
        <f>SUM(Q247:Q292)</f>
        <v>801879</v>
      </c>
      <c r="R293" s="45"/>
      <c r="S293" s="46">
        <f>SUM(S247:S292)</f>
        <v>78</v>
      </c>
      <c r="T293" s="45"/>
      <c r="U293" s="46">
        <f>SUM(U247:U292)</f>
        <v>924515</v>
      </c>
      <c r="V293" s="46">
        <f>U293-L293</f>
        <v>0</v>
      </c>
      <c r="W293" s="45"/>
    </row>
    <row r="294" spans="1:23" ht="30" customHeight="1" x14ac:dyDescent="0.3">
      <c r="A294" s="23" t="s">
        <v>118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</row>
    <row r="295" spans="1:23" ht="30" customHeight="1" x14ac:dyDescent="0.3">
      <c r="A295" s="23" t="s">
        <v>313</v>
      </c>
      <c r="B295" s="23" t="s">
        <v>314</v>
      </c>
      <c r="C295" s="23" t="s">
        <v>99</v>
      </c>
      <c r="D295" s="24">
        <v>4</v>
      </c>
      <c r="E295" s="27">
        <v>14014</v>
      </c>
      <c r="F295" s="27">
        <f t="shared" ref="F295:F298" si="120">INT(D295*E295)</f>
        <v>56056</v>
      </c>
      <c r="G295" s="27">
        <v>0</v>
      </c>
      <c r="H295" s="27">
        <f t="shared" ref="H295:H298" si="121">INT(D295*G295)</f>
        <v>0</v>
      </c>
      <c r="I295" s="27">
        <v>0</v>
      </c>
      <c r="J295" s="27">
        <f t="shared" ref="J295:J298" si="122">INT(D295*I295)</f>
        <v>0</v>
      </c>
      <c r="K295" s="27">
        <f t="shared" ref="K295:K298" si="123">E295+G295+I295</f>
        <v>14014</v>
      </c>
      <c r="L295" s="27">
        <f t="shared" ref="L295:L298" si="124">INT(D295*K295)</f>
        <v>56056</v>
      </c>
      <c r="M295" s="24">
        <v>4</v>
      </c>
      <c r="N295" s="27">
        <v>14014</v>
      </c>
      <c r="O295" s="27">
        <f t="shared" ref="O295:O298" si="125">INT(M295*N295)</f>
        <v>56056</v>
      </c>
      <c r="P295" s="27">
        <v>0</v>
      </c>
      <c r="Q295" s="27">
        <f t="shared" ref="Q295:Q298" si="126">INT(M295*P295)</f>
        <v>0</v>
      </c>
      <c r="R295" s="27">
        <v>0</v>
      </c>
      <c r="S295" s="27">
        <f t="shared" ref="S295:S298" si="127">INT(M295*R295)</f>
        <v>0</v>
      </c>
      <c r="T295" s="27">
        <f t="shared" ref="T295:T298" si="128">N295+P295+R295</f>
        <v>14014</v>
      </c>
      <c r="U295" s="27">
        <f t="shared" ref="U295:U298" si="129">INT(M295*T295)</f>
        <v>56056</v>
      </c>
      <c r="V295" s="27">
        <f t="shared" ref="V295:V315" si="130">U295-L295</f>
        <v>0</v>
      </c>
      <c r="W295" s="23"/>
    </row>
    <row r="296" spans="1:23" ht="30" customHeight="1" x14ac:dyDescent="0.3">
      <c r="A296" s="23" t="s">
        <v>315</v>
      </c>
      <c r="B296" s="23" t="s">
        <v>316</v>
      </c>
      <c r="C296" s="23" t="s">
        <v>99</v>
      </c>
      <c r="D296" s="24">
        <v>3</v>
      </c>
      <c r="E296" s="27">
        <v>13739</v>
      </c>
      <c r="F296" s="27">
        <f t="shared" si="120"/>
        <v>41217</v>
      </c>
      <c r="G296" s="27">
        <v>0</v>
      </c>
      <c r="H296" s="27">
        <f t="shared" si="121"/>
        <v>0</v>
      </c>
      <c r="I296" s="27">
        <v>0</v>
      </c>
      <c r="J296" s="27">
        <f t="shared" si="122"/>
        <v>0</v>
      </c>
      <c r="K296" s="27">
        <f t="shared" si="123"/>
        <v>13739</v>
      </c>
      <c r="L296" s="27">
        <f t="shared" si="124"/>
        <v>41217</v>
      </c>
      <c r="M296" s="24">
        <v>3</v>
      </c>
      <c r="N296" s="27">
        <v>13739</v>
      </c>
      <c r="O296" s="27">
        <f t="shared" si="125"/>
        <v>41217</v>
      </c>
      <c r="P296" s="27">
        <v>0</v>
      </c>
      <c r="Q296" s="27">
        <f t="shared" si="126"/>
        <v>0</v>
      </c>
      <c r="R296" s="27">
        <v>0</v>
      </c>
      <c r="S296" s="27">
        <f t="shared" si="127"/>
        <v>0</v>
      </c>
      <c r="T296" s="27">
        <f t="shared" si="128"/>
        <v>13739</v>
      </c>
      <c r="U296" s="27">
        <f t="shared" si="129"/>
        <v>41217</v>
      </c>
      <c r="V296" s="27">
        <f t="shared" si="130"/>
        <v>0</v>
      </c>
      <c r="W296" s="23"/>
    </row>
    <row r="297" spans="1:23" ht="30" customHeight="1" x14ac:dyDescent="0.3">
      <c r="A297" s="23" t="s">
        <v>317</v>
      </c>
      <c r="B297" s="23" t="s">
        <v>318</v>
      </c>
      <c r="C297" s="23" t="s">
        <v>99</v>
      </c>
      <c r="D297" s="24">
        <v>4</v>
      </c>
      <c r="E297" s="27">
        <v>1717</v>
      </c>
      <c r="F297" s="27">
        <f t="shared" si="120"/>
        <v>6868</v>
      </c>
      <c r="G297" s="27">
        <v>0</v>
      </c>
      <c r="H297" s="27">
        <f t="shared" si="121"/>
        <v>0</v>
      </c>
      <c r="I297" s="27">
        <v>0</v>
      </c>
      <c r="J297" s="27">
        <f t="shared" si="122"/>
        <v>0</v>
      </c>
      <c r="K297" s="27">
        <f t="shared" si="123"/>
        <v>1717</v>
      </c>
      <c r="L297" s="27">
        <f t="shared" si="124"/>
        <v>6868</v>
      </c>
      <c r="M297" s="24">
        <v>4</v>
      </c>
      <c r="N297" s="27">
        <v>1717</v>
      </c>
      <c r="O297" s="27">
        <f t="shared" si="125"/>
        <v>6868</v>
      </c>
      <c r="P297" s="27">
        <v>0</v>
      </c>
      <c r="Q297" s="27">
        <f t="shared" si="126"/>
        <v>0</v>
      </c>
      <c r="R297" s="27">
        <v>0</v>
      </c>
      <c r="S297" s="27">
        <f t="shared" si="127"/>
        <v>0</v>
      </c>
      <c r="T297" s="27">
        <f t="shared" si="128"/>
        <v>1717</v>
      </c>
      <c r="U297" s="27">
        <f t="shared" si="129"/>
        <v>6868</v>
      </c>
      <c r="V297" s="27">
        <f t="shared" si="130"/>
        <v>0</v>
      </c>
      <c r="W297" s="23"/>
    </row>
    <row r="298" spans="1:23" ht="30" customHeight="1" x14ac:dyDescent="0.3">
      <c r="A298" s="23" t="s">
        <v>319</v>
      </c>
      <c r="B298" s="23" t="s">
        <v>320</v>
      </c>
      <c r="C298" s="23" t="s">
        <v>321</v>
      </c>
      <c r="D298" s="24">
        <v>1</v>
      </c>
      <c r="E298" s="27">
        <v>39502</v>
      </c>
      <c r="F298" s="27">
        <f t="shared" si="120"/>
        <v>39502</v>
      </c>
      <c r="G298" s="27">
        <v>0</v>
      </c>
      <c r="H298" s="27">
        <f t="shared" si="121"/>
        <v>0</v>
      </c>
      <c r="I298" s="27">
        <v>0</v>
      </c>
      <c r="J298" s="27">
        <f t="shared" si="122"/>
        <v>0</v>
      </c>
      <c r="K298" s="27">
        <f t="shared" si="123"/>
        <v>39502</v>
      </c>
      <c r="L298" s="27">
        <f t="shared" si="124"/>
        <v>39502</v>
      </c>
      <c r="M298" s="24">
        <v>1</v>
      </c>
      <c r="N298" s="27">
        <v>39502</v>
      </c>
      <c r="O298" s="27">
        <f t="shared" si="125"/>
        <v>39502</v>
      </c>
      <c r="P298" s="27">
        <v>0</v>
      </c>
      <c r="Q298" s="27">
        <f t="shared" si="126"/>
        <v>0</v>
      </c>
      <c r="R298" s="27">
        <v>0</v>
      </c>
      <c r="S298" s="27">
        <f t="shared" si="127"/>
        <v>0</v>
      </c>
      <c r="T298" s="27">
        <f t="shared" si="128"/>
        <v>39502</v>
      </c>
      <c r="U298" s="27">
        <f t="shared" si="129"/>
        <v>39502</v>
      </c>
      <c r="V298" s="27">
        <f t="shared" si="130"/>
        <v>0</v>
      </c>
      <c r="W298" s="23"/>
    </row>
    <row r="299" spans="1:23" ht="30" customHeight="1" x14ac:dyDescent="0.3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7">
        <f t="shared" si="130"/>
        <v>0</v>
      </c>
      <c r="W299" s="24"/>
    </row>
    <row r="300" spans="1:23" ht="30" customHeight="1" x14ac:dyDescent="0.3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7">
        <f t="shared" si="130"/>
        <v>0</v>
      </c>
      <c r="W300" s="24"/>
    </row>
    <row r="301" spans="1:23" ht="30" customHeight="1" x14ac:dyDescent="0.3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7">
        <f t="shared" si="130"/>
        <v>0</v>
      </c>
      <c r="W301" s="24"/>
    </row>
    <row r="302" spans="1:23" ht="30" customHeight="1" x14ac:dyDescent="0.3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7">
        <f t="shared" si="130"/>
        <v>0</v>
      </c>
      <c r="W302" s="24"/>
    </row>
    <row r="303" spans="1:23" ht="30" customHeight="1" x14ac:dyDescent="0.3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7">
        <f t="shared" si="130"/>
        <v>0</v>
      </c>
      <c r="W303" s="24"/>
    </row>
    <row r="304" spans="1:23" ht="30" customHeight="1" x14ac:dyDescent="0.3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7">
        <f t="shared" si="130"/>
        <v>0</v>
      </c>
      <c r="W304" s="24"/>
    </row>
    <row r="305" spans="1:23" ht="30" customHeight="1" x14ac:dyDescent="0.3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7">
        <f t="shared" si="130"/>
        <v>0</v>
      </c>
      <c r="W305" s="24"/>
    </row>
    <row r="306" spans="1:23" ht="30" customHeight="1" x14ac:dyDescent="0.3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7">
        <f t="shared" si="130"/>
        <v>0</v>
      </c>
      <c r="W306" s="24"/>
    </row>
    <row r="307" spans="1:23" ht="30" customHeight="1" x14ac:dyDescent="0.3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7">
        <f t="shared" si="130"/>
        <v>0</v>
      </c>
      <c r="W307" s="24"/>
    </row>
    <row r="308" spans="1:23" ht="30" customHeight="1" x14ac:dyDescent="0.3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7">
        <f t="shared" si="130"/>
        <v>0</v>
      </c>
      <c r="W308" s="24"/>
    </row>
    <row r="309" spans="1:23" ht="30" customHeight="1" x14ac:dyDescent="0.3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7">
        <f t="shared" si="130"/>
        <v>0</v>
      </c>
      <c r="W309" s="24"/>
    </row>
    <row r="310" spans="1:23" ht="30" customHeight="1" x14ac:dyDescent="0.3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7">
        <f t="shared" si="130"/>
        <v>0</v>
      </c>
      <c r="W310" s="24"/>
    </row>
    <row r="311" spans="1:23" ht="30" customHeight="1" x14ac:dyDescent="0.3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7">
        <f t="shared" si="130"/>
        <v>0</v>
      </c>
      <c r="W311" s="24"/>
    </row>
    <row r="312" spans="1:23" ht="30" customHeight="1" x14ac:dyDescent="0.3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7">
        <f t="shared" si="130"/>
        <v>0</v>
      </c>
      <c r="W312" s="24"/>
    </row>
    <row r="313" spans="1:23" ht="30" customHeight="1" x14ac:dyDescent="0.3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7">
        <f t="shared" si="130"/>
        <v>0</v>
      </c>
      <c r="W313" s="24"/>
    </row>
    <row r="314" spans="1:23" ht="30" customHeight="1" x14ac:dyDescent="0.3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7">
        <f t="shared" si="130"/>
        <v>0</v>
      </c>
      <c r="W314" s="24"/>
    </row>
    <row r="315" spans="1:23" ht="30" customHeight="1" x14ac:dyDescent="0.3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7">
        <f t="shared" si="130"/>
        <v>0</v>
      </c>
      <c r="W315" s="24"/>
    </row>
    <row r="316" spans="1:23" ht="30" customHeight="1" x14ac:dyDescent="0.3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</row>
    <row r="317" spans="1:23" ht="30" customHeight="1" x14ac:dyDescent="0.3">
      <c r="A317" s="44" t="s">
        <v>86</v>
      </c>
      <c r="B317" s="45"/>
      <c r="C317" s="45"/>
      <c r="D317" s="45"/>
      <c r="E317" s="45"/>
      <c r="F317" s="46">
        <f>SUM(F295:F316)</f>
        <v>143643</v>
      </c>
      <c r="G317" s="45"/>
      <c r="H317" s="46">
        <f>SUM(H295:H316)</f>
        <v>0</v>
      </c>
      <c r="I317" s="45"/>
      <c r="J317" s="46">
        <f>SUM(J295:J316)</f>
        <v>0</v>
      </c>
      <c r="K317" s="45"/>
      <c r="L317" s="46">
        <f>SUM(L295:L316)</f>
        <v>143643</v>
      </c>
      <c r="M317" s="45"/>
      <c r="N317" s="45"/>
      <c r="O317" s="46">
        <f>SUM(O295:O316)</f>
        <v>143643</v>
      </c>
      <c r="P317" s="45"/>
      <c r="Q317" s="46">
        <f>SUM(Q295:Q316)</f>
        <v>0</v>
      </c>
      <c r="R317" s="45"/>
      <c r="S317" s="46">
        <f>SUM(S295:S316)</f>
        <v>0</v>
      </c>
      <c r="T317" s="45"/>
      <c r="U317" s="46">
        <f>SUM(U295:U316)</f>
        <v>143643</v>
      </c>
      <c r="V317" s="46">
        <f>U317-L317</f>
        <v>0</v>
      </c>
      <c r="W317" s="45"/>
    </row>
    <row r="318" spans="1:23" ht="30" customHeight="1" x14ac:dyDescent="0.3">
      <c r="A318" s="23" t="s">
        <v>119</v>
      </c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</row>
    <row r="319" spans="1:23" ht="30" customHeight="1" x14ac:dyDescent="0.3">
      <c r="A319" s="23" t="s">
        <v>322</v>
      </c>
      <c r="B319" s="23" t="s">
        <v>323</v>
      </c>
      <c r="C319" s="23" t="s">
        <v>90</v>
      </c>
      <c r="D319" s="24">
        <v>1</v>
      </c>
      <c r="E319" s="27">
        <v>11163633</v>
      </c>
      <c r="F319" s="27">
        <f t="shared" ref="F319:F381" si="131">INT(D319*E319)</f>
        <v>11163633</v>
      </c>
      <c r="G319" s="27">
        <v>656808</v>
      </c>
      <c r="H319" s="27">
        <f t="shared" ref="H319:H380" si="132">INT(D319*G319)</f>
        <v>656808</v>
      </c>
      <c r="I319" s="27">
        <v>0</v>
      </c>
      <c r="J319" s="27">
        <f t="shared" ref="J319:J381" si="133">INT(D319*I319)</f>
        <v>0</v>
      </c>
      <c r="K319" s="27">
        <f t="shared" ref="K319:K381" si="134">E319+G319+I319</f>
        <v>11820441</v>
      </c>
      <c r="L319" s="27">
        <f t="shared" ref="L319:L381" si="135">INT(D319*K319)</f>
        <v>11820441</v>
      </c>
      <c r="M319" s="24">
        <v>1</v>
      </c>
      <c r="N319" s="27">
        <v>11163633</v>
      </c>
      <c r="O319" s="27">
        <f t="shared" ref="O319:O381" si="136">INT(M319*N319)</f>
        <v>11163633</v>
      </c>
      <c r="P319" s="27">
        <v>656808</v>
      </c>
      <c r="Q319" s="27">
        <f t="shared" ref="Q319:Q380" si="137">INT(M319*P319)</f>
        <v>656808</v>
      </c>
      <c r="R319" s="27">
        <v>0</v>
      </c>
      <c r="S319" s="27">
        <f t="shared" ref="S319:S381" si="138">INT(M319*R319)</f>
        <v>0</v>
      </c>
      <c r="T319" s="27">
        <f t="shared" ref="T319:T381" si="139">N319+P319+R319</f>
        <v>11820441</v>
      </c>
      <c r="U319" s="27">
        <f t="shared" ref="U319:U381" si="140">INT(M319*T319)</f>
        <v>11820441</v>
      </c>
      <c r="V319" s="27">
        <f t="shared" ref="V319:V381" si="141">U319-L319</f>
        <v>0</v>
      </c>
      <c r="W319" s="23"/>
    </row>
    <row r="320" spans="1:23" ht="30" customHeight="1" x14ac:dyDescent="0.3">
      <c r="A320" s="23" t="s">
        <v>324</v>
      </c>
      <c r="B320" s="23" t="s">
        <v>325</v>
      </c>
      <c r="C320" s="23" t="s">
        <v>90</v>
      </c>
      <c r="D320" s="24">
        <v>1</v>
      </c>
      <c r="E320" s="27">
        <v>601118</v>
      </c>
      <c r="F320" s="27">
        <f t="shared" si="131"/>
        <v>601118</v>
      </c>
      <c r="G320" s="27">
        <v>124629</v>
      </c>
      <c r="H320" s="27">
        <f t="shared" si="132"/>
        <v>124629</v>
      </c>
      <c r="I320" s="27">
        <v>0</v>
      </c>
      <c r="J320" s="27">
        <f t="shared" si="133"/>
        <v>0</v>
      </c>
      <c r="K320" s="27">
        <f t="shared" si="134"/>
        <v>725747</v>
      </c>
      <c r="L320" s="27">
        <f t="shared" si="135"/>
        <v>725747</v>
      </c>
      <c r="M320" s="24">
        <v>0</v>
      </c>
      <c r="N320" s="27">
        <v>601118</v>
      </c>
      <c r="O320" s="27">
        <f t="shared" si="136"/>
        <v>0</v>
      </c>
      <c r="P320" s="27">
        <v>124629</v>
      </c>
      <c r="Q320" s="27">
        <f t="shared" si="137"/>
        <v>0</v>
      </c>
      <c r="R320" s="27">
        <v>0</v>
      </c>
      <c r="S320" s="27">
        <f t="shared" si="138"/>
        <v>0</v>
      </c>
      <c r="T320" s="27">
        <f t="shared" si="139"/>
        <v>725747</v>
      </c>
      <c r="U320" s="27">
        <f t="shared" si="140"/>
        <v>0</v>
      </c>
      <c r="V320" s="27">
        <f t="shared" si="141"/>
        <v>-725747</v>
      </c>
      <c r="W320" s="23"/>
    </row>
    <row r="321" spans="1:23" ht="30" customHeight="1" x14ac:dyDescent="0.3">
      <c r="A321" s="23" t="s">
        <v>324</v>
      </c>
      <c r="B321" s="23" t="s">
        <v>326</v>
      </c>
      <c r="C321" s="23" t="s">
        <v>90</v>
      </c>
      <c r="D321" s="24">
        <v>1</v>
      </c>
      <c r="E321" s="27">
        <v>609706</v>
      </c>
      <c r="F321" s="27">
        <f t="shared" si="131"/>
        <v>609706</v>
      </c>
      <c r="G321" s="27">
        <v>124629</v>
      </c>
      <c r="H321" s="27">
        <f t="shared" si="132"/>
        <v>124629</v>
      </c>
      <c r="I321" s="27">
        <v>0</v>
      </c>
      <c r="J321" s="27">
        <f t="shared" si="133"/>
        <v>0</v>
      </c>
      <c r="K321" s="27">
        <f t="shared" si="134"/>
        <v>734335</v>
      </c>
      <c r="L321" s="27">
        <f t="shared" si="135"/>
        <v>734335</v>
      </c>
      <c r="M321" s="24">
        <v>0</v>
      </c>
      <c r="N321" s="27">
        <v>609706</v>
      </c>
      <c r="O321" s="27">
        <f t="shared" si="136"/>
        <v>0</v>
      </c>
      <c r="P321" s="27">
        <v>124629</v>
      </c>
      <c r="Q321" s="27">
        <f t="shared" si="137"/>
        <v>0</v>
      </c>
      <c r="R321" s="27">
        <v>0</v>
      </c>
      <c r="S321" s="27">
        <f t="shared" si="138"/>
        <v>0</v>
      </c>
      <c r="T321" s="27">
        <f t="shared" si="139"/>
        <v>734335</v>
      </c>
      <c r="U321" s="27">
        <f t="shared" si="140"/>
        <v>0</v>
      </c>
      <c r="V321" s="27">
        <f t="shared" si="141"/>
        <v>-734335</v>
      </c>
      <c r="W321" s="23"/>
    </row>
    <row r="322" spans="1:23" ht="30" customHeight="1" x14ac:dyDescent="0.3">
      <c r="A322" s="23" t="s">
        <v>324</v>
      </c>
      <c r="B322" s="23" t="s">
        <v>327</v>
      </c>
      <c r="C322" s="23" t="s">
        <v>90</v>
      </c>
      <c r="D322" s="24">
        <v>1</v>
      </c>
      <c r="E322" s="27">
        <v>626880</v>
      </c>
      <c r="F322" s="27">
        <f t="shared" si="131"/>
        <v>626880</v>
      </c>
      <c r="G322" s="27">
        <v>124629</v>
      </c>
      <c r="H322" s="27">
        <f t="shared" si="132"/>
        <v>124629</v>
      </c>
      <c r="I322" s="27">
        <v>0</v>
      </c>
      <c r="J322" s="27">
        <f t="shared" si="133"/>
        <v>0</v>
      </c>
      <c r="K322" s="27">
        <f t="shared" si="134"/>
        <v>751509</v>
      </c>
      <c r="L322" s="27">
        <f t="shared" si="135"/>
        <v>751509</v>
      </c>
      <c r="M322" s="24">
        <v>1</v>
      </c>
      <c r="N322" s="27">
        <v>626880</v>
      </c>
      <c r="O322" s="27">
        <f t="shared" si="136"/>
        <v>626880</v>
      </c>
      <c r="P322" s="27">
        <v>124629</v>
      </c>
      <c r="Q322" s="27">
        <f t="shared" si="137"/>
        <v>124629</v>
      </c>
      <c r="R322" s="27">
        <v>0</v>
      </c>
      <c r="S322" s="27">
        <f t="shared" si="138"/>
        <v>0</v>
      </c>
      <c r="T322" s="27">
        <f t="shared" si="139"/>
        <v>751509</v>
      </c>
      <c r="U322" s="27">
        <f t="shared" si="140"/>
        <v>751509</v>
      </c>
      <c r="V322" s="27">
        <f t="shared" si="141"/>
        <v>0</v>
      </c>
      <c r="W322" s="23"/>
    </row>
    <row r="323" spans="1:23" ht="30" customHeight="1" x14ac:dyDescent="0.3">
      <c r="A323" s="23" t="s">
        <v>324</v>
      </c>
      <c r="B323" s="23" t="s">
        <v>328</v>
      </c>
      <c r="C323" s="23" t="s">
        <v>90</v>
      </c>
      <c r="D323" s="24">
        <v>1</v>
      </c>
      <c r="E323" s="27">
        <v>644055</v>
      </c>
      <c r="F323" s="27">
        <f t="shared" si="131"/>
        <v>644055</v>
      </c>
      <c r="G323" s="27">
        <v>124629</v>
      </c>
      <c r="H323" s="27">
        <f t="shared" si="132"/>
        <v>124629</v>
      </c>
      <c r="I323" s="27">
        <v>0</v>
      </c>
      <c r="J323" s="27">
        <f t="shared" si="133"/>
        <v>0</v>
      </c>
      <c r="K323" s="27">
        <f t="shared" si="134"/>
        <v>768684</v>
      </c>
      <c r="L323" s="27">
        <f t="shared" si="135"/>
        <v>768684</v>
      </c>
      <c r="M323" s="24">
        <v>0</v>
      </c>
      <c r="N323" s="27">
        <v>644055</v>
      </c>
      <c r="O323" s="27">
        <f t="shared" si="136"/>
        <v>0</v>
      </c>
      <c r="P323" s="27">
        <v>124629</v>
      </c>
      <c r="Q323" s="27">
        <f t="shared" si="137"/>
        <v>0</v>
      </c>
      <c r="R323" s="27">
        <v>0</v>
      </c>
      <c r="S323" s="27">
        <f t="shared" si="138"/>
        <v>0</v>
      </c>
      <c r="T323" s="27">
        <f t="shared" si="139"/>
        <v>768684</v>
      </c>
      <c r="U323" s="27">
        <f t="shared" si="140"/>
        <v>0</v>
      </c>
      <c r="V323" s="27">
        <f t="shared" si="141"/>
        <v>-768684</v>
      </c>
      <c r="W323" s="23"/>
    </row>
    <row r="324" spans="1:23" ht="30" customHeight="1" x14ac:dyDescent="0.3">
      <c r="A324" s="23" t="s">
        <v>329</v>
      </c>
      <c r="B324" s="23" t="s">
        <v>330</v>
      </c>
      <c r="C324" s="23" t="s">
        <v>90</v>
      </c>
      <c r="D324" s="24">
        <v>1</v>
      </c>
      <c r="E324" s="27">
        <v>1133538</v>
      </c>
      <c r="F324" s="27">
        <f t="shared" si="131"/>
        <v>1133538</v>
      </c>
      <c r="G324" s="27">
        <v>143491</v>
      </c>
      <c r="H324" s="27">
        <f t="shared" si="132"/>
        <v>143491</v>
      </c>
      <c r="I324" s="27">
        <v>0</v>
      </c>
      <c r="J324" s="27">
        <f t="shared" si="133"/>
        <v>0</v>
      </c>
      <c r="K324" s="27">
        <f t="shared" si="134"/>
        <v>1277029</v>
      </c>
      <c r="L324" s="27">
        <f t="shared" si="135"/>
        <v>1277029</v>
      </c>
      <c r="M324" s="24">
        <v>1</v>
      </c>
      <c r="N324" s="27">
        <v>1133538</v>
      </c>
      <c r="O324" s="27">
        <f t="shared" si="136"/>
        <v>1133538</v>
      </c>
      <c r="P324" s="27">
        <v>143491</v>
      </c>
      <c r="Q324" s="27">
        <f t="shared" si="137"/>
        <v>143491</v>
      </c>
      <c r="R324" s="27">
        <v>0</v>
      </c>
      <c r="S324" s="27">
        <f t="shared" si="138"/>
        <v>0</v>
      </c>
      <c r="T324" s="27">
        <f t="shared" si="139"/>
        <v>1277029</v>
      </c>
      <c r="U324" s="27">
        <f t="shared" si="140"/>
        <v>1277029</v>
      </c>
      <c r="V324" s="27">
        <f t="shared" si="141"/>
        <v>0</v>
      </c>
      <c r="W324" s="23"/>
    </row>
    <row r="325" spans="1:23" ht="30" customHeight="1" x14ac:dyDescent="0.3">
      <c r="A325" s="23" t="s">
        <v>329</v>
      </c>
      <c r="B325" s="23" t="s">
        <v>331</v>
      </c>
      <c r="C325" s="23" t="s">
        <v>90</v>
      </c>
      <c r="D325" s="24">
        <v>1</v>
      </c>
      <c r="E325" s="27">
        <v>1159300</v>
      </c>
      <c r="F325" s="27">
        <f t="shared" si="131"/>
        <v>1159300</v>
      </c>
      <c r="G325" s="27">
        <v>143491</v>
      </c>
      <c r="H325" s="27">
        <f t="shared" si="132"/>
        <v>143491</v>
      </c>
      <c r="I325" s="27">
        <v>0</v>
      </c>
      <c r="J325" s="27">
        <f t="shared" si="133"/>
        <v>0</v>
      </c>
      <c r="K325" s="27">
        <f t="shared" si="134"/>
        <v>1302791</v>
      </c>
      <c r="L325" s="27">
        <f t="shared" si="135"/>
        <v>1302791</v>
      </c>
      <c r="M325" s="24">
        <v>1</v>
      </c>
      <c r="N325" s="27">
        <v>1159300</v>
      </c>
      <c r="O325" s="27">
        <f t="shared" si="136"/>
        <v>1159300</v>
      </c>
      <c r="P325" s="27">
        <v>143491</v>
      </c>
      <c r="Q325" s="27">
        <f t="shared" si="137"/>
        <v>143491</v>
      </c>
      <c r="R325" s="27">
        <v>0</v>
      </c>
      <c r="S325" s="27">
        <f t="shared" si="138"/>
        <v>0</v>
      </c>
      <c r="T325" s="27">
        <f t="shared" si="139"/>
        <v>1302791</v>
      </c>
      <c r="U325" s="27">
        <f t="shared" si="140"/>
        <v>1302791</v>
      </c>
      <c r="V325" s="27">
        <f t="shared" si="141"/>
        <v>0</v>
      </c>
      <c r="W325" s="23"/>
    </row>
    <row r="326" spans="1:23" ht="30" customHeight="1" x14ac:dyDescent="0.3">
      <c r="A326" s="23" t="s">
        <v>329</v>
      </c>
      <c r="B326" s="23" t="s">
        <v>332</v>
      </c>
      <c r="C326" s="23" t="s">
        <v>90</v>
      </c>
      <c r="D326" s="24">
        <v>1</v>
      </c>
      <c r="E326" s="27">
        <v>1331048</v>
      </c>
      <c r="F326" s="27">
        <f t="shared" si="131"/>
        <v>1331048</v>
      </c>
      <c r="G326" s="27">
        <v>143491</v>
      </c>
      <c r="H326" s="27">
        <f t="shared" si="132"/>
        <v>143491</v>
      </c>
      <c r="I326" s="27">
        <v>0</v>
      </c>
      <c r="J326" s="27">
        <f t="shared" si="133"/>
        <v>0</v>
      </c>
      <c r="K326" s="27">
        <f t="shared" si="134"/>
        <v>1474539</v>
      </c>
      <c r="L326" s="27">
        <f t="shared" si="135"/>
        <v>1474539</v>
      </c>
      <c r="M326" s="24">
        <v>2</v>
      </c>
      <c r="N326" s="27">
        <v>1331048</v>
      </c>
      <c r="O326" s="27">
        <f t="shared" si="136"/>
        <v>2662096</v>
      </c>
      <c r="P326" s="27">
        <v>143491</v>
      </c>
      <c r="Q326" s="27">
        <f t="shared" si="137"/>
        <v>286982</v>
      </c>
      <c r="R326" s="27">
        <v>0</v>
      </c>
      <c r="S326" s="27">
        <f t="shared" si="138"/>
        <v>0</v>
      </c>
      <c r="T326" s="27">
        <f t="shared" si="139"/>
        <v>1474539</v>
      </c>
      <c r="U326" s="27">
        <f t="shared" si="140"/>
        <v>2949078</v>
      </c>
      <c r="V326" s="27">
        <f t="shared" si="141"/>
        <v>1474539</v>
      </c>
      <c r="W326" s="23"/>
    </row>
    <row r="327" spans="1:23" ht="30" customHeight="1" x14ac:dyDescent="0.3">
      <c r="A327" s="23" t="s">
        <v>329</v>
      </c>
      <c r="B327" s="23" t="s">
        <v>333</v>
      </c>
      <c r="C327" s="23" t="s">
        <v>90</v>
      </c>
      <c r="D327" s="24">
        <v>1</v>
      </c>
      <c r="E327" s="27">
        <v>1416922</v>
      </c>
      <c r="F327" s="27">
        <f t="shared" si="131"/>
        <v>1416922</v>
      </c>
      <c r="G327" s="27">
        <v>143491</v>
      </c>
      <c r="H327" s="27">
        <f t="shared" si="132"/>
        <v>143491</v>
      </c>
      <c r="I327" s="27">
        <v>0</v>
      </c>
      <c r="J327" s="27">
        <f t="shared" si="133"/>
        <v>0</v>
      </c>
      <c r="K327" s="27">
        <f t="shared" si="134"/>
        <v>1560413</v>
      </c>
      <c r="L327" s="27">
        <f t="shared" si="135"/>
        <v>1560413</v>
      </c>
      <c r="M327" s="24">
        <v>1</v>
      </c>
      <c r="N327" s="27">
        <v>1416922</v>
      </c>
      <c r="O327" s="27">
        <f t="shared" si="136"/>
        <v>1416922</v>
      </c>
      <c r="P327" s="27">
        <v>143491</v>
      </c>
      <c r="Q327" s="27">
        <f t="shared" si="137"/>
        <v>143491</v>
      </c>
      <c r="R327" s="27">
        <v>0</v>
      </c>
      <c r="S327" s="27">
        <f t="shared" si="138"/>
        <v>0</v>
      </c>
      <c r="T327" s="27">
        <f t="shared" si="139"/>
        <v>1560413</v>
      </c>
      <c r="U327" s="27">
        <f t="shared" si="140"/>
        <v>1560413</v>
      </c>
      <c r="V327" s="27">
        <f t="shared" si="141"/>
        <v>0</v>
      </c>
      <c r="W327" s="23"/>
    </row>
    <row r="328" spans="1:23" ht="30" customHeight="1" x14ac:dyDescent="0.3">
      <c r="A328" s="23" t="s">
        <v>334</v>
      </c>
      <c r="B328" s="23" t="s">
        <v>0</v>
      </c>
      <c r="C328" s="23" t="s">
        <v>97</v>
      </c>
      <c r="D328" s="24">
        <v>7</v>
      </c>
      <c r="E328" s="27">
        <v>85874</v>
      </c>
      <c r="F328" s="27">
        <f t="shared" si="131"/>
        <v>601118</v>
      </c>
      <c r="G328" s="27">
        <v>0</v>
      </c>
      <c r="H328" s="27">
        <f t="shared" si="132"/>
        <v>0</v>
      </c>
      <c r="I328" s="27">
        <v>0</v>
      </c>
      <c r="J328" s="27">
        <f t="shared" si="133"/>
        <v>0</v>
      </c>
      <c r="K328" s="27">
        <f t="shared" si="134"/>
        <v>85874</v>
      </c>
      <c r="L328" s="27">
        <f t="shared" si="135"/>
        <v>601118</v>
      </c>
      <c r="M328" s="24">
        <v>5</v>
      </c>
      <c r="N328" s="27">
        <v>85874</v>
      </c>
      <c r="O328" s="27">
        <f t="shared" si="136"/>
        <v>429370</v>
      </c>
      <c r="P328" s="27">
        <v>0</v>
      </c>
      <c r="Q328" s="27">
        <f t="shared" si="137"/>
        <v>0</v>
      </c>
      <c r="R328" s="27">
        <v>0</v>
      </c>
      <c r="S328" s="27">
        <f t="shared" si="138"/>
        <v>0</v>
      </c>
      <c r="T328" s="27">
        <f t="shared" si="139"/>
        <v>85874</v>
      </c>
      <c r="U328" s="27">
        <f t="shared" si="140"/>
        <v>429370</v>
      </c>
      <c r="V328" s="27">
        <f t="shared" si="141"/>
        <v>-171748</v>
      </c>
      <c r="W328" s="23"/>
    </row>
    <row r="329" spans="1:23" ht="30" customHeight="1" x14ac:dyDescent="0.3">
      <c r="A329" s="28" t="s">
        <v>335</v>
      </c>
      <c r="B329" s="28" t="s">
        <v>0</v>
      </c>
      <c r="C329" s="28" t="s">
        <v>97</v>
      </c>
      <c r="D329" s="29">
        <v>8</v>
      </c>
      <c r="E329" s="30">
        <v>103048</v>
      </c>
      <c r="F329" s="30">
        <f t="shared" si="131"/>
        <v>824384</v>
      </c>
      <c r="G329" s="30">
        <v>190078</v>
      </c>
      <c r="H329" s="30">
        <f t="shared" si="132"/>
        <v>1520624</v>
      </c>
      <c r="I329" s="30">
        <v>0</v>
      </c>
      <c r="J329" s="30">
        <f t="shared" si="133"/>
        <v>0</v>
      </c>
      <c r="K329" s="30">
        <f t="shared" si="134"/>
        <v>293126</v>
      </c>
      <c r="L329" s="30">
        <f t="shared" si="135"/>
        <v>2345008</v>
      </c>
      <c r="M329" s="29">
        <v>6</v>
      </c>
      <c r="N329" s="30">
        <v>103048</v>
      </c>
      <c r="O329" s="30">
        <f t="shared" si="136"/>
        <v>618288</v>
      </c>
      <c r="P329" s="30">
        <v>190078</v>
      </c>
      <c r="Q329" s="30">
        <f t="shared" si="137"/>
        <v>1140468</v>
      </c>
      <c r="R329" s="30">
        <v>0</v>
      </c>
      <c r="S329" s="30">
        <f t="shared" si="138"/>
        <v>0</v>
      </c>
      <c r="T329" s="30">
        <f t="shared" si="139"/>
        <v>293126</v>
      </c>
      <c r="U329" s="30">
        <f t="shared" si="140"/>
        <v>1758756</v>
      </c>
      <c r="V329" s="30">
        <f t="shared" si="141"/>
        <v>-586252</v>
      </c>
      <c r="W329" s="28"/>
    </row>
    <row r="330" spans="1:23" s="85" customFormat="1" ht="30" customHeight="1" x14ac:dyDescent="0.3">
      <c r="A330" s="28" t="s">
        <v>336</v>
      </c>
      <c r="B330" s="28" t="s">
        <v>337</v>
      </c>
      <c r="C330" s="28" t="s">
        <v>88</v>
      </c>
      <c r="D330" s="29">
        <v>33</v>
      </c>
      <c r="E330" s="30">
        <v>1030</v>
      </c>
      <c r="F330" s="30">
        <f t="shared" si="131"/>
        <v>33990</v>
      </c>
      <c r="G330" s="30">
        <v>4883</v>
      </c>
      <c r="H330" s="30">
        <f t="shared" si="132"/>
        <v>161139</v>
      </c>
      <c r="I330" s="30">
        <v>0</v>
      </c>
      <c r="J330" s="30">
        <f t="shared" si="133"/>
        <v>0</v>
      </c>
      <c r="K330" s="30">
        <f t="shared" si="134"/>
        <v>5913</v>
      </c>
      <c r="L330" s="30">
        <f t="shared" si="135"/>
        <v>195129</v>
      </c>
      <c r="M330" s="29">
        <v>25</v>
      </c>
      <c r="N330" s="30">
        <v>1030</v>
      </c>
      <c r="O330" s="30">
        <f t="shared" si="136"/>
        <v>25750</v>
      </c>
      <c r="P330" s="30">
        <v>4883</v>
      </c>
      <c r="Q330" s="30">
        <f t="shared" si="137"/>
        <v>122075</v>
      </c>
      <c r="R330" s="30">
        <v>0</v>
      </c>
      <c r="S330" s="30">
        <f t="shared" si="138"/>
        <v>0</v>
      </c>
      <c r="T330" s="30">
        <f t="shared" si="139"/>
        <v>5913</v>
      </c>
      <c r="U330" s="30">
        <f t="shared" si="140"/>
        <v>147825</v>
      </c>
      <c r="V330" s="30">
        <f t="shared" si="141"/>
        <v>-47304</v>
      </c>
      <c r="W330" s="28"/>
    </row>
    <row r="331" spans="1:23" ht="30" customHeight="1" x14ac:dyDescent="0.3">
      <c r="A331" s="28" t="s">
        <v>336</v>
      </c>
      <c r="B331" s="28" t="s">
        <v>338</v>
      </c>
      <c r="C331" s="28" t="s">
        <v>88</v>
      </c>
      <c r="D331" s="29">
        <v>50</v>
      </c>
      <c r="E331" s="30">
        <v>1554</v>
      </c>
      <c r="F331" s="30">
        <f t="shared" si="131"/>
        <v>77700</v>
      </c>
      <c r="G331" s="30">
        <v>5771</v>
      </c>
      <c r="H331" s="30">
        <f t="shared" si="132"/>
        <v>288550</v>
      </c>
      <c r="I331" s="30">
        <v>0</v>
      </c>
      <c r="J331" s="30">
        <f t="shared" si="133"/>
        <v>0</v>
      </c>
      <c r="K331" s="30">
        <f t="shared" si="134"/>
        <v>7325</v>
      </c>
      <c r="L331" s="30">
        <f t="shared" si="135"/>
        <v>366250</v>
      </c>
      <c r="M331" s="29">
        <v>50</v>
      </c>
      <c r="N331" s="30">
        <v>1554</v>
      </c>
      <c r="O331" s="30">
        <f t="shared" si="136"/>
        <v>77700</v>
      </c>
      <c r="P331" s="30">
        <v>5771</v>
      </c>
      <c r="Q331" s="30">
        <f t="shared" si="137"/>
        <v>288550</v>
      </c>
      <c r="R331" s="30">
        <v>0</v>
      </c>
      <c r="S331" s="30">
        <f t="shared" si="138"/>
        <v>0</v>
      </c>
      <c r="T331" s="30">
        <f t="shared" si="139"/>
        <v>7325</v>
      </c>
      <c r="U331" s="30">
        <f t="shared" si="140"/>
        <v>366250</v>
      </c>
      <c r="V331" s="30">
        <f t="shared" si="141"/>
        <v>0</v>
      </c>
      <c r="W331" s="28"/>
    </row>
    <row r="332" spans="1:23" s="85" customFormat="1" ht="30" customHeight="1" x14ac:dyDescent="0.3">
      <c r="A332" s="28" t="s">
        <v>336</v>
      </c>
      <c r="B332" s="28" t="s">
        <v>339</v>
      </c>
      <c r="C332" s="28" t="s">
        <v>88</v>
      </c>
      <c r="D332" s="29">
        <v>39</v>
      </c>
      <c r="E332" s="30">
        <v>2378</v>
      </c>
      <c r="F332" s="30">
        <f t="shared" si="131"/>
        <v>92742</v>
      </c>
      <c r="G332" s="30">
        <v>6881</v>
      </c>
      <c r="H332" s="30">
        <f t="shared" si="132"/>
        <v>268359</v>
      </c>
      <c r="I332" s="30">
        <v>0</v>
      </c>
      <c r="J332" s="30">
        <f t="shared" si="133"/>
        <v>0</v>
      </c>
      <c r="K332" s="30">
        <f t="shared" si="134"/>
        <v>9259</v>
      </c>
      <c r="L332" s="30">
        <f t="shared" si="135"/>
        <v>361101</v>
      </c>
      <c r="M332" s="29">
        <v>27</v>
      </c>
      <c r="N332" s="30">
        <v>2378</v>
      </c>
      <c r="O332" s="30">
        <f t="shared" si="136"/>
        <v>64206</v>
      </c>
      <c r="P332" s="30">
        <v>6881</v>
      </c>
      <c r="Q332" s="30">
        <f t="shared" si="137"/>
        <v>185787</v>
      </c>
      <c r="R332" s="30">
        <v>0</v>
      </c>
      <c r="S332" s="30">
        <f t="shared" si="138"/>
        <v>0</v>
      </c>
      <c r="T332" s="30">
        <f t="shared" si="139"/>
        <v>9259</v>
      </c>
      <c r="U332" s="30">
        <f t="shared" si="140"/>
        <v>249993</v>
      </c>
      <c r="V332" s="30">
        <f t="shared" si="141"/>
        <v>-111108</v>
      </c>
      <c r="W332" s="28"/>
    </row>
    <row r="333" spans="1:23" ht="30" customHeight="1" x14ac:dyDescent="0.3">
      <c r="A333" s="28" t="s">
        <v>336</v>
      </c>
      <c r="B333" s="28" t="s">
        <v>340</v>
      </c>
      <c r="C333" s="28" t="s">
        <v>88</v>
      </c>
      <c r="D333" s="29">
        <v>49</v>
      </c>
      <c r="E333" s="30">
        <v>3005</v>
      </c>
      <c r="F333" s="30">
        <f t="shared" si="131"/>
        <v>147245</v>
      </c>
      <c r="G333" s="30">
        <v>7991</v>
      </c>
      <c r="H333" s="30">
        <f t="shared" si="132"/>
        <v>391559</v>
      </c>
      <c r="I333" s="30">
        <v>0</v>
      </c>
      <c r="J333" s="30">
        <f t="shared" si="133"/>
        <v>0</v>
      </c>
      <c r="K333" s="30">
        <f t="shared" si="134"/>
        <v>10996</v>
      </c>
      <c r="L333" s="30">
        <f t="shared" si="135"/>
        <v>538804</v>
      </c>
      <c r="M333" s="164">
        <f>D333+20</f>
        <v>69</v>
      </c>
      <c r="N333" s="30">
        <v>3005</v>
      </c>
      <c r="O333" s="30">
        <f t="shared" si="136"/>
        <v>207345</v>
      </c>
      <c r="P333" s="30">
        <v>7991</v>
      </c>
      <c r="Q333" s="30">
        <f t="shared" si="137"/>
        <v>551379</v>
      </c>
      <c r="R333" s="30">
        <v>0</v>
      </c>
      <c r="S333" s="30">
        <f t="shared" si="138"/>
        <v>0</v>
      </c>
      <c r="T333" s="30">
        <f t="shared" si="139"/>
        <v>10996</v>
      </c>
      <c r="U333" s="30">
        <f t="shared" si="140"/>
        <v>758724</v>
      </c>
      <c r="V333" s="30">
        <f t="shared" si="141"/>
        <v>219920</v>
      </c>
      <c r="W333" s="28"/>
    </row>
    <row r="334" spans="1:23" ht="30" customHeight="1" x14ac:dyDescent="0.3">
      <c r="A334" s="28" t="s">
        <v>336</v>
      </c>
      <c r="B334" s="28" t="s">
        <v>341</v>
      </c>
      <c r="C334" s="28" t="s">
        <v>88</v>
      </c>
      <c r="D334" s="29">
        <v>10</v>
      </c>
      <c r="E334" s="30">
        <v>4774</v>
      </c>
      <c r="F334" s="30">
        <f t="shared" si="131"/>
        <v>47740</v>
      </c>
      <c r="G334" s="30">
        <v>9767</v>
      </c>
      <c r="H334" s="30">
        <f t="shared" si="132"/>
        <v>97670</v>
      </c>
      <c r="I334" s="30">
        <v>0</v>
      </c>
      <c r="J334" s="30">
        <f t="shared" si="133"/>
        <v>0</v>
      </c>
      <c r="K334" s="30">
        <f t="shared" si="134"/>
        <v>14541</v>
      </c>
      <c r="L334" s="30">
        <f t="shared" si="135"/>
        <v>145410</v>
      </c>
      <c r="M334" s="29">
        <v>10</v>
      </c>
      <c r="N334" s="30">
        <v>4774</v>
      </c>
      <c r="O334" s="30">
        <f t="shared" si="136"/>
        <v>47740</v>
      </c>
      <c r="P334" s="30">
        <v>9767</v>
      </c>
      <c r="Q334" s="30">
        <f t="shared" si="137"/>
        <v>97670</v>
      </c>
      <c r="R334" s="30">
        <v>0</v>
      </c>
      <c r="S334" s="30">
        <f t="shared" si="138"/>
        <v>0</v>
      </c>
      <c r="T334" s="30">
        <f t="shared" si="139"/>
        <v>14541</v>
      </c>
      <c r="U334" s="30">
        <f t="shared" si="140"/>
        <v>145410</v>
      </c>
      <c r="V334" s="30">
        <f t="shared" si="141"/>
        <v>0</v>
      </c>
      <c r="W334" s="28"/>
    </row>
    <row r="335" spans="1:23" ht="30" customHeight="1" x14ac:dyDescent="0.3">
      <c r="A335" s="28" t="s">
        <v>336</v>
      </c>
      <c r="B335" s="28" t="s">
        <v>342</v>
      </c>
      <c r="C335" s="28" t="s">
        <v>88</v>
      </c>
      <c r="D335" s="29">
        <v>13</v>
      </c>
      <c r="E335" s="30">
        <v>7522</v>
      </c>
      <c r="F335" s="30">
        <f t="shared" si="131"/>
        <v>97786</v>
      </c>
      <c r="G335" s="30">
        <v>12209</v>
      </c>
      <c r="H335" s="30">
        <f t="shared" si="132"/>
        <v>158717</v>
      </c>
      <c r="I335" s="30">
        <v>0</v>
      </c>
      <c r="J335" s="30">
        <f t="shared" si="133"/>
        <v>0</v>
      </c>
      <c r="K335" s="30">
        <f t="shared" si="134"/>
        <v>19731</v>
      </c>
      <c r="L335" s="30">
        <f t="shared" si="135"/>
        <v>256503</v>
      </c>
      <c r="M335" s="164">
        <f>D335+20</f>
        <v>33</v>
      </c>
      <c r="N335" s="30">
        <v>7522</v>
      </c>
      <c r="O335" s="30">
        <f t="shared" si="136"/>
        <v>248226</v>
      </c>
      <c r="P335" s="30">
        <v>12209</v>
      </c>
      <c r="Q335" s="30">
        <f t="shared" si="137"/>
        <v>402897</v>
      </c>
      <c r="R335" s="30">
        <v>0</v>
      </c>
      <c r="S335" s="30">
        <f t="shared" si="138"/>
        <v>0</v>
      </c>
      <c r="T335" s="30">
        <f t="shared" si="139"/>
        <v>19731</v>
      </c>
      <c r="U335" s="30">
        <f t="shared" si="140"/>
        <v>651123</v>
      </c>
      <c r="V335" s="30">
        <f t="shared" si="141"/>
        <v>394620</v>
      </c>
      <c r="W335" s="28"/>
    </row>
    <row r="336" spans="1:23" s="85" customFormat="1" ht="30" customHeight="1" x14ac:dyDescent="0.3">
      <c r="A336" s="28" t="s">
        <v>343</v>
      </c>
      <c r="B336" s="28" t="s">
        <v>344</v>
      </c>
      <c r="C336" s="28" t="s">
        <v>88</v>
      </c>
      <c r="D336" s="29">
        <v>33</v>
      </c>
      <c r="E336" s="30">
        <v>474</v>
      </c>
      <c r="F336" s="30">
        <f t="shared" si="131"/>
        <v>15642</v>
      </c>
      <c r="G336" s="30">
        <v>4575</v>
      </c>
      <c r="H336" s="30">
        <f t="shared" si="132"/>
        <v>150975</v>
      </c>
      <c r="I336" s="30">
        <v>0</v>
      </c>
      <c r="J336" s="30">
        <f t="shared" si="133"/>
        <v>0</v>
      </c>
      <c r="K336" s="30">
        <f t="shared" si="134"/>
        <v>5049</v>
      </c>
      <c r="L336" s="30">
        <f t="shared" si="135"/>
        <v>166617</v>
      </c>
      <c r="M336" s="29">
        <v>25</v>
      </c>
      <c r="N336" s="30">
        <v>474</v>
      </c>
      <c r="O336" s="30">
        <f t="shared" si="136"/>
        <v>11850</v>
      </c>
      <c r="P336" s="30">
        <v>4575</v>
      </c>
      <c r="Q336" s="30">
        <f t="shared" si="137"/>
        <v>114375</v>
      </c>
      <c r="R336" s="30">
        <v>0</v>
      </c>
      <c r="S336" s="30">
        <f t="shared" si="138"/>
        <v>0</v>
      </c>
      <c r="T336" s="30">
        <f t="shared" si="139"/>
        <v>5049</v>
      </c>
      <c r="U336" s="30">
        <f t="shared" si="140"/>
        <v>126225</v>
      </c>
      <c r="V336" s="30">
        <f t="shared" si="141"/>
        <v>-40392</v>
      </c>
      <c r="W336" s="28"/>
    </row>
    <row r="337" spans="1:23" ht="30" customHeight="1" x14ac:dyDescent="0.3">
      <c r="A337" s="28" t="s">
        <v>343</v>
      </c>
      <c r="B337" s="28" t="s">
        <v>345</v>
      </c>
      <c r="C337" s="28" t="s">
        <v>88</v>
      </c>
      <c r="D337" s="29">
        <v>50</v>
      </c>
      <c r="E337" s="30">
        <v>518</v>
      </c>
      <c r="F337" s="30">
        <f t="shared" si="131"/>
        <v>25900</v>
      </c>
      <c r="G337" s="30">
        <v>4575</v>
      </c>
      <c r="H337" s="30">
        <f t="shared" si="132"/>
        <v>228750</v>
      </c>
      <c r="I337" s="30">
        <v>0</v>
      </c>
      <c r="J337" s="30">
        <f t="shared" si="133"/>
        <v>0</v>
      </c>
      <c r="K337" s="30">
        <f t="shared" si="134"/>
        <v>5093</v>
      </c>
      <c r="L337" s="30">
        <f t="shared" si="135"/>
        <v>254650</v>
      </c>
      <c r="M337" s="29">
        <v>50</v>
      </c>
      <c r="N337" s="30">
        <v>518</v>
      </c>
      <c r="O337" s="30">
        <f t="shared" si="136"/>
        <v>25900</v>
      </c>
      <c r="P337" s="30">
        <v>4575</v>
      </c>
      <c r="Q337" s="30">
        <f t="shared" si="137"/>
        <v>228750</v>
      </c>
      <c r="R337" s="30">
        <v>0</v>
      </c>
      <c r="S337" s="30">
        <f t="shared" si="138"/>
        <v>0</v>
      </c>
      <c r="T337" s="30">
        <f t="shared" si="139"/>
        <v>5093</v>
      </c>
      <c r="U337" s="30">
        <f t="shared" si="140"/>
        <v>254650</v>
      </c>
      <c r="V337" s="30">
        <f t="shared" si="141"/>
        <v>0</v>
      </c>
      <c r="W337" s="28"/>
    </row>
    <row r="338" spans="1:23" s="85" customFormat="1" ht="30" customHeight="1" x14ac:dyDescent="0.3">
      <c r="A338" s="28" t="s">
        <v>343</v>
      </c>
      <c r="B338" s="28" t="s">
        <v>346</v>
      </c>
      <c r="C338" s="28" t="s">
        <v>88</v>
      </c>
      <c r="D338" s="29">
        <v>39</v>
      </c>
      <c r="E338" s="30">
        <v>953</v>
      </c>
      <c r="F338" s="30">
        <f t="shared" si="131"/>
        <v>37167</v>
      </c>
      <c r="G338" s="30">
        <v>4575</v>
      </c>
      <c r="H338" s="30">
        <f t="shared" si="132"/>
        <v>178425</v>
      </c>
      <c r="I338" s="30">
        <v>0</v>
      </c>
      <c r="J338" s="30">
        <f t="shared" si="133"/>
        <v>0</v>
      </c>
      <c r="K338" s="30">
        <f t="shared" si="134"/>
        <v>5528</v>
      </c>
      <c r="L338" s="30">
        <f t="shared" si="135"/>
        <v>215592</v>
      </c>
      <c r="M338" s="29">
        <v>27</v>
      </c>
      <c r="N338" s="30">
        <v>953</v>
      </c>
      <c r="O338" s="30">
        <f t="shared" si="136"/>
        <v>25731</v>
      </c>
      <c r="P338" s="30">
        <v>4575</v>
      </c>
      <c r="Q338" s="30">
        <f t="shared" si="137"/>
        <v>123525</v>
      </c>
      <c r="R338" s="30">
        <v>0</v>
      </c>
      <c r="S338" s="30">
        <f t="shared" si="138"/>
        <v>0</v>
      </c>
      <c r="T338" s="30">
        <f t="shared" si="139"/>
        <v>5528</v>
      </c>
      <c r="U338" s="30">
        <f t="shared" si="140"/>
        <v>149256</v>
      </c>
      <c r="V338" s="30">
        <f t="shared" si="141"/>
        <v>-66336</v>
      </c>
      <c r="W338" s="28"/>
    </row>
    <row r="339" spans="1:23" ht="30" customHeight="1" x14ac:dyDescent="0.3">
      <c r="A339" s="28" t="s">
        <v>343</v>
      </c>
      <c r="B339" s="28" t="s">
        <v>347</v>
      </c>
      <c r="C339" s="28" t="s">
        <v>88</v>
      </c>
      <c r="D339" s="29">
        <v>49</v>
      </c>
      <c r="E339" s="30">
        <v>1064</v>
      </c>
      <c r="F339" s="30">
        <f t="shared" si="131"/>
        <v>52136</v>
      </c>
      <c r="G339" s="30">
        <v>5719</v>
      </c>
      <c r="H339" s="30">
        <f t="shared" si="132"/>
        <v>280231</v>
      </c>
      <c r="I339" s="30">
        <v>0</v>
      </c>
      <c r="J339" s="30">
        <f t="shared" si="133"/>
        <v>0</v>
      </c>
      <c r="K339" s="30">
        <f t="shared" si="134"/>
        <v>6783</v>
      </c>
      <c r="L339" s="30">
        <f t="shared" si="135"/>
        <v>332367</v>
      </c>
      <c r="M339" s="164">
        <f>D339+20</f>
        <v>69</v>
      </c>
      <c r="N339" s="30">
        <v>1064</v>
      </c>
      <c r="O339" s="30">
        <f t="shared" si="136"/>
        <v>73416</v>
      </c>
      <c r="P339" s="30">
        <v>5719</v>
      </c>
      <c r="Q339" s="30">
        <f t="shared" si="137"/>
        <v>394611</v>
      </c>
      <c r="R339" s="30">
        <v>0</v>
      </c>
      <c r="S339" s="30">
        <f t="shared" si="138"/>
        <v>0</v>
      </c>
      <c r="T339" s="30">
        <f t="shared" si="139"/>
        <v>6783</v>
      </c>
      <c r="U339" s="30">
        <f t="shared" si="140"/>
        <v>468027</v>
      </c>
      <c r="V339" s="30">
        <f t="shared" si="141"/>
        <v>135660</v>
      </c>
      <c r="W339" s="28"/>
    </row>
    <row r="340" spans="1:23" ht="30" customHeight="1" x14ac:dyDescent="0.3">
      <c r="A340" s="28" t="s">
        <v>343</v>
      </c>
      <c r="B340" s="28" t="s">
        <v>348</v>
      </c>
      <c r="C340" s="28" t="s">
        <v>88</v>
      </c>
      <c r="D340" s="29">
        <v>10</v>
      </c>
      <c r="E340" s="30">
        <v>1337</v>
      </c>
      <c r="F340" s="30">
        <f t="shared" si="131"/>
        <v>13370</v>
      </c>
      <c r="G340" s="30">
        <v>6863</v>
      </c>
      <c r="H340" s="30">
        <f t="shared" si="132"/>
        <v>68630</v>
      </c>
      <c r="I340" s="30">
        <v>0</v>
      </c>
      <c r="J340" s="30">
        <f t="shared" si="133"/>
        <v>0</v>
      </c>
      <c r="K340" s="30">
        <f t="shared" si="134"/>
        <v>8200</v>
      </c>
      <c r="L340" s="30">
        <f t="shared" si="135"/>
        <v>82000</v>
      </c>
      <c r="M340" s="29">
        <v>10</v>
      </c>
      <c r="N340" s="30">
        <v>1337</v>
      </c>
      <c r="O340" s="30">
        <f t="shared" si="136"/>
        <v>13370</v>
      </c>
      <c r="P340" s="30">
        <v>6863</v>
      </c>
      <c r="Q340" s="30">
        <f t="shared" si="137"/>
        <v>68630</v>
      </c>
      <c r="R340" s="30">
        <v>0</v>
      </c>
      <c r="S340" s="30">
        <f t="shared" si="138"/>
        <v>0</v>
      </c>
      <c r="T340" s="30">
        <f t="shared" si="139"/>
        <v>8200</v>
      </c>
      <c r="U340" s="30">
        <f t="shared" si="140"/>
        <v>82000</v>
      </c>
      <c r="V340" s="30">
        <f t="shared" si="141"/>
        <v>0</v>
      </c>
      <c r="W340" s="28"/>
    </row>
    <row r="341" spans="1:23" ht="30" customHeight="1" x14ac:dyDescent="0.3">
      <c r="A341" s="28" t="s">
        <v>343</v>
      </c>
      <c r="B341" s="28" t="s">
        <v>349</v>
      </c>
      <c r="C341" s="28" t="s">
        <v>88</v>
      </c>
      <c r="D341" s="29">
        <v>13</v>
      </c>
      <c r="E341" s="30">
        <v>1562</v>
      </c>
      <c r="F341" s="30">
        <f t="shared" si="131"/>
        <v>20306</v>
      </c>
      <c r="G341" s="30">
        <v>8006</v>
      </c>
      <c r="H341" s="30">
        <f t="shared" si="132"/>
        <v>104078</v>
      </c>
      <c r="I341" s="30">
        <v>0</v>
      </c>
      <c r="J341" s="30">
        <f t="shared" si="133"/>
        <v>0</v>
      </c>
      <c r="K341" s="30">
        <f t="shared" si="134"/>
        <v>9568</v>
      </c>
      <c r="L341" s="30">
        <f t="shared" si="135"/>
        <v>124384</v>
      </c>
      <c r="M341" s="164">
        <f>D341+20</f>
        <v>33</v>
      </c>
      <c r="N341" s="30">
        <v>1562</v>
      </c>
      <c r="O341" s="30">
        <f t="shared" si="136"/>
        <v>51546</v>
      </c>
      <c r="P341" s="30">
        <v>8006</v>
      </c>
      <c r="Q341" s="30">
        <f t="shared" si="137"/>
        <v>264198</v>
      </c>
      <c r="R341" s="30">
        <v>0</v>
      </c>
      <c r="S341" s="30">
        <f t="shared" si="138"/>
        <v>0</v>
      </c>
      <c r="T341" s="30">
        <f t="shared" si="139"/>
        <v>9568</v>
      </c>
      <c r="U341" s="30">
        <f t="shared" si="140"/>
        <v>315744</v>
      </c>
      <c r="V341" s="30">
        <f t="shared" si="141"/>
        <v>191360</v>
      </c>
      <c r="W341" s="28"/>
    </row>
    <row r="342" spans="1:23" s="85" customFormat="1" ht="30" customHeight="1" x14ac:dyDescent="0.3">
      <c r="A342" s="28" t="s">
        <v>350</v>
      </c>
      <c r="B342" s="28" t="s">
        <v>337</v>
      </c>
      <c r="C342" s="28" t="s">
        <v>99</v>
      </c>
      <c r="D342" s="29">
        <v>6</v>
      </c>
      <c r="E342" s="30">
        <v>266</v>
      </c>
      <c r="F342" s="30">
        <f t="shared" si="131"/>
        <v>1596</v>
      </c>
      <c r="G342" s="30">
        <v>0</v>
      </c>
      <c r="H342" s="30">
        <f t="shared" si="132"/>
        <v>0</v>
      </c>
      <c r="I342" s="30">
        <v>0</v>
      </c>
      <c r="J342" s="30">
        <f t="shared" si="133"/>
        <v>0</v>
      </c>
      <c r="K342" s="30">
        <f t="shared" si="134"/>
        <v>266</v>
      </c>
      <c r="L342" s="30">
        <f t="shared" si="135"/>
        <v>1596</v>
      </c>
      <c r="M342" s="29">
        <v>6</v>
      </c>
      <c r="N342" s="30">
        <v>266</v>
      </c>
      <c r="O342" s="30">
        <f t="shared" si="136"/>
        <v>1596</v>
      </c>
      <c r="P342" s="30">
        <v>0</v>
      </c>
      <c r="Q342" s="30">
        <f t="shared" si="137"/>
        <v>0</v>
      </c>
      <c r="R342" s="30">
        <v>0</v>
      </c>
      <c r="S342" s="30">
        <f t="shared" si="138"/>
        <v>0</v>
      </c>
      <c r="T342" s="30">
        <f t="shared" si="139"/>
        <v>266</v>
      </c>
      <c r="U342" s="30">
        <f t="shared" si="140"/>
        <v>1596</v>
      </c>
      <c r="V342" s="30">
        <f t="shared" si="141"/>
        <v>0</v>
      </c>
      <c r="W342" s="28"/>
    </row>
    <row r="343" spans="1:23" ht="30" customHeight="1" x14ac:dyDescent="0.3">
      <c r="A343" s="28" t="s">
        <v>350</v>
      </c>
      <c r="B343" s="28" t="s">
        <v>338</v>
      </c>
      <c r="C343" s="28" t="s">
        <v>99</v>
      </c>
      <c r="D343" s="29">
        <v>8</v>
      </c>
      <c r="E343" s="30">
        <v>283</v>
      </c>
      <c r="F343" s="30">
        <f t="shared" si="131"/>
        <v>2264</v>
      </c>
      <c r="G343" s="30">
        <v>0</v>
      </c>
      <c r="H343" s="30">
        <f t="shared" si="132"/>
        <v>0</v>
      </c>
      <c r="I343" s="30">
        <v>0</v>
      </c>
      <c r="J343" s="30">
        <f t="shared" si="133"/>
        <v>0</v>
      </c>
      <c r="K343" s="30">
        <f t="shared" si="134"/>
        <v>283</v>
      </c>
      <c r="L343" s="30">
        <f t="shared" si="135"/>
        <v>2264</v>
      </c>
      <c r="M343" s="29">
        <v>8</v>
      </c>
      <c r="N343" s="30">
        <v>283</v>
      </c>
      <c r="O343" s="30">
        <f t="shared" si="136"/>
        <v>2264</v>
      </c>
      <c r="P343" s="30">
        <v>0</v>
      </c>
      <c r="Q343" s="30">
        <f t="shared" si="137"/>
        <v>0</v>
      </c>
      <c r="R343" s="30">
        <v>0</v>
      </c>
      <c r="S343" s="30">
        <f t="shared" si="138"/>
        <v>0</v>
      </c>
      <c r="T343" s="30">
        <f t="shared" si="139"/>
        <v>283</v>
      </c>
      <c r="U343" s="30">
        <f t="shared" si="140"/>
        <v>2264</v>
      </c>
      <c r="V343" s="30">
        <f t="shared" si="141"/>
        <v>0</v>
      </c>
      <c r="W343" s="28"/>
    </row>
    <row r="344" spans="1:23" s="85" customFormat="1" ht="30" customHeight="1" x14ac:dyDescent="0.3">
      <c r="A344" s="28" t="s">
        <v>350</v>
      </c>
      <c r="B344" s="28" t="s">
        <v>339</v>
      </c>
      <c r="C344" s="28" t="s">
        <v>99</v>
      </c>
      <c r="D344" s="29">
        <v>7</v>
      </c>
      <c r="E344" s="30">
        <v>309</v>
      </c>
      <c r="F344" s="30">
        <f t="shared" si="131"/>
        <v>2163</v>
      </c>
      <c r="G344" s="30">
        <v>0</v>
      </c>
      <c r="H344" s="30">
        <f t="shared" si="132"/>
        <v>0</v>
      </c>
      <c r="I344" s="30">
        <v>0</v>
      </c>
      <c r="J344" s="30">
        <f t="shared" si="133"/>
        <v>0</v>
      </c>
      <c r="K344" s="30">
        <f t="shared" si="134"/>
        <v>309</v>
      </c>
      <c r="L344" s="30">
        <f t="shared" si="135"/>
        <v>2163</v>
      </c>
      <c r="M344" s="29">
        <v>7</v>
      </c>
      <c r="N344" s="30">
        <v>309</v>
      </c>
      <c r="O344" s="30">
        <f t="shared" si="136"/>
        <v>2163</v>
      </c>
      <c r="P344" s="30">
        <v>0</v>
      </c>
      <c r="Q344" s="30">
        <f t="shared" si="137"/>
        <v>0</v>
      </c>
      <c r="R344" s="30">
        <v>0</v>
      </c>
      <c r="S344" s="30">
        <f t="shared" si="138"/>
        <v>0</v>
      </c>
      <c r="T344" s="30">
        <f t="shared" si="139"/>
        <v>309</v>
      </c>
      <c r="U344" s="30">
        <f t="shared" si="140"/>
        <v>2163</v>
      </c>
      <c r="V344" s="30">
        <f t="shared" si="141"/>
        <v>0</v>
      </c>
      <c r="W344" s="28"/>
    </row>
    <row r="345" spans="1:23" ht="30" customHeight="1" x14ac:dyDescent="0.3">
      <c r="A345" s="28" t="s">
        <v>350</v>
      </c>
      <c r="B345" s="28" t="s">
        <v>340</v>
      </c>
      <c r="C345" s="28" t="s">
        <v>99</v>
      </c>
      <c r="D345" s="29">
        <v>8</v>
      </c>
      <c r="E345" s="30">
        <v>446</v>
      </c>
      <c r="F345" s="30">
        <f t="shared" si="131"/>
        <v>3568</v>
      </c>
      <c r="G345" s="30">
        <v>0</v>
      </c>
      <c r="H345" s="30">
        <f t="shared" si="132"/>
        <v>0</v>
      </c>
      <c r="I345" s="30">
        <v>0</v>
      </c>
      <c r="J345" s="30">
        <f t="shared" si="133"/>
        <v>0</v>
      </c>
      <c r="K345" s="30">
        <f t="shared" si="134"/>
        <v>446</v>
      </c>
      <c r="L345" s="30">
        <f t="shared" si="135"/>
        <v>3568</v>
      </c>
      <c r="M345" s="164">
        <f>D345+2</f>
        <v>10</v>
      </c>
      <c r="N345" s="30">
        <v>446</v>
      </c>
      <c r="O345" s="30">
        <f t="shared" si="136"/>
        <v>4460</v>
      </c>
      <c r="P345" s="30">
        <v>0</v>
      </c>
      <c r="Q345" s="30">
        <f t="shared" si="137"/>
        <v>0</v>
      </c>
      <c r="R345" s="30">
        <v>0</v>
      </c>
      <c r="S345" s="30">
        <f t="shared" si="138"/>
        <v>0</v>
      </c>
      <c r="T345" s="30">
        <f t="shared" si="139"/>
        <v>446</v>
      </c>
      <c r="U345" s="30">
        <f t="shared" si="140"/>
        <v>4460</v>
      </c>
      <c r="V345" s="30">
        <f t="shared" si="141"/>
        <v>892</v>
      </c>
      <c r="W345" s="28"/>
    </row>
    <row r="346" spans="1:23" ht="30" customHeight="1" x14ac:dyDescent="0.3">
      <c r="A346" s="28" t="s">
        <v>350</v>
      </c>
      <c r="B346" s="28" t="s">
        <v>341</v>
      </c>
      <c r="C346" s="28" t="s">
        <v>99</v>
      </c>
      <c r="D346" s="29">
        <v>2</v>
      </c>
      <c r="E346" s="30">
        <v>901</v>
      </c>
      <c r="F346" s="30">
        <f t="shared" si="131"/>
        <v>1802</v>
      </c>
      <c r="G346" s="30">
        <v>0</v>
      </c>
      <c r="H346" s="30">
        <f t="shared" si="132"/>
        <v>0</v>
      </c>
      <c r="I346" s="30">
        <v>0</v>
      </c>
      <c r="J346" s="30">
        <f t="shared" si="133"/>
        <v>0</v>
      </c>
      <c r="K346" s="30">
        <f t="shared" si="134"/>
        <v>901</v>
      </c>
      <c r="L346" s="30">
        <f t="shared" si="135"/>
        <v>1802</v>
      </c>
      <c r="M346" s="29">
        <v>2</v>
      </c>
      <c r="N346" s="30">
        <v>901</v>
      </c>
      <c r="O346" s="30">
        <f t="shared" si="136"/>
        <v>1802</v>
      </c>
      <c r="P346" s="30">
        <v>0</v>
      </c>
      <c r="Q346" s="30">
        <f t="shared" si="137"/>
        <v>0</v>
      </c>
      <c r="R346" s="30">
        <v>0</v>
      </c>
      <c r="S346" s="30">
        <f t="shared" si="138"/>
        <v>0</v>
      </c>
      <c r="T346" s="30">
        <f t="shared" si="139"/>
        <v>901</v>
      </c>
      <c r="U346" s="30">
        <f t="shared" si="140"/>
        <v>1802</v>
      </c>
      <c r="V346" s="30">
        <f t="shared" si="141"/>
        <v>0</v>
      </c>
      <c r="W346" s="28"/>
    </row>
    <row r="347" spans="1:23" ht="30" customHeight="1" x14ac:dyDescent="0.3">
      <c r="A347" s="28" t="s">
        <v>350</v>
      </c>
      <c r="B347" s="28" t="s">
        <v>342</v>
      </c>
      <c r="C347" s="28" t="s">
        <v>99</v>
      </c>
      <c r="D347" s="29">
        <v>2</v>
      </c>
      <c r="E347" s="30">
        <v>1203</v>
      </c>
      <c r="F347" s="30">
        <f t="shared" si="131"/>
        <v>2406</v>
      </c>
      <c r="G347" s="30">
        <v>0</v>
      </c>
      <c r="H347" s="30">
        <f t="shared" si="132"/>
        <v>0</v>
      </c>
      <c r="I347" s="30">
        <v>0</v>
      </c>
      <c r="J347" s="30">
        <f t="shared" si="133"/>
        <v>0</v>
      </c>
      <c r="K347" s="30">
        <f t="shared" si="134"/>
        <v>1203</v>
      </c>
      <c r="L347" s="30">
        <f t="shared" si="135"/>
        <v>2406</v>
      </c>
      <c r="M347" s="164">
        <f>D347+2</f>
        <v>4</v>
      </c>
      <c r="N347" s="30">
        <v>1203</v>
      </c>
      <c r="O347" s="30">
        <f t="shared" si="136"/>
        <v>4812</v>
      </c>
      <c r="P347" s="30">
        <v>0</v>
      </c>
      <c r="Q347" s="30">
        <f t="shared" si="137"/>
        <v>0</v>
      </c>
      <c r="R347" s="30">
        <v>0</v>
      </c>
      <c r="S347" s="30">
        <f t="shared" si="138"/>
        <v>0</v>
      </c>
      <c r="T347" s="30">
        <f t="shared" si="139"/>
        <v>1203</v>
      </c>
      <c r="U347" s="30">
        <f t="shared" si="140"/>
        <v>4812</v>
      </c>
      <c r="V347" s="30">
        <f t="shared" si="141"/>
        <v>2406</v>
      </c>
      <c r="W347" s="28"/>
    </row>
    <row r="348" spans="1:23" s="85" customFormat="1" ht="30" customHeight="1" x14ac:dyDescent="0.3">
      <c r="A348" s="28" t="s">
        <v>351</v>
      </c>
      <c r="B348" s="28" t="s">
        <v>337</v>
      </c>
      <c r="C348" s="28" t="s">
        <v>99</v>
      </c>
      <c r="D348" s="29">
        <v>6</v>
      </c>
      <c r="E348" s="30">
        <v>206</v>
      </c>
      <c r="F348" s="30">
        <f t="shared" si="131"/>
        <v>1236</v>
      </c>
      <c r="G348" s="30">
        <v>0</v>
      </c>
      <c r="H348" s="30">
        <f t="shared" si="132"/>
        <v>0</v>
      </c>
      <c r="I348" s="30">
        <v>0</v>
      </c>
      <c r="J348" s="30">
        <f t="shared" si="133"/>
        <v>0</v>
      </c>
      <c r="K348" s="30">
        <f t="shared" si="134"/>
        <v>206</v>
      </c>
      <c r="L348" s="30">
        <f t="shared" si="135"/>
        <v>1236</v>
      </c>
      <c r="M348" s="29">
        <v>6</v>
      </c>
      <c r="N348" s="30">
        <v>206</v>
      </c>
      <c r="O348" s="30">
        <f t="shared" si="136"/>
        <v>1236</v>
      </c>
      <c r="P348" s="30">
        <v>0</v>
      </c>
      <c r="Q348" s="30">
        <f t="shared" si="137"/>
        <v>0</v>
      </c>
      <c r="R348" s="30">
        <v>0</v>
      </c>
      <c r="S348" s="30">
        <f t="shared" si="138"/>
        <v>0</v>
      </c>
      <c r="T348" s="30">
        <f t="shared" si="139"/>
        <v>206</v>
      </c>
      <c r="U348" s="30">
        <f t="shared" si="140"/>
        <v>1236</v>
      </c>
      <c r="V348" s="30">
        <f t="shared" si="141"/>
        <v>0</v>
      </c>
      <c r="W348" s="28"/>
    </row>
    <row r="349" spans="1:23" ht="30" customHeight="1" x14ac:dyDescent="0.3">
      <c r="A349" s="28" t="s">
        <v>351</v>
      </c>
      <c r="B349" s="28" t="s">
        <v>338</v>
      </c>
      <c r="C349" s="28" t="s">
        <v>99</v>
      </c>
      <c r="D349" s="29">
        <v>8</v>
      </c>
      <c r="E349" s="30">
        <v>206</v>
      </c>
      <c r="F349" s="30">
        <f t="shared" si="131"/>
        <v>1648</v>
      </c>
      <c r="G349" s="30">
        <v>0</v>
      </c>
      <c r="H349" s="30">
        <f t="shared" si="132"/>
        <v>0</v>
      </c>
      <c r="I349" s="30">
        <v>0</v>
      </c>
      <c r="J349" s="30">
        <f t="shared" si="133"/>
        <v>0</v>
      </c>
      <c r="K349" s="30">
        <f t="shared" si="134"/>
        <v>206</v>
      </c>
      <c r="L349" s="30">
        <f t="shared" si="135"/>
        <v>1648</v>
      </c>
      <c r="M349" s="29">
        <v>8</v>
      </c>
      <c r="N349" s="30">
        <v>206</v>
      </c>
      <c r="O349" s="30">
        <f t="shared" si="136"/>
        <v>1648</v>
      </c>
      <c r="P349" s="30">
        <v>0</v>
      </c>
      <c r="Q349" s="30">
        <f t="shared" si="137"/>
        <v>0</v>
      </c>
      <c r="R349" s="30">
        <v>0</v>
      </c>
      <c r="S349" s="30">
        <f t="shared" si="138"/>
        <v>0</v>
      </c>
      <c r="T349" s="30">
        <f t="shared" si="139"/>
        <v>206</v>
      </c>
      <c r="U349" s="30">
        <f t="shared" si="140"/>
        <v>1648</v>
      </c>
      <c r="V349" s="30">
        <f t="shared" si="141"/>
        <v>0</v>
      </c>
      <c r="W349" s="28"/>
    </row>
    <row r="350" spans="1:23" s="85" customFormat="1" ht="30" customHeight="1" x14ac:dyDescent="0.3">
      <c r="A350" s="28" t="s">
        <v>351</v>
      </c>
      <c r="B350" s="28" t="s">
        <v>339</v>
      </c>
      <c r="C350" s="28" t="s">
        <v>99</v>
      </c>
      <c r="D350" s="29">
        <v>7</v>
      </c>
      <c r="E350" s="30">
        <v>206</v>
      </c>
      <c r="F350" s="30">
        <f t="shared" si="131"/>
        <v>1442</v>
      </c>
      <c r="G350" s="30">
        <v>0</v>
      </c>
      <c r="H350" s="30">
        <f t="shared" si="132"/>
        <v>0</v>
      </c>
      <c r="I350" s="30">
        <v>0</v>
      </c>
      <c r="J350" s="30">
        <f t="shared" si="133"/>
        <v>0</v>
      </c>
      <c r="K350" s="30">
        <f t="shared" si="134"/>
        <v>206</v>
      </c>
      <c r="L350" s="30">
        <f t="shared" si="135"/>
        <v>1442</v>
      </c>
      <c r="M350" s="29">
        <v>7</v>
      </c>
      <c r="N350" s="30">
        <v>206</v>
      </c>
      <c r="O350" s="30">
        <f t="shared" si="136"/>
        <v>1442</v>
      </c>
      <c r="P350" s="30">
        <v>0</v>
      </c>
      <c r="Q350" s="30">
        <f t="shared" si="137"/>
        <v>0</v>
      </c>
      <c r="R350" s="30">
        <v>0</v>
      </c>
      <c r="S350" s="30">
        <f t="shared" si="138"/>
        <v>0</v>
      </c>
      <c r="T350" s="30">
        <f t="shared" si="139"/>
        <v>206</v>
      </c>
      <c r="U350" s="30">
        <f t="shared" si="140"/>
        <v>1442</v>
      </c>
      <c r="V350" s="30">
        <f t="shared" si="141"/>
        <v>0</v>
      </c>
      <c r="W350" s="28"/>
    </row>
    <row r="351" spans="1:23" ht="30" customHeight="1" x14ac:dyDescent="0.3">
      <c r="A351" s="28" t="s">
        <v>351</v>
      </c>
      <c r="B351" s="28" t="s">
        <v>340</v>
      </c>
      <c r="C351" s="28" t="s">
        <v>99</v>
      </c>
      <c r="D351" s="29">
        <v>8</v>
      </c>
      <c r="E351" s="30">
        <v>231</v>
      </c>
      <c r="F351" s="30">
        <f t="shared" si="131"/>
        <v>1848</v>
      </c>
      <c r="G351" s="30">
        <v>0</v>
      </c>
      <c r="H351" s="30">
        <f t="shared" si="132"/>
        <v>0</v>
      </c>
      <c r="I351" s="30">
        <v>0</v>
      </c>
      <c r="J351" s="30">
        <f t="shared" si="133"/>
        <v>0</v>
      </c>
      <c r="K351" s="30">
        <f t="shared" si="134"/>
        <v>231</v>
      </c>
      <c r="L351" s="30">
        <f t="shared" si="135"/>
        <v>1848</v>
      </c>
      <c r="M351" s="29">
        <f>8+2</f>
        <v>10</v>
      </c>
      <c r="N351" s="30">
        <v>231</v>
      </c>
      <c r="O351" s="30">
        <f t="shared" si="136"/>
        <v>2310</v>
      </c>
      <c r="P351" s="30">
        <v>0</v>
      </c>
      <c r="Q351" s="30">
        <f t="shared" si="137"/>
        <v>0</v>
      </c>
      <c r="R351" s="30">
        <v>0</v>
      </c>
      <c r="S351" s="30">
        <f t="shared" si="138"/>
        <v>0</v>
      </c>
      <c r="T351" s="30">
        <f t="shared" si="139"/>
        <v>231</v>
      </c>
      <c r="U351" s="30">
        <f t="shared" si="140"/>
        <v>2310</v>
      </c>
      <c r="V351" s="30">
        <f t="shared" si="141"/>
        <v>462</v>
      </c>
      <c r="W351" s="28"/>
    </row>
    <row r="352" spans="1:23" ht="30" customHeight="1" x14ac:dyDescent="0.3">
      <c r="A352" s="28" t="s">
        <v>351</v>
      </c>
      <c r="B352" s="28" t="s">
        <v>341</v>
      </c>
      <c r="C352" s="28" t="s">
        <v>99</v>
      </c>
      <c r="D352" s="29">
        <v>2</v>
      </c>
      <c r="E352" s="30">
        <v>352</v>
      </c>
      <c r="F352" s="30">
        <f t="shared" si="131"/>
        <v>704</v>
      </c>
      <c r="G352" s="30">
        <v>0</v>
      </c>
      <c r="H352" s="30">
        <f t="shared" si="132"/>
        <v>0</v>
      </c>
      <c r="I352" s="30">
        <v>0</v>
      </c>
      <c r="J352" s="30">
        <f t="shared" si="133"/>
        <v>0</v>
      </c>
      <c r="K352" s="30">
        <f t="shared" si="134"/>
        <v>352</v>
      </c>
      <c r="L352" s="30">
        <f t="shared" si="135"/>
        <v>704</v>
      </c>
      <c r="M352" s="29">
        <v>2</v>
      </c>
      <c r="N352" s="30">
        <v>352</v>
      </c>
      <c r="O352" s="30">
        <f t="shared" si="136"/>
        <v>704</v>
      </c>
      <c r="P352" s="30">
        <v>0</v>
      </c>
      <c r="Q352" s="30">
        <f t="shared" si="137"/>
        <v>0</v>
      </c>
      <c r="R352" s="30">
        <v>0</v>
      </c>
      <c r="S352" s="30">
        <f t="shared" si="138"/>
        <v>0</v>
      </c>
      <c r="T352" s="30">
        <f t="shared" si="139"/>
        <v>352</v>
      </c>
      <c r="U352" s="30">
        <f t="shared" si="140"/>
        <v>704</v>
      </c>
      <c r="V352" s="30">
        <f t="shared" si="141"/>
        <v>0</v>
      </c>
      <c r="W352" s="28"/>
    </row>
    <row r="353" spans="1:23" ht="30" customHeight="1" x14ac:dyDescent="0.3">
      <c r="A353" s="28" t="s">
        <v>351</v>
      </c>
      <c r="B353" s="28" t="s">
        <v>342</v>
      </c>
      <c r="C353" s="28" t="s">
        <v>99</v>
      </c>
      <c r="D353" s="29">
        <v>2</v>
      </c>
      <c r="E353" s="30">
        <v>597</v>
      </c>
      <c r="F353" s="30">
        <f t="shared" si="131"/>
        <v>1194</v>
      </c>
      <c r="G353" s="30">
        <v>0</v>
      </c>
      <c r="H353" s="30">
        <f t="shared" si="132"/>
        <v>0</v>
      </c>
      <c r="I353" s="30">
        <v>0</v>
      </c>
      <c r="J353" s="30">
        <f t="shared" si="133"/>
        <v>0</v>
      </c>
      <c r="K353" s="30">
        <f t="shared" si="134"/>
        <v>597</v>
      </c>
      <c r="L353" s="30">
        <f t="shared" si="135"/>
        <v>1194</v>
      </c>
      <c r="M353" s="29">
        <f>2+2</f>
        <v>4</v>
      </c>
      <c r="N353" s="30">
        <v>597</v>
      </c>
      <c r="O353" s="30">
        <f t="shared" si="136"/>
        <v>2388</v>
      </c>
      <c r="P353" s="30">
        <v>0</v>
      </c>
      <c r="Q353" s="30">
        <f t="shared" si="137"/>
        <v>0</v>
      </c>
      <c r="R353" s="30">
        <v>0</v>
      </c>
      <c r="S353" s="30">
        <f t="shared" si="138"/>
        <v>0</v>
      </c>
      <c r="T353" s="30">
        <f t="shared" si="139"/>
        <v>597</v>
      </c>
      <c r="U353" s="30">
        <f t="shared" si="140"/>
        <v>2388</v>
      </c>
      <c r="V353" s="30">
        <f t="shared" si="141"/>
        <v>1194</v>
      </c>
      <c r="W353" s="28"/>
    </row>
    <row r="354" spans="1:23" s="85" customFormat="1" ht="30" customHeight="1" x14ac:dyDescent="0.3">
      <c r="A354" s="28" t="s">
        <v>352</v>
      </c>
      <c r="B354" s="28" t="s">
        <v>353</v>
      </c>
      <c r="C354" s="28" t="s">
        <v>88</v>
      </c>
      <c r="D354" s="29">
        <v>107</v>
      </c>
      <c r="E354" s="30">
        <v>812</v>
      </c>
      <c r="F354" s="30">
        <f t="shared" si="131"/>
        <v>86884</v>
      </c>
      <c r="G354" s="30">
        <v>10423</v>
      </c>
      <c r="H354" s="30">
        <f t="shared" si="132"/>
        <v>1115261</v>
      </c>
      <c r="I354" s="30">
        <v>0</v>
      </c>
      <c r="J354" s="30">
        <f t="shared" si="133"/>
        <v>0</v>
      </c>
      <c r="K354" s="30">
        <f t="shared" si="134"/>
        <v>11235</v>
      </c>
      <c r="L354" s="30">
        <f t="shared" si="135"/>
        <v>1202145</v>
      </c>
      <c r="M354" s="29">
        <f>D354+20</f>
        <v>127</v>
      </c>
      <c r="N354" s="30">
        <v>812</v>
      </c>
      <c r="O354" s="30">
        <f t="shared" si="136"/>
        <v>103124</v>
      </c>
      <c r="P354" s="30">
        <v>10423</v>
      </c>
      <c r="Q354" s="30">
        <f t="shared" si="137"/>
        <v>1323721</v>
      </c>
      <c r="R354" s="30">
        <v>0</v>
      </c>
      <c r="S354" s="30">
        <f t="shared" si="138"/>
        <v>0</v>
      </c>
      <c r="T354" s="30">
        <f t="shared" si="139"/>
        <v>11235</v>
      </c>
      <c r="U354" s="30">
        <f t="shared" si="140"/>
        <v>1426845</v>
      </c>
      <c r="V354" s="30">
        <f t="shared" si="141"/>
        <v>224700</v>
      </c>
      <c r="W354" s="28"/>
    </row>
    <row r="355" spans="1:23" s="85" customFormat="1" ht="30" customHeight="1" x14ac:dyDescent="0.3">
      <c r="A355" s="28" t="s">
        <v>354</v>
      </c>
      <c r="B355" s="28" t="s">
        <v>353</v>
      </c>
      <c r="C355" s="28" t="s">
        <v>88</v>
      </c>
      <c r="D355" s="29">
        <v>107</v>
      </c>
      <c r="E355" s="30">
        <v>386</v>
      </c>
      <c r="F355" s="30">
        <f t="shared" si="131"/>
        <v>41302</v>
      </c>
      <c r="G355" s="30">
        <v>6863</v>
      </c>
      <c r="H355" s="30">
        <f t="shared" si="132"/>
        <v>734341</v>
      </c>
      <c r="I355" s="30">
        <v>0</v>
      </c>
      <c r="J355" s="30">
        <f t="shared" si="133"/>
        <v>0</v>
      </c>
      <c r="K355" s="30">
        <f t="shared" si="134"/>
        <v>7249</v>
      </c>
      <c r="L355" s="30">
        <f t="shared" si="135"/>
        <v>775643</v>
      </c>
      <c r="M355" s="164">
        <f>D355+20</f>
        <v>127</v>
      </c>
      <c r="N355" s="30">
        <v>386</v>
      </c>
      <c r="O355" s="30">
        <f t="shared" si="136"/>
        <v>49022</v>
      </c>
      <c r="P355" s="30">
        <v>6863</v>
      </c>
      <c r="Q355" s="30">
        <f t="shared" si="137"/>
        <v>871601</v>
      </c>
      <c r="R355" s="30">
        <v>0</v>
      </c>
      <c r="S355" s="30">
        <f t="shared" si="138"/>
        <v>0</v>
      </c>
      <c r="T355" s="30">
        <f t="shared" si="139"/>
        <v>7249</v>
      </c>
      <c r="U355" s="30">
        <f t="shared" si="140"/>
        <v>920623</v>
      </c>
      <c r="V355" s="30">
        <f t="shared" si="141"/>
        <v>144980</v>
      </c>
      <c r="W355" s="28"/>
    </row>
    <row r="356" spans="1:23" s="85" customFormat="1" ht="30" customHeight="1" x14ac:dyDescent="0.3">
      <c r="A356" s="28" t="s">
        <v>355</v>
      </c>
      <c r="B356" s="28" t="s">
        <v>353</v>
      </c>
      <c r="C356" s="28" t="s">
        <v>99</v>
      </c>
      <c r="D356" s="29">
        <v>27</v>
      </c>
      <c r="E356" s="30">
        <v>206</v>
      </c>
      <c r="F356" s="30">
        <f t="shared" si="131"/>
        <v>5562</v>
      </c>
      <c r="G356" s="30">
        <v>0</v>
      </c>
      <c r="H356" s="30">
        <f t="shared" si="132"/>
        <v>0</v>
      </c>
      <c r="I356" s="30">
        <v>0</v>
      </c>
      <c r="J356" s="30">
        <f t="shared" si="133"/>
        <v>0</v>
      </c>
      <c r="K356" s="30">
        <f t="shared" si="134"/>
        <v>206</v>
      </c>
      <c r="L356" s="30">
        <f t="shared" si="135"/>
        <v>5562</v>
      </c>
      <c r="M356" s="29">
        <f>D356+2</f>
        <v>29</v>
      </c>
      <c r="N356" s="30">
        <v>206</v>
      </c>
      <c r="O356" s="30">
        <f t="shared" si="136"/>
        <v>5974</v>
      </c>
      <c r="P356" s="30">
        <v>0</v>
      </c>
      <c r="Q356" s="30">
        <f t="shared" si="137"/>
        <v>0</v>
      </c>
      <c r="R356" s="30">
        <v>0</v>
      </c>
      <c r="S356" s="30">
        <f t="shared" si="138"/>
        <v>0</v>
      </c>
      <c r="T356" s="30">
        <f t="shared" si="139"/>
        <v>206</v>
      </c>
      <c r="U356" s="30">
        <f t="shared" si="140"/>
        <v>5974</v>
      </c>
      <c r="V356" s="30">
        <f t="shared" si="141"/>
        <v>412</v>
      </c>
      <c r="W356" s="28"/>
    </row>
    <row r="357" spans="1:23" s="85" customFormat="1" ht="30" customHeight="1" x14ac:dyDescent="0.3">
      <c r="A357" s="28" t="s">
        <v>356</v>
      </c>
      <c r="B357" s="28" t="s">
        <v>353</v>
      </c>
      <c r="C357" s="28" t="s">
        <v>99</v>
      </c>
      <c r="D357" s="29">
        <v>27</v>
      </c>
      <c r="E357" s="30">
        <v>163</v>
      </c>
      <c r="F357" s="30">
        <f t="shared" si="131"/>
        <v>4401</v>
      </c>
      <c r="G357" s="30">
        <v>0</v>
      </c>
      <c r="H357" s="30">
        <f t="shared" si="132"/>
        <v>0</v>
      </c>
      <c r="I357" s="30">
        <v>0</v>
      </c>
      <c r="J357" s="30">
        <f t="shared" si="133"/>
        <v>0</v>
      </c>
      <c r="K357" s="30">
        <f t="shared" si="134"/>
        <v>163</v>
      </c>
      <c r="L357" s="30">
        <f t="shared" si="135"/>
        <v>4401</v>
      </c>
      <c r="M357" s="164">
        <f>D357+2</f>
        <v>29</v>
      </c>
      <c r="N357" s="30">
        <v>163</v>
      </c>
      <c r="O357" s="30">
        <f t="shared" si="136"/>
        <v>4727</v>
      </c>
      <c r="P357" s="30">
        <v>0</v>
      </c>
      <c r="Q357" s="30">
        <f t="shared" si="137"/>
        <v>0</v>
      </c>
      <c r="R357" s="30">
        <v>0</v>
      </c>
      <c r="S357" s="30">
        <f t="shared" si="138"/>
        <v>0</v>
      </c>
      <c r="T357" s="30">
        <f t="shared" si="139"/>
        <v>163</v>
      </c>
      <c r="U357" s="30">
        <f t="shared" si="140"/>
        <v>4727</v>
      </c>
      <c r="V357" s="30">
        <f t="shared" si="141"/>
        <v>326</v>
      </c>
      <c r="W357" s="28"/>
    </row>
    <row r="358" spans="1:23" s="85" customFormat="1" ht="30" customHeight="1" x14ac:dyDescent="0.3">
      <c r="A358" s="28" t="s">
        <v>357</v>
      </c>
      <c r="B358" s="28" t="s">
        <v>353</v>
      </c>
      <c r="C358" s="28" t="s">
        <v>99</v>
      </c>
      <c r="D358" s="29">
        <v>8</v>
      </c>
      <c r="E358" s="30">
        <v>266</v>
      </c>
      <c r="F358" s="30">
        <f t="shared" si="131"/>
        <v>2128</v>
      </c>
      <c r="G358" s="30">
        <v>0</v>
      </c>
      <c r="H358" s="30">
        <f t="shared" si="132"/>
        <v>0</v>
      </c>
      <c r="I358" s="30">
        <v>0</v>
      </c>
      <c r="J358" s="30">
        <f t="shared" si="133"/>
        <v>0</v>
      </c>
      <c r="K358" s="30">
        <f t="shared" si="134"/>
        <v>266</v>
      </c>
      <c r="L358" s="30">
        <f t="shared" si="135"/>
        <v>2128</v>
      </c>
      <c r="M358" s="164">
        <f>D358+2</f>
        <v>10</v>
      </c>
      <c r="N358" s="30">
        <v>266</v>
      </c>
      <c r="O358" s="30">
        <f t="shared" si="136"/>
        <v>2660</v>
      </c>
      <c r="P358" s="30">
        <v>0</v>
      </c>
      <c r="Q358" s="30">
        <f t="shared" si="137"/>
        <v>0</v>
      </c>
      <c r="R358" s="30">
        <v>0</v>
      </c>
      <c r="S358" s="30">
        <f t="shared" si="138"/>
        <v>0</v>
      </c>
      <c r="T358" s="30">
        <f t="shared" si="139"/>
        <v>266</v>
      </c>
      <c r="U358" s="30">
        <f t="shared" si="140"/>
        <v>2660</v>
      </c>
      <c r="V358" s="30">
        <f t="shared" si="141"/>
        <v>532</v>
      </c>
      <c r="W358" s="28"/>
    </row>
    <row r="359" spans="1:23" ht="30" customHeight="1" x14ac:dyDescent="0.3">
      <c r="A359" s="28" t="s">
        <v>358</v>
      </c>
      <c r="B359" s="28" t="s">
        <v>359</v>
      </c>
      <c r="C359" s="28" t="s">
        <v>88</v>
      </c>
      <c r="D359" s="29">
        <v>350</v>
      </c>
      <c r="E359" s="30">
        <v>203</v>
      </c>
      <c r="F359" s="30">
        <f t="shared" si="131"/>
        <v>71050</v>
      </c>
      <c r="G359" s="30">
        <v>4902</v>
      </c>
      <c r="H359" s="30">
        <f t="shared" si="132"/>
        <v>1715700</v>
      </c>
      <c r="I359" s="30">
        <v>0</v>
      </c>
      <c r="J359" s="30">
        <f t="shared" si="133"/>
        <v>0</v>
      </c>
      <c r="K359" s="30">
        <f t="shared" si="134"/>
        <v>5105</v>
      </c>
      <c r="L359" s="30">
        <f t="shared" si="135"/>
        <v>1786750</v>
      </c>
      <c r="M359" s="164">
        <f>D359+2</f>
        <v>352</v>
      </c>
      <c r="N359" s="30">
        <v>203</v>
      </c>
      <c r="O359" s="30">
        <f t="shared" si="136"/>
        <v>71456</v>
      </c>
      <c r="P359" s="30">
        <v>4902</v>
      </c>
      <c r="Q359" s="30">
        <f t="shared" si="137"/>
        <v>1725504</v>
      </c>
      <c r="R359" s="30">
        <v>0</v>
      </c>
      <c r="S359" s="30">
        <f t="shared" si="138"/>
        <v>0</v>
      </c>
      <c r="T359" s="30">
        <f t="shared" si="139"/>
        <v>5105</v>
      </c>
      <c r="U359" s="30">
        <f t="shared" si="140"/>
        <v>1796960</v>
      </c>
      <c r="V359" s="30">
        <f t="shared" si="141"/>
        <v>10210</v>
      </c>
      <c r="W359" s="28"/>
    </row>
    <row r="360" spans="1:23" ht="30" customHeight="1" x14ac:dyDescent="0.3">
      <c r="A360" s="28" t="s">
        <v>358</v>
      </c>
      <c r="B360" s="28" t="s">
        <v>360</v>
      </c>
      <c r="C360" s="28" t="s">
        <v>88</v>
      </c>
      <c r="D360" s="29">
        <v>132</v>
      </c>
      <c r="E360" s="30">
        <v>339</v>
      </c>
      <c r="F360" s="30">
        <f t="shared" si="131"/>
        <v>44748</v>
      </c>
      <c r="G360" s="30">
        <v>3582</v>
      </c>
      <c r="H360" s="30">
        <f t="shared" si="132"/>
        <v>472824</v>
      </c>
      <c r="I360" s="30">
        <v>0</v>
      </c>
      <c r="J360" s="30">
        <f t="shared" si="133"/>
        <v>0</v>
      </c>
      <c r="K360" s="30">
        <f t="shared" si="134"/>
        <v>3921</v>
      </c>
      <c r="L360" s="30">
        <f t="shared" si="135"/>
        <v>517572</v>
      </c>
      <c r="M360" s="164">
        <f>D360+2</f>
        <v>134</v>
      </c>
      <c r="N360" s="30">
        <v>339</v>
      </c>
      <c r="O360" s="30">
        <f t="shared" si="136"/>
        <v>45426</v>
      </c>
      <c r="P360" s="30">
        <v>3582</v>
      </c>
      <c r="Q360" s="30">
        <f t="shared" si="137"/>
        <v>479988</v>
      </c>
      <c r="R360" s="30">
        <v>0</v>
      </c>
      <c r="S360" s="30">
        <f t="shared" si="138"/>
        <v>0</v>
      </c>
      <c r="T360" s="30">
        <f t="shared" si="139"/>
        <v>3921</v>
      </c>
      <c r="U360" s="30">
        <f t="shared" si="140"/>
        <v>525414</v>
      </c>
      <c r="V360" s="30">
        <f t="shared" si="141"/>
        <v>7842</v>
      </c>
      <c r="W360" s="28"/>
    </row>
    <row r="361" spans="1:23" ht="30" customHeight="1" x14ac:dyDescent="0.3">
      <c r="A361" s="23" t="s">
        <v>361</v>
      </c>
      <c r="B361" s="23" t="s">
        <v>362</v>
      </c>
      <c r="C361" s="23" t="s">
        <v>88</v>
      </c>
      <c r="D361" s="24">
        <v>10</v>
      </c>
      <c r="E361" s="27">
        <v>340</v>
      </c>
      <c r="F361" s="27">
        <f t="shared" si="131"/>
        <v>3400</v>
      </c>
      <c r="G361" s="27">
        <v>9427</v>
      </c>
      <c r="H361" s="27">
        <f t="shared" si="132"/>
        <v>94270</v>
      </c>
      <c r="I361" s="27">
        <v>0</v>
      </c>
      <c r="J361" s="27">
        <f t="shared" si="133"/>
        <v>0</v>
      </c>
      <c r="K361" s="27">
        <f t="shared" si="134"/>
        <v>9767</v>
      </c>
      <c r="L361" s="27">
        <f t="shared" si="135"/>
        <v>97670</v>
      </c>
      <c r="M361" s="24">
        <v>10</v>
      </c>
      <c r="N361" s="27">
        <v>340</v>
      </c>
      <c r="O361" s="27">
        <f t="shared" si="136"/>
        <v>3400</v>
      </c>
      <c r="P361" s="27">
        <v>9427</v>
      </c>
      <c r="Q361" s="27">
        <f t="shared" si="137"/>
        <v>94270</v>
      </c>
      <c r="R361" s="27">
        <v>0</v>
      </c>
      <c r="S361" s="27">
        <f t="shared" si="138"/>
        <v>0</v>
      </c>
      <c r="T361" s="27">
        <f t="shared" si="139"/>
        <v>9767</v>
      </c>
      <c r="U361" s="27">
        <f t="shared" si="140"/>
        <v>97670</v>
      </c>
      <c r="V361" s="27">
        <f t="shared" si="141"/>
        <v>0</v>
      </c>
      <c r="W361" s="23"/>
    </row>
    <row r="362" spans="1:23" ht="30" customHeight="1" x14ac:dyDescent="0.3">
      <c r="A362" s="23" t="s">
        <v>363</v>
      </c>
      <c r="B362" s="23" t="s">
        <v>0</v>
      </c>
      <c r="C362" s="23" t="s">
        <v>88</v>
      </c>
      <c r="D362" s="24">
        <v>340</v>
      </c>
      <c r="E362" s="27">
        <v>171</v>
      </c>
      <c r="F362" s="27">
        <f t="shared" si="131"/>
        <v>58140</v>
      </c>
      <c r="G362" s="27">
        <v>0</v>
      </c>
      <c r="H362" s="27">
        <f t="shared" si="132"/>
        <v>0</v>
      </c>
      <c r="I362" s="27">
        <v>0</v>
      </c>
      <c r="J362" s="27">
        <f t="shared" si="133"/>
        <v>0</v>
      </c>
      <c r="K362" s="27">
        <f t="shared" si="134"/>
        <v>171</v>
      </c>
      <c r="L362" s="27">
        <f t="shared" si="135"/>
        <v>58140</v>
      </c>
      <c r="M362" s="164">
        <f>D362+2</f>
        <v>342</v>
      </c>
      <c r="N362" s="27">
        <v>171</v>
      </c>
      <c r="O362" s="27">
        <f t="shared" si="136"/>
        <v>58482</v>
      </c>
      <c r="P362" s="27">
        <v>0</v>
      </c>
      <c r="Q362" s="27">
        <f t="shared" si="137"/>
        <v>0</v>
      </c>
      <c r="R362" s="27">
        <v>0</v>
      </c>
      <c r="S362" s="27">
        <f t="shared" si="138"/>
        <v>0</v>
      </c>
      <c r="T362" s="27">
        <f t="shared" si="139"/>
        <v>171</v>
      </c>
      <c r="U362" s="27">
        <f t="shared" si="140"/>
        <v>58482</v>
      </c>
      <c r="V362" s="27">
        <f t="shared" si="141"/>
        <v>342</v>
      </c>
      <c r="W362" s="23"/>
    </row>
    <row r="363" spans="1:23" ht="30" customHeight="1" x14ac:dyDescent="0.3">
      <c r="A363" s="23" t="s">
        <v>364</v>
      </c>
      <c r="B363" s="23" t="s">
        <v>364</v>
      </c>
      <c r="C363" s="23" t="s">
        <v>99</v>
      </c>
      <c r="D363" s="24">
        <v>8</v>
      </c>
      <c r="E363" s="27">
        <v>7264</v>
      </c>
      <c r="F363" s="27">
        <f t="shared" si="131"/>
        <v>58112</v>
      </c>
      <c r="G363" s="27">
        <v>0</v>
      </c>
      <c r="H363" s="27">
        <f t="shared" si="132"/>
        <v>0</v>
      </c>
      <c r="I363" s="27">
        <v>0</v>
      </c>
      <c r="J363" s="27">
        <f t="shared" si="133"/>
        <v>0</v>
      </c>
      <c r="K363" s="27">
        <f t="shared" si="134"/>
        <v>7264</v>
      </c>
      <c r="L363" s="27">
        <f t="shared" si="135"/>
        <v>58112</v>
      </c>
      <c r="M363" s="24">
        <v>8</v>
      </c>
      <c r="N363" s="27">
        <v>7264</v>
      </c>
      <c r="O363" s="27">
        <f t="shared" si="136"/>
        <v>58112</v>
      </c>
      <c r="P363" s="27">
        <v>0</v>
      </c>
      <c r="Q363" s="27">
        <f t="shared" si="137"/>
        <v>0</v>
      </c>
      <c r="R363" s="27">
        <v>0</v>
      </c>
      <c r="S363" s="27">
        <f t="shared" si="138"/>
        <v>0</v>
      </c>
      <c r="T363" s="27">
        <f t="shared" si="139"/>
        <v>7264</v>
      </c>
      <c r="U363" s="27">
        <f t="shared" si="140"/>
        <v>58112</v>
      </c>
      <c r="V363" s="27">
        <f t="shared" si="141"/>
        <v>0</v>
      </c>
      <c r="W363" s="23"/>
    </row>
    <row r="364" spans="1:23" ht="30" customHeight="1" x14ac:dyDescent="0.3">
      <c r="A364" s="23" t="s">
        <v>365</v>
      </c>
      <c r="B364" s="23" t="s">
        <v>366</v>
      </c>
      <c r="C364" s="23" t="s">
        <v>265</v>
      </c>
      <c r="D364" s="24">
        <v>233</v>
      </c>
      <c r="E364" s="27">
        <v>566</v>
      </c>
      <c r="F364" s="27">
        <f t="shared" si="131"/>
        <v>131878</v>
      </c>
      <c r="G364" s="27">
        <v>0</v>
      </c>
      <c r="H364" s="27">
        <f t="shared" si="132"/>
        <v>0</v>
      </c>
      <c r="I364" s="27">
        <v>0</v>
      </c>
      <c r="J364" s="27">
        <f t="shared" si="133"/>
        <v>0</v>
      </c>
      <c r="K364" s="27">
        <f t="shared" si="134"/>
        <v>566</v>
      </c>
      <c r="L364" s="27">
        <f t="shared" si="135"/>
        <v>131878</v>
      </c>
      <c r="M364" s="164">
        <f>D364+2</f>
        <v>235</v>
      </c>
      <c r="N364" s="27">
        <v>566</v>
      </c>
      <c r="O364" s="27">
        <f t="shared" si="136"/>
        <v>133010</v>
      </c>
      <c r="P364" s="27">
        <v>0</v>
      </c>
      <c r="Q364" s="27">
        <f t="shared" si="137"/>
        <v>0</v>
      </c>
      <c r="R364" s="27">
        <v>0</v>
      </c>
      <c r="S364" s="27">
        <f t="shared" si="138"/>
        <v>0</v>
      </c>
      <c r="T364" s="27">
        <f t="shared" si="139"/>
        <v>566</v>
      </c>
      <c r="U364" s="27">
        <f t="shared" si="140"/>
        <v>133010</v>
      </c>
      <c r="V364" s="27">
        <f t="shared" si="141"/>
        <v>1132</v>
      </c>
      <c r="W364" s="23"/>
    </row>
    <row r="365" spans="1:23" ht="30" customHeight="1" x14ac:dyDescent="0.3">
      <c r="A365" s="23" t="s">
        <v>367</v>
      </c>
      <c r="B365" s="23" t="s">
        <v>366</v>
      </c>
      <c r="C365" s="23" t="s">
        <v>99</v>
      </c>
      <c r="D365" s="24">
        <v>32</v>
      </c>
      <c r="E365" s="27">
        <v>74</v>
      </c>
      <c r="F365" s="27">
        <f t="shared" si="131"/>
        <v>2368</v>
      </c>
      <c r="G365" s="27">
        <v>0</v>
      </c>
      <c r="H365" s="27">
        <f t="shared" si="132"/>
        <v>0</v>
      </c>
      <c r="I365" s="27">
        <v>0</v>
      </c>
      <c r="J365" s="27">
        <f t="shared" si="133"/>
        <v>0</v>
      </c>
      <c r="K365" s="27">
        <f t="shared" si="134"/>
        <v>74</v>
      </c>
      <c r="L365" s="27">
        <f t="shared" si="135"/>
        <v>2368</v>
      </c>
      <c r="M365" s="24">
        <v>32</v>
      </c>
      <c r="N365" s="27">
        <v>74</v>
      </c>
      <c r="O365" s="27">
        <f t="shared" si="136"/>
        <v>2368</v>
      </c>
      <c r="P365" s="27">
        <v>0</v>
      </c>
      <c r="Q365" s="27">
        <f t="shared" si="137"/>
        <v>0</v>
      </c>
      <c r="R365" s="27">
        <v>0</v>
      </c>
      <c r="S365" s="27">
        <f t="shared" si="138"/>
        <v>0</v>
      </c>
      <c r="T365" s="27">
        <f t="shared" si="139"/>
        <v>74</v>
      </c>
      <c r="U365" s="27">
        <f t="shared" si="140"/>
        <v>2368</v>
      </c>
      <c r="V365" s="27">
        <f t="shared" si="141"/>
        <v>0</v>
      </c>
      <c r="W365" s="23"/>
    </row>
    <row r="366" spans="1:23" ht="30" customHeight="1" x14ac:dyDescent="0.3">
      <c r="A366" s="23" t="s">
        <v>368</v>
      </c>
      <c r="B366" s="23" t="s">
        <v>366</v>
      </c>
      <c r="C366" s="23" t="s">
        <v>99</v>
      </c>
      <c r="D366" s="24">
        <v>96</v>
      </c>
      <c r="E366" s="27">
        <v>16</v>
      </c>
      <c r="F366" s="27">
        <f t="shared" si="131"/>
        <v>1536</v>
      </c>
      <c r="G366" s="27">
        <v>0</v>
      </c>
      <c r="H366" s="27">
        <f t="shared" si="132"/>
        <v>0</v>
      </c>
      <c r="I366" s="27">
        <v>0</v>
      </c>
      <c r="J366" s="27">
        <f t="shared" si="133"/>
        <v>0</v>
      </c>
      <c r="K366" s="27">
        <f t="shared" si="134"/>
        <v>16</v>
      </c>
      <c r="L366" s="27">
        <f t="shared" si="135"/>
        <v>1536</v>
      </c>
      <c r="M366" s="24">
        <v>96</v>
      </c>
      <c r="N366" s="27">
        <v>16</v>
      </c>
      <c r="O366" s="27">
        <f t="shared" si="136"/>
        <v>1536</v>
      </c>
      <c r="P366" s="27">
        <v>0</v>
      </c>
      <c r="Q366" s="27">
        <f t="shared" si="137"/>
        <v>0</v>
      </c>
      <c r="R366" s="27">
        <v>0</v>
      </c>
      <c r="S366" s="27">
        <f t="shared" si="138"/>
        <v>0</v>
      </c>
      <c r="T366" s="27">
        <f t="shared" si="139"/>
        <v>16</v>
      </c>
      <c r="U366" s="27">
        <f t="shared" si="140"/>
        <v>1536</v>
      </c>
      <c r="V366" s="27">
        <f t="shared" si="141"/>
        <v>0</v>
      </c>
      <c r="W366" s="23"/>
    </row>
    <row r="367" spans="1:23" ht="30" customHeight="1" x14ac:dyDescent="0.3">
      <c r="A367" s="23" t="s">
        <v>369</v>
      </c>
      <c r="B367" s="23" t="s">
        <v>366</v>
      </c>
      <c r="C367" s="23" t="s">
        <v>99</v>
      </c>
      <c r="D367" s="24">
        <v>64</v>
      </c>
      <c r="E367" s="27">
        <v>25</v>
      </c>
      <c r="F367" s="27">
        <f t="shared" si="131"/>
        <v>1600</v>
      </c>
      <c r="G367" s="27">
        <v>0</v>
      </c>
      <c r="H367" s="27">
        <f t="shared" si="132"/>
        <v>0</v>
      </c>
      <c r="I367" s="27">
        <v>0</v>
      </c>
      <c r="J367" s="27">
        <f t="shared" si="133"/>
        <v>0</v>
      </c>
      <c r="K367" s="27">
        <f t="shared" si="134"/>
        <v>25</v>
      </c>
      <c r="L367" s="27">
        <f t="shared" si="135"/>
        <v>1600</v>
      </c>
      <c r="M367" s="24">
        <v>64</v>
      </c>
      <c r="N367" s="27">
        <v>25</v>
      </c>
      <c r="O367" s="27">
        <f t="shared" si="136"/>
        <v>1600</v>
      </c>
      <c r="P367" s="27">
        <v>0</v>
      </c>
      <c r="Q367" s="27">
        <f t="shared" si="137"/>
        <v>0</v>
      </c>
      <c r="R367" s="27">
        <v>0</v>
      </c>
      <c r="S367" s="27">
        <f t="shared" si="138"/>
        <v>0</v>
      </c>
      <c r="T367" s="27">
        <f t="shared" si="139"/>
        <v>25</v>
      </c>
      <c r="U367" s="27">
        <f t="shared" si="140"/>
        <v>1600</v>
      </c>
      <c r="V367" s="27">
        <f t="shared" si="141"/>
        <v>0</v>
      </c>
      <c r="W367" s="23"/>
    </row>
    <row r="368" spans="1:23" ht="30" customHeight="1" x14ac:dyDescent="0.3">
      <c r="A368" s="23" t="s">
        <v>370</v>
      </c>
      <c r="B368" s="23" t="s">
        <v>366</v>
      </c>
      <c r="C368" s="23" t="s">
        <v>99</v>
      </c>
      <c r="D368" s="24">
        <v>32</v>
      </c>
      <c r="E368" s="27">
        <v>111</v>
      </c>
      <c r="F368" s="27">
        <f t="shared" si="131"/>
        <v>3552</v>
      </c>
      <c r="G368" s="27">
        <v>0</v>
      </c>
      <c r="H368" s="27">
        <f t="shared" si="132"/>
        <v>0</v>
      </c>
      <c r="I368" s="27">
        <v>0</v>
      </c>
      <c r="J368" s="27">
        <f t="shared" si="133"/>
        <v>0</v>
      </c>
      <c r="K368" s="27">
        <f t="shared" si="134"/>
        <v>111</v>
      </c>
      <c r="L368" s="27">
        <f t="shared" si="135"/>
        <v>3552</v>
      </c>
      <c r="M368" s="24">
        <v>32</v>
      </c>
      <c r="N368" s="27">
        <v>111</v>
      </c>
      <c r="O368" s="27">
        <f t="shared" si="136"/>
        <v>3552</v>
      </c>
      <c r="P368" s="27">
        <v>0</v>
      </c>
      <c r="Q368" s="27">
        <f t="shared" si="137"/>
        <v>0</v>
      </c>
      <c r="R368" s="27">
        <v>0</v>
      </c>
      <c r="S368" s="27">
        <f t="shared" si="138"/>
        <v>0</v>
      </c>
      <c r="T368" s="27">
        <f t="shared" si="139"/>
        <v>111</v>
      </c>
      <c r="U368" s="27">
        <f t="shared" si="140"/>
        <v>3552</v>
      </c>
      <c r="V368" s="27">
        <f t="shared" si="141"/>
        <v>0</v>
      </c>
      <c r="W368" s="23"/>
    </row>
    <row r="369" spans="1:23" ht="30" customHeight="1" x14ac:dyDescent="0.3">
      <c r="A369" s="23" t="s">
        <v>371</v>
      </c>
      <c r="B369" s="23" t="s">
        <v>366</v>
      </c>
      <c r="C369" s="23" t="s">
        <v>99</v>
      </c>
      <c r="D369" s="24">
        <v>201</v>
      </c>
      <c r="E369" s="27">
        <v>62</v>
      </c>
      <c r="F369" s="27">
        <f t="shared" si="131"/>
        <v>12462</v>
      </c>
      <c r="G369" s="27">
        <v>0</v>
      </c>
      <c r="H369" s="27">
        <f t="shared" si="132"/>
        <v>0</v>
      </c>
      <c r="I369" s="27">
        <v>0</v>
      </c>
      <c r="J369" s="27">
        <f t="shared" si="133"/>
        <v>0</v>
      </c>
      <c r="K369" s="27">
        <f t="shared" si="134"/>
        <v>62</v>
      </c>
      <c r="L369" s="27">
        <f t="shared" si="135"/>
        <v>12462</v>
      </c>
      <c r="M369" s="24">
        <v>201</v>
      </c>
      <c r="N369" s="27">
        <v>62</v>
      </c>
      <c r="O369" s="27">
        <f t="shared" si="136"/>
        <v>12462</v>
      </c>
      <c r="P369" s="27">
        <v>0</v>
      </c>
      <c r="Q369" s="27">
        <f t="shared" si="137"/>
        <v>0</v>
      </c>
      <c r="R369" s="27">
        <v>0</v>
      </c>
      <c r="S369" s="27">
        <f t="shared" si="138"/>
        <v>0</v>
      </c>
      <c r="T369" s="27">
        <f t="shared" si="139"/>
        <v>62</v>
      </c>
      <c r="U369" s="27">
        <f t="shared" si="140"/>
        <v>12462</v>
      </c>
      <c r="V369" s="27">
        <f t="shared" si="141"/>
        <v>0</v>
      </c>
      <c r="W369" s="23"/>
    </row>
    <row r="370" spans="1:23" ht="30" customHeight="1" x14ac:dyDescent="0.3">
      <c r="A370" s="23" t="s">
        <v>372</v>
      </c>
      <c r="B370" s="23" t="s">
        <v>373</v>
      </c>
      <c r="C370" s="23" t="s">
        <v>99</v>
      </c>
      <c r="D370" s="24">
        <v>201</v>
      </c>
      <c r="E370" s="27">
        <v>799</v>
      </c>
      <c r="F370" s="27">
        <f t="shared" si="131"/>
        <v>160599</v>
      </c>
      <c r="G370" s="27">
        <v>0</v>
      </c>
      <c r="H370" s="27">
        <f t="shared" si="132"/>
        <v>0</v>
      </c>
      <c r="I370" s="27">
        <v>0</v>
      </c>
      <c r="J370" s="27">
        <f t="shared" si="133"/>
        <v>0</v>
      </c>
      <c r="K370" s="27">
        <f t="shared" si="134"/>
        <v>799</v>
      </c>
      <c r="L370" s="27">
        <f t="shared" si="135"/>
        <v>160599</v>
      </c>
      <c r="M370" s="24">
        <v>201</v>
      </c>
      <c r="N370" s="27">
        <v>799</v>
      </c>
      <c r="O370" s="27">
        <f t="shared" si="136"/>
        <v>160599</v>
      </c>
      <c r="P370" s="27">
        <v>0</v>
      </c>
      <c r="Q370" s="27">
        <f t="shared" si="137"/>
        <v>0</v>
      </c>
      <c r="R370" s="27">
        <v>0</v>
      </c>
      <c r="S370" s="27">
        <f t="shared" si="138"/>
        <v>0</v>
      </c>
      <c r="T370" s="27">
        <f t="shared" si="139"/>
        <v>799</v>
      </c>
      <c r="U370" s="27">
        <f t="shared" si="140"/>
        <v>160599</v>
      </c>
      <c r="V370" s="27">
        <f t="shared" si="141"/>
        <v>0</v>
      </c>
      <c r="W370" s="23"/>
    </row>
    <row r="371" spans="1:23" ht="30" customHeight="1" x14ac:dyDescent="0.3">
      <c r="A371" s="23" t="s">
        <v>374</v>
      </c>
      <c r="B371" s="23" t="s">
        <v>375</v>
      </c>
      <c r="C371" s="23" t="s">
        <v>99</v>
      </c>
      <c r="D371" s="24">
        <v>1</v>
      </c>
      <c r="E371" s="27">
        <v>1141</v>
      </c>
      <c r="F371" s="27">
        <f t="shared" si="131"/>
        <v>1141</v>
      </c>
      <c r="G371" s="27">
        <v>0</v>
      </c>
      <c r="H371" s="27">
        <f t="shared" si="132"/>
        <v>0</v>
      </c>
      <c r="I371" s="27">
        <v>0</v>
      </c>
      <c r="J371" s="27">
        <f t="shared" si="133"/>
        <v>0</v>
      </c>
      <c r="K371" s="27">
        <f t="shared" si="134"/>
        <v>1141</v>
      </c>
      <c r="L371" s="27">
        <f t="shared" si="135"/>
        <v>1141</v>
      </c>
      <c r="M371" s="24">
        <v>1</v>
      </c>
      <c r="N371" s="27">
        <v>1141</v>
      </c>
      <c r="O371" s="27">
        <f t="shared" si="136"/>
        <v>1141</v>
      </c>
      <c r="P371" s="27">
        <v>0</v>
      </c>
      <c r="Q371" s="27">
        <f t="shared" si="137"/>
        <v>0</v>
      </c>
      <c r="R371" s="27">
        <v>0</v>
      </c>
      <c r="S371" s="27">
        <f t="shared" si="138"/>
        <v>0</v>
      </c>
      <c r="T371" s="27">
        <f t="shared" si="139"/>
        <v>1141</v>
      </c>
      <c r="U371" s="27">
        <f t="shared" si="140"/>
        <v>1141</v>
      </c>
      <c r="V371" s="27">
        <f t="shared" si="141"/>
        <v>0</v>
      </c>
      <c r="W371" s="23"/>
    </row>
    <row r="372" spans="1:23" ht="30" customHeight="1" x14ac:dyDescent="0.3">
      <c r="A372" s="23" t="s">
        <v>376</v>
      </c>
      <c r="B372" s="23" t="s">
        <v>0</v>
      </c>
      <c r="C372" s="23" t="s">
        <v>99</v>
      </c>
      <c r="D372" s="24">
        <v>1</v>
      </c>
      <c r="E372" s="27">
        <v>4946</v>
      </c>
      <c r="F372" s="27">
        <f t="shared" si="131"/>
        <v>4946</v>
      </c>
      <c r="G372" s="27">
        <v>0</v>
      </c>
      <c r="H372" s="27">
        <f t="shared" si="132"/>
        <v>0</v>
      </c>
      <c r="I372" s="27">
        <v>0</v>
      </c>
      <c r="J372" s="27">
        <f t="shared" si="133"/>
        <v>0</v>
      </c>
      <c r="K372" s="27">
        <f t="shared" si="134"/>
        <v>4946</v>
      </c>
      <c r="L372" s="27">
        <f t="shared" si="135"/>
        <v>4946</v>
      </c>
      <c r="M372" s="24">
        <v>1</v>
      </c>
      <c r="N372" s="27">
        <v>4946</v>
      </c>
      <c r="O372" s="27">
        <f t="shared" si="136"/>
        <v>4946</v>
      </c>
      <c r="P372" s="27">
        <v>0</v>
      </c>
      <c r="Q372" s="27">
        <f t="shared" si="137"/>
        <v>0</v>
      </c>
      <c r="R372" s="27">
        <v>0</v>
      </c>
      <c r="S372" s="27">
        <f t="shared" si="138"/>
        <v>0</v>
      </c>
      <c r="T372" s="27">
        <f t="shared" si="139"/>
        <v>4946</v>
      </c>
      <c r="U372" s="27">
        <f t="shared" si="140"/>
        <v>4946</v>
      </c>
      <c r="V372" s="27">
        <f t="shared" si="141"/>
        <v>0</v>
      </c>
      <c r="W372" s="23"/>
    </row>
    <row r="373" spans="1:23" ht="30" customHeight="1" x14ac:dyDescent="0.3">
      <c r="A373" s="23" t="s">
        <v>377</v>
      </c>
      <c r="B373" s="23" t="s">
        <v>378</v>
      </c>
      <c r="C373" s="23" t="s">
        <v>99</v>
      </c>
      <c r="D373" s="24">
        <v>1</v>
      </c>
      <c r="E373" s="27">
        <v>99382</v>
      </c>
      <c r="F373" s="27">
        <f t="shared" si="131"/>
        <v>99382</v>
      </c>
      <c r="G373" s="27">
        <v>0</v>
      </c>
      <c r="H373" s="27">
        <f t="shared" si="132"/>
        <v>0</v>
      </c>
      <c r="I373" s="27">
        <v>0</v>
      </c>
      <c r="J373" s="27">
        <f t="shared" si="133"/>
        <v>0</v>
      </c>
      <c r="K373" s="27">
        <f t="shared" si="134"/>
        <v>99382</v>
      </c>
      <c r="L373" s="27">
        <f t="shared" si="135"/>
        <v>99382</v>
      </c>
      <c r="M373" s="24">
        <v>2</v>
      </c>
      <c r="N373" s="27">
        <v>99382</v>
      </c>
      <c r="O373" s="27">
        <f t="shared" si="136"/>
        <v>198764</v>
      </c>
      <c r="P373" s="27">
        <v>0</v>
      </c>
      <c r="Q373" s="27">
        <f t="shared" si="137"/>
        <v>0</v>
      </c>
      <c r="R373" s="27">
        <v>0</v>
      </c>
      <c r="S373" s="27">
        <f t="shared" si="138"/>
        <v>0</v>
      </c>
      <c r="T373" s="27">
        <f t="shared" si="139"/>
        <v>99382</v>
      </c>
      <c r="U373" s="27">
        <f t="shared" si="140"/>
        <v>198764</v>
      </c>
      <c r="V373" s="27">
        <f t="shared" si="141"/>
        <v>99382</v>
      </c>
      <c r="W373" s="23"/>
    </row>
    <row r="374" spans="1:23" ht="30" customHeight="1" x14ac:dyDescent="0.3">
      <c r="A374" s="23" t="s">
        <v>379</v>
      </c>
      <c r="B374" s="23" t="s">
        <v>0</v>
      </c>
      <c r="C374" s="23" t="s">
        <v>380</v>
      </c>
      <c r="D374" s="24">
        <v>24</v>
      </c>
      <c r="E374" s="27">
        <v>17174</v>
      </c>
      <c r="F374" s="27">
        <f t="shared" si="131"/>
        <v>412176</v>
      </c>
      <c r="G374" s="27">
        <v>0</v>
      </c>
      <c r="H374" s="27">
        <f t="shared" si="132"/>
        <v>0</v>
      </c>
      <c r="I374" s="27">
        <v>0</v>
      </c>
      <c r="J374" s="27">
        <f t="shared" si="133"/>
        <v>0</v>
      </c>
      <c r="K374" s="27">
        <f t="shared" si="134"/>
        <v>17174</v>
      </c>
      <c r="L374" s="27">
        <f t="shared" si="135"/>
        <v>412176</v>
      </c>
      <c r="M374" s="24">
        <v>24</v>
      </c>
      <c r="N374" s="27">
        <v>17174</v>
      </c>
      <c r="O374" s="27">
        <f t="shared" si="136"/>
        <v>412176</v>
      </c>
      <c r="P374" s="27">
        <v>0</v>
      </c>
      <c r="Q374" s="27">
        <f t="shared" si="137"/>
        <v>0</v>
      </c>
      <c r="R374" s="27">
        <v>0</v>
      </c>
      <c r="S374" s="27">
        <f t="shared" si="138"/>
        <v>0</v>
      </c>
      <c r="T374" s="27">
        <f t="shared" si="139"/>
        <v>17174</v>
      </c>
      <c r="U374" s="27">
        <f t="shared" si="140"/>
        <v>412176</v>
      </c>
      <c r="V374" s="27">
        <f t="shared" si="141"/>
        <v>0</v>
      </c>
      <c r="W374" s="23"/>
    </row>
    <row r="375" spans="1:23" ht="30" customHeight="1" x14ac:dyDescent="0.3">
      <c r="A375" s="23" t="s">
        <v>381</v>
      </c>
      <c r="B375" s="23" t="s">
        <v>0</v>
      </c>
      <c r="C375" s="23" t="s">
        <v>380</v>
      </c>
      <c r="D375" s="24">
        <v>24</v>
      </c>
      <c r="E375" s="27">
        <v>17174</v>
      </c>
      <c r="F375" s="27">
        <f t="shared" si="131"/>
        <v>412176</v>
      </c>
      <c r="G375" s="27">
        <v>0</v>
      </c>
      <c r="H375" s="27">
        <f t="shared" si="132"/>
        <v>0</v>
      </c>
      <c r="I375" s="27">
        <v>0</v>
      </c>
      <c r="J375" s="27">
        <f t="shared" si="133"/>
        <v>0</v>
      </c>
      <c r="K375" s="27">
        <f t="shared" si="134"/>
        <v>17174</v>
      </c>
      <c r="L375" s="27">
        <f t="shared" si="135"/>
        <v>412176</v>
      </c>
      <c r="M375" s="24">
        <v>24</v>
      </c>
      <c r="N375" s="27">
        <v>17174</v>
      </c>
      <c r="O375" s="27">
        <f t="shared" si="136"/>
        <v>412176</v>
      </c>
      <c r="P375" s="27">
        <v>0</v>
      </c>
      <c r="Q375" s="27">
        <f t="shared" si="137"/>
        <v>0</v>
      </c>
      <c r="R375" s="27">
        <v>0</v>
      </c>
      <c r="S375" s="27">
        <f t="shared" si="138"/>
        <v>0</v>
      </c>
      <c r="T375" s="27">
        <f t="shared" si="139"/>
        <v>17174</v>
      </c>
      <c r="U375" s="27">
        <f t="shared" si="140"/>
        <v>412176</v>
      </c>
      <c r="V375" s="27">
        <f t="shared" si="141"/>
        <v>0</v>
      </c>
      <c r="W375" s="23"/>
    </row>
    <row r="376" spans="1:23" ht="30" customHeight="1" x14ac:dyDescent="0.3">
      <c r="A376" s="23" t="s">
        <v>382</v>
      </c>
      <c r="B376" s="23" t="s">
        <v>0</v>
      </c>
      <c r="C376" s="23" t="s">
        <v>380</v>
      </c>
      <c r="D376" s="24">
        <v>24</v>
      </c>
      <c r="E376" s="27">
        <v>34349</v>
      </c>
      <c r="F376" s="27">
        <f t="shared" si="131"/>
        <v>824376</v>
      </c>
      <c r="G376" s="27">
        <v>0</v>
      </c>
      <c r="H376" s="27">
        <f t="shared" si="132"/>
        <v>0</v>
      </c>
      <c r="I376" s="27">
        <v>0</v>
      </c>
      <c r="J376" s="27">
        <f t="shared" si="133"/>
        <v>0</v>
      </c>
      <c r="K376" s="27">
        <f t="shared" si="134"/>
        <v>34349</v>
      </c>
      <c r="L376" s="27">
        <f t="shared" si="135"/>
        <v>824376</v>
      </c>
      <c r="M376" s="24">
        <v>24</v>
      </c>
      <c r="N376" s="27">
        <v>34349</v>
      </c>
      <c r="O376" s="27">
        <f t="shared" si="136"/>
        <v>824376</v>
      </c>
      <c r="P376" s="27">
        <v>0</v>
      </c>
      <c r="Q376" s="27">
        <f t="shared" si="137"/>
        <v>0</v>
      </c>
      <c r="R376" s="27">
        <v>0</v>
      </c>
      <c r="S376" s="27">
        <f t="shared" si="138"/>
        <v>0</v>
      </c>
      <c r="T376" s="27">
        <f t="shared" si="139"/>
        <v>34349</v>
      </c>
      <c r="U376" s="27">
        <f t="shared" si="140"/>
        <v>824376</v>
      </c>
      <c r="V376" s="27">
        <f t="shared" si="141"/>
        <v>0</v>
      </c>
      <c r="W376" s="23"/>
    </row>
    <row r="377" spans="1:23" ht="30" customHeight="1" x14ac:dyDescent="0.3">
      <c r="A377" s="23" t="s">
        <v>383</v>
      </c>
      <c r="B377" s="23" t="s">
        <v>384</v>
      </c>
      <c r="C377" s="23" t="s">
        <v>385</v>
      </c>
      <c r="D377" s="24">
        <v>8000</v>
      </c>
      <c r="E377" s="27">
        <v>45</v>
      </c>
      <c r="F377" s="27">
        <f t="shared" si="131"/>
        <v>360000</v>
      </c>
      <c r="G377" s="27">
        <v>0</v>
      </c>
      <c r="H377" s="27">
        <f t="shared" si="132"/>
        <v>0</v>
      </c>
      <c r="I377" s="27">
        <v>0</v>
      </c>
      <c r="J377" s="27">
        <f t="shared" si="133"/>
        <v>0</v>
      </c>
      <c r="K377" s="27">
        <f t="shared" si="134"/>
        <v>45</v>
      </c>
      <c r="L377" s="27">
        <f t="shared" si="135"/>
        <v>360000</v>
      </c>
      <c r="M377" s="24">
        <v>8000</v>
      </c>
      <c r="N377" s="27">
        <v>45</v>
      </c>
      <c r="O377" s="27">
        <f t="shared" si="136"/>
        <v>360000</v>
      </c>
      <c r="P377" s="27">
        <v>0</v>
      </c>
      <c r="Q377" s="27">
        <f t="shared" si="137"/>
        <v>0</v>
      </c>
      <c r="R377" s="27">
        <v>0</v>
      </c>
      <c r="S377" s="27">
        <f t="shared" si="138"/>
        <v>0</v>
      </c>
      <c r="T377" s="27">
        <f t="shared" si="139"/>
        <v>45</v>
      </c>
      <c r="U377" s="27">
        <f t="shared" si="140"/>
        <v>360000</v>
      </c>
      <c r="V377" s="27">
        <f t="shared" si="141"/>
        <v>0</v>
      </c>
      <c r="W377" s="23"/>
    </row>
    <row r="378" spans="1:23" ht="30" customHeight="1" x14ac:dyDescent="0.3">
      <c r="A378" s="23" t="s">
        <v>386</v>
      </c>
      <c r="B378" s="23" t="s">
        <v>387</v>
      </c>
      <c r="C378" s="23" t="s">
        <v>388</v>
      </c>
      <c r="D378" s="24">
        <v>4</v>
      </c>
      <c r="E378" s="27">
        <v>25083</v>
      </c>
      <c r="F378" s="27">
        <f t="shared" si="131"/>
        <v>100332</v>
      </c>
      <c r="G378" s="27">
        <v>53569</v>
      </c>
      <c r="H378" s="27">
        <f t="shared" si="132"/>
        <v>214276</v>
      </c>
      <c r="I378" s="27">
        <v>0</v>
      </c>
      <c r="J378" s="27">
        <f t="shared" si="133"/>
        <v>0</v>
      </c>
      <c r="K378" s="27">
        <f t="shared" si="134"/>
        <v>78652</v>
      </c>
      <c r="L378" s="27">
        <f t="shared" si="135"/>
        <v>314608</v>
      </c>
      <c r="M378" s="24">
        <v>5</v>
      </c>
      <c r="N378" s="27">
        <v>25083</v>
      </c>
      <c r="O378" s="27">
        <f t="shared" si="136"/>
        <v>125415</v>
      </c>
      <c r="P378" s="27">
        <v>53569</v>
      </c>
      <c r="Q378" s="27">
        <f t="shared" si="137"/>
        <v>267845</v>
      </c>
      <c r="R378" s="27">
        <v>0</v>
      </c>
      <c r="S378" s="27">
        <f t="shared" si="138"/>
        <v>0</v>
      </c>
      <c r="T378" s="27">
        <f t="shared" si="139"/>
        <v>78652</v>
      </c>
      <c r="U378" s="27">
        <f t="shared" si="140"/>
        <v>393260</v>
      </c>
      <c r="V378" s="27">
        <f t="shared" si="141"/>
        <v>78652</v>
      </c>
      <c r="W378" s="23"/>
    </row>
    <row r="379" spans="1:23" ht="30" customHeight="1" x14ac:dyDescent="0.3">
      <c r="A379" s="23" t="s">
        <v>389</v>
      </c>
      <c r="B379" s="23" t="s">
        <v>390</v>
      </c>
      <c r="C379" s="23" t="s">
        <v>388</v>
      </c>
      <c r="D379" s="24">
        <v>1</v>
      </c>
      <c r="E379" s="27">
        <v>171748</v>
      </c>
      <c r="F379" s="27">
        <f t="shared" si="131"/>
        <v>171748</v>
      </c>
      <c r="G379" s="27">
        <v>131457</v>
      </c>
      <c r="H379" s="27">
        <f t="shared" si="132"/>
        <v>131457</v>
      </c>
      <c r="I379" s="27">
        <v>0</v>
      </c>
      <c r="J379" s="27">
        <f t="shared" si="133"/>
        <v>0</v>
      </c>
      <c r="K379" s="27">
        <f t="shared" si="134"/>
        <v>303205</v>
      </c>
      <c r="L379" s="27">
        <f t="shared" si="135"/>
        <v>303205</v>
      </c>
      <c r="M379" s="24">
        <v>2</v>
      </c>
      <c r="N379" s="27">
        <v>171748</v>
      </c>
      <c r="O379" s="27">
        <f t="shared" si="136"/>
        <v>343496</v>
      </c>
      <c r="P379" s="27">
        <v>131457</v>
      </c>
      <c r="Q379" s="27">
        <f t="shared" si="137"/>
        <v>262914</v>
      </c>
      <c r="R379" s="27">
        <v>0</v>
      </c>
      <c r="S379" s="27">
        <f t="shared" si="138"/>
        <v>0</v>
      </c>
      <c r="T379" s="27">
        <f t="shared" si="139"/>
        <v>303205</v>
      </c>
      <c r="U379" s="27">
        <f t="shared" si="140"/>
        <v>606410</v>
      </c>
      <c r="V379" s="27">
        <f t="shared" si="141"/>
        <v>303205</v>
      </c>
      <c r="W379" s="23"/>
    </row>
    <row r="380" spans="1:23" ht="30" customHeight="1" x14ac:dyDescent="0.3">
      <c r="A380" s="23" t="s">
        <v>391</v>
      </c>
      <c r="B380" s="23" t="s">
        <v>392</v>
      </c>
      <c r="C380" s="23" t="s">
        <v>100</v>
      </c>
      <c r="D380" s="24">
        <v>1</v>
      </c>
      <c r="E380" s="27">
        <v>188211</v>
      </c>
      <c r="F380" s="27">
        <f t="shared" si="131"/>
        <v>188211</v>
      </c>
      <c r="G380" s="27">
        <v>0</v>
      </c>
      <c r="H380" s="27">
        <f t="shared" si="132"/>
        <v>0</v>
      </c>
      <c r="I380" s="27">
        <v>0</v>
      </c>
      <c r="J380" s="27">
        <f t="shared" si="133"/>
        <v>0</v>
      </c>
      <c r="K380" s="27">
        <f t="shared" si="134"/>
        <v>188211</v>
      </c>
      <c r="L380" s="27">
        <f t="shared" si="135"/>
        <v>188211</v>
      </c>
      <c r="M380" s="24">
        <v>1</v>
      </c>
      <c r="N380" s="27">
        <v>188211</v>
      </c>
      <c r="O380" s="27">
        <f t="shared" si="136"/>
        <v>188211</v>
      </c>
      <c r="P380" s="27">
        <v>0</v>
      </c>
      <c r="Q380" s="27">
        <f t="shared" si="137"/>
        <v>0</v>
      </c>
      <c r="R380" s="27">
        <v>0</v>
      </c>
      <c r="S380" s="27">
        <f t="shared" si="138"/>
        <v>0</v>
      </c>
      <c r="T380" s="27">
        <f t="shared" si="139"/>
        <v>188211</v>
      </c>
      <c r="U380" s="27">
        <f t="shared" si="140"/>
        <v>188211</v>
      </c>
      <c r="V380" s="27">
        <f t="shared" si="141"/>
        <v>0</v>
      </c>
      <c r="W380" s="23"/>
    </row>
    <row r="381" spans="1:23" ht="30" customHeight="1" x14ac:dyDescent="0.3">
      <c r="A381" s="23" t="s">
        <v>393</v>
      </c>
      <c r="B381" s="23" t="s">
        <v>394</v>
      </c>
      <c r="C381" s="23" t="s">
        <v>100</v>
      </c>
      <c r="D381" s="24">
        <v>1</v>
      </c>
      <c r="E381" s="27">
        <v>0</v>
      </c>
      <c r="F381" s="27">
        <f t="shared" si="131"/>
        <v>0</v>
      </c>
      <c r="G381" s="27">
        <v>188211</v>
      </c>
      <c r="H381" s="27">
        <f>INT(D381*G381)</f>
        <v>188211</v>
      </c>
      <c r="I381" s="27">
        <v>0</v>
      </c>
      <c r="J381" s="27">
        <f t="shared" si="133"/>
        <v>0</v>
      </c>
      <c r="K381" s="27">
        <f t="shared" si="134"/>
        <v>188211</v>
      </c>
      <c r="L381" s="27">
        <f t="shared" si="135"/>
        <v>188211</v>
      </c>
      <c r="M381" s="24">
        <v>1</v>
      </c>
      <c r="N381" s="27">
        <v>0</v>
      </c>
      <c r="O381" s="27">
        <f t="shared" si="136"/>
        <v>0</v>
      </c>
      <c r="P381" s="27">
        <v>188211</v>
      </c>
      <c r="Q381" s="27">
        <f>INT(M381*P381)</f>
        <v>188211</v>
      </c>
      <c r="R381" s="27">
        <v>0</v>
      </c>
      <c r="S381" s="27">
        <f t="shared" si="138"/>
        <v>0</v>
      </c>
      <c r="T381" s="27">
        <f t="shared" si="139"/>
        <v>188211</v>
      </c>
      <c r="U381" s="27">
        <f t="shared" si="140"/>
        <v>188211</v>
      </c>
      <c r="V381" s="27">
        <f t="shared" si="141"/>
        <v>0</v>
      </c>
      <c r="W381" s="23"/>
    </row>
    <row r="382" spans="1:23" ht="30" customHeight="1" x14ac:dyDescent="0.3">
      <c r="A382" s="24" t="s">
        <v>782</v>
      </c>
      <c r="B382" s="24" t="s">
        <v>783</v>
      </c>
      <c r="C382" s="24" t="s">
        <v>99</v>
      </c>
      <c r="D382" s="24"/>
      <c r="E382" s="24"/>
      <c r="F382" s="24"/>
      <c r="G382" s="24"/>
      <c r="H382" s="24"/>
      <c r="I382" s="24"/>
      <c r="J382" s="24"/>
      <c r="K382" s="24"/>
      <c r="L382" s="24"/>
      <c r="M382" s="24">
        <v>1</v>
      </c>
      <c r="N382" s="27">
        <f>신규단가대비표!O5</f>
        <v>1518177.5</v>
      </c>
      <c r="O382" s="27">
        <f t="shared" ref="O382" si="142">INT(M382*N382)</f>
        <v>1518177</v>
      </c>
      <c r="P382" s="27">
        <v>188211</v>
      </c>
      <c r="Q382" s="27">
        <f>INT(M382*P382)</f>
        <v>188211</v>
      </c>
      <c r="R382" s="27">
        <v>0</v>
      </c>
      <c r="S382" s="27">
        <f t="shared" ref="S382" si="143">INT(M382*R382)</f>
        <v>0</v>
      </c>
      <c r="T382" s="27">
        <f t="shared" ref="T382" si="144">N382+P382+R382</f>
        <v>1706388.5</v>
      </c>
      <c r="U382" s="27">
        <f t="shared" ref="U382" si="145">INT(M382*T382)</f>
        <v>1706388</v>
      </c>
      <c r="V382" s="27">
        <f t="shared" ref="V382" si="146">U382-L382</f>
        <v>1706388</v>
      </c>
      <c r="W382" s="24"/>
    </row>
    <row r="383" spans="1:23" ht="30" customHeight="1" x14ac:dyDescent="0.3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7">
        <f t="shared" ref="V383:V387" si="147">U383-L383</f>
        <v>0</v>
      </c>
      <c r="W383" s="24"/>
    </row>
    <row r="384" spans="1:23" ht="30" customHeight="1" x14ac:dyDescent="0.3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7">
        <f t="shared" si="147"/>
        <v>0</v>
      </c>
      <c r="W384" s="24"/>
    </row>
    <row r="385" spans="1:23" ht="30" customHeight="1" x14ac:dyDescent="0.3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7">
        <f t="shared" si="147"/>
        <v>0</v>
      </c>
      <c r="W385" s="24"/>
    </row>
    <row r="386" spans="1:23" ht="30" customHeight="1" x14ac:dyDescent="0.3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7">
        <f t="shared" si="147"/>
        <v>0</v>
      </c>
      <c r="W386" s="24"/>
    </row>
    <row r="387" spans="1:23" ht="30" customHeight="1" x14ac:dyDescent="0.3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7">
        <f t="shared" si="147"/>
        <v>0</v>
      </c>
      <c r="W387" s="24"/>
    </row>
    <row r="388" spans="1:23" ht="30" customHeight="1" x14ac:dyDescent="0.3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</row>
    <row r="389" spans="1:23" ht="30" customHeight="1" x14ac:dyDescent="0.3">
      <c r="A389" s="44" t="s">
        <v>86</v>
      </c>
      <c r="B389" s="45"/>
      <c r="C389" s="45"/>
      <c r="D389" s="45"/>
      <c r="E389" s="45"/>
      <c r="F389" s="46">
        <f>SUM(F319:F388)</f>
        <v>24059507</v>
      </c>
      <c r="G389" s="45"/>
      <c r="H389" s="46">
        <f>SUM(H319:H388)</f>
        <v>10293335</v>
      </c>
      <c r="I389" s="45"/>
      <c r="J389" s="46">
        <f>SUM(J319:J388)</f>
        <v>0</v>
      </c>
      <c r="K389" s="45"/>
      <c r="L389" s="46">
        <f>SUM(L319:L388)</f>
        <v>34352842</v>
      </c>
      <c r="M389" s="45"/>
      <c r="N389" s="45"/>
      <c r="O389" s="46">
        <f>SUM(O319:O388)</f>
        <v>25216020</v>
      </c>
      <c r="P389" s="45"/>
      <c r="Q389" s="46">
        <f>SUM(Q319:Q388)</f>
        <v>10884072</v>
      </c>
      <c r="R389" s="45"/>
      <c r="S389" s="46">
        <f>SUM(S319:S388)</f>
        <v>0</v>
      </c>
      <c r="T389" s="45"/>
      <c r="U389" s="46">
        <f>SUM(U319:U388)</f>
        <v>36100092</v>
      </c>
      <c r="V389" s="46">
        <f>U389-L389</f>
        <v>1747250</v>
      </c>
      <c r="W389" s="45"/>
    </row>
  </sheetData>
  <mergeCells count="17">
    <mergeCell ref="D2:L2"/>
    <mergeCell ref="W2:W4"/>
    <mergeCell ref="A2:A4"/>
    <mergeCell ref="B2:B4"/>
    <mergeCell ref="C2:C4"/>
    <mergeCell ref="V2:V4"/>
    <mergeCell ref="G3:H3"/>
    <mergeCell ref="I3:J3"/>
    <mergeCell ref="K3:L3"/>
    <mergeCell ref="D3:D4"/>
    <mergeCell ref="E3:F3"/>
    <mergeCell ref="M3:M4"/>
    <mergeCell ref="N3:O3"/>
    <mergeCell ref="P3:Q3"/>
    <mergeCell ref="R3:S3"/>
    <mergeCell ref="T3:U3"/>
    <mergeCell ref="M2:U2"/>
  </mergeCells>
  <phoneticPr fontId="2" type="noConversion"/>
  <pageMargins left="0.59055118110236227" right="0.59055118110236227" top="0.59055118110236227" bottom="0.39370078740157483" header="0" footer="0"/>
  <pageSetup paperSize="9" scale="38" fitToHeight="0" orientation="landscape" r:id="rId1"/>
  <rowBreaks count="10" manualBreakCount="10">
    <brk id="28" max="16383" man="1"/>
    <brk id="52" max="16383" man="1"/>
    <brk id="76" max="16383" man="1"/>
    <brk id="100" max="16383" man="1"/>
    <brk id="148" max="16383" man="1"/>
    <brk id="196" max="16383" man="1"/>
    <brk id="245" max="16383" man="1"/>
    <brk id="293" max="16383" man="1"/>
    <brk id="317" max="16383" man="1"/>
    <brk id="38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0"/>
  <sheetViews>
    <sheetView view="pageBreakPreview" topLeftCell="B1" zoomScale="85" zoomScaleNormal="80" zoomScaleSheetLayoutView="85" workbookViewId="0">
      <pane xSplit="2" ySplit="4" topLeftCell="D5" activePane="bottomRight" state="frozen"/>
      <selection activeCell="A145" sqref="A145"/>
      <selection pane="topRight" activeCell="A145" sqref="A145"/>
      <selection pane="bottomLeft" activeCell="A145" sqref="A145"/>
      <selection pane="bottomRight" activeCell="H20" sqref="H20"/>
    </sheetView>
  </sheetViews>
  <sheetFormatPr defaultRowHeight="16.5" x14ac:dyDescent="0.3"/>
  <cols>
    <col min="1" max="1" width="0" style="1" hidden="1" customWidth="1"/>
    <col min="2" max="2" width="7.375" style="1" customWidth="1"/>
    <col min="3" max="3" width="6.25" style="1" customWidth="1"/>
    <col min="4" max="4" width="47.625" style="1" customWidth="1"/>
    <col min="5" max="5" width="8.25" style="1" customWidth="1"/>
    <col min="6" max="6" width="32.625" style="2" customWidth="1"/>
    <col min="7" max="8" width="32.625" style="43" customWidth="1"/>
    <col min="9" max="9" width="48.375" style="18" customWidth="1"/>
    <col min="10" max="10" width="31.625" style="1" customWidth="1"/>
    <col min="11" max="11" width="21.5" style="1" customWidth="1"/>
    <col min="12" max="242" width="9" style="1"/>
    <col min="243" max="243" width="0" style="1" hidden="1" customWidth="1"/>
    <col min="244" max="245" width="5.375" style="1" customWidth="1"/>
    <col min="246" max="246" width="26.625" style="1" bestFit="1" customWidth="1"/>
    <col min="247" max="247" width="0" style="1" hidden="1" customWidth="1"/>
    <col min="248" max="252" width="22.5" style="1" customWidth="1"/>
    <col min="253" max="253" width="48.625" style="1" bestFit="1" customWidth="1"/>
    <col min="254" max="254" width="14.625" style="1" customWidth="1"/>
    <col min="255" max="498" width="9" style="1"/>
    <col min="499" max="499" width="0" style="1" hidden="1" customWidth="1"/>
    <col min="500" max="501" width="5.375" style="1" customWidth="1"/>
    <col min="502" max="502" width="26.625" style="1" bestFit="1" customWidth="1"/>
    <col min="503" max="503" width="0" style="1" hidden="1" customWidth="1"/>
    <col min="504" max="508" width="22.5" style="1" customWidth="1"/>
    <col min="509" max="509" width="48.625" style="1" bestFit="1" customWidth="1"/>
    <col min="510" max="510" width="14.625" style="1" customWidth="1"/>
    <col min="511" max="754" width="9" style="1"/>
    <col min="755" max="755" width="0" style="1" hidden="1" customWidth="1"/>
    <col min="756" max="757" width="5.375" style="1" customWidth="1"/>
    <col min="758" max="758" width="26.625" style="1" bestFit="1" customWidth="1"/>
    <col min="759" max="759" width="0" style="1" hidden="1" customWidth="1"/>
    <col min="760" max="764" width="22.5" style="1" customWidth="1"/>
    <col min="765" max="765" width="48.625" style="1" bestFit="1" customWidth="1"/>
    <col min="766" max="766" width="14.625" style="1" customWidth="1"/>
    <col min="767" max="1010" width="9" style="1"/>
    <col min="1011" max="1011" width="0" style="1" hidden="1" customWidth="1"/>
    <col min="1012" max="1013" width="5.375" style="1" customWidth="1"/>
    <col min="1014" max="1014" width="26.625" style="1" bestFit="1" customWidth="1"/>
    <col min="1015" max="1015" width="0" style="1" hidden="1" customWidth="1"/>
    <col min="1016" max="1020" width="22.5" style="1" customWidth="1"/>
    <col min="1021" max="1021" width="48.625" style="1" bestFit="1" customWidth="1"/>
    <col min="1022" max="1022" width="14.625" style="1" customWidth="1"/>
    <col min="1023" max="1266" width="9" style="1"/>
    <col min="1267" max="1267" width="0" style="1" hidden="1" customWidth="1"/>
    <col min="1268" max="1269" width="5.375" style="1" customWidth="1"/>
    <col min="1270" max="1270" width="26.625" style="1" bestFit="1" customWidth="1"/>
    <col min="1271" max="1271" width="0" style="1" hidden="1" customWidth="1"/>
    <col min="1272" max="1276" width="22.5" style="1" customWidth="1"/>
    <col min="1277" max="1277" width="48.625" style="1" bestFit="1" customWidth="1"/>
    <col min="1278" max="1278" width="14.625" style="1" customWidth="1"/>
    <col min="1279" max="1522" width="9" style="1"/>
    <col min="1523" max="1523" width="0" style="1" hidden="1" customWidth="1"/>
    <col min="1524" max="1525" width="5.375" style="1" customWidth="1"/>
    <col min="1526" max="1526" width="26.625" style="1" bestFit="1" customWidth="1"/>
    <col min="1527" max="1527" width="0" style="1" hidden="1" customWidth="1"/>
    <col min="1528" max="1532" width="22.5" style="1" customWidth="1"/>
    <col min="1533" max="1533" width="48.625" style="1" bestFit="1" customWidth="1"/>
    <col min="1534" max="1534" width="14.625" style="1" customWidth="1"/>
    <col min="1535" max="1778" width="9" style="1"/>
    <col min="1779" max="1779" width="0" style="1" hidden="1" customWidth="1"/>
    <col min="1780" max="1781" width="5.375" style="1" customWidth="1"/>
    <col min="1782" max="1782" width="26.625" style="1" bestFit="1" customWidth="1"/>
    <col min="1783" max="1783" width="0" style="1" hidden="1" customWidth="1"/>
    <col min="1784" max="1788" width="22.5" style="1" customWidth="1"/>
    <col min="1789" max="1789" width="48.625" style="1" bestFit="1" customWidth="1"/>
    <col min="1790" max="1790" width="14.625" style="1" customWidth="1"/>
    <col min="1791" max="2034" width="9" style="1"/>
    <col min="2035" max="2035" width="0" style="1" hidden="1" customWidth="1"/>
    <col min="2036" max="2037" width="5.375" style="1" customWidth="1"/>
    <col min="2038" max="2038" width="26.625" style="1" bestFit="1" customWidth="1"/>
    <col min="2039" max="2039" width="0" style="1" hidden="1" customWidth="1"/>
    <col min="2040" max="2044" width="22.5" style="1" customWidth="1"/>
    <col min="2045" max="2045" width="48.625" style="1" bestFit="1" customWidth="1"/>
    <col min="2046" max="2046" width="14.625" style="1" customWidth="1"/>
    <col min="2047" max="2290" width="9" style="1"/>
    <col min="2291" max="2291" width="0" style="1" hidden="1" customWidth="1"/>
    <col min="2292" max="2293" width="5.375" style="1" customWidth="1"/>
    <col min="2294" max="2294" width="26.625" style="1" bestFit="1" customWidth="1"/>
    <col min="2295" max="2295" width="0" style="1" hidden="1" customWidth="1"/>
    <col min="2296" max="2300" width="22.5" style="1" customWidth="1"/>
    <col min="2301" max="2301" width="48.625" style="1" bestFit="1" customWidth="1"/>
    <col min="2302" max="2302" width="14.625" style="1" customWidth="1"/>
    <col min="2303" max="2546" width="9" style="1"/>
    <col min="2547" max="2547" width="0" style="1" hidden="1" customWidth="1"/>
    <col min="2548" max="2549" width="5.375" style="1" customWidth="1"/>
    <col min="2550" max="2550" width="26.625" style="1" bestFit="1" customWidth="1"/>
    <col min="2551" max="2551" width="0" style="1" hidden="1" customWidth="1"/>
    <col min="2552" max="2556" width="22.5" style="1" customWidth="1"/>
    <col min="2557" max="2557" width="48.625" style="1" bestFit="1" customWidth="1"/>
    <col min="2558" max="2558" width="14.625" style="1" customWidth="1"/>
    <col min="2559" max="2802" width="9" style="1"/>
    <col min="2803" max="2803" width="0" style="1" hidden="1" customWidth="1"/>
    <col min="2804" max="2805" width="5.375" style="1" customWidth="1"/>
    <col min="2806" max="2806" width="26.625" style="1" bestFit="1" customWidth="1"/>
    <col min="2807" max="2807" width="0" style="1" hidden="1" customWidth="1"/>
    <col min="2808" max="2812" width="22.5" style="1" customWidth="1"/>
    <col min="2813" max="2813" width="48.625" style="1" bestFit="1" customWidth="1"/>
    <col min="2814" max="2814" width="14.625" style="1" customWidth="1"/>
    <col min="2815" max="3058" width="9" style="1"/>
    <col min="3059" max="3059" width="0" style="1" hidden="1" customWidth="1"/>
    <col min="3060" max="3061" width="5.375" style="1" customWidth="1"/>
    <col min="3062" max="3062" width="26.625" style="1" bestFit="1" customWidth="1"/>
    <col min="3063" max="3063" width="0" style="1" hidden="1" customWidth="1"/>
    <col min="3064" max="3068" width="22.5" style="1" customWidth="1"/>
    <col min="3069" max="3069" width="48.625" style="1" bestFit="1" customWidth="1"/>
    <col min="3070" max="3070" width="14.625" style="1" customWidth="1"/>
    <col min="3071" max="3314" width="9" style="1"/>
    <col min="3315" max="3315" width="0" style="1" hidden="1" customWidth="1"/>
    <col min="3316" max="3317" width="5.375" style="1" customWidth="1"/>
    <col min="3318" max="3318" width="26.625" style="1" bestFit="1" customWidth="1"/>
    <col min="3319" max="3319" width="0" style="1" hidden="1" customWidth="1"/>
    <col min="3320" max="3324" width="22.5" style="1" customWidth="1"/>
    <col min="3325" max="3325" width="48.625" style="1" bestFit="1" customWidth="1"/>
    <col min="3326" max="3326" width="14.625" style="1" customWidth="1"/>
    <col min="3327" max="3570" width="9" style="1"/>
    <col min="3571" max="3571" width="0" style="1" hidden="1" customWidth="1"/>
    <col min="3572" max="3573" width="5.375" style="1" customWidth="1"/>
    <col min="3574" max="3574" width="26.625" style="1" bestFit="1" customWidth="1"/>
    <col min="3575" max="3575" width="0" style="1" hidden="1" customWidth="1"/>
    <col min="3576" max="3580" width="22.5" style="1" customWidth="1"/>
    <col min="3581" max="3581" width="48.625" style="1" bestFit="1" customWidth="1"/>
    <col min="3582" max="3582" width="14.625" style="1" customWidth="1"/>
    <col min="3583" max="3826" width="9" style="1"/>
    <col min="3827" max="3827" width="0" style="1" hidden="1" customWidth="1"/>
    <col min="3828" max="3829" width="5.375" style="1" customWidth="1"/>
    <col min="3830" max="3830" width="26.625" style="1" bestFit="1" customWidth="1"/>
    <col min="3831" max="3831" width="0" style="1" hidden="1" customWidth="1"/>
    <col min="3832" max="3836" width="22.5" style="1" customWidth="1"/>
    <col min="3837" max="3837" width="48.625" style="1" bestFit="1" customWidth="1"/>
    <col min="3838" max="3838" width="14.625" style="1" customWidth="1"/>
    <col min="3839" max="4082" width="9" style="1"/>
    <col min="4083" max="4083" width="0" style="1" hidden="1" customWidth="1"/>
    <col min="4084" max="4085" width="5.375" style="1" customWidth="1"/>
    <col min="4086" max="4086" width="26.625" style="1" bestFit="1" customWidth="1"/>
    <col min="4087" max="4087" width="0" style="1" hidden="1" customWidth="1"/>
    <col min="4088" max="4092" width="22.5" style="1" customWidth="1"/>
    <col min="4093" max="4093" width="48.625" style="1" bestFit="1" customWidth="1"/>
    <col min="4094" max="4094" width="14.625" style="1" customWidth="1"/>
    <col min="4095" max="4338" width="9" style="1"/>
    <col min="4339" max="4339" width="0" style="1" hidden="1" customWidth="1"/>
    <col min="4340" max="4341" width="5.375" style="1" customWidth="1"/>
    <col min="4342" max="4342" width="26.625" style="1" bestFit="1" customWidth="1"/>
    <col min="4343" max="4343" width="0" style="1" hidden="1" customWidth="1"/>
    <col min="4344" max="4348" width="22.5" style="1" customWidth="1"/>
    <col min="4349" max="4349" width="48.625" style="1" bestFit="1" customWidth="1"/>
    <col min="4350" max="4350" width="14.625" style="1" customWidth="1"/>
    <col min="4351" max="4594" width="9" style="1"/>
    <col min="4595" max="4595" width="0" style="1" hidden="1" customWidth="1"/>
    <col min="4596" max="4597" width="5.375" style="1" customWidth="1"/>
    <col min="4598" max="4598" width="26.625" style="1" bestFit="1" customWidth="1"/>
    <col min="4599" max="4599" width="0" style="1" hidden="1" customWidth="1"/>
    <col min="4600" max="4604" width="22.5" style="1" customWidth="1"/>
    <col min="4605" max="4605" width="48.625" style="1" bestFit="1" customWidth="1"/>
    <col min="4606" max="4606" width="14.625" style="1" customWidth="1"/>
    <col min="4607" max="4850" width="9" style="1"/>
    <col min="4851" max="4851" width="0" style="1" hidden="1" customWidth="1"/>
    <col min="4852" max="4853" width="5.375" style="1" customWidth="1"/>
    <col min="4854" max="4854" width="26.625" style="1" bestFit="1" customWidth="1"/>
    <col min="4855" max="4855" width="0" style="1" hidden="1" customWidth="1"/>
    <col min="4856" max="4860" width="22.5" style="1" customWidth="1"/>
    <col min="4861" max="4861" width="48.625" style="1" bestFit="1" customWidth="1"/>
    <col min="4862" max="4862" width="14.625" style="1" customWidth="1"/>
    <col min="4863" max="5106" width="9" style="1"/>
    <col min="5107" max="5107" width="0" style="1" hidden="1" customWidth="1"/>
    <col min="5108" max="5109" width="5.375" style="1" customWidth="1"/>
    <col min="5110" max="5110" width="26.625" style="1" bestFit="1" customWidth="1"/>
    <col min="5111" max="5111" width="0" style="1" hidden="1" customWidth="1"/>
    <col min="5112" max="5116" width="22.5" style="1" customWidth="1"/>
    <col min="5117" max="5117" width="48.625" style="1" bestFit="1" customWidth="1"/>
    <col min="5118" max="5118" width="14.625" style="1" customWidth="1"/>
    <col min="5119" max="5362" width="9" style="1"/>
    <col min="5363" max="5363" width="0" style="1" hidden="1" customWidth="1"/>
    <col min="5364" max="5365" width="5.375" style="1" customWidth="1"/>
    <col min="5366" max="5366" width="26.625" style="1" bestFit="1" customWidth="1"/>
    <col min="5367" max="5367" width="0" style="1" hidden="1" customWidth="1"/>
    <col min="5368" max="5372" width="22.5" style="1" customWidth="1"/>
    <col min="5373" max="5373" width="48.625" style="1" bestFit="1" customWidth="1"/>
    <col min="5374" max="5374" width="14.625" style="1" customWidth="1"/>
    <col min="5375" max="5618" width="9" style="1"/>
    <col min="5619" max="5619" width="0" style="1" hidden="1" customWidth="1"/>
    <col min="5620" max="5621" width="5.375" style="1" customWidth="1"/>
    <col min="5622" max="5622" width="26.625" style="1" bestFit="1" customWidth="1"/>
    <col min="5623" max="5623" width="0" style="1" hidden="1" customWidth="1"/>
    <col min="5624" max="5628" width="22.5" style="1" customWidth="1"/>
    <col min="5629" max="5629" width="48.625" style="1" bestFit="1" customWidth="1"/>
    <col min="5630" max="5630" width="14.625" style="1" customWidth="1"/>
    <col min="5631" max="5874" width="9" style="1"/>
    <col min="5875" max="5875" width="0" style="1" hidden="1" customWidth="1"/>
    <col min="5876" max="5877" width="5.375" style="1" customWidth="1"/>
    <col min="5878" max="5878" width="26.625" style="1" bestFit="1" customWidth="1"/>
    <col min="5879" max="5879" width="0" style="1" hidden="1" customWidth="1"/>
    <col min="5880" max="5884" width="22.5" style="1" customWidth="1"/>
    <col min="5885" max="5885" width="48.625" style="1" bestFit="1" customWidth="1"/>
    <col min="5886" max="5886" width="14.625" style="1" customWidth="1"/>
    <col min="5887" max="6130" width="9" style="1"/>
    <col min="6131" max="6131" width="0" style="1" hidden="1" customWidth="1"/>
    <col min="6132" max="6133" width="5.375" style="1" customWidth="1"/>
    <col min="6134" max="6134" width="26.625" style="1" bestFit="1" customWidth="1"/>
    <col min="6135" max="6135" width="0" style="1" hidden="1" customWidth="1"/>
    <col min="6136" max="6140" width="22.5" style="1" customWidth="1"/>
    <col min="6141" max="6141" width="48.625" style="1" bestFit="1" customWidth="1"/>
    <col min="6142" max="6142" width="14.625" style="1" customWidth="1"/>
    <col min="6143" max="6386" width="9" style="1"/>
    <col min="6387" max="6387" width="0" style="1" hidden="1" customWidth="1"/>
    <col min="6388" max="6389" width="5.375" style="1" customWidth="1"/>
    <col min="6390" max="6390" width="26.625" style="1" bestFit="1" customWidth="1"/>
    <col min="6391" max="6391" width="0" style="1" hidden="1" customWidth="1"/>
    <col min="6392" max="6396" width="22.5" style="1" customWidth="1"/>
    <col min="6397" max="6397" width="48.625" style="1" bestFit="1" customWidth="1"/>
    <col min="6398" max="6398" width="14.625" style="1" customWidth="1"/>
    <col min="6399" max="6642" width="9" style="1"/>
    <col min="6643" max="6643" width="0" style="1" hidden="1" customWidth="1"/>
    <col min="6644" max="6645" width="5.375" style="1" customWidth="1"/>
    <col min="6646" max="6646" width="26.625" style="1" bestFit="1" customWidth="1"/>
    <col min="6647" max="6647" width="0" style="1" hidden="1" customWidth="1"/>
    <col min="6648" max="6652" width="22.5" style="1" customWidth="1"/>
    <col min="6653" max="6653" width="48.625" style="1" bestFit="1" customWidth="1"/>
    <col min="6654" max="6654" width="14.625" style="1" customWidth="1"/>
    <col min="6655" max="6898" width="9" style="1"/>
    <col min="6899" max="6899" width="0" style="1" hidden="1" customWidth="1"/>
    <col min="6900" max="6901" width="5.375" style="1" customWidth="1"/>
    <col min="6902" max="6902" width="26.625" style="1" bestFit="1" customWidth="1"/>
    <col min="6903" max="6903" width="0" style="1" hidden="1" customWidth="1"/>
    <col min="6904" max="6908" width="22.5" style="1" customWidth="1"/>
    <col min="6909" max="6909" width="48.625" style="1" bestFit="1" customWidth="1"/>
    <col min="6910" max="6910" width="14.625" style="1" customWidth="1"/>
    <col min="6911" max="7154" width="9" style="1"/>
    <col min="7155" max="7155" width="0" style="1" hidden="1" customWidth="1"/>
    <col min="7156" max="7157" width="5.375" style="1" customWidth="1"/>
    <col min="7158" max="7158" width="26.625" style="1" bestFit="1" customWidth="1"/>
    <col min="7159" max="7159" width="0" style="1" hidden="1" customWidth="1"/>
    <col min="7160" max="7164" width="22.5" style="1" customWidth="1"/>
    <col min="7165" max="7165" width="48.625" style="1" bestFit="1" customWidth="1"/>
    <col min="7166" max="7166" width="14.625" style="1" customWidth="1"/>
    <col min="7167" max="7410" width="9" style="1"/>
    <col min="7411" max="7411" width="0" style="1" hidden="1" customWidth="1"/>
    <col min="7412" max="7413" width="5.375" style="1" customWidth="1"/>
    <col min="7414" max="7414" width="26.625" style="1" bestFit="1" customWidth="1"/>
    <col min="7415" max="7415" width="0" style="1" hidden="1" customWidth="1"/>
    <col min="7416" max="7420" width="22.5" style="1" customWidth="1"/>
    <col min="7421" max="7421" width="48.625" style="1" bestFit="1" customWidth="1"/>
    <col min="7422" max="7422" width="14.625" style="1" customWidth="1"/>
    <col min="7423" max="7666" width="9" style="1"/>
    <col min="7667" max="7667" width="0" style="1" hidden="1" customWidth="1"/>
    <col min="7668" max="7669" width="5.375" style="1" customWidth="1"/>
    <col min="7670" max="7670" width="26.625" style="1" bestFit="1" customWidth="1"/>
    <col min="7671" max="7671" width="0" style="1" hidden="1" customWidth="1"/>
    <col min="7672" max="7676" width="22.5" style="1" customWidth="1"/>
    <col min="7677" max="7677" width="48.625" style="1" bestFit="1" customWidth="1"/>
    <col min="7678" max="7678" width="14.625" style="1" customWidth="1"/>
    <col min="7679" max="7922" width="9" style="1"/>
    <col min="7923" max="7923" width="0" style="1" hidden="1" customWidth="1"/>
    <col min="7924" max="7925" width="5.375" style="1" customWidth="1"/>
    <col min="7926" max="7926" width="26.625" style="1" bestFit="1" customWidth="1"/>
    <col min="7927" max="7927" width="0" style="1" hidden="1" customWidth="1"/>
    <col min="7928" max="7932" width="22.5" style="1" customWidth="1"/>
    <col min="7933" max="7933" width="48.625" style="1" bestFit="1" customWidth="1"/>
    <col min="7934" max="7934" width="14.625" style="1" customWidth="1"/>
    <col min="7935" max="8178" width="9" style="1"/>
    <col min="8179" max="8179" width="0" style="1" hidden="1" customWidth="1"/>
    <col min="8180" max="8181" width="5.375" style="1" customWidth="1"/>
    <col min="8182" max="8182" width="26.625" style="1" bestFit="1" customWidth="1"/>
    <col min="8183" max="8183" width="0" style="1" hidden="1" customWidth="1"/>
    <col min="8184" max="8188" width="22.5" style="1" customWidth="1"/>
    <col min="8189" max="8189" width="48.625" style="1" bestFit="1" customWidth="1"/>
    <col min="8190" max="8190" width="14.625" style="1" customWidth="1"/>
    <col min="8191" max="8434" width="9" style="1"/>
    <col min="8435" max="8435" width="0" style="1" hidden="1" customWidth="1"/>
    <col min="8436" max="8437" width="5.375" style="1" customWidth="1"/>
    <col min="8438" max="8438" width="26.625" style="1" bestFit="1" customWidth="1"/>
    <col min="8439" max="8439" width="0" style="1" hidden="1" customWidth="1"/>
    <col min="8440" max="8444" width="22.5" style="1" customWidth="1"/>
    <col min="8445" max="8445" width="48.625" style="1" bestFit="1" customWidth="1"/>
    <col min="8446" max="8446" width="14.625" style="1" customWidth="1"/>
    <col min="8447" max="8690" width="9" style="1"/>
    <col min="8691" max="8691" width="0" style="1" hidden="1" customWidth="1"/>
    <col min="8692" max="8693" width="5.375" style="1" customWidth="1"/>
    <col min="8694" max="8694" width="26.625" style="1" bestFit="1" customWidth="1"/>
    <col min="8695" max="8695" width="0" style="1" hidden="1" customWidth="1"/>
    <col min="8696" max="8700" width="22.5" style="1" customWidth="1"/>
    <col min="8701" max="8701" width="48.625" style="1" bestFit="1" customWidth="1"/>
    <col min="8702" max="8702" width="14.625" style="1" customWidth="1"/>
    <col min="8703" max="8946" width="9" style="1"/>
    <col min="8947" max="8947" width="0" style="1" hidden="1" customWidth="1"/>
    <col min="8948" max="8949" width="5.375" style="1" customWidth="1"/>
    <col min="8950" max="8950" width="26.625" style="1" bestFit="1" customWidth="1"/>
    <col min="8951" max="8951" width="0" style="1" hidden="1" customWidth="1"/>
    <col min="8952" max="8956" width="22.5" style="1" customWidth="1"/>
    <col min="8957" max="8957" width="48.625" style="1" bestFit="1" customWidth="1"/>
    <col min="8958" max="8958" width="14.625" style="1" customWidth="1"/>
    <col min="8959" max="9202" width="9" style="1"/>
    <col min="9203" max="9203" width="0" style="1" hidden="1" customWidth="1"/>
    <col min="9204" max="9205" width="5.375" style="1" customWidth="1"/>
    <col min="9206" max="9206" width="26.625" style="1" bestFit="1" customWidth="1"/>
    <col min="9207" max="9207" width="0" style="1" hidden="1" customWidth="1"/>
    <col min="9208" max="9212" width="22.5" style="1" customWidth="1"/>
    <col min="9213" max="9213" width="48.625" style="1" bestFit="1" customWidth="1"/>
    <col min="9214" max="9214" width="14.625" style="1" customWidth="1"/>
    <col min="9215" max="9458" width="9" style="1"/>
    <col min="9459" max="9459" width="0" style="1" hidden="1" customWidth="1"/>
    <col min="9460" max="9461" width="5.375" style="1" customWidth="1"/>
    <col min="9462" max="9462" width="26.625" style="1" bestFit="1" customWidth="1"/>
    <col min="9463" max="9463" width="0" style="1" hidden="1" customWidth="1"/>
    <col min="9464" max="9468" width="22.5" style="1" customWidth="1"/>
    <col min="9469" max="9469" width="48.625" style="1" bestFit="1" customWidth="1"/>
    <col min="9470" max="9470" width="14.625" style="1" customWidth="1"/>
    <col min="9471" max="9714" width="9" style="1"/>
    <col min="9715" max="9715" width="0" style="1" hidden="1" customWidth="1"/>
    <col min="9716" max="9717" width="5.375" style="1" customWidth="1"/>
    <col min="9718" max="9718" width="26.625" style="1" bestFit="1" customWidth="1"/>
    <col min="9719" max="9719" width="0" style="1" hidden="1" customWidth="1"/>
    <col min="9720" max="9724" width="22.5" style="1" customWidth="1"/>
    <col min="9725" max="9725" width="48.625" style="1" bestFit="1" customWidth="1"/>
    <col min="9726" max="9726" width="14.625" style="1" customWidth="1"/>
    <col min="9727" max="9970" width="9" style="1"/>
    <col min="9971" max="9971" width="0" style="1" hidden="1" customWidth="1"/>
    <col min="9972" max="9973" width="5.375" style="1" customWidth="1"/>
    <col min="9974" max="9974" width="26.625" style="1" bestFit="1" customWidth="1"/>
    <col min="9975" max="9975" width="0" style="1" hidden="1" customWidth="1"/>
    <col min="9976" max="9980" width="22.5" style="1" customWidth="1"/>
    <col min="9981" max="9981" width="48.625" style="1" bestFit="1" customWidth="1"/>
    <col min="9982" max="9982" width="14.625" style="1" customWidth="1"/>
    <col min="9983" max="10226" width="9" style="1"/>
    <col min="10227" max="10227" width="0" style="1" hidden="1" customWidth="1"/>
    <col min="10228" max="10229" width="5.375" style="1" customWidth="1"/>
    <col min="10230" max="10230" width="26.625" style="1" bestFit="1" customWidth="1"/>
    <col min="10231" max="10231" width="0" style="1" hidden="1" customWidth="1"/>
    <col min="10232" max="10236" width="22.5" style="1" customWidth="1"/>
    <col min="10237" max="10237" width="48.625" style="1" bestFit="1" customWidth="1"/>
    <col min="10238" max="10238" width="14.625" style="1" customWidth="1"/>
    <col min="10239" max="10482" width="9" style="1"/>
    <col min="10483" max="10483" width="0" style="1" hidden="1" customWidth="1"/>
    <col min="10484" max="10485" width="5.375" style="1" customWidth="1"/>
    <col min="10486" max="10486" width="26.625" style="1" bestFit="1" customWidth="1"/>
    <col min="10487" max="10487" width="0" style="1" hidden="1" customWidth="1"/>
    <col min="10488" max="10492" width="22.5" style="1" customWidth="1"/>
    <col min="10493" max="10493" width="48.625" style="1" bestFit="1" customWidth="1"/>
    <col min="10494" max="10494" width="14.625" style="1" customWidth="1"/>
    <col min="10495" max="10738" width="9" style="1"/>
    <col min="10739" max="10739" width="0" style="1" hidden="1" customWidth="1"/>
    <col min="10740" max="10741" width="5.375" style="1" customWidth="1"/>
    <col min="10742" max="10742" width="26.625" style="1" bestFit="1" customWidth="1"/>
    <col min="10743" max="10743" width="0" style="1" hidden="1" customWidth="1"/>
    <col min="10744" max="10748" width="22.5" style="1" customWidth="1"/>
    <col min="10749" max="10749" width="48.625" style="1" bestFit="1" customWidth="1"/>
    <col min="10750" max="10750" width="14.625" style="1" customWidth="1"/>
    <col min="10751" max="10994" width="9" style="1"/>
    <col min="10995" max="10995" width="0" style="1" hidden="1" customWidth="1"/>
    <col min="10996" max="10997" width="5.375" style="1" customWidth="1"/>
    <col min="10998" max="10998" width="26.625" style="1" bestFit="1" customWidth="1"/>
    <col min="10999" max="10999" width="0" style="1" hidden="1" customWidth="1"/>
    <col min="11000" max="11004" width="22.5" style="1" customWidth="1"/>
    <col min="11005" max="11005" width="48.625" style="1" bestFit="1" customWidth="1"/>
    <col min="11006" max="11006" width="14.625" style="1" customWidth="1"/>
    <col min="11007" max="11250" width="9" style="1"/>
    <col min="11251" max="11251" width="0" style="1" hidden="1" customWidth="1"/>
    <col min="11252" max="11253" width="5.375" style="1" customWidth="1"/>
    <col min="11254" max="11254" width="26.625" style="1" bestFit="1" customWidth="1"/>
    <col min="11255" max="11255" width="0" style="1" hidden="1" customWidth="1"/>
    <col min="11256" max="11260" width="22.5" style="1" customWidth="1"/>
    <col min="11261" max="11261" width="48.625" style="1" bestFit="1" customWidth="1"/>
    <col min="11262" max="11262" width="14.625" style="1" customWidth="1"/>
    <col min="11263" max="11506" width="9" style="1"/>
    <col min="11507" max="11507" width="0" style="1" hidden="1" customWidth="1"/>
    <col min="11508" max="11509" width="5.375" style="1" customWidth="1"/>
    <col min="11510" max="11510" width="26.625" style="1" bestFit="1" customWidth="1"/>
    <col min="11511" max="11511" width="0" style="1" hidden="1" customWidth="1"/>
    <col min="11512" max="11516" width="22.5" style="1" customWidth="1"/>
    <col min="11517" max="11517" width="48.625" style="1" bestFit="1" customWidth="1"/>
    <col min="11518" max="11518" width="14.625" style="1" customWidth="1"/>
    <col min="11519" max="11762" width="9" style="1"/>
    <col min="11763" max="11763" width="0" style="1" hidden="1" customWidth="1"/>
    <col min="11764" max="11765" width="5.375" style="1" customWidth="1"/>
    <col min="11766" max="11766" width="26.625" style="1" bestFit="1" customWidth="1"/>
    <col min="11767" max="11767" width="0" style="1" hidden="1" customWidth="1"/>
    <col min="11768" max="11772" width="22.5" style="1" customWidth="1"/>
    <col min="11773" max="11773" width="48.625" style="1" bestFit="1" customWidth="1"/>
    <col min="11774" max="11774" width="14.625" style="1" customWidth="1"/>
    <col min="11775" max="12018" width="9" style="1"/>
    <col min="12019" max="12019" width="0" style="1" hidden="1" customWidth="1"/>
    <col min="12020" max="12021" width="5.375" style="1" customWidth="1"/>
    <col min="12022" max="12022" width="26.625" style="1" bestFit="1" customWidth="1"/>
    <col min="12023" max="12023" width="0" style="1" hidden="1" customWidth="1"/>
    <col min="12024" max="12028" width="22.5" style="1" customWidth="1"/>
    <col min="12029" max="12029" width="48.625" style="1" bestFit="1" customWidth="1"/>
    <col min="12030" max="12030" width="14.625" style="1" customWidth="1"/>
    <col min="12031" max="12274" width="9" style="1"/>
    <col min="12275" max="12275" width="0" style="1" hidden="1" customWidth="1"/>
    <col min="12276" max="12277" width="5.375" style="1" customWidth="1"/>
    <col min="12278" max="12278" width="26.625" style="1" bestFit="1" customWidth="1"/>
    <col min="12279" max="12279" width="0" style="1" hidden="1" customWidth="1"/>
    <col min="12280" max="12284" width="22.5" style="1" customWidth="1"/>
    <col min="12285" max="12285" width="48.625" style="1" bestFit="1" customWidth="1"/>
    <col min="12286" max="12286" width="14.625" style="1" customWidth="1"/>
    <col min="12287" max="12530" width="9" style="1"/>
    <col min="12531" max="12531" width="0" style="1" hidden="1" customWidth="1"/>
    <col min="12532" max="12533" width="5.375" style="1" customWidth="1"/>
    <col min="12534" max="12534" width="26.625" style="1" bestFit="1" customWidth="1"/>
    <col min="12535" max="12535" width="0" style="1" hidden="1" customWidth="1"/>
    <col min="12536" max="12540" width="22.5" style="1" customWidth="1"/>
    <col min="12541" max="12541" width="48.625" style="1" bestFit="1" customWidth="1"/>
    <col min="12542" max="12542" width="14.625" style="1" customWidth="1"/>
    <col min="12543" max="12786" width="9" style="1"/>
    <col min="12787" max="12787" width="0" style="1" hidden="1" customWidth="1"/>
    <col min="12788" max="12789" width="5.375" style="1" customWidth="1"/>
    <col min="12790" max="12790" width="26.625" style="1" bestFit="1" customWidth="1"/>
    <col min="12791" max="12791" width="0" style="1" hidden="1" customWidth="1"/>
    <col min="12792" max="12796" width="22.5" style="1" customWidth="1"/>
    <col min="12797" max="12797" width="48.625" style="1" bestFit="1" customWidth="1"/>
    <col min="12798" max="12798" width="14.625" style="1" customWidth="1"/>
    <col min="12799" max="13042" width="9" style="1"/>
    <col min="13043" max="13043" width="0" style="1" hidden="1" customWidth="1"/>
    <col min="13044" max="13045" width="5.375" style="1" customWidth="1"/>
    <col min="13046" max="13046" width="26.625" style="1" bestFit="1" customWidth="1"/>
    <col min="13047" max="13047" width="0" style="1" hidden="1" customWidth="1"/>
    <col min="13048" max="13052" width="22.5" style="1" customWidth="1"/>
    <col min="13053" max="13053" width="48.625" style="1" bestFit="1" customWidth="1"/>
    <col min="13054" max="13054" width="14.625" style="1" customWidth="1"/>
    <col min="13055" max="13298" width="9" style="1"/>
    <col min="13299" max="13299" width="0" style="1" hidden="1" customWidth="1"/>
    <col min="13300" max="13301" width="5.375" style="1" customWidth="1"/>
    <col min="13302" max="13302" width="26.625" style="1" bestFit="1" customWidth="1"/>
    <col min="13303" max="13303" width="0" style="1" hidden="1" customWidth="1"/>
    <col min="13304" max="13308" width="22.5" style="1" customWidth="1"/>
    <col min="13309" max="13309" width="48.625" style="1" bestFit="1" customWidth="1"/>
    <col min="13310" max="13310" width="14.625" style="1" customWidth="1"/>
    <col min="13311" max="13554" width="9" style="1"/>
    <col min="13555" max="13555" width="0" style="1" hidden="1" customWidth="1"/>
    <col min="13556" max="13557" width="5.375" style="1" customWidth="1"/>
    <col min="13558" max="13558" width="26.625" style="1" bestFit="1" customWidth="1"/>
    <col min="13559" max="13559" width="0" style="1" hidden="1" customWidth="1"/>
    <col min="13560" max="13564" width="22.5" style="1" customWidth="1"/>
    <col min="13565" max="13565" width="48.625" style="1" bestFit="1" customWidth="1"/>
    <col min="13566" max="13566" width="14.625" style="1" customWidth="1"/>
    <col min="13567" max="13810" width="9" style="1"/>
    <col min="13811" max="13811" width="0" style="1" hidden="1" customWidth="1"/>
    <col min="13812" max="13813" width="5.375" style="1" customWidth="1"/>
    <col min="13814" max="13814" width="26.625" style="1" bestFit="1" customWidth="1"/>
    <col min="13815" max="13815" width="0" style="1" hidden="1" customWidth="1"/>
    <col min="13816" max="13820" width="22.5" style="1" customWidth="1"/>
    <col min="13821" max="13821" width="48.625" style="1" bestFit="1" customWidth="1"/>
    <col min="13822" max="13822" width="14.625" style="1" customWidth="1"/>
    <col min="13823" max="14066" width="9" style="1"/>
    <col min="14067" max="14067" width="0" style="1" hidden="1" customWidth="1"/>
    <col min="14068" max="14069" width="5.375" style="1" customWidth="1"/>
    <col min="14070" max="14070" width="26.625" style="1" bestFit="1" customWidth="1"/>
    <col min="14071" max="14071" width="0" style="1" hidden="1" customWidth="1"/>
    <col min="14072" max="14076" width="22.5" style="1" customWidth="1"/>
    <col min="14077" max="14077" width="48.625" style="1" bestFit="1" customWidth="1"/>
    <col min="14078" max="14078" width="14.625" style="1" customWidth="1"/>
    <col min="14079" max="14322" width="9" style="1"/>
    <col min="14323" max="14323" width="0" style="1" hidden="1" customWidth="1"/>
    <col min="14324" max="14325" width="5.375" style="1" customWidth="1"/>
    <col min="14326" max="14326" width="26.625" style="1" bestFit="1" customWidth="1"/>
    <col min="14327" max="14327" width="0" style="1" hidden="1" customWidth="1"/>
    <col min="14328" max="14332" width="22.5" style="1" customWidth="1"/>
    <col min="14333" max="14333" width="48.625" style="1" bestFit="1" customWidth="1"/>
    <col min="14334" max="14334" width="14.625" style="1" customWidth="1"/>
    <col min="14335" max="14578" width="9" style="1"/>
    <col min="14579" max="14579" width="0" style="1" hidden="1" customWidth="1"/>
    <col min="14580" max="14581" width="5.375" style="1" customWidth="1"/>
    <col min="14582" max="14582" width="26.625" style="1" bestFit="1" customWidth="1"/>
    <col min="14583" max="14583" width="0" style="1" hidden="1" customWidth="1"/>
    <col min="14584" max="14588" width="22.5" style="1" customWidth="1"/>
    <col min="14589" max="14589" width="48.625" style="1" bestFit="1" customWidth="1"/>
    <col min="14590" max="14590" width="14.625" style="1" customWidth="1"/>
    <col min="14591" max="14834" width="9" style="1"/>
    <col min="14835" max="14835" width="0" style="1" hidden="1" customWidth="1"/>
    <col min="14836" max="14837" width="5.375" style="1" customWidth="1"/>
    <col min="14838" max="14838" width="26.625" style="1" bestFit="1" customWidth="1"/>
    <col min="14839" max="14839" width="0" style="1" hidden="1" customWidth="1"/>
    <col min="14840" max="14844" width="22.5" style="1" customWidth="1"/>
    <col min="14845" max="14845" width="48.625" style="1" bestFit="1" customWidth="1"/>
    <col min="14846" max="14846" width="14.625" style="1" customWidth="1"/>
    <col min="14847" max="15090" width="9" style="1"/>
    <col min="15091" max="15091" width="0" style="1" hidden="1" customWidth="1"/>
    <col min="15092" max="15093" width="5.375" style="1" customWidth="1"/>
    <col min="15094" max="15094" width="26.625" style="1" bestFit="1" customWidth="1"/>
    <col min="15095" max="15095" width="0" style="1" hidden="1" customWidth="1"/>
    <col min="15096" max="15100" width="22.5" style="1" customWidth="1"/>
    <col min="15101" max="15101" width="48.625" style="1" bestFit="1" customWidth="1"/>
    <col min="15102" max="15102" width="14.625" style="1" customWidth="1"/>
    <col min="15103" max="15346" width="9" style="1"/>
    <col min="15347" max="15347" width="0" style="1" hidden="1" customWidth="1"/>
    <col min="15348" max="15349" width="5.375" style="1" customWidth="1"/>
    <col min="15350" max="15350" width="26.625" style="1" bestFit="1" customWidth="1"/>
    <col min="15351" max="15351" width="0" style="1" hidden="1" customWidth="1"/>
    <col min="15352" max="15356" width="22.5" style="1" customWidth="1"/>
    <col min="15357" max="15357" width="48.625" style="1" bestFit="1" customWidth="1"/>
    <col min="15358" max="15358" width="14.625" style="1" customWidth="1"/>
    <col min="15359" max="15602" width="9" style="1"/>
    <col min="15603" max="15603" width="0" style="1" hidden="1" customWidth="1"/>
    <col min="15604" max="15605" width="5.375" style="1" customWidth="1"/>
    <col min="15606" max="15606" width="26.625" style="1" bestFit="1" customWidth="1"/>
    <col min="15607" max="15607" width="0" style="1" hidden="1" customWidth="1"/>
    <col min="15608" max="15612" width="22.5" style="1" customWidth="1"/>
    <col min="15613" max="15613" width="48.625" style="1" bestFit="1" customWidth="1"/>
    <col min="15614" max="15614" width="14.625" style="1" customWidth="1"/>
    <col min="15615" max="15858" width="9" style="1"/>
    <col min="15859" max="15859" width="0" style="1" hidden="1" customWidth="1"/>
    <col min="15860" max="15861" width="5.375" style="1" customWidth="1"/>
    <col min="15862" max="15862" width="26.625" style="1" bestFit="1" customWidth="1"/>
    <col min="15863" max="15863" width="0" style="1" hidden="1" customWidth="1"/>
    <col min="15864" max="15868" width="22.5" style="1" customWidth="1"/>
    <col min="15869" max="15869" width="48.625" style="1" bestFit="1" customWidth="1"/>
    <col min="15870" max="15870" width="14.625" style="1" customWidth="1"/>
    <col min="15871" max="16114" width="9" style="1"/>
    <col min="16115" max="16115" width="0" style="1" hidden="1" customWidth="1"/>
    <col min="16116" max="16117" width="5.375" style="1" customWidth="1"/>
    <col min="16118" max="16118" width="26.625" style="1" bestFit="1" customWidth="1"/>
    <col min="16119" max="16119" width="0" style="1" hidden="1" customWidth="1"/>
    <col min="16120" max="16124" width="22.5" style="1" customWidth="1"/>
    <col min="16125" max="16125" width="48.625" style="1" bestFit="1" customWidth="1"/>
    <col min="16126" max="16126" width="14.625" style="1" customWidth="1"/>
    <col min="16127" max="16384" width="9" style="1"/>
  </cols>
  <sheetData>
    <row r="1" spans="1:10" ht="28.5" customHeight="1" x14ac:dyDescent="0.3">
      <c r="B1" s="193" t="s">
        <v>456</v>
      </c>
      <c r="C1" s="193"/>
      <c r="D1" s="193"/>
      <c r="E1" s="193"/>
      <c r="F1" s="193"/>
      <c r="G1" s="193"/>
      <c r="H1" s="193"/>
      <c r="I1" s="193"/>
      <c r="J1" s="193"/>
    </row>
    <row r="2" spans="1:10" ht="28.5" customHeight="1" x14ac:dyDescent="0.3">
      <c r="B2" s="4" t="s">
        <v>457</v>
      </c>
      <c r="C2" s="4"/>
      <c r="D2" s="4"/>
      <c r="E2" s="4"/>
      <c r="F2" s="5"/>
      <c r="G2" s="5"/>
      <c r="H2" s="5"/>
      <c r="I2" s="5"/>
      <c r="J2" s="57" t="s">
        <v>462</v>
      </c>
    </row>
    <row r="3" spans="1:10" ht="24" customHeight="1" x14ac:dyDescent="0.3">
      <c r="B3" s="195" t="s">
        <v>1</v>
      </c>
      <c r="C3" s="196"/>
      <c r="D3" s="197"/>
      <c r="E3" s="185" t="s">
        <v>684</v>
      </c>
      <c r="F3" s="207" t="s">
        <v>470</v>
      </c>
      <c r="G3" s="207" t="s">
        <v>679</v>
      </c>
      <c r="H3" s="207" t="s">
        <v>680</v>
      </c>
      <c r="I3" s="187" t="s">
        <v>29</v>
      </c>
      <c r="J3" s="185" t="s">
        <v>30</v>
      </c>
    </row>
    <row r="4" spans="1:10" ht="24" customHeight="1" x14ac:dyDescent="0.3">
      <c r="B4" s="198"/>
      <c r="C4" s="199"/>
      <c r="D4" s="200"/>
      <c r="E4" s="202"/>
      <c r="F4" s="208"/>
      <c r="G4" s="208"/>
      <c r="H4" s="208"/>
      <c r="I4" s="201"/>
      <c r="J4" s="202"/>
    </row>
    <row r="5" spans="1:10" ht="27.75" customHeight="1" x14ac:dyDescent="0.3">
      <c r="A5" s="6" t="s">
        <v>5</v>
      </c>
      <c r="B5" s="203" t="s">
        <v>70</v>
      </c>
      <c r="C5" s="176" t="s">
        <v>2</v>
      </c>
      <c r="D5" s="72" t="s">
        <v>31</v>
      </c>
      <c r="E5" s="72"/>
      <c r="F5" s="65">
        <f>'공종별집계표기계(계단집)'!F6</f>
        <v>13823342</v>
      </c>
      <c r="G5" s="65">
        <f>'공종별집계표기계(계단집)'!O6</f>
        <v>13976431</v>
      </c>
      <c r="H5" s="65">
        <f t="shared" ref="H5:H12" si="0">G5-F5</f>
        <v>153089</v>
      </c>
      <c r="I5" s="75" t="s">
        <v>0</v>
      </c>
      <c r="J5" s="78" t="s">
        <v>0</v>
      </c>
    </row>
    <row r="6" spans="1:10" ht="27.75" customHeight="1" x14ac:dyDescent="0.3">
      <c r="A6" s="6" t="s">
        <v>6</v>
      </c>
      <c r="B6" s="178"/>
      <c r="C6" s="174"/>
      <c r="D6" s="10" t="s">
        <v>7</v>
      </c>
      <c r="E6" s="66"/>
      <c r="F6" s="77"/>
      <c r="G6" s="77"/>
      <c r="H6" s="77">
        <f t="shared" si="0"/>
        <v>0</v>
      </c>
      <c r="I6" s="8" t="s">
        <v>0</v>
      </c>
      <c r="J6" s="9" t="s">
        <v>0</v>
      </c>
    </row>
    <row r="7" spans="1:10" ht="27.75" customHeight="1" x14ac:dyDescent="0.3">
      <c r="A7" s="6" t="s">
        <v>8</v>
      </c>
      <c r="B7" s="178"/>
      <c r="C7" s="174"/>
      <c r="D7" s="10" t="s">
        <v>9</v>
      </c>
      <c r="E7" s="66"/>
      <c r="F7" s="77"/>
      <c r="G7" s="77"/>
      <c r="H7" s="77">
        <f t="shared" si="0"/>
        <v>0</v>
      </c>
      <c r="I7" s="8" t="s">
        <v>0</v>
      </c>
      <c r="J7" s="9" t="s">
        <v>0</v>
      </c>
    </row>
    <row r="8" spans="1:10" ht="27.75" customHeight="1" x14ac:dyDescent="0.3">
      <c r="A8" s="6" t="s">
        <v>10</v>
      </c>
      <c r="B8" s="178"/>
      <c r="C8" s="175"/>
      <c r="D8" s="66" t="s">
        <v>11</v>
      </c>
      <c r="E8" s="66"/>
      <c r="F8" s="77">
        <f t="shared" ref="F8:G8" si="1">SUM(F5:F7)</f>
        <v>13823342</v>
      </c>
      <c r="G8" s="77">
        <f t="shared" si="1"/>
        <v>13976431</v>
      </c>
      <c r="H8" s="77">
        <f t="shared" si="0"/>
        <v>153089</v>
      </c>
      <c r="I8" s="8" t="s">
        <v>0</v>
      </c>
      <c r="J8" s="9" t="s">
        <v>0</v>
      </c>
    </row>
    <row r="9" spans="1:10" ht="27.75" customHeight="1" x14ac:dyDescent="0.3">
      <c r="A9" s="6" t="s">
        <v>12</v>
      </c>
      <c r="B9" s="178"/>
      <c r="C9" s="176" t="s">
        <v>3</v>
      </c>
      <c r="D9" s="72" t="s">
        <v>32</v>
      </c>
      <c r="E9" s="72"/>
      <c r="F9" s="65">
        <f>'공종별집계표기계(계단집)'!H6</f>
        <v>2940243</v>
      </c>
      <c r="G9" s="65">
        <f>'공종별집계표기계(계단집)'!Q6</f>
        <v>6143255</v>
      </c>
      <c r="H9" s="65">
        <f t="shared" si="0"/>
        <v>3203012</v>
      </c>
      <c r="I9" s="75" t="s">
        <v>0</v>
      </c>
      <c r="J9" s="78" t="s">
        <v>0</v>
      </c>
    </row>
    <row r="10" spans="1:10" ht="27.75" customHeight="1" x14ac:dyDescent="0.3">
      <c r="A10" s="6" t="s">
        <v>13</v>
      </c>
      <c r="B10" s="178"/>
      <c r="C10" s="174"/>
      <c r="D10" s="10" t="s">
        <v>33</v>
      </c>
      <c r="E10" s="127">
        <v>7.9000000000000001E-2</v>
      </c>
      <c r="F10" s="49">
        <f>TRUNC(F9*7.9%,0)</f>
        <v>232279</v>
      </c>
      <c r="G10" s="49">
        <f>TRUNC(G9*$E10,0)</f>
        <v>485317</v>
      </c>
      <c r="H10" s="77">
        <f t="shared" si="0"/>
        <v>253038</v>
      </c>
      <c r="I10" s="11" t="s">
        <v>34</v>
      </c>
      <c r="J10" s="9" t="s">
        <v>0</v>
      </c>
    </row>
    <row r="11" spans="1:10" ht="27.75" customHeight="1" x14ac:dyDescent="0.3">
      <c r="A11" s="6" t="s">
        <v>14</v>
      </c>
      <c r="B11" s="178"/>
      <c r="C11" s="175"/>
      <c r="D11" s="66" t="s">
        <v>11</v>
      </c>
      <c r="E11" s="66"/>
      <c r="F11" s="77">
        <f t="shared" ref="F11:G11" si="2">SUM(F9:F10)</f>
        <v>3172522</v>
      </c>
      <c r="G11" s="77">
        <f t="shared" si="2"/>
        <v>6628572</v>
      </c>
      <c r="H11" s="77">
        <f t="shared" si="0"/>
        <v>3456050</v>
      </c>
      <c r="I11" s="8" t="s">
        <v>0</v>
      </c>
      <c r="J11" s="9" t="s">
        <v>0</v>
      </c>
    </row>
    <row r="12" spans="1:10" ht="27.75" customHeight="1" x14ac:dyDescent="0.3">
      <c r="A12" s="6" t="s">
        <v>15</v>
      </c>
      <c r="B12" s="178"/>
      <c r="C12" s="176" t="s">
        <v>4</v>
      </c>
      <c r="D12" s="72" t="s">
        <v>35</v>
      </c>
      <c r="E12" s="72"/>
      <c r="F12" s="65">
        <f>'공종별집계표기계(계단집)'!J6</f>
        <v>82671</v>
      </c>
      <c r="G12" s="65">
        <f>'공종별집계표기계(계단집)'!S6</f>
        <v>65964</v>
      </c>
      <c r="H12" s="65">
        <f t="shared" si="0"/>
        <v>-16707</v>
      </c>
      <c r="I12" s="75" t="s">
        <v>0</v>
      </c>
      <c r="J12" s="78" t="s">
        <v>0</v>
      </c>
    </row>
    <row r="13" spans="1:10" ht="27.75" customHeight="1" x14ac:dyDescent="0.3">
      <c r="A13" s="6" t="s">
        <v>16</v>
      </c>
      <c r="B13" s="178"/>
      <c r="C13" s="174"/>
      <c r="D13" s="10" t="s">
        <v>36</v>
      </c>
      <c r="E13" s="128">
        <v>4.0500000000000001E-2</v>
      </c>
      <c r="F13" s="77">
        <f>TRUNC(F11*4.05%,0)</f>
        <v>128487</v>
      </c>
      <c r="G13" s="77">
        <f>TRUNC(G11*$E13,0)</f>
        <v>268457</v>
      </c>
      <c r="H13" s="77">
        <f t="shared" ref="H13:H29" si="3">G13-F13</f>
        <v>139970</v>
      </c>
      <c r="I13" s="8" t="s">
        <v>37</v>
      </c>
      <c r="J13" s="9" t="s">
        <v>0</v>
      </c>
    </row>
    <row r="14" spans="1:10" ht="27.75" customHeight="1" x14ac:dyDescent="0.3">
      <c r="A14" s="6" t="s">
        <v>23</v>
      </c>
      <c r="B14" s="178"/>
      <c r="C14" s="174"/>
      <c r="D14" s="125" t="s">
        <v>47</v>
      </c>
      <c r="E14" s="129">
        <v>1.8599999999999998E-2</v>
      </c>
      <c r="F14" s="76">
        <v>363105</v>
      </c>
      <c r="G14" s="76">
        <f>F14+(H8+H10)*$E14</f>
        <v>370658.96220000001</v>
      </c>
      <c r="H14" s="77">
        <f t="shared" si="3"/>
        <v>7553.962200000009</v>
      </c>
      <c r="I14" s="8" t="s">
        <v>68</v>
      </c>
      <c r="J14" s="9" t="s">
        <v>0</v>
      </c>
    </row>
    <row r="15" spans="1:10" ht="27.75" customHeight="1" x14ac:dyDescent="0.3">
      <c r="A15" s="6" t="s">
        <v>25</v>
      </c>
      <c r="B15" s="178"/>
      <c r="C15" s="174"/>
      <c r="D15" s="10" t="s">
        <v>49</v>
      </c>
      <c r="E15" s="128">
        <v>5.5E-2</v>
      </c>
      <c r="F15" s="77">
        <f>TRUNC((F8+F11)*5.5%,0)</f>
        <v>934772</v>
      </c>
      <c r="G15" s="77">
        <f>TRUNC((G8+G11)*$E15,0)</f>
        <v>1133275</v>
      </c>
      <c r="H15" s="77">
        <f t="shared" si="3"/>
        <v>198503</v>
      </c>
      <c r="I15" s="11" t="s">
        <v>50</v>
      </c>
      <c r="J15" s="9" t="s">
        <v>0</v>
      </c>
    </row>
    <row r="16" spans="1:10" ht="27.75" customHeight="1" x14ac:dyDescent="0.3">
      <c r="A16" s="6" t="s">
        <v>22</v>
      </c>
      <c r="B16" s="178"/>
      <c r="C16" s="174"/>
      <c r="D16" s="10" t="s">
        <v>45</v>
      </c>
      <c r="E16" s="128">
        <v>2.3E-2</v>
      </c>
      <c r="F16" s="77">
        <f>TRUNC(F9*2.3%,0)</f>
        <v>67625</v>
      </c>
      <c r="G16" s="77">
        <f>TRUNC(G9*$E16,0)</f>
        <v>141294</v>
      </c>
      <c r="H16" s="77">
        <f t="shared" si="3"/>
        <v>73669</v>
      </c>
      <c r="I16" s="8" t="s">
        <v>46</v>
      </c>
      <c r="J16" s="9" t="s">
        <v>0</v>
      </c>
    </row>
    <row r="17" spans="1:10" ht="27.75" customHeight="1" x14ac:dyDescent="0.3">
      <c r="A17" s="6" t="s">
        <v>17</v>
      </c>
      <c r="B17" s="178"/>
      <c r="C17" s="174"/>
      <c r="D17" s="10" t="s">
        <v>38</v>
      </c>
      <c r="E17" s="128">
        <v>8.6999999999999994E-3</v>
      </c>
      <c r="F17" s="77">
        <f>TRUNC(F11*0.87%,0)</f>
        <v>27600</v>
      </c>
      <c r="G17" s="77">
        <f>TRUNC(G11*$E17,0)</f>
        <v>57668</v>
      </c>
      <c r="H17" s="77">
        <f t="shared" si="3"/>
        <v>30068</v>
      </c>
      <c r="I17" s="8" t="s">
        <v>39</v>
      </c>
      <c r="J17" s="9" t="s">
        <v>0</v>
      </c>
    </row>
    <row r="18" spans="1:10" ht="27.75" customHeight="1" x14ac:dyDescent="0.3">
      <c r="A18" s="6" t="s">
        <v>18</v>
      </c>
      <c r="B18" s="178"/>
      <c r="C18" s="174"/>
      <c r="D18" s="126" t="s">
        <v>40</v>
      </c>
      <c r="E18" s="128">
        <v>3.1199999999999999E-2</v>
      </c>
      <c r="F18" s="76">
        <v>106830</v>
      </c>
      <c r="G18" s="76">
        <f>F18+H9*$E18</f>
        <v>206763.97440000001</v>
      </c>
      <c r="H18" s="77">
        <f t="shared" si="3"/>
        <v>99933.974400000006</v>
      </c>
      <c r="I18" s="8" t="s">
        <v>41</v>
      </c>
      <c r="J18" s="9" t="s">
        <v>0</v>
      </c>
    </row>
    <row r="19" spans="1:10" ht="27.75" customHeight="1" x14ac:dyDescent="0.3">
      <c r="A19" s="6" t="s">
        <v>20</v>
      </c>
      <c r="B19" s="178"/>
      <c r="C19" s="174"/>
      <c r="D19" s="126" t="s">
        <v>21</v>
      </c>
      <c r="E19" s="128">
        <v>7.3800000000000004E-2</v>
      </c>
      <c r="F19" s="76">
        <v>7884</v>
      </c>
      <c r="G19" s="76">
        <f>F19+H18*$E19</f>
        <v>15259.127310720001</v>
      </c>
      <c r="H19" s="77">
        <f t="shared" si="3"/>
        <v>7375.1273107200013</v>
      </c>
      <c r="I19" s="8" t="s">
        <v>44</v>
      </c>
      <c r="J19" s="9" t="s">
        <v>0</v>
      </c>
    </row>
    <row r="20" spans="1:10" ht="27.75" customHeight="1" x14ac:dyDescent="0.3">
      <c r="A20" s="6" t="s">
        <v>19</v>
      </c>
      <c r="B20" s="178"/>
      <c r="C20" s="174"/>
      <c r="D20" s="126" t="s">
        <v>42</v>
      </c>
      <c r="E20" s="128">
        <v>4.4999999999999998E-2</v>
      </c>
      <c r="F20" s="76">
        <v>154082</v>
      </c>
      <c r="G20" s="76">
        <f>F20+H9*$E20</f>
        <v>298217.54000000004</v>
      </c>
      <c r="H20" s="77">
        <f t="shared" si="3"/>
        <v>144135.54000000004</v>
      </c>
      <c r="I20" s="8" t="s">
        <v>43</v>
      </c>
      <c r="J20" s="9" t="s">
        <v>0</v>
      </c>
    </row>
    <row r="21" spans="1:10" ht="27.75" customHeight="1" x14ac:dyDescent="0.3">
      <c r="A21" s="6" t="s">
        <v>24</v>
      </c>
      <c r="B21" s="178"/>
      <c r="C21" s="174"/>
      <c r="D21" s="10" t="s">
        <v>48</v>
      </c>
      <c r="E21" s="128">
        <v>5.0000000000000001E-3</v>
      </c>
      <c r="F21" s="77">
        <f>TRUNC((F8+F9+F12)*0.5%,0)</f>
        <v>84231</v>
      </c>
      <c r="G21" s="77">
        <f>TRUNC((G8+G9+G12)*$E21,0)</f>
        <v>100928</v>
      </c>
      <c r="H21" s="77">
        <f t="shared" si="3"/>
        <v>16697</v>
      </c>
      <c r="I21" s="11" t="s">
        <v>73</v>
      </c>
      <c r="J21" s="9" t="s">
        <v>0</v>
      </c>
    </row>
    <row r="22" spans="1:10" ht="27.75" customHeight="1" x14ac:dyDescent="0.3">
      <c r="A22" s="6" t="s">
        <v>25</v>
      </c>
      <c r="B22" s="178"/>
      <c r="C22" s="174"/>
      <c r="D22" s="12" t="s">
        <v>51</v>
      </c>
      <c r="E22" s="130">
        <v>8.0999999999999996E-4</v>
      </c>
      <c r="F22" s="77"/>
      <c r="G22" s="77"/>
      <c r="H22" s="77">
        <f t="shared" si="3"/>
        <v>0</v>
      </c>
      <c r="I22" s="11" t="s">
        <v>52</v>
      </c>
      <c r="J22" s="9" t="s">
        <v>72</v>
      </c>
    </row>
    <row r="23" spans="1:10" ht="27.75" customHeight="1" x14ac:dyDescent="0.3">
      <c r="A23" s="6" t="s">
        <v>25</v>
      </c>
      <c r="B23" s="178"/>
      <c r="C23" s="174"/>
      <c r="D23" s="12" t="s">
        <v>53</v>
      </c>
      <c r="E23" s="130">
        <v>6.9999999999999999E-4</v>
      </c>
      <c r="F23" s="77">
        <f>TRUNC((F8+F9+F12)*0.07%,0)</f>
        <v>11792</v>
      </c>
      <c r="G23" s="77">
        <f>TRUNC((G8+G9+G12)*$E23,0)</f>
        <v>14129</v>
      </c>
      <c r="H23" s="77">
        <f t="shared" si="3"/>
        <v>2337</v>
      </c>
      <c r="I23" s="11" t="s">
        <v>54</v>
      </c>
      <c r="J23" s="9" t="s">
        <v>0</v>
      </c>
    </row>
    <row r="24" spans="1:10" ht="27.75" customHeight="1" x14ac:dyDescent="0.3">
      <c r="A24" s="6" t="s">
        <v>55</v>
      </c>
      <c r="B24" s="179"/>
      <c r="C24" s="175"/>
      <c r="D24" s="66" t="s">
        <v>11</v>
      </c>
      <c r="E24" s="66"/>
      <c r="F24" s="77">
        <f>F12+F13+F17+F18+F20+F19+F16+F14+F21+F15+F22+F23</f>
        <v>1969079</v>
      </c>
      <c r="G24" s="77">
        <f>G12+G13+G17+G18+G20+G19+G16+G14+G21+G15+G22+G23</f>
        <v>2672614.60391072</v>
      </c>
      <c r="H24" s="77">
        <f t="shared" si="3"/>
        <v>703535.60391071998</v>
      </c>
      <c r="I24" s="8" t="s">
        <v>0</v>
      </c>
      <c r="J24" s="9" t="s">
        <v>0</v>
      </c>
    </row>
    <row r="25" spans="1:10" ht="27.75" customHeight="1" x14ac:dyDescent="0.3">
      <c r="A25" s="6" t="s">
        <v>56</v>
      </c>
      <c r="B25" s="204" t="s">
        <v>57</v>
      </c>
      <c r="C25" s="205"/>
      <c r="D25" s="206"/>
      <c r="E25" s="119"/>
      <c r="F25" s="79">
        <f>F8+F11+F24</f>
        <v>18964943</v>
      </c>
      <c r="G25" s="79">
        <f>G8+G11+G24</f>
        <v>23277617.603910722</v>
      </c>
      <c r="H25" s="79">
        <f>G25-F25</f>
        <v>4312674.6039107218</v>
      </c>
      <c r="I25" s="74" t="s">
        <v>0</v>
      </c>
      <c r="J25" s="80" t="s">
        <v>0</v>
      </c>
    </row>
    <row r="26" spans="1:10" ht="27.75" customHeight="1" x14ac:dyDescent="0.3">
      <c r="A26" s="6" t="s">
        <v>26</v>
      </c>
      <c r="B26" s="170" t="s">
        <v>58</v>
      </c>
      <c r="C26" s="170"/>
      <c r="D26" s="170"/>
      <c r="E26" s="131">
        <v>4.7E-2</v>
      </c>
      <c r="F26" s="19">
        <f>TRUNC(F25*4.7%,0)</f>
        <v>891352</v>
      </c>
      <c r="G26" s="19">
        <f>TRUNC(G25*$E26,0)</f>
        <v>1094048</v>
      </c>
      <c r="H26" s="77">
        <f t="shared" si="3"/>
        <v>202696</v>
      </c>
      <c r="I26" s="11" t="s">
        <v>69</v>
      </c>
      <c r="J26" s="9" t="s">
        <v>0</v>
      </c>
    </row>
    <row r="27" spans="1:10" ht="27.75" customHeight="1" x14ac:dyDescent="0.3">
      <c r="A27" s="6" t="s">
        <v>27</v>
      </c>
      <c r="B27" s="170" t="s">
        <v>59</v>
      </c>
      <c r="C27" s="170"/>
      <c r="D27" s="170"/>
      <c r="E27" s="132">
        <v>0.15</v>
      </c>
      <c r="F27" s="19">
        <f>TRUNC((F11+F24+F26)*15%,0)</f>
        <v>904942</v>
      </c>
      <c r="G27" s="19">
        <f>TRUNC((G11+G24+G26)*$E27,0)</f>
        <v>1559285</v>
      </c>
      <c r="H27" s="77">
        <f t="shared" si="3"/>
        <v>654343</v>
      </c>
      <c r="I27" s="11" t="s">
        <v>60</v>
      </c>
      <c r="J27" s="12"/>
    </row>
    <row r="28" spans="1:10" ht="27.75" customHeight="1" x14ac:dyDescent="0.3">
      <c r="A28" s="6" t="s">
        <v>61</v>
      </c>
      <c r="B28" s="171" t="s">
        <v>62</v>
      </c>
      <c r="C28" s="171"/>
      <c r="D28" s="171"/>
      <c r="E28" s="120"/>
      <c r="F28" s="79">
        <f t="shared" ref="F28:G28" si="4">SUM(F25:F27)</f>
        <v>20761237</v>
      </c>
      <c r="G28" s="79">
        <f t="shared" si="4"/>
        <v>25930950.603910722</v>
      </c>
      <c r="H28" s="79">
        <f>G28-F28</f>
        <v>5169713.6039107218</v>
      </c>
      <c r="I28" s="7"/>
      <c r="J28" s="80" t="s">
        <v>0</v>
      </c>
    </row>
    <row r="29" spans="1:10" ht="27.75" customHeight="1" x14ac:dyDescent="0.3">
      <c r="A29" s="6" t="s">
        <v>28</v>
      </c>
      <c r="B29" s="170" t="s">
        <v>63</v>
      </c>
      <c r="C29" s="170"/>
      <c r="D29" s="170"/>
      <c r="E29" s="132">
        <v>0.1</v>
      </c>
      <c r="F29" s="19">
        <f>TRUNC(F28*0.1,0)</f>
        <v>2076123</v>
      </c>
      <c r="G29" s="19">
        <f>TRUNC(G28*$E29,0)</f>
        <v>2593095</v>
      </c>
      <c r="H29" s="77">
        <f t="shared" si="3"/>
        <v>516972</v>
      </c>
      <c r="I29" s="8" t="s">
        <v>64</v>
      </c>
      <c r="J29" s="9" t="s">
        <v>0</v>
      </c>
    </row>
    <row r="30" spans="1:10" ht="27.75" customHeight="1" x14ac:dyDescent="0.3">
      <c r="A30" s="6" t="s">
        <v>65</v>
      </c>
      <c r="B30" s="211" t="s">
        <v>66</v>
      </c>
      <c r="C30" s="171"/>
      <c r="D30" s="171"/>
      <c r="E30" s="120"/>
      <c r="F30" s="79">
        <f t="shared" ref="F30" si="5">F28+F29</f>
        <v>22837360</v>
      </c>
      <c r="G30" s="81">
        <f>ROUNDDOWN(G28+G29,-3)</f>
        <v>28524000</v>
      </c>
      <c r="H30" s="79">
        <f>G30-F30</f>
        <v>5686640</v>
      </c>
      <c r="I30" s="74" t="s">
        <v>0</v>
      </c>
      <c r="J30" s="80" t="s">
        <v>0</v>
      </c>
    </row>
    <row r="31" spans="1:10" ht="27.75" customHeight="1" x14ac:dyDescent="0.3">
      <c r="A31" s="6"/>
      <c r="B31" s="209" t="s">
        <v>67</v>
      </c>
      <c r="C31" s="210"/>
      <c r="D31" s="210"/>
      <c r="E31" s="121"/>
      <c r="F31" s="64">
        <f>F30</f>
        <v>22837360</v>
      </c>
      <c r="G31" s="64">
        <f>G30</f>
        <v>28524000</v>
      </c>
      <c r="H31" s="64">
        <f>G31-F31</f>
        <v>5686640</v>
      </c>
      <c r="I31" s="7"/>
      <c r="J31" s="82"/>
    </row>
    <row r="32" spans="1:10" ht="26.1" customHeight="1" x14ac:dyDescent="0.3">
      <c r="A32" s="6"/>
      <c r="B32" s="13"/>
      <c r="C32" s="13"/>
      <c r="D32" s="13"/>
      <c r="E32" s="13"/>
      <c r="F32" s="14"/>
      <c r="G32" s="14"/>
      <c r="H32" s="14"/>
      <c r="I32" s="15"/>
      <c r="J32" s="16"/>
    </row>
    <row r="33" spans="1:10" ht="26.1" customHeight="1" x14ac:dyDescent="0.3">
      <c r="A33" s="6"/>
      <c r="B33" s="13"/>
      <c r="C33" s="13"/>
      <c r="D33" s="13"/>
      <c r="E33" s="13"/>
      <c r="F33" s="14"/>
      <c r="G33" s="14"/>
      <c r="H33" s="14"/>
      <c r="I33" s="15"/>
      <c r="J33" s="16"/>
    </row>
    <row r="34" spans="1:10" ht="26.1" customHeight="1" x14ac:dyDescent="0.3">
      <c r="I34" s="17"/>
    </row>
    <row r="35" spans="1:10" ht="26.1" customHeight="1" x14ac:dyDescent="0.3"/>
    <row r="36" spans="1:10" ht="26.1" customHeight="1" x14ac:dyDescent="0.3"/>
    <row r="37" spans="1:10" ht="26.1" customHeight="1" x14ac:dyDescent="0.3"/>
    <row r="38" spans="1:10" ht="26.1" customHeight="1" x14ac:dyDescent="0.3"/>
    <row r="39" spans="1:10" ht="26.1" customHeight="1" x14ac:dyDescent="0.3"/>
    <row r="40" spans="1:10" ht="26.1" customHeight="1" x14ac:dyDescent="0.3"/>
  </sheetData>
  <mergeCells count="19">
    <mergeCell ref="B29:D29"/>
    <mergeCell ref="B30:D30"/>
    <mergeCell ref="B31:D31"/>
    <mergeCell ref="B26:D26"/>
    <mergeCell ref="B27:D27"/>
    <mergeCell ref="B28:D28"/>
    <mergeCell ref="B25:D25"/>
    <mergeCell ref="B1:J1"/>
    <mergeCell ref="B3:D4"/>
    <mergeCell ref="I3:I4"/>
    <mergeCell ref="J3:J4"/>
    <mergeCell ref="C12:C24"/>
    <mergeCell ref="C9:C11"/>
    <mergeCell ref="C5:C8"/>
    <mergeCell ref="B5:B24"/>
    <mergeCell ref="F3:F4"/>
    <mergeCell ref="G3:G4"/>
    <mergeCell ref="H3:H4"/>
    <mergeCell ref="E3:E4"/>
  </mergeCells>
  <phoneticPr fontId="2" type="noConversion"/>
  <pageMargins left="0.59055118110236227" right="0.59055118110236227" top="0.59055118110236227" bottom="0.59055118110236227" header="0" footer="0"/>
  <pageSetup paperSize="9"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abSelected="1" view="pageBreakPreview" topLeftCell="C1" zoomScale="85" zoomScaleNormal="100" zoomScaleSheetLayoutView="85" workbookViewId="0">
      <selection activeCell="U7" sqref="U7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4.625" customWidth="1"/>
    <col min="14" max="22" width="13.625" customWidth="1"/>
    <col min="23" max="23" width="12.625" customWidth="1"/>
  </cols>
  <sheetData>
    <row r="1" spans="1:23" ht="30" customHeight="1" x14ac:dyDescent="0.3">
      <c r="A1" s="217" t="s">
        <v>74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3" ht="30" customHeight="1" x14ac:dyDescent="0.3">
      <c r="A2" s="58" t="s">
        <v>459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60" t="s">
        <v>458</v>
      </c>
    </row>
    <row r="3" spans="1:23" ht="30" customHeight="1" x14ac:dyDescent="0.3">
      <c r="A3" s="216" t="s">
        <v>75</v>
      </c>
      <c r="B3" s="216" t="s">
        <v>76</v>
      </c>
      <c r="C3" s="216" t="s">
        <v>77</v>
      </c>
      <c r="D3" s="215" t="s">
        <v>571</v>
      </c>
      <c r="E3" s="215"/>
      <c r="F3" s="215"/>
      <c r="G3" s="215"/>
      <c r="H3" s="215"/>
      <c r="I3" s="215"/>
      <c r="J3" s="215"/>
      <c r="K3" s="215"/>
      <c r="L3" s="215"/>
      <c r="M3" s="215" t="s">
        <v>572</v>
      </c>
      <c r="N3" s="215"/>
      <c r="O3" s="215"/>
      <c r="P3" s="215"/>
      <c r="Q3" s="215"/>
      <c r="R3" s="215"/>
      <c r="S3" s="215"/>
      <c r="T3" s="215"/>
      <c r="U3" s="215"/>
      <c r="V3" s="215" t="s">
        <v>573</v>
      </c>
      <c r="W3" s="216" t="s">
        <v>83</v>
      </c>
    </row>
    <row r="4" spans="1:23" ht="30" customHeight="1" x14ac:dyDescent="0.3">
      <c r="A4" s="216"/>
      <c r="B4" s="216"/>
      <c r="C4" s="216"/>
      <c r="D4" s="216" t="s">
        <v>78</v>
      </c>
      <c r="E4" s="216" t="s">
        <v>79</v>
      </c>
      <c r="F4" s="216"/>
      <c r="G4" s="216" t="s">
        <v>80</v>
      </c>
      <c r="H4" s="216"/>
      <c r="I4" s="216" t="s">
        <v>81</v>
      </c>
      <c r="J4" s="216"/>
      <c r="K4" s="216" t="s">
        <v>82</v>
      </c>
      <c r="L4" s="216"/>
      <c r="M4" s="216" t="s">
        <v>78</v>
      </c>
      <c r="N4" s="216" t="s">
        <v>79</v>
      </c>
      <c r="O4" s="216"/>
      <c r="P4" s="216" t="s">
        <v>80</v>
      </c>
      <c r="Q4" s="216"/>
      <c r="R4" s="216" t="s">
        <v>81</v>
      </c>
      <c r="S4" s="216"/>
      <c r="T4" s="216" t="s">
        <v>82</v>
      </c>
      <c r="U4" s="216"/>
      <c r="V4" s="215"/>
      <c r="W4" s="216"/>
    </row>
    <row r="5" spans="1:23" ht="30" customHeight="1" x14ac:dyDescent="0.3">
      <c r="A5" s="216"/>
      <c r="B5" s="216"/>
      <c r="C5" s="216"/>
      <c r="D5" s="218"/>
      <c r="E5" s="84" t="s">
        <v>84</v>
      </c>
      <c r="F5" s="84" t="s">
        <v>85</v>
      </c>
      <c r="G5" s="84" t="s">
        <v>84</v>
      </c>
      <c r="H5" s="84" t="s">
        <v>85</v>
      </c>
      <c r="I5" s="84" t="s">
        <v>84</v>
      </c>
      <c r="J5" s="84" t="s">
        <v>85</v>
      </c>
      <c r="K5" s="84" t="s">
        <v>84</v>
      </c>
      <c r="L5" s="84" t="s">
        <v>85</v>
      </c>
      <c r="M5" s="218"/>
      <c r="N5" s="84" t="s">
        <v>84</v>
      </c>
      <c r="O5" s="84" t="s">
        <v>85</v>
      </c>
      <c r="P5" s="84" t="s">
        <v>84</v>
      </c>
      <c r="Q5" s="84" t="s">
        <v>85</v>
      </c>
      <c r="R5" s="84" t="s">
        <v>84</v>
      </c>
      <c r="S5" s="84" t="s">
        <v>85</v>
      </c>
      <c r="T5" s="84" t="s">
        <v>84</v>
      </c>
      <c r="U5" s="84" t="s">
        <v>85</v>
      </c>
      <c r="V5" s="215"/>
      <c r="W5" s="216"/>
    </row>
    <row r="6" spans="1:23" ht="30" customHeight="1" x14ac:dyDescent="0.3">
      <c r="A6" s="61" t="s">
        <v>460</v>
      </c>
      <c r="B6" s="61" t="s">
        <v>0</v>
      </c>
      <c r="C6" s="61"/>
      <c r="D6" s="62"/>
      <c r="E6" s="63"/>
      <c r="F6" s="63">
        <f>SUM(F8:F19)</f>
        <v>13823342</v>
      </c>
      <c r="G6" s="62"/>
      <c r="H6" s="63">
        <f>SUM(H8:H19)</f>
        <v>2940243</v>
      </c>
      <c r="I6" s="62"/>
      <c r="J6" s="63">
        <f>SUM(J8:J19)</f>
        <v>82671</v>
      </c>
      <c r="K6" s="62"/>
      <c r="L6" s="63">
        <f>SUM(L8:L19)</f>
        <v>16846256</v>
      </c>
      <c r="M6" s="62"/>
      <c r="N6" s="63"/>
      <c r="O6" s="63">
        <f>SUM(O8:O19)</f>
        <v>13976431</v>
      </c>
      <c r="P6" s="62"/>
      <c r="Q6" s="63">
        <f>SUM(Q8:Q19)</f>
        <v>6143255</v>
      </c>
      <c r="R6" s="62"/>
      <c r="S6" s="63">
        <f>SUM(S8:S19)</f>
        <v>65964</v>
      </c>
      <c r="T6" s="62"/>
      <c r="U6" s="63">
        <f>SUM(U8:U19)</f>
        <v>20185650</v>
      </c>
      <c r="V6" s="63">
        <f>U6-L6</f>
        <v>3339394</v>
      </c>
      <c r="W6" s="61" t="s">
        <v>0</v>
      </c>
    </row>
    <row r="7" spans="1:23" ht="30" customHeight="1" x14ac:dyDescent="0.3">
      <c r="A7" s="50" t="s">
        <v>107</v>
      </c>
      <c r="B7" s="28" t="s">
        <v>0</v>
      </c>
      <c r="C7" s="28" t="s">
        <v>0</v>
      </c>
      <c r="D7" s="29"/>
      <c r="E7" s="51"/>
      <c r="F7" s="51"/>
      <c r="G7" s="51"/>
      <c r="H7" s="51"/>
      <c r="I7" s="51"/>
      <c r="J7" s="51"/>
      <c r="K7" s="51"/>
      <c r="L7" s="51"/>
      <c r="M7" s="29"/>
      <c r="N7" s="51"/>
      <c r="O7" s="51"/>
      <c r="P7" s="51"/>
      <c r="Q7" s="51"/>
      <c r="R7" s="51"/>
      <c r="S7" s="51"/>
      <c r="T7" s="51"/>
      <c r="U7" s="51"/>
      <c r="V7" s="51">
        <f>U7-L7</f>
        <v>0</v>
      </c>
      <c r="W7" s="28" t="s">
        <v>0</v>
      </c>
    </row>
    <row r="8" spans="1:23" ht="30" customHeight="1" x14ac:dyDescent="0.3">
      <c r="A8" s="28" t="s">
        <v>108</v>
      </c>
      <c r="B8" s="28" t="s">
        <v>0</v>
      </c>
      <c r="C8" s="28" t="s">
        <v>0</v>
      </c>
      <c r="D8" s="29">
        <v>1</v>
      </c>
      <c r="E8" s="51"/>
      <c r="F8" s="51">
        <f>'공종별내역서 기계(계단집)'!F28</f>
        <v>551517</v>
      </c>
      <c r="G8" s="51"/>
      <c r="H8" s="51">
        <f>'공종별내역서 기계(계단집)'!H28</f>
        <v>126484</v>
      </c>
      <c r="I8" s="51"/>
      <c r="J8" s="51">
        <f>'공종별내역서 기계(계단집)'!J28</f>
        <v>0</v>
      </c>
      <c r="K8" s="51"/>
      <c r="L8" s="51">
        <f>F8+H8+J8</f>
        <v>678001</v>
      </c>
      <c r="M8" s="29">
        <v>1</v>
      </c>
      <c r="N8" s="51"/>
      <c r="O8" s="51">
        <f>'공종별내역서 기계(계단집)'!O28</f>
        <v>551517</v>
      </c>
      <c r="P8" s="51"/>
      <c r="Q8" s="51">
        <f>'공종별내역서 기계(계단집)'!Q28</f>
        <v>126484</v>
      </c>
      <c r="R8" s="51"/>
      <c r="S8" s="51">
        <f>'공종별내역서 기계(계단집)'!S28</f>
        <v>0</v>
      </c>
      <c r="T8" s="51"/>
      <c r="U8" s="51">
        <f t="shared" ref="U8:U19" si="0">O8+Q8+S8</f>
        <v>678001</v>
      </c>
      <c r="V8" s="51">
        <f t="shared" ref="V8:V27" si="1">U8-L8</f>
        <v>0</v>
      </c>
      <c r="W8" s="54">
        <f>L8-F8-H8-J8</f>
        <v>0</v>
      </c>
    </row>
    <row r="9" spans="1:23" ht="30" customHeight="1" x14ac:dyDescent="0.3">
      <c r="A9" s="28" t="s">
        <v>109</v>
      </c>
      <c r="B9" s="28" t="s">
        <v>0</v>
      </c>
      <c r="C9" s="28" t="s">
        <v>0</v>
      </c>
      <c r="D9" s="29">
        <v>1</v>
      </c>
      <c r="E9" s="51"/>
      <c r="F9" s="51">
        <f>'공종별내역서 기계(계단집)'!F76</f>
        <v>362241</v>
      </c>
      <c r="G9" s="51"/>
      <c r="H9" s="51">
        <f>'공종별내역서 기계(계단집)'!H76</f>
        <v>955944</v>
      </c>
      <c r="I9" s="51"/>
      <c r="J9" s="51">
        <f>'공종별내역서 기계(계단집)'!J76</f>
        <v>11100</v>
      </c>
      <c r="K9" s="51"/>
      <c r="L9" s="51">
        <f>F9+H9+J9</f>
        <v>1329285</v>
      </c>
      <c r="M9" s="29">
        <v>1</v>
      </c>
      <c r="N9" s="51"/>
      <c r="O9" s="51">
        <f>'공종별내역서 기계(계단집)'!O76</f>
        <v>490035</v>
      </c>
      <c r="P9" s="51"/>
      <c r="Q9" s="51">
        <f>'공종별내역서 기계(계단집)'!Q76</f>
        <v>1085293</v>
      </c>
      <c r="R9" s="51"/>
      <c r="S9" s="51">
        <f>'공종별내역서 기계(계단집)'!S76</f>
        <v>11100</v>
      </c>
      <c r="T9" s="51"/>
      <c r="U9" s="51">
        <f t="shared" si="0"/>
        <v>1586428</v>
      </c>
      <c r="V9" s="51">
        <f t="shared" si="1"/>
        <v>257143</v>
      </c>
      <c r="W9" s="54">
        <f t="shared" ref="W9:W19" si="2">L9-F9-H9-J9</f>
        <v>0</v>
      </c>
    </row>
    <row r="10" spans="1:23" ht="30" customHeight="1" x14ac:dyDescent="0.3">
      <c r="A10" s="28" t="s">
        <v>110</v>
      </c>
      <c r="B10" s="28" t="s">
        <v>0</v>
      </c>
      <c r="C10" s="28" t="s">
        <v>0</v>
      </c>
      <c r="D10" s="29">
        <v>1</v>
      </c>
      <c r="E10" s="51"/>
      <c r="F10" s="51">
        <f>'공종별내역서 기계(계단집)'!F100</f>
        <v>34827</v>
      </c>
      <c r="G10" s="51"/>
      <c r="H10" s="51">
        <f>'공종별내역서 기계(계단집)'!H100</f>
        <v>45074</v>
      </c>
      <c r="I10" s="51"/>
      <c r="J10" s="51">
        <f>'공종별내역서 기계(계단집)'!J100</f>
        <v>0</v>
      </c>
      <c r="K10" s="51"/>
      <c r="L10" s="51">
        <f>F10+H10+J10</f>
        <v>79901</v>
      </c>
      <c r="M10" s="29">
        <v>1</v>
      </c>
      <c r="N10" s="51"/>
      <c r="O10" s="51">
        <f>'공종별내역서 기계(계단집)'!O100</f>
        <v>34827</v>
      </c>
      <c r="P10" s="51"/>
      <c r="Q10" s="51">
        <f>'공종별내역서 기계(계단집)'!Q100</f>
        <v>45074</v>
      </c>
      <c r="R10" s="51"/>
      <c r="S10" s="51">
        <f>'공종별내역서 기계(계단집)'!S100</f>
        <v>0</v>
      </c>
      <c r="T10" s="51"/>
      <c r="U10" s="51">
        <f t="shared" si="0"/>
        <v>79901</v>
      </c>
      <c r="V10" s="51">
        <f t="shared" si="1"/>
        <v>0</v>
      </c>
      <c r="W10" s="54">
        <f t="shared" si="2"/>
        <v>0</v>
      </c>
    </row>
    <row r="11" spans="1:23" ht="30" customHeight="1" x14ac:dyDescent="0.3">
      <c r="A11" s="50" t="s">
        <v>111</v>
      </c>
      <c r="B11" s="28" t="s">
        <v>0</v>
      </c>
      <c r="C11" s="28" t="s">
        <v>0</v>
      </c>
      <c r="D11" s="29">
        <v>1</v>
      </c>
      <c r="E11" s="51"/>
      <c r="F11" s="51"/>
      <c r="G11" s="51"/>
      <c r="H11" s="51"/>
      <c r="I11" s="51"/>
      <c r="J11" s="51"/>
      <c r="K11" s="51"/>
      <c r="L11" s="51">
        <f>F11+H11+J11</f>
        <v>0</v>
      </c>
      <c r="M11" s="29">
        <v>1</v>
      </c>
      <c r="N11" s="51"/>
      <c r="O11" s="51"/>
      <c r="P11" s="51"/>
      <c r="Q11" s="51"/>
      <c r="R11" s="51"/>
      <c r="S11" s="51"/>
      <c r="T11" s="51"/>
      <c r="U11" s="51">
        <f t="shared" si="0"/>
        <v>0</v>
      </c>
      <c r="V11" s="51">
        <f t="shared" si="1"/>
        <v>0</v>
      </c>
      <c r="W11" s="54">
        <f t="shared" si="2"/>
        <v>0</v>
      </c>
    </row>
    <row r="12" spans="1:23" ht="30" customHeight="1" x14ac:dyDescent="0.3">
      <c r="A12" s="28" t="s">
        <v>112</v>
      </c>
      <c r="B12" s="28" t="s">
        <v>0</v>
      </c>
      <c r="C12" s="28" t="s">
        <v>0</v>
      </c>
      <c r="D12" s="29">
        <v>1</v>
      </c>
      <c r="E12" s="51"/>
      <c r="F12" s="51">
        <f>'공종별내역서 기계(계단집)'!F124</f>
        <v>415991</v>
      </c>
      <c r="G12" s="51"/>
      <c r="H12" s="51">
        <f>'공종별내역서 기계(계단집)'!H124</f>
        <v>241376</v>
      </c>
      <c r="I12" s="51"/>
      <c r="J12" s="51">
        <f>'공종별내역서 기계(계단집)'!J124</f>
        <v>0</v>
      </c>
      <c r="K12" s="51"/>
      <c r="L12" s="51">
        <f>F12+H12+J12</f>
        <v>657367</v>
      </c>
      <c r="M12" s="29">
        <v>1</v>
      </c>
      <c r="N12" s="51"/>
      <c r="O12" s="51">
        <f>'공종별내역서 기계(계단집)'!O124</f>
        <v>456764</v>
      </c>
      <c r="P12" s="51"/>
      <c r="Q12" s="51">
        <f>'공종별내역서 기계(계단집)'!Q124</f>
        <v>245168</v>
      </c>
      <c r="R12" s="51"/>
      <c r="S12" s="51">
        <f>'공종별내역서 기계(계단집)'!S124</f>
        <v>0</v>
      </c>
      <c r="T12" s="51"/>
      <c r="U12" s="51">
        <f t="shared" si="0"/>
        <v>701932</v>
      </c>
      <c r="V12" s="51">
        <f t="shared" si="1"/>
        <v>44565</v>
      </c>
      <c r="W12" s="54">
        <f t="shared" si="2"/>
        <v>0</v>
      </c>
    </row>
    <row r="13" spans="1:23" ht="30" customHeight="1" x14ac:dyDescent="0.3">
      <c r="A13" s="28" t="s">
        <v>113</v>
      </c>
      <c r="B13" s="28" t="s">
        <v>0</v>
      </c>
      <c r="C13" s="28" t="s">
        <v>0</v>
      </c>
      <c r="D13" s="29">
        <v>1</v>
      </c>
      <c r="E13" s="51"/>
      <c r="F13" s="51">
        <f>'공종별내역서 기계(계단집)'!F172</f>
        <v>369630</v>
      </c>
      <c r="G13" s="51"/>
      <c r="H13" s="51">
        <f>'공종별내역서 기계(계단집)'!H172</f>
        <v>392636</v>
      </c>
      <c r="I13" s="51"/>
      <c r="J13" s="51">
        <f>'공종별내역서 기계(계단집)'!J172</f>
        <v>15</v>
      </c>
      <c r="K13" s="51"/>
      <c r="L13" s="51">
        <f>F13+H13+J13</f>
        <v>762281</v>
      </c>
      <c r="M13" s="29">
        <v>1</v>
      </c>
      <c r="N13" s="51"/>
      <c r="O13" s="51">
        <f>'공종별내역서 기계(계단집)'!O172</f>
        <v>369630</v>
      </c>
      <c r="P13" s="51"/>
      <c r="Q13" s="51">
        <f>'공종별내역서 기계(계단집)'!Q172</f>
        <v>392636</v>
      </c>
      <c r="R13" s="51"/>
      <c r="S13" s="51">
        <f>'공종별내역서 기계(계단집)'!S172</f>
        <v>15</v>
      </c>
      <c r="T13" s="51"/>
      <c r="U13" s="51">
        <f t="shared" si="0"/>
        <v>762281</v>
      </c>
      <c r="V13" s="51">
        <f t="shared" si="1"/>
        <v>0</v>
      </c>
      <c r="W13" s="54">
        <f t="shared" si="2"/>
        <v>0</v>
      </c>
    </row>
    <row r="14" spans="1:23" ht="30" customHeight="1" x14ac:dyDescent="0.3">
      <c r="A14" s="28" t="s">
        <v>114</v>
      </c>
      <c r="B14" s="28" t="s">
        <v>0</v>
      </c>
      <c r="C14" s="28" t="s">
        <v>0</v>
      </c>
      <c r="D14" s="29">
        <v>1</v>
      </c>
      <c r="E14" s="51"/>
      <c r="F14" s="51">
        <f>'공종별내역서 기계(계단집)'!F220</f>
        <v>185693</v>
      </c>
      <c r="G14" s="51"/>
      <c r="H14" s="51">
        <f>'공종별내역서 기계(계단집)'!H220</f>
        <v>487366</v>
      </c>
      <c r="I14" s="51"/>
      <c r="J14" s="51">
        <f>'공종별내역서 기계(계단집)'!J220</f>
        <v>80</v>
      </c>
      <c r="K14" s="51"/>
      <c r="L14" s="51">
        <f>F14+H14+J14</f>
        <v>673139</v>
      </c>
      <c r="M14" s="29">
        <v>1</v>
      </c>
      <c r="N14" s="51"/>
      <c r="O14" s="51">
        <f>'공종별내역서 기계(계단집)'!O220</f>
        <v>185693</v>
      </c>
      <c r="P14" s="51"/>
      <c r="Q14" s="51">
        <f>'공종별내역서 기계(계단집)'!Q220</f>
        <v>487366</v>
      </c>
      <c r="R14" s="51"/>
      <c r="S14" s="51">
        <f>'공종별내역서 기계(계단집)'!S220</f>
        <v>80</v>
      </c>
      <c r="T14" s="51"/>
      <c r="U14" s="51">
        <f t="shared" si="0"/>
        <v>673139</v>
      </c>
      <c r="V14" s="51">
        <f t="shared" si="1"/>
        <v>0</v>
      </c>
      <c r="W14" s="54">
        <f t="shared" si="2"/>
        <v>0</v>
      </c>
    </row>
    <row r="15" spans="1:23" ht="30" customHeight="1" x14ac:dyDescent="0.3">
      <c r="A15" s="28" t="s">
        <v>395</v>
      </c>
      <c r="B15" s="28" t="s">
        <v>0</v>
      </c>
      <c r="C15" s="28" t="s">
        <v>0</v>
      </c>
      <c r="D15" s="29">
        <v>1</v>
      </c>
      <c r="E15" s="51"/>
      <c r="F15" s="51">
        <f>'공종별내역서 기계(계단집)'!F244</f>
        <v>144932</v>
      </c>
      <c r="G15" s="51"/>
      <c r="H15" s="51">
        <f>'공종별내역서 기계(계단집)'!H244</f>
        <v>0</v>
      </c>
      <c r="I15" s="51"/>
      <c r="J15" s="51">
        <f>'공종별내역서 기계(계단집)'!J244</f>
        <v>0</v>
      </c>
      <c r="K15" s="51"/>
      <c r="L15" s="51">
        <f>F15+H15+J15</f>
        <v>144932</v>
      </c>
      <c r="M15" s="29">
        <v>1</v>
      </c>
      <c r="N15" s="51"/>
      <c r="O15" s="51">
        <f>'공종별내역서 기계(계단집)'!O244</f>
        <v>144932</v>
      </c>
      <c r="P15" s="51"/>
      <c r="Q15" s="51">
        <f>'공종별내역서 기계(계단집)'!Q244</f>
        <v>0</v>
      </c>
      <c r="R15" s="51"/>
      <c r="S15" s="51">
        <f>'공종별내역서 기계(계단집)'!S244</f>
        <v>0</v>
      </c>
      <c r="T15" s="51"/>
      <c r="U15" s="51">
        <f t="shared" si="0"/>
        <v>144932</v>
      </c>
      <c r="V15" s="51">
        <f t="shared" si="1"/>
        <v>0</v>
      </c>
      <c r="W15" s="54">
        <f t="shared" si="2"/>
        <v>0</v>
      </c>
    </row>
    <row r="16" spans="1:23" ht="30" customHeight="1" x14ac:dyDescent="0.3">
      <c r="A16" s="50" t="s">
        <v>396</v>
      </c>
      <c r="B16" s="28" t="s">
        <v>0</v>
      </c>
      <c r="C16" s="28" t="s">
        <v>0</v>
      </c>
      <c r="D16" s="29"/>
      <c r="E16" s="51"/>
      <c r="F16" s="51"/>
      <c r="G16" s="51"/>
      <c r="H16" s="51"/>
      <c r="I16" s="51"/>
      <c r="J16" s="51"/>
      <c r="K16" s="51"/>
      <c r="L16" s="51">
        <f>F16+H16+J16</f>
        <v>0</v>
      </c>
      <c r="M16" s="29"/>
      <c r="N16" s="51"/>
      <c r="O16" s="51"/>
      <c r="P16" s="51"/>
      <c r="Q16" s="51"/>
      <c r="R16" s="51"/>
      <c r="S16" s="51"/>
      <c r="T16" s="51"/>
      <c r="U16" s="51">
        <f t="shared" si="0"/>
        <v>0</v>
      </c>
      <c r="V16" s="51">
        <f t="shared" si="1"/>
        <v>0</v>
      </c>
      <c r="W16" s="54">
        <f t="shared" si="2"/>
        <v>0</v>
      </c>
    </row>
    <row r="17" spans="1:23" ht="30" customHeight="1" x14ac:dyDescent="0.3">
      <c r="A17" s="23" t="s">
        <v>397</v>
      </c>
      <c r="B17" s="23" t="s">
        <v>0</v>
      </c>
      <c r="C17" s="23" t="s">
        <v>0</v>
      </c>
      <c r="D17" s="24">
        <v>1</v>
      </c>
      <c r="E17" s="25"/>
      <c r="F17" s="25">
        <f>'공종별내역서 기계(계단집)'!F268</f>
        <v>10199838</v>
      </c>
      <c r="G17" s="25"/>
      <c r="H17" s="25">
        <f>'공종별내역서 기계(계단집)'!H268</f>
        <v>0</v>
      </c>
      <c r="I17" s="25"/>
      <c r="J17" s="25">
        <f>'공종별내역서 기계(계단집)'!J268</f>
        <v>0</v>
      </c>
      <c r="K17" s="25"/>
      <c r="L17" s="51">
        <f>F17+H17+J17</f>
        <v>10199838</v>
      </c>
      <c r="M17" s="24">
        <v>1</v>
      </c>
      <c r="N17" s="25"/>
      <c r="O17" s="25">
        <f>'공종별내역서 기계(계단집)'!O268</f>
        <v>10199838</v>
      </c>
      <c r="P17" s="25"/>
      <c r="Q17" s="25">
        <f>'공종별내역서 기계(계단집)'!Q268</f>
        <v>0</v>
      </c>
      <c r="R17" s="25"/>
      <c r="S17" s="25">
        <f>'공종별내역서 기계(계단집)'!S268</f>
        <v>0</v>
      </c>
      <c r="T17" s="25"/>
      <c r="U17" s="51">
        <f t="shared" si="0"/>
        <v>10199838</v>
      </c>
      <c r="V17" s="51">
        <f t="shared" si="1"/>
        <v>0</v>
      </c>
      <c r="W17" s="54">
        <f t="shared" si="2"/>
        <v>0</v>
      </c>
    </row>
    <row r="18" spans="1:23" ht="30" customHeight="1" x14ac:dyDescent="0.3">
      <c r="A18" s="52" t="s">
        <v>398</v>
      </c>
      <c r="B18" s="24"/>
      <c r="C18" s="24"/>
      <c r="D18" s="24"/>
      <c r="E18" s="25"/>
      <c r="F18" s="25"/>
      <c r="G18" s="25"/>
      <c r="H18" s="25"/>
      <c r="I18" s="25"/>
      <c r="J18" s="25"/>
      <c r="K18" s="25"/>
      <c r="L18" s="51">
        <f>F18+H18+J18</f>
        <v>0</v>
      </c>
      <c r="M18" s="24"/>
      <c r="N18" s="25"/>
      <c r="O18" s="25"/>
      <c r="P18" s="25"/>
      <c r="Q18" s="25"/>
      <c r="R18" s="25"/>
      <c r="S18" s="25"/>
      <c r="T18" s="25"/>
      <c r="U18" s="51">
        <f t="shared" si="0"/>
        <v>0</v>
      </c>
      <c r="V18" s="51">
        <f t="shared" si="1"/>
        <v>0</v>
      </c>
      <c r="W18" s="54">
        <f t="shared" si="2"/>
        <v>0</v>
      </c>
    </row>
    <row r="19" spans="1:23" ht="30" customHeight="1" x14ac:dyDescent="0.3">
      <c r="A19" s="23" t="s">
        <v>399</v>
      </c>
      <c r="B19" s="24"/>
      <c r="C19" s="24"/>
      <c r="D19" s="24">
        <v>1</v>
      </c>
      <c r="E19" s="31"/>
      <c r="F19" s="31">
        <f>'공종별내역서 기계(계단집)'!F292</f>
        <v>1558673</v>
      </c>
      <c r="G19" s="31"/>
      <c r="H19" s="31">
        <f>'공종별내역서 기계(계단집)'!H292</f>
        <v>691363</v>
      </c>
      <c r="I19" s="31"/>
      <c r="J19" s="31">
        <f>'공종별내역서 기계(계단집)'!J292</f>
        <v>71476</v>
      </c>
      <c r="K19" s="31"/>
      <c r="L19" s="51">
        <f>F19+H19+J19</f>
        <v>2321512</v>
      </c>
      <c r="M19" s="24">
        <v>1</v>
      </c>
      <c r="N19" s="87"/>
      <c r="O19" s="87">
        <f>'공종별내역서 기계(계단집)'!O292</f>
        <v>1543195</v>
      </c>
      <c r="P19" s="87"/>
      <c r="Q19" s="87">
        <f>'공종별내역서 기계(계단집)'!Q292</f>
        <v>3761234</v>
      </c>
      <c r="R19" s="87"/>
      <c r="S19" s="87">
        <f>'공종별내역서 기계(계단집)'!S292</f>
        <v>54769</v>
      </c>
      <c r="T19" s="87"/>
      <c r="U19" s="51">
        <f t="shared" si="0"/>
        <v>5359198</v>
      </c>
      <c r="V19" s="51">
        <f t="shared" si="1"/>
        <v>3037686</v>
      </c>
      <c r="W19" s="54">
        <f t="shared" si="2"/>
        <v>0</v>
      </c>
    </row>
    <row r="20" spans="1:23" ht="30" customHeight="1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51">
        <f t="shared" si="1"/>
        <v>0</v>
      </c>
      <c r="W20" s="24"/>
    </row>
    <row r="21" spans="1:23" ht="30" customHeight="1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51">
        <f t="shared" si="1"/>
        <v>0</v>
      </c>
      <c r="W21" s="24"/>
    </row>
    <row r="22" spans="1:23" ht="30" customHeight="1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51">
        <f t="shared" si="1"/>
        <v>0</v>
      </c>
      <c r="W22" s="24"/>
    </row>
    <row r="23" spans="1:23" ht="30" customHeight="1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51">
        <f t="shared" si="1"/>
        <v>0</v>
      </c>
      <c r="W23" s="24"/>
    </row>
    <row r="24" spans="1:23" ht="30" customHeight="1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51">
        <f t="shared" si="1"/>
        <v>0</v>
      </c>
      <c r="W24" s="24"/>
    </row>
    <row r="25" spans="1:23" ht="30" customHeight="1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51">
        <f t="shared" si="1"/>
        <v>0</v>
      </c>
      <c r="W25" s="24"/>
    </row>
    <row r="26" spans="1:23" ht="30" customHeight="1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51">
        <f t="shared" si="1"/>
        <v>0</v>
      </c>
      <c r="W26" s="24"/>
    </row>
    <row r="27" spans="1:23" ht="30" customHeight="1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51">
        <f t="shared" si="1"/>
        <v>0</v>
      </c>
      <c r="W27" s="24"/>
    </row>
    <row r="28" spans="1:23" ht="30" customHeigh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30" spans="1:23" x14ac:dyDescent="0.3">
      <c r="F30" s="26"/>
      <c r="O30" s="26"/>
    </row>
  </sheetData>
  <mergeCells count="18">
    <mergeCell ref="A1:W1"/>
    <mergeCell ref="D4:D5"/>
    <mergeCell ref="E4:F4"/>
    <mergeCell ref="G4:H4"/>
    <mergeCell ref="I4:J4"/>
    <mergeCell ref="K4:L4"/>
    <mergeCell ref="M4:M5"/>
    <mergeCell ref="N4:O4"/>
    <mergeCell ref="P4:Q4"/>
    <mergeCell ref="R4:S4"/>
    <mergeCell ref="T4:U4"/>
    <mergeCell ref="V3:V5"/>
    <mergeCell ref="A3:A5"/>
    <mergeCell ref="M3:U3"/>
    <mergeCell ref="D3:L3"/>
    <mergeCell ref="W3:W5"/>
    <mergeCell ref="C3:C5"/>
    <mergeCell ref="B3:B5"/>
  </mergeCells>
  <phoneticPr fontId="2" type="noConversion"/>
  <pageMargins left="0.59055118110236227" right="0.59055118110236227" top="0.59055118110236227" bottom="0.39370078740157483" header="0" footer="0"/>
  <pageSetup paperSize="9" scale="3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2"/>
  <sheetViews>
    <sheetView view="pageBreakPreview" zoomScale="70" zoomScaleNormal="85" zoomScaleSheetLayoutView="70" workbookViewId="0">
      <pane xSplit="4" ySplit="4" topLeftCell="E98" activePane="bottomRight" state="frozen"/>
      <selection activeCell="A145" sqref="A145"/>
      <selection pane="topRight" activeCell="A145" sqref="A145"/>
      <selection pane="bottomLeft" activeCell="A145" sqref="A145"/>
      <selection pane="bottomRight" activeCell="V109" sqref="V109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8.625" customWidth="1"/>
    <col min="14" max="22" width="13.625" customWidth="1"/>
    <col min="23" max="23" width="12.625" customWidth="1"/>
  </cols>
  <sheetData>
    <row r="1" spans="1:23" ht="30" customHeight="1" x14ac:dyDescent="0.3">
      <c r="A1" s="58" t="s">
        <v>459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60" t="s">
        <v>458</v>
      </c>
    </row>
    <row r="2" spans="1:23" ht="30" customHeight="1" x14ac:dyDescent="0.3">
      <c r="A2" s="216" t="s">
        <v>75</v>
      </c>
      <c r="B2" s="216" t="s">
        <v>76</v>
      </c>
      <c r="C2" s="216" t="s">
        <v>77</v>
      </c>
      <c r="D2" s="215" t="s">
        <v>473</v>
      </c>
      <c r="E2" s="215"/>
      <c r="F2" s="215"/>
      <c r="G2" s="215"/>
      <c r="H2" s="215"/>
      <c r="I2" s="215"/>
      <c r="J2" s="215"/>
      <c r="K2" s="215"/>
      <c r="L2" s="215"/>
      <c r="M2" s="215" t="s">
        <v>474</v>
      </c>
      <c r="N2" s="215"/>
      <c r="O2" s="215"/>
      <c r="P2" s="215"/>
      <c r="Q2" s="215"/>
      <c r="R2" s="215"/>
      <c r="S2" s="215"/>
      <c r="T2" s="215"/>
      <c r="U2" s="215"/>
      <c r="V2" s="212" t="s">
        <v>570</v>
      </c>
      <c r="W2" s="216" t="s">
        <v>83</v>
      </c>
    </row>
    <row r="3" spans="1:23" ht="30" customHeight="1" x14ac:dyDescent="0.3">
      <c r="A3" s="216"/>
      <c r="B3" s="216"/>
      <c r="C3" s="216"/>
      <c r="D3" s="216" t="s">
        <v>78</v>
      </c>
      <c r="E3" s="216" t="s">
        <v>79</v>
      </c>
      <c r="F3" s="216"/>
      <c r="G3" s="216" t="s">
        <v>80</v>
      </c>
      <c r="H3" s="216"/>
      <c r="I3" s="216" t="s">
        <v>81</v>
      </c>
      <c r="J3" s="216"/>
      <c r="K3" s="216" t="s">
        <v>82</v>
      </c>
      <c r="L3" s="216"/>
      <c r="M3" s="216" t="s">
        <v>78</v>
      </c>
      <c r="N3" s="216" t="s">
        <v>79</v>
      </c>
      <c r="O3" s="216"/>
      <c r="P3" s="216" t="s">
        <v>80</v>
      </c>
      <c r="Q3" s="216"/>
      <c r="R3" s="216" t="s">
        <v>81</v>
      </c>
      <c r="S3" s="216"/>
      <c r="T3" s="216" t="s">
        <v>82</v>
      </c>
      <c r="U3" s="216"/>
      <c r="V3" s="213"/>
      <c r="W3" s="216"/>
    </row>
    <row r="4" spans="1:23" ht="30" customHeight="1" x14ac:dyDescent="0.3">
      <c r="A4" s="216"/>
      <c r="B4" s="216"/>
      <c r="C4" s="216"/>
      <c r="D4" s="216"/>
      <c r="E4" s="83" t="s">
        <v>84</v>
      </c>
      <c r="F4" s="83" t="s">
        <v>85</v>
      </c>
      <c r="G4" s="83" t="s">
        <v>84</v>
      </c>
      <c r="H4" s="83" t="s">
        <v>85</v>
      </c>
      <c r="I4" s="83" t="s">
        <v>84</v>
      </c>
      <c r="J4" s="83" t="s">
        <v>85</v>
      </c>
      <c r="K4" s="83" t="s">
        <v>84</v>
      </c>
      <c r="L4" s="83" t="s">
        <v>85</v>
      </c>
      <c r="M4" s="216"/>
      <c r="N4" s="83" t="s">
        <v>84</v>
      </c>
      <c r="O4" s="83" t="s">
        <v>85</v>
      </c>
      <c r="P4" s="83" t="s">
        <v>84</v>
      </c>
      <c r="Q4" s="83" t="s">
        <v>85</v>
      </c>
      <c r="R4" s="83" t="s">
        <v>84</v>
      </c>
      <c r="S4" s="83" t="s">
        <v>85</v>
      </c>
      <c r="T4" s="83" t="s">
        <v>84</v>
      </c>
      <c r="U4" s="83" t="s">
        <v>85</v>
      </c>
      <c r="V4" s="214"/>
      <c r="W4" s="216"/>
    </row>
    <row r="5" spans="1:23" ht="30" customHeight="1" x14ac:dyDescent="0.3">
      <c r="A5" s="23" t="s">
        <v>108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30" customHeight="1" x14ac:dyDescent="0.3">
      <c r="A6" s="23" t="s">
        <v>400</v>
      </c>
      <c r="B6" s="23" t="s">
        <v>123</v>
      </c>
      <c r="C6" s="23" t="s">
        <v>90</v>
      </c>
      <c r="D6" s="24">
        <v>2</v>
      </c>
      <c r="E6" s="27">
        <v>257622</v>
      </c>
      <c r="F6" s="27">
        <f>INT(D6*E6)</f>
        <v>515244</v>
      </c>
      <c r="G6" s="27">
        <v>36892</v>
      </c>
      <c r="H6" s="27">
        <f>INT(D6*G6)</f>
        <v>73784</v>
      </c>
      <c r="I6" s="27">
        <v>0</v>
      </c>
      <c r="J6" s="27">
        <f>INT(D6*I6)</f>
        <v>0</v>
      </c>
      <c r="K6" s="27">
        <f>E6+G6+I6</f>
        <v>294514</v>
      </c>
      <c r="L6" s="27">
        <f>INT(D6*K6)</f>
        <v>589028</v>
      </c>
      <c r="M6" s="24">
        <v>2</v>
      </c>
      <c r="N6" s="27">
        <v>257622</v>
      </c>
      <c r="O6" s="27">
        <f>INT(M6*N6)</f>
        <v>515244</v>
      </c>
      <c r="P6" s="27">
        <v>36892</v>
      </c>
      <c r="Q6" s="27">
        <f>INT(M6*P6)</f>
        <v>73784</v>
      </c>
      <c r="R6" s="27">
        <v>0</v>
      </c>
      <c r="S6" s="27">
        <f>INT(M6*R6)</f>
        <v>0</v>
      </c>
      <c r="T6" s="27">
        <f>N6+P6+R6</f>
        <v>294514</v>
      </c>
      <c r="U6" s="27">
        <f>INT(M6*T6)</f>
        <v>589028</v>
      </c>
      <c r="V6" s="27">
        <f>U6-L6</f>
        <v>0</v>
      </c>
      <c r="W6" s="23"/>
    </row>
    <row r="7" spans="1:23" ht="30" customHeight="1" x14ac:dyDescent="0.3">
      <c r="A7" s="23" t="s">
        <v>401</v>
      </c>
      <c r="B7" s="23" t="s">
        <v>402</v>
      </c>
      <c r="C7" s="23" t="s">
        <v>126</v>
      </c>
      <c r="D7" s="24">
        <v>1</v>
      </c>
      <c r="E7" s="27">
        <v>36273</v>
      </c>
      <c r="F7" s="27">
        <f>INT(D7*E7)</f>
        <v>36273</v>
      </c>
      <c r="G7" s="30">
        <v>52700</v>
      </c>
      <c r="H7" s="27">
        <f>INT(D7*G7)</f>
        <v>52700</v>
      </c>
      <c r="I7" s="27">
        <v>0</v>
      </c>
      <c r="J7" s="27">
        <f>INT(D7*I7)</f>
        <v>0</v>
      </c>
      <c r="K7" s="27">
        <f>E7+G7+I7</f>
        <v>88973</v>
      </c>
      <c r="L7" s="27">
        <f>INT(D7*K7)</f>
        <v>88973</v>
      </c>
      <c r="M7" s="24">
        <v>1</v>
      </c>
      <c r="N7" s="27">
        <v>36273</v>
      </c>
      <c r="O7" s="27">
        <f>INT(M7*N7)</f>
        <v>36273</v>
      </c>
      <c r="P7" s="30">
        <v>52700</v>
      </c>
      <c r="Q7" s="27">
        <f>INT(M7*P7)</f>
        <v>52700</v>
      </c>
      <c r="R7" s="27">
        <v>0</v>
      </c>
      <c r="S7" s="27">
        <f>INT(M7*R7)</f>
        <v>0</v>
      </c>
      <c r="T7" s="27">
        <f>N7+P7+R7</f>
        <v>88973</v>
      </c>
      <c r="U7" s="27">
        <f>INT(M7*T7)</f>
        <v>88973</v>
      </c>
      <c r="V7" s="27">
        <f t="shared" ref="V7:V26" si="0">U7-L7</f>
        <v>0</v>
      </c>
      <c r="W7" s="23"/>
    </row>
    <row r="8" spans="1:23" ht="30" customHeight="1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7">
        <f t="shared" si="0"/>
        <v>0</v>
      </c>
      <c r="W8" s="24"/>
    </row>
    <row r="9" spans="1:23" ht="30" customHeight="1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7">
        <f t="shared" si="0"/>
        <v>0</v>
      </c>
      <c r="W9" s="24"/>
    </row>
    <row r="10" spans="1:23" ht="30" customHeight="1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7">
        <f t="shared" si="0"/>
        <v>0</v>
      </c>
      <c r="W10" s="24"/>
    </row>
    <row r="11" spans="1:23" ht="30" customHeigh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7">
        <f t="shared" si="0"/>
        <v>0</v>
      </c>
      <c r="W11" s="24"/>
    </row>
    <row r="12" spans="1:23" ht="30" customHeight="1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7">
        <f t="shared" si="0"/>
        <v>0</v>
      </c>
      <c r="W12" s="24"/>
    </row>
    <row r="13" spans="1:23" ht="30" customHeight="1" x14ac:dyDescent="0.3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7">
        <f t="shared" si="0"/>
        <v>0</v>
      </c>
      <c r="W13" s="24"/>
    </row>
    <row r="14" spans="1:23" ht="30" customHeight="1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7">
        <f t="shared" si="0"/>
        <v>0</v>
      </c>
      <c r="W14" s="24"/>
    </row>
    <row r="15" spans="1:23" ht="30" customHeight="1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7">
        <f t="shared" si="0"/>
        <v>0</v>
      </c>
      <c r="W15" s="24"/>
    </row>
    <row r="16" spans="1:23" ht="30" customHeigh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7">
        <f t="shared" si="0"/>
        <v>0</v>
      </c>
      <c r="W16" s="24"/>
    </row>
    <row r="17" spans="1:23" ht="30" customHeight="1" x14ac:dyDescent="0.3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7">
        <f t="shared" si="0"/>
        <v>0</v>
      </c>
      <c r="W17" s="24"/>
    </row>
    <row r="18" spans="1:23" ht="30" customHeight="1" x14ac:dyDescent="0.3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7">
        <f t="shared" si="0"/>
        <v>0</v>
      </c>
      <c r="W18" s="24"/>
    </row>
    <row r="19" spans="1:23" ht="30" customHeight="1" x14ac:dyDescent="0.3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7">
        <f t="shared" si="0"/>
        <v>0</v>
      </c>
      <c r="W19" s="24"/>
    </row>
    <row r="20" spans="1:23" ht="30" customHeight="1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7">
        <f t="shared" si="0"/>
        <v>0</v>
      </c>
      <c r="W20" s="24"/>
    </row>
    <row r="21" spans="1:23" ht="30" customHeight="1" x14ac:dyDescent="0.15">
      <c r="A21" s="24"/>
      <c r="B21" s="24"/>
      <c r="C21" s="24"/>
      <c r="D21" s="24"/>
      <c r="E21" s="24"/>
      <c r="F21" s="24"/>
      <c r="G21" s="24"/>
      <c r="H21" s="24"/>
      <c r="I21" s="53"/>
      <c r="J21" s="24"/>
      <c r="K21" s="24"/>
      <c r="L21" s="24"/>
      <c r="M21" s="24"/>
      <c r="N21" s="24"/>
      <c r="O21" s="24"/>
      <c r="P21" s="24"/>
      <c r="Q21" s="24"/>
      <c r="R21" s="86"/>
      <c r="S21" s="24"/>
      <c r="T21" s="24"/>
      <c r="U21" s="24"/>
      <c r="V21" s="27">
        <f t="shared" si="0"/>
        <v>0</v>
      </c>
      <c r="W21" s="24"/>
    </row>
    <row r="22" spans="1:23" ht="30" customHeight="1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7">
        <f t="shared" si="0"/>
        <v>0</v>
      </c>
      <c r="W22" s="24"/>
    </row>
    <row r="23" spans="1:23" ht="30" customHeight="1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7">
        <f t="shared" si="0"/>
        <v>0</v>
      </c>
      <c r="W23" s="24"/>
    </row>
    <row r="24" spans="1:23" ht="30" customHeight="1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7">
        <f t="shared" si="0"/>
        <v>0</v>
      </c>
      <c r="W24" s="24"/>
    </row>
    <row r="25" spans="1:23" ht="30" customHeight="1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7">
        <f t="shared" si="0"/>
        <v>0</v>
      </c>
      <c r="W25" s="24"/>
    </row>
    <row r="26" spans="1:23" ht="30" customHeight="1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7">
        <f t="shared" si="0"/>
        <v>0</v>
      </c>
      <c r="W26" s="24"/>
    </row>
    <row r="27" spans="1:23" ht="30" customHeight="1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ht="30" customHeight="1" x14ac:dyDescent="0.3">
      <c r="A28" s="44" t="s">
        <v>86</v>
      </c>
      <c r="B28" s="45"/>
      <c r="C28" s="45"/>
      <c r="D28" s="45"/>
      <c r="E28" s="45"/>
      <c r="F28" s="46">
        <f>SUM(F6:F27)</f>
        <v>551517</v>
      </c>
      <c r="G28" s="45"/>
      <c r="H28" s="46">
        <f>SUM(H6:H27)</f>
        <v>126484</v>
      </c>
      <c r="I28" s="45"/>
      <c r="J28" s="46">
        <f>SUM(J6:J27)</f>
        <v>0</v>
      </c>
      <c r="K28" s="45"/>
      <c r="L28" s="46">
        <f>SUM(L6:L27)</f>
        <v>678001</v>
      </c>
      <c r="M28" s="45"/>
      <c r="N28" s="45"/>
      <c r="O28" s="46">
        <f>SUM(O6:O27)</f>
        <v>551517</v>
      </c>
      <c r="P28" s="45"/>
      <c r="Q28" s="46">
        <f>SUM(Q6:Q27)</f>
        <v>126484</v>
      </c>
      <c r="R28" s="45"/>
      <c r="S28" s="46">
        <f>SUM(S6:S27)</f>
        <v>0</v>
      </c>
      <c r="T28" s="45"/>
      <c r="U28" s="46">
        <f>SUM(U6:U27)</f>
        <v>678001</v>
      </c>
      <c r="V28" s="46">
        <f>U28-L28</f>
        <v>0</v>
      </c>
      <c r="W28" s="45"/>
    </row>
    <row r="29" spans="1:23" ht="30" customHeight="1" x14ac:dyDescent="0.3">
      <c r="A29" s="23" t="s">
        <v>109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ht="30" customHeight="1" x14ac:dyDescent="0.3">
      <c r="A30" s="23" t="s">
        <v>403</v>
      </c>
      <c r="B30" s="23" t="s">
        <v>404</v>
      </c>
      <c r="C30" s="23" t="s">
        <v>137</v>
      </c>
      <c r="D30" s="24">
        <v>14</v>
      </c>
      <c r="E30" s="27">
        <v>4947</v>
      </c>
      <c r="F30" s="27">
        <f t="shared" ref="F30:F55" si="1">INT(D30*E30)</f>
        <v>69258</v>
      </c>
      <c r="G30" s="27">
        <v>5580</v>
      </c>
      <c r="H30" s="27">
        <f t="shared" ref="H30:H55" si="2">INT(D30*G30)</f>
        <v>78120</v>
      </c>
      <c r="I30" s="27">
        <v>0</v>
      </c>
      <c r="J30" s="27">
        <f t="shared" ref="J30:J55" si="3">INT(D30*I30)</f>
        <v>0</v>
      </c>
      <c r="K30" s="27">
        <f t="shared" ref="K30:K55" si="4">E30+G30+I30</f>
        <v>10527</v>
      </c>
      <c r="L30" s="27">
        <f t="shared" ref="L30:L55" si="5">INT(D30*K30)</f>
        <v>147378</v>
      </c>
      <c r="M30" s="24">
        <v>20</v>
      </c>
      <c r="N30" s="27">
        <v>4947</v>
      </c>
      <c r="O30" s="27">
        <f t="shared" ref="O30:O55" si="6">INT(M30*N30)</f>
        <v>98940</v>
      </c>
      <c r="P30" s="27">
        <v>5580</v>
      </c>
      <c r="Q30" s="27">
        <f t="shared" ref="Q30:Q55" si="7">INT(M30*P30)</f>
        <v>111600</v>
      </c>
      <c r="R30" s="27">
        <v>0</v>
      </c>
      <c r="S30" s="27">
        <f t="shared" ref="S30:S55" si="8">INT(M30*R30)</f>
        <v>0</v>
      </c>
      <c r="T30" s="27">
        <f t="shared" ref="T30:T55" si="9">N30+P30+R30</f>
        <v>10527</v>
      </c>
      <c r="U30" s="27">
        <f t="shared" ref="U30:U55" si="10">INT(M30*T30)</f>
        <v>210540</v>
      </c>
      <c r="V30" s="27">
        <f>U30-L30</f>
        <v>63162</v>
      </c>
      <c r="W30" s="23"/>
    </row>
    <row r="31" spans="1:23" ht="30" customHeight="1" x14ac:dyDescent="0.3">
      <c r="A31" s="23" t="s">
        <v>225</v>
      </c>
      <c r="B31" s="23" t="s">
        <v>227</v>
      </c>
      <c r="C31" s="23" t="s">
        <v>137</v>
      </c>
      <c r="D31" s="24">
        <v>12</v>
      </c>
      <c r="E31" s="27">
        <v>2275</v>
      </c>
      <c r="F31" s="27">
        <f t="shared" si="1"/>
        <v>27300</v>
      </c>
      <c r="G31" s="27">
        <v>16805</v>
      </c>
      <c r="H31" s="27">
        <f t="shared" si="2"/>
        <v>201660</v>
      </c>
      <c r="I31" s="27">
        <v>0</v>
      </c>
      <c r="J31" s="27">
        <f t="shared" si="3"/>
        <v>0</v>
      </c>
      <c r="K31" s="27">
        <f t="shared" si="4"/>
        <v>19080</v>
      </c>
      <c r="L31" s="27">
        <f t="shared" si="5"/>
        <v>228960</v>
      </c>
      <c r="M31" s="24">
        <v>12</v>
      </c>
      <c r="N31" s="27">
        <v>2275</v>
      </c>
      <c r="O31" s="27">
        <f t="shared" si="6"/>
        <v>27300</v>
      </c>
      <c r="P31" s="27">
        <v>16805</v>
      </c>
      <c r="Q31" s="27">
        <f t="shared" si="7"/>
        <v>201660</v>
      </c>
      <c r="R31" s="27">
        <v>0</v>
      </c>
      <c r="S31" s="27">
        <f t="shared" si="8"/>
        <v>0</v>
      </c>
      <c r="T31" s="27">
        <f t="shared" si="9"/>
        <v>19080</v>
      </c>
      <c r="U31" s="27">
        <f t="shared" si="10"/>
        <v>228960</v>
      </c>
      <c r="V31" s="27">
        <f t="shared" ref="V31:V74" si="11">U31-L31</f>
        <v>0</v>
      </c>
      <c r="W31" s="23"/>
    </row>
    <row r="32" spans="1:23" ht="30" customHeight="1" x14ac:dyDescent="0.3">
      <c r="A32" s="23" t="s">
        <v>225</v>
      </c>
      <c r="B32" s="23" t="s">
        <v>405</v>
      </c>
      <c r="C32" s="23" t="s">
        <v>137</v>
      </c>
      <c r="D32" s="24">
        <v>6</v>
      </c>
      <c r="E32" s="27">
        <v>4519</v>
      </c>
      <c r="F32" s="27">
        <f t="shared" si="1"/>
        <v>27114</v>
      </c>
      <c r="G32" s="27">
        <v>22767</v>
      </c>
      <c r="H32" s="27">
        <f t="shared" si="2"/>
        <v>136602</v>
      </c>
      <c r="I32" s="27">
        <v>0</v>
      </c>
      <c r="J32" s="27">
        <f t="shared" si="3"/>
        <v>0</v>
      </c>
      <c r="K32" s="27">
        <f t="shared" si="4"/>
        <v>27286</v>
      </c>
      <c r="L32" s="27">
        <f t="shared" si="5"/>
        <v>163716</v>
      </c>
      <c r="M32" s="24">
        <v>6</v>
      </c>
      <c r="N32" s="27">
        <v>4519</v>
      </c>
      <c r="O32" s="27">
        <f t="shared" si="6"/>
        <v>27114</v>
      </c>
      <c r="P32" s="27">
        <v>22767</v>
      </c>
      <c r="Q32" s="27">
        <f t="shared" si="7"/>
        <v>136602</v>
      </c>
      <c r="R32" s="27">
        <v>0</v>
      </c>
      <c r="S32" s="27">
        <f t="shared" si="8"/>
        <v>0</v>
      </c>
      <c r="T32" s="27">
        <f t="shared" si="9"/>
        <v>27286</v>
      </c>
      <c r="U32" s="27">
        <f t="shared" si="10"/>
        <v>163716</v>
      </c>
      <c r="V32" s="27">
        <f t="shared" si="11"/>
        <v>0</v>
      </c>
      <c r="W32" s="23"/>
    </row>
    <row r="33" spans="1:23" ht="30" customHeight="1" x14ac:dyDescent="0.3">
      <c r="A33" s="23" t="s">
        <v>225</v>
      </c>
      <c r="B33" s="23" t="s">
        <v>228</v>
      </c>
      <c r="C33" s="23" t="s">
        <v>137</v>
      </c>
      <c r="D33" s="24">
        <v>4</v>
      </c>
      <c r="E33" s="27">
        <v>6887</v>
      </c>
      <c r="F33" s="27">
        <f t="shared" si="1"/>
        <v>27548</v>
      </c>
      <c r="G33" s="27">
        <v>28083</v>
      </c>
      <c r="H33" s="27">
        <f t="shared" si="2"/>
        <v>112332</v>
      </c>
      <c r="I33" s="27">
        <v>0</v>
      </c>
      <c r="J33" s="27">
        <f t="shared" si="3"/>
        <v>0</v>
      </c>
      <c r="K33" s="27">
        <f t="shared" si="4"/>
        <v>34970</v>
      </c>
      <c r="L33" s="27">
        <f t="shared" si="5"/>
        <v>139880</v>
      </c>
      <c r="M33" s="24">
        <v>4</v>
      </c>
      <c r="N33" s="27">
        <v>6887</v>
      </c>
      <c r="O33" s="27">
        <f t="shared" si="6"/>
        <v>27548</v>
      </c>
      <c r="P33" s="27">
        <v>28083</v>
      </c>
      <c r="Q33" s="27">
        <f t="shared" si="7"/>
        <v>112332</v>
      </c>
      <c r="R33" s="27">
        <v>0</v>
      </c>
      <c r="S33" s="27">
        <f t="shared" si="8"/>
        <v>0</v>
      </c>
      <c r="T33" s="27">
        <f t="shared" si="9"/>
        <v>34970</v>
      </c>
      <c r="U33" s="27">
        <f t="shared" si="10"/>
        <v>139880</v>
      </c>
      <c r="V33" s="27">
        <f t="shared" si="11"/>
        <v>0</v>
      </c>
      <c r="W33" s="23"/>
    </row>
    <row r="34" spans="1:23" ht="30" customHeight="1" x14ac:dyDescent="0.3">
      <c r="A34" s="23" t="s">
        <v>193</v>
      </c>
      <c r="B34" s="23" t="s">
        <v>195</v>
      </c>
      <c r="C34" s="23" t="s">
        <v>137</v>
      </c>
      <c r="D34" s="24">
        <v>1</v>
      </c>
      <c r="E34" s="27">
        <v>1716</v>
      </c>
      <c r="F34" s="27">
        <f t="shared" si="1"/>
        <v>1716</v>
      </c>
      <c r="G34" s="27">
        <v>3741</v>
      </c>
      <c r="H34" s="27">
        <f t="shared" si="2"/>
        <v>3741</v>
      </c>
      <c r="I34" s="27">
        <v>0</v>
      </c>
      <c r="J34" s="27">
        <f t="shared" si="3"/>
        <v>0</v>
      </c>
      <c r="K34" s="27">
        <f t="shared" si="4"/>
        <v>5457</v>
      </c>
      <c r="L34" s="27">
        <f t="shared" si="5"/>
        <v>5457</v>
      </c>
      <c r="M34" s="24">
        <v>10</v>
      </c>
      <c r="N34" s="27">
        <v>1716</v>
      </c>
      <c r="O34" s="27">
        <f t="shared" si="6"/>
        <v>17160</v>
      </c>
      <c r="P34" s="27">
        <v>3741</v>
      </c>
      <c r="Q34" s="27">
        <f t="shared" si="7"/>
        <v>37410</v>
      </c>
      <c r="R34" s="27">
        <v>0</v>
      </c>
      <c r="S34" s="27">
        <f t="shared" si="8"/>
        <v>0</v>
      </c>
      <c r="T34" s="27">
        <f t="shared" si="9"/>
        <v>5457</v>
      </c>
      <c r="U34" s="27">
        <f t="shared" si="10"/>
        <v>54570</v>
      </c>
      <c r="V34" s="27">
        <f t="shared" si="11"/>
        <v>49113</v>
      </c>
      <c r="W34" s="23"/>
    </row>
    <row r="35" spans="1:23" ht="30" customHeight="1" x14ac:dyDescent="0.3">
      <c r="A35" s="23" t="s">
        <v>198</v>
      </c>
      <c r="B35" s="23" t="s">
        <v>406</v>
      </c>
      <c r="C35" s="23" t="s">
        <v>137</v>
      </c>
      <c r="D35" s="24">
        <v>2</v>
      </c>
      <c r="E35" s="27">
        <v>366</v>
      </c>
      <c r="F35" s="27">
        <f t="shared" si="1"/>
        <v>732</v>
      </c>
      <c r="G35" s="27">
        <v>3615</v>
      </c>
      <c r="H35" s="27">
        <f t="shared" si="2"/>
        <v>7230</v>
      </c>
      <c r="I35" s="27">
        <v>0</v>
      </c>
      <c r="J35" s="27">
        <f t="shared" si="3"/>
        <v>0</v>
      </c>
      <c r="K35" s="27">
        <f t="shared" si="4"/>
        <v>3981</v>
      </c>
      <c r="L35" s="27">
        <f t="shared" si="5"/>
        <v>7962</v>
      </c>
      <c r="M35" s="24">
        <v>2</v>
      </c>
      <c r="N35" s="27">
        <v>366</v>
      </c>
      <c r="O35" s="27">
        <f t="shared" si="6"/>
        <v>732</v>
      </c>
      <c r="P35" s="27">
        <v>3615</v>
      </c>
      <c r="Q35" s="27">
        <f t="shared" si="7"/>
        <v>7230</v>
      </c>
      <c r="R35" s="27">
        <v>0</v>
      </c>
      <c r="S35" s="27">
        <f t="shared" si="8"/>
        <v>0</v>
      </c>
      <c r="T35" s="27">
        <f t="shared" si="9"/>
        <v>3981</v>
      </c>
      <c r="U35" s="27">
        <f t="shared" si="10"/>
        <v>7962</v>
      </c>
      <c r="V35" s="27">
        <f t="shared" si="11"/>
        <v>0</v>
      </c>
      <c r="W35" s="23"/>
    </row>
    <row r="36" spans="1:23" ht="30" customHeight="1" x14ac:dyDescent="0.3">
      <c r="A36" s="23" t="s">
        <v>138</v>
      </c>
      <c r="B36" s="23" t="s">
        <v>407</v>
      </c>
      <c r="C36" s="23" t="s">
        <v>97</v>
      </c>
      <c r="D36" s="24">
        <v>1</v>
      </c>
      <c r="E36" s="27">
        <v>1580</v>
      </c>
      <c r="F36" s="27">
        <f t="shared" si="1"/>
        <v>1580</v>
      </c>
      <c r="G36" s="27">
        <v>0</v>
      </c>
      <c r="H36" s="27">
        <f t="shared" si="2"/>
        <v>0</v>
      </c>
      <c r="I36" s="27">
        <v>0</v>
      </c>
      <c r="J36" s="27">
        <f t="shared" si="3"/>
        <v>0</v>
      </c>
      <c r="K36" s="27">
        <f t="shared" si="4"/>
        <v>1580</v>
      </c>
      <c r="L36" s="27">
        <f t="shared" si="5"/>
        <v>1580</v>
      </c>
      <c r="M36" s="24">
        <v>1</v>
      </c>
      <c r="N36" s="27">
        <v>1580</v>
      </c>
      <c r="O36" s="27">
        <f t="shared" si="6"/>
        <v>1580</v>
      </c>
      <c r="P36" s="27">
        <v>0</v>
      </c>
      <c r="Q36" s="27">
        <f t="shared" si="7"/>
        <v>0</v>
      </c>
      <c r="R36" s="27">
        <v>0</v>
      </c>
      <c r="S36" s="27">
        <f t="shared" si="8"/>
        <v>0</v>
      </c>
      <c r="T36" s="27">
        <f t="shared" si="9"/>
        <v>1580</v>
      </c>
      <c r="U36" s="27">
        <f t="shared" si="10"/>
        <v>1580</v>
      </c>
      <c r="V36" s="27">
        <f t="shared" si="11"/>
        <v>0</v>
      </c>
      <c r="W36" s="23"/>
    </row>
    <row r="37" spans="1:23" ht="30" customHeight="1" x14ac:dyDescent="0.3">
      <c r="A37" s="23" t="s">
        <v>138</v>
      </c>
      <c r="B37" s="23" t="s">
        <v>408</v>
      </c>
      <c r="C37" s="23" t="s">
        <v>97</v>
      </c>
      <c r="D37" s="24">
        <v>1</v>
      </c>
      <c r="E37" s="27">
        <v>3357</v>
      </c>
      <c r="F37" s="27">
        <f t="shared" si="1"/>
        <v>3357</v>
      </c>
      <c r="G37" s="27">
        <v>0</v>
      </c>
      <c r="H37" s="27">
        <f t="shared" si="2"/>
        <v>0</v>
      </c>
      <c r="I37" s="27">
        <v>0</v>
      </c>
      <c r="J37" s="27">
        <f t="shared" si="3"/>
        <v>0</v>
      </c>
      <c r="K37" s="27">
        <f t="shared" si="4"/>
        <v>3357</v>
      </c>
      <c r="L37" s="27">
        <f t="shared" si="5"/>
        <v>3357</v>
      </c>
      <c r="M37" s="24">
        <v>1</v>
      </c>
      <c r="N37" s="27">
        <v>3357</v>
      </c>
      <c r="O37" s="27">
        <f t="shared" si="6"/>
        <v>3357</v>
      </c>
      <c r="P37" s="27">
        <v>0</v>
      </c>
      <c r="Q37" s="27">
        <f t="shared" si="7"/>
        <v>0</v>
      </c>
      <c r="R37" s="27">
        <v>0</v>
      </c>
      <c r="S37" s="27">
        <f t="shared" si="8"/>
        <v>0</v>
      </c>
      <c r="T37" s="27">
        <f t="shared" si="9"/>
        <v>3357</v>
      </c>
      <c r="U37" s="27">
        <f t="shared" si="10"/>
        <v>3357</v>
      </c>
      <c r="V37" s="27">
        <f t="shared" si="11"/>
        <v>0</v>
      </c>
      <c r="W37" s="23"/>
    </row>
    <row r="38" spans="1:23" ht="30" customHeight="1" x14ac:dyDescent="0.3">
      <c r="A38" s="23" t="s">
        <v>138</v>
      </c>
      <c r="B38" s="23" t="s">
        <v>409</v>
      </c>
      <c r="C38" s="23" t="s">
        <v>97</v>
      </c>
      <c r="D38" s="24">
        <v>5</v>
      </c>
      <c r="E38" s="27">
        <v>1932</v>
      </c>
      <c r="F38" s="27">
        <f t="shared" si="1"/>
        <v>9660</v>
      </c>
      <c r="G38" s="27">
        <v>0</v>
      </c>
      <c r="H38" s="27">
        <f t="shared" si="2"/>
        <v>0</v>
      </c>
      <c r="I38" s="27">
        <v>0</v>
      </c>
      <c r="J38" s="27">
        <f t="shared" si="3"/>
        <v>0</v>
      </c>
      <c r="K38" s="27">
        <f t="shared" si="4"/>
        <v>1932</v>
      </c>
      <c r="L38" s="27">
        <f t="shared" si="5"/>
        <v>9660</v>
      </c>
      <c r="M38" s="24">
        <v>5</v>
      </c>
      <c r="N38" s="27">
        <v>1932</v>
      </c>
      <c r="O38" s="27">
        <f t="shared" si="6"/>
        <v>9660</v>
      </c>
      <c r="P38" s="27">
        <v>0</v>
      </c>
      <c r="Q38" s="27">
        <f t="shared" si="7"/>
        <v>0</v>
      </c>
      <c r="R38" s="27">
        <v>0</v>
      </c>
      <c r="S38" s="27">
        <f t="shared" si="8"/>
        <v>0</v>
      </c>
      <c r="T38" s="27">
        <f t="shared" si="9"/>
        <v>1932</v>
      </c>
      <c r="U38" s="27">
        <f t="shared" si="10"/>
        <v>9660</v>
      </c>
      <c r="V38" s="27">
        <f t="shared" si="11"/>
        <v>0</v>
      </c>
      <c r="W38" s="23"/>
    </row>
    <row r="39" spans="1:23" ht="30" customHeight="1" x14ac:dyDescent="0.3">
      <c r="A39" s="23" t="s">
        <v>138</v>
      </c>
      <c r="B39" s="23" t="s">
        <v>410</v>
      </c>
      <c r="C39" s="23" t="s">
        <v>97</v>
      </c>
      <c r="D39" s="24">
        <v>8</v>
      </c>
      <c r="E39" s="27">
        <v>1124</v>
      </c>
      <c r="F39" s="27">
        <f t="shared" si="1"/>
        <v>8992</v>
      </c>
      <c r="G39" s="27">
        <v>0</v>
      </c>
      <c r="H39" s="27">
        <f t="shared" si="2"/>
        <v>0</v>
      </c>
      <c r="I39" s="27">
        <v>0</v>
      </c>
      <c r="J39" s="27">
        <f t="shared" si="3"/>
        <v>0</v>
      </c>
      <c r="K39" s="27">
        <f t="shared" si="4"/>
        <v>1124</v>
      </c>
      <c r="L39" s="27">
        <f t="shared" si="5"/>
        <v>8992</v>
      </c>
      <c r="M39" s="24">
        <v>10</v>
      </c>
      <c r="N39" s="27">
        <v>1124</v>
      </c>
      <c r="O39" s="27">
        <f t="shared" si="6"/>
        <v>11240</v>
      </c>
      <c r="P39" s="27">
        <v>0</v>
      </c>
      <c r="Q39" s="27">
        <f t="shared" si="7"/>
        <v>0</v>
      </c>
      <c r="R39" s="27">
        <v>0</v>
      </c>
      <c r="S39" s="27">
        <f t="shared" si="8"/>
        <v>0</v>
      </c>
      <c r="T39" s="27">
        <f t="shared" si="9"/>
        <v>1124</v>
      </c>
      <c r="U39" s="27">
        <f t="shared" si="10"/>
        <v>11240</v>
      </c>
      <c r="V39" s="27">
        <f t="shared" si="11"/>
        <v>2248</v>
      </c>
      <c r="W39" s="23"/>
    </row>
    <row r="40" spans="1:23" ht="30" customHeight="1" x14ac:dyDescent="0.3">
      <c r="A40" s="23" t="s">
        <v>138</v>
      </c>
      <c r="B40" s="23" t="s">
        <v>411</v>
      </c>
      <c r="C40" s="23" t="s">
        <v>97</v>
      </c>
      <c r="D40" s="24">
        <v>1</v>
      </c>
      <c r="E40" s="27">
        <v>1811</v>
      </c>
      <c r="F40" s="27">
        <f t="shared" si="1"/>
        <v>1811</v>
      </c>
      <c r="G40" s="27">
        <v>0</v>
      </c>
      <c r="H40" s="27">
        <f t="shared" si="2"/>
        <v>0</v>
      </c>
      <c r="I40" s="27">
        <v>0</v>
      </c>
      <c r="J40" s="27">
        <f t="shared" si="3"/>
        <v>0</v>
      </c>
      <c r="K40" s="27">
        <f t="shared" si="4"/>
        <v>1811</v>
      </c>
      <c r="L40" s="27">
        <f t="shared" si="5"/>
        <v>1811</v>
      </c>
      <c r="M40" s="24">
        <v>1</v>
      </c>
      <c r="N40" s="27">
        <v>1811</v>
      </c>
      <c r="O40" s="27">
        <f t="shared" si="6"/>
        <v>1811</v>
      </c>
      <c r="P40" s="27">
        <v>0</v>
      </c>
      <c r="Q40" s="27">
        <f t="shared" si="7"/>
        <v>0</v>
      </c>
      <c r="R40" s="27">
        <v>0</v>
      </c>
      <c r="S40" s="27">
        <f t="shared" si="8"/>
        <v>0</v>
      </c>
      <c r="T40" s="27">
        <f t="shared" si="9"/>
        <v>1811</v>
      </c>
      <c r="U40" s="27">
        <f t="shared" si="10"/>
        <v>1811</v>
      </c>
      <c r="V40" s="27">
        <f t="shared" si="11"/>
        <v>0</v>
      </c>
      <c r="W40" s="23"/>
    </row>
    <row r="41" spans="1:23" ht="30" customHeight="1" x14ac:dyDescent="0.3">
      <c r="A41" s="23" t="s">
        <v>157</v>
      </c>
      <c r="B41" s="23" t="s">
        <v>246</v>
      </c>
      <c r="C41" s="23" t="s">
        <v>97</v>
      </c>
      <c r="D41" s="24">
        <v>1</v>
      </c>
      <c r="E41" s="27">
        <v>1279</v>
      </c>
      <c r="F41" s="27">
        <f t="shared" si="1"/>
        <v>1279</v>
      </c>
      <c r="G41" s="27">
        <v>0</v>
      </c>
      <c r="H41" s="27">
        <f t="shared" si="2"/>
        <v>0</v>
      </c>
      <c r="I41" s="27">
        <v>0</v>
      </c>
      <c r="J41" s="27">
        <f t="shared" si="3"/>
        <v>0</v>
      </c>
      <c r="K41" s="27">
        <f t="shared" si="4"/>
        <v>1279</v>
      </c>
      <c r="L41" s="27">
        <f t="shared" si="5"/>
        <v>1279</v>
      </c>
      <c r="M41" s="24">
        <v>1</v>
      </c>
      <c r="N41" s="27">
        <v>1279</v>
      </c>
      <c r="O41" s="27">
        <f t="shared" si="6"/>
        <v>1279</v>
      </c>
      <c r="P41" s="27">
        <v>0</v>
      </c>
      <c r="Q41" s="27">
        <f t="shared" si="7"/>
        <v>0</v>
      </c>
      <c r="R41" s="27">
        <v>0</v>
      </c>
      <c r="S41" s="27">
        <f t="shared" si="8"/>
        <v>0</v>
      </c>
      <c r="T41" s="27">
        <f t="shared" si="9"/>
        <v>1279</v>
      </c>
      <c r="U41" s="27">
        <f t="shared" si="10"/>
        <v>1279</v>
      </c>
      <c r="V41" s="27">
        <f t="shared" si="11"/>
        <v>0</v>
      </c>
      <c r="W41" s="23"/>
    </row>
    <row r="42" spans="1:23" ht="30" customHeight="1" x14ac:dyDescent="0.3">
      <c r="A42" s="23" t="s">
        <v>157</v>
      </c>
      <c r="B42" s="23" t="s">
        <v>247</v>
      </c>
      <c r="C42" s="23" t="s">
        <v>97</v>
      </c>
      <c r="D42" s="24">
        <v>8</v>
      </c>
      <c r="E42" s="27">
        <v>395</v>
      </c>
      <c r="F42" s="27">
        <f t="shared" si="1"/>
        <v>3160</v>
      </c>
      <c r="G42" s="27">
        <v>0</v>
      </c>
      <c r="H42" s="27">
        <f t="shared" si="2"/>
        <v>0</v>
      </c>
      <c r="I42" s="27">
        <v>0</v>
      </c>
      <c r="J42" s="27">
        <f t="shared" si="3"/>
        <v>0</v>
      </c>
      <c r="K42" s="27">
        <f t="shared" si="4"/>
        <v>395</v>
      </c>
      <c r="L42" s="27">
        <f t="shared" si="5"/>
        <v>3160</v>
      </c>
      <c r="M42" s="24">
        <v>8</v>
      </c>
      <c r="N42" s="27">
        <v>395</v>
      </c>
      <c r="O42" s="27">
        <f t="shared" si="6"/>
        <v>3160</v>
      </c>
      <c r="P42" s="27">
        <v>0</v>
      </c>
      <c r="Q42" s="27">
        <f t="shared" si="7"/>
        <v>0</v>
      </c>
      <c r="R42" s="27">
        <v>0</v>
      </c>
      <c r="S42" s="27">
        <f t="shared" si="8"/>
        <v>0</v>
      </c>
      <c r="T42" s="27">
        <f t="shared" si="9"/>
        <v>395</v>
      </c>
      <c r="U42" s="27">
        <f t="shared" si="10"/>
        <v>3160</v>
      </c>
      <c r="V42" s="27">
        <f t="shared" si="11"/>
        <v>0</v>
      </c>
      <c r="W42" s="23"/>
    </row>
    <row r="43" spans="1:23" ht="30" customHeight="1" x14ac:dyDescent="0.3">
      <c r="A43" s="23" t="s">
        <v>157</v>
      </c>
      <c r="B43" s="23" t="s">
        <v>412</v>
      </c>
      <c r="C43" s="23" t="s">
        <v>97</v>
      </c>
      <c r="D43" s="24">
        <v>2</v>
      </c>
      <c r="E43" s="27">
        <v>686</v>
      </c>
      <c r="F43" s="27">
        <f t="shared" si="1"/>
        <v>1372</v>
      </c>
      <c r="G43" s="27">
        <v>0</v>
      </c>
      <c r="H43" s="27">
        <f t="shared" si="2"/>
        <v>0</v>
      </c>
      <c r="I43" s="27">
        <v>0</v>
      </c>
      <c r="J43" s="27">
        <f t="shared" si="3"/>
        <v>0</v>
      </c>
      <c r="K43" s="27">
        <f t="shared" si="4"/>
        <v>686</v>
      </c>
      <c r="L43" s="27">
        <f t="shared" si="5"/>
        <v>1372</v>
      </c>
      <c r="M43" s="24">
        <v>2</v>
      </c>
      <c r="N43" s="27">
        <v>686</v>
      </c>
      <c r="O43" s="27">
        <f t="shared" si="6"/>
        <v>1372</v>
      </c>
      <c r="P43" s="27">
        <v>0</v>
      </c>
      <c r="Q43" s="27">
        <f t="shared" si="7"/>
        <v>0</v>
      </c>
      <c r="R43" s="27">
        <v>0</v>
      </c>
      <c r="S43" s="27">
        <f t="shared" si="8"/>
        <v>0</v>
      </c>
      <c r="T43" s="27">
        <f t="shared" si="9"/>
        <v>686</v>
      </c>
      <c r="U43" s="27">
        <f t="shared" si="10"/>
        <v>1372</v>
      </c>
      <c r="V43" s="27">
        <f t="shared" si="11"/>
        <v>0</v>
      </c>
      <c r="W43" s="23"/>
    </row>
    <row r="44" spans="1:23" ht="30" customHeight="1" x14ac:dyDescent="0.3">
      <c r="A44" s="23" t="s">
        <v>157</v>
      </c>
      <c r="B44" s="23" t="s">
        <v>248</v>
      </c>
      <c r="C44" s="23" t="s">
        <v>97</v>
      </c>
      <c r="D44" s="24">
        <v>4</v>
      </c>
      <c r="E44" s="27">
        <v>1296</v>
      </c>
      <c r="F44" s="27">
        <f t="shared" si="1"/>
        <v>5184</v>
      </c>
      <c r="G44" s="27">
        <v>0</v>
      </c>
      <c r="H44" s="27">
        <f t="shared" si="2"/>
        <v>0</v>
      </c>
      <c r="I44" s="27">
        <v>0</v>
      </c>
      <c r="J44" s="27">
        <f t="shared" si="3"/>
        <v>0</v>
      </c>
      <c r="K44" s="27">
        <f t="shared" si="4"/>
        <v>1296</v>
      </c>
      <c r="L44" s="27">
        <f t="shared" si="5"/>
        <v>5184</v>
      </c>
      <c r="M44" s="24">
        <v>4</v>
      </c>
      <c r="N44" s="27">
        <v>1296</v>
      </c>
      <c r="O44" s="27">
        <f t="shared" si="6"/>
        <v>5184</v>
      </c>
      <c r="P44" s="27">
        <v>0</v>
      </c>
      <c r="Q44" s="27">
        <f t="shared" si="7"/>
        <v>0</v>
      </c>
      <c r="R44" s="27">
        <v>0</v>
      </c>
      <c r="S44" s="27">
        <f t="shared" si="8"/>
        <v>0</v>
      </c>
      <c r="T44" s="27">
        <f t="shared" si="9"/>
        <v>1296</v>
      </c>
      <c r="U44" s="27">
        <f t="shared" si="10"/>
        <v>5184</v>
      </c>
      <c r="V44" s="27">
        <f t="shared" si="11"/>
        <v>0</v>
      </c>
      <c r="W44" s="23"/>
    </row>
    <row r="45" spans="1:23" ht="30" customHeight="1" x14ac:dyDescent="0.3">
      <c r="A45" s="23" t="s">
        <v>157</v>
      </c>
      <c r="B45" s="23" t="s">
        <v>413</v>
      </c>
      <c r="C45" s="23" t="s">
        <v>97</v>
      </c>
      <c r="D45" s="24">
        <v>2</v>
      </c>
      <c r="E45" s="27">
        <v>575</v>
      </c>
      <c r="F45" s="27">
        <f t="shared" si="1"/>
        <v>1150</v>
      </c>
      <c r="G45" s="27">
        <v>0</v>
      </c>
      <c r="H45" s="27">
        <f t="shared" si="2"/>
        <v>0</v>
      </c>
      <c r="I45" s="27">
        <v>0</v>
      </c>
      <c r="J45" s="27">
        <f t="shared" si="3"/>
        <v>0</v>
      </c>
      <c r="K45" s="27">
        <f t="shared" si="4"/>
        <v>575</v>
      </c>
      <c r="L45" s="27">
        <f t="shared" si="5"/>
        <v>1150</v>
      </c>
      <c r="M45" s="24">
        <v>2</v>
      </c>
      <c r="N45" s="27">
        <v>575</v>
      </c>
      <c r="O45" s="27">
        <f t="shared" si="6"/>
        <v>1150</v>
      </c>
      <c r="P45" s="27">
        <v>0</v>
      </c>
      <c r="Q45" s="27">
        <f t="shared" si="7"/>
        <v>0</v>
      </c>
      <c r="R45" s="27">
        <v>0</v>
      </c>
      <c r="S45" s="27">
        <f t="shared" si="8"/>
        <v>0</v>
      </c>
      <c r="T45" s="27">
        <f t="shared" si="9"/>
        <v>575</v>
      </c>
      <c r="U45" s="27">
        <f t="shared" si="10"/>
        <v>1150</v>
      </c>
      <c r="V45" s="27">
        <f t="shared" si="11"/>
        <v>0</v>
      </c>
      <c r="W45" s="23"/>
    </row>
    <row r="46" spans="1:23" ht="30" customHeight="1" x14ac:dyDescent="0.3">
      <c r="A46" s="23" t="s">
        <v>157</v>
      </c>
      <c r="B46" s="23" t="s">
        <v>414</v>
      </c>
      <c r="C46" s="23" t="s">
        <v>97</v>
      </c>
      <c r="D46" s="24">
        <v>2</v>
      </c>
      <c r="E46" s="27">
        <v>978</v>
      </c>
      <c r="F46" s="27">
        <f t="shared" si="1"/>
        <v>1956</v>
      </c>
      <c r="G46" s="27">
        <v>0</v>
      </c>
      <c r="H46" s="27">
        <f t="shared" si="2"/>
        <v>0</v>
      </c>
      <c r="I46" s="27">
        <v>0</v>
      </c>
      <c r="J46" s="27">
        <f t="shared" si="3"/>
        <v>0</v>
      </c>
      <c r="K46" s="27">
        <f t="shared" si="4"/>
        <v>978</v>
      </c>
      <c r="L46" s="27">
        <f t="shared" si="5"/>
        <v>1956</v>
      </c>
      <c r="M46" s="24">
        <v>2</v>
      </c>
      <c r="N46" s="27">
        <v>978</v>
      </c>
      <c r="O46" s="27">
        <f t="shared" si="6"/>
        <v>1956</v>
      </c>
      <c r="P46" s="27">
        <v>0</v>
      </c>
      <c r="Q46" s="27">
        <f t="shared" si="7"/>
        <v>0</v>
      </c>
      <c r="R46" s="27">
        <v>0</v>
      </c>
      <c r="S46" s="27">
        <f t="shared" si="8"/>
        <v>0</v>
      </c>
      <c r="T46" s="27">
        <f t="shared" si="9"/>
        <v>978</v>
      </c>
      <c r="U46" s="27">
        <f t="shared" si="10"/>
        <v>1956</v>
      </c>
      <c r="V46" s="27">
        <f t="shared" si="11"/>
        <v>0</v>
      </c>
      <c r="W46" s="23"/>
    </row>
    <row r="47" spans="1:23" ht="30" customHeight="1" x14ac:dyDescent="0.3">
      <c r="A47" s="23" t="s">
        <v>157</v>
      </c>
      <c r="B47" s="23" t="s">
        <v>415</v>
      </c>
      <c r="C47" s="23" t="s">
        <v>97</v>
      </c>
      <c r="D47" s="24">
        <v>2</v>
      </c>
      <c r="E47" s="27">
        <v>506</v>
      </c>
      <c r="F47" s="27">
        <f t="shared" si="1"/>
        <v>1012</v>
      </c>
      <c r="G47" s="27">
        <v>0</v>
      </c>
      <c r="H47" s="27">
        <f t="shared" si="2"/>
        <v>0</v>
      </c>
      <c r="I47" s="27">
        <v>0</v>
      </c>
      <c r="J47" s="27">
        <f t="shared" si="3"/>
        <v>0</v>
      </c>
      <c r="K47" s="27">
        <f t="shared" si="4"/>
        <v>506</v>
      </c>
      <c r="L47" s="27">
        <f t="shared" si="5"/>
        <v>1012</v>
      </c>
      <c r="M47" s="24">
        <v>2</v>
      </c>
      <c r="N47" s="27">
        <v>506</v>
      </c>
      <c r="O47" s="27">
        <f t="shared" si="6"/>
        <v>1012</v>
      </c>
      <c r="P47" s="27">
        <v>0</v>
      </c>
      <c r="Q47" s="27">
        <f t="shared" si="7"/>
        <v>0</v>
      </c>
      <c r="R47" s="27">
        <v>0</v>
      </c>
      <c r="S47" s="27">
        <f t="shared" si="8"/>
        <v>0</v>
      </c>
      <c r="T47" s="27">
        <f t="shared" si="9"/>
        <v>506</v>
      </c>
      <c r="U47" s="27">
        <f t="shared" si="10"/>
        <v>1012</v>
      </c>
      <c r="V47" s="27">
        <f t="shared" si="11"/>
        <v>0</v>
      </c>
      <c r="W47" s="23"/>
    </row>
    <row r="48" spans="1:23" ht="30" customHeight="1" x14ac:dyDescent="0.3">
      <c r="A48" s="23" t="s">
        <v>157</v>
      </c>
      <c r="B48" s="23" t="s">
        <v>416</v>
      </c>
      <c r="C48" s="23" t="s">
        <v>97</v>
      </c>
      <c r="D48" s="24">
        <v>1</v>
      </c>
      <c r="E48" s="27">
        <v>1296</v>
      </c>
      <c r="F48" s="27">
        <f t="shared" si="1"/>
        <v>1296</v>
      </c>
      <c r="G48" s="27">
        <v>0</v>
      </c>
      <c r="H48" s="27">
        <f t="shared" si="2"/>
        <v>0</v>
      </c>
      <c r="I48" s="27">
        <v>0</v>
      </c>
      <c r="J48" s="27">
        <f t="shared" si="3"/>
        <v>0</v>
      </c>
      <c r="K48" s="27">
        <f t="shared" si="4"/>
        <v>1296</v>
      </c>
      <c r="L48" s="27">
        <f t="shared" si="5"/>
        <v>1296</v>
      </c>
      <c r="M48" s="24">
        <v>1</v>
      </c>
      <c r="N48" s="27">
        <v>1296</v>
      </c>
      <c r="O48" s="27">
        <f t="shared" si="6"/>
        <v>1296</v>
      </c>
      <c r="P48" s="27">
        <v>0</v>
      </c>
      <c r="Q48" s="27">
        <f t="shared" si="7"/>
        <v>0</v>
      </c>
      <c r="R48" s="27">
        <v>0</v>
      </c>
      <c r="S48" s="27">
        <f t="shared" si="8"/>
        <v>0</v>
      </c>
      <c r="T48" s="27">
        <f t="shared" si="9"/>
        <v>1296</v>
      </c>
      <c r="U48" s="27">
        <f t="shared" si="10"/>
        <v>1296</v>
      </c>
      <c r="V48" s="27">
        <f t="shared" si="11"/>
        <v>0</v>
      </c>
      <c r="W48" s="23"/>
    </row>
    <row r="49" spans="1:23" ht="30" customHeight="1" x14ac:dyDescent="0.3">
      <c r="A49" s="23" t="s">
        <v>259</v>
      </c>
      <c r="B49" s="23" t="s">
        <v>260</v>
      </c>
      <c r="C49" s="23" t="s">
        <v>144</v>
      </c>
      <c r="D49" s="24">
        <v>1</v>
      </c>
      <c r="E49" s="27">
        <v>9094</v>
      </c>
      <c r="F49" s="27">
        <f t="shared" si="1"/>
        <v>9094</v>
      </c>
      <c r="G49" s="27">
        <v>20053</v>
      </c>
      <c r="H49" s="27">
        <f t="shared" si="2"/>
        <v>20053</v>
      </c>
      <c r="I49" s="27">
        <v>0</v>
      </c>
      <c r="J49" s="27">
        <f t="shared" si="3"/>
        <v>0</v>
      </c>
      <c r="K49" s="27">
        <f t="shared" si="4"/>
        <v>29147</v>
      </c>
      <c r="L49" s="27">
        <f t="shared" si="5"/>
        <v>29147</v>
      </c>
      <c r="M49" s="24">
        <v>1</v>
      </c>
      <c r="N49" s="27">
        <v>9094</v>
      </c>
      <c r="O49" s="27">
        <f t="shared" si="6"/>
        <v>9094</v>
      </c>
      <c r="P49" s="27">
        <v>20053</v>
      </c>
      <c r="Q49" s="27">
        <f t="shared" si="7"/>
        <v>20053</v>
      </c>
      <c r="R49" s="27">
        <v>0</v>
      </c>
      <c r="S49" s="27">
        <f t="shared" si="8"/>
        <v>0</v>
      </c>
      <c r="T49" s="27">
        <f t="shared" si="9"/>
        <v>29147</v>
      </c>
      <c r="U49" s="27">
        <f t="shared" si="10"/>
        <v>29147</v>
      </c>
      <c r="V49" s="27">
        <f t="shared" si="11"/>
        <v>0</v>
      </c>
      <c r="W49" s="23"/>
    </row>
    <row r="50" spans="1:23" ht="30" customHeight="1" x14ac:dyDescent="0.3">
      <c r="A50" s="23" t="s">
        <v>142</v>
      </c>
      <c r="B50" s="23" t="s">
        <v>191</v>
      </c>
      <c r="C50" s="23" t="s">
        <v>144</v>
      </c>
      <c r="D50" s="24">
        <v>21</v>
      </c>
      <c r="E50" s="27">
        <v>448</v>
      </c>
      <c r="F50" s="27">
        <f t="shared" si="1"/>
        <v>9408</v>
      </c>
      <c r="G50" s="27">
        <v>8826</v>
      </c>
      <c r="H50" s="27">
        <f t="shared" si="2"/>
        <v>185346</v>
      </c>
      <c r="I50" s="27">
        <v>0</v>
      </c>
      <c r="J50" s="27">
        <f t="shared" si="3"/>
        <v>0</v>
      </c>
      <c r="K50" s="27">
        <f t="shared" si="4"/>
        <v>9274</v>
      </c>
      <c r="L50" s="27">
        <f t="shared" si="5"/>
        <v>194754</v>
      </c>
      <c r="M50" s="24">
        <v>21</v>
      </c>
      <c r="N50" s="27">
        <v>448</v>
      </c>
      <c r="O50" s="27">
        <f t="shared" si="6"/>
        <v>9408</v>
      </c>
      <c r="P50" s="27">
        <v>8826</v>
      </c>
      <c r="Q50" s="27">
        <f t="shared" si="7"/>
        <v>185346</v>
      </c>
      <c r="R50" s="27">
        <v>0</v>
      </c>
      <c r="S50" s="27">
        <f t="shared" si="8"/>
        <v>0</v>
      </c>
      <c r="T50" s="27">
        <f t="shared" si="9"/>
        <v>9274</v>
      </c>
      <c r="U50" s="27">
        <f t="shared" si="10"/>
        <v>194754</v>
      </c>
      <c r="V50" s="27">
        <f t="shared" si="11"/>
        <v>0</v>
      </c>
      <c r="W50" s="23"/>
    </row>
    <row r="51" spans="1:23" ht="30" customHeight="1" x14ac:dyDescent="0.3">
      <c r="A51" s="23" t="s">
        <v>145</v>
      </c>
      <c r="B51" s="23" t="s">
        <v>191</v>
      </c>
      <c r="C51" s="23" t="s">
        <v>146</v>
      </c>
      <c r="D51" s="24">
        <v>1</v>
      </c>
      <c r="E51" s="27">
        <v>10304</v>
      </c>
      <c r="F51" s="27">
        <f t="shared" si="1"/>
        <v>10304</v>
      </c>
      <c r="G51" s="27">
        <v>6998</v>
      </c>
      <c r="H51" s="27">
        <f t="shared" si="2"/>
        <v>6998</v>
      </c>
      <c r="I51" s="27">
        <v>0</v>
      </c>
      <c r="J51" s="27">
        <f t="shared" si="3"/>
        <v>0</v>
      </c>
      <c r="K51" s="27">
        <f t="shared" si="4"/>
        <v>17302</v>
      </c>
      <c r="L51" s="27">
        <f t="shared" si="5"/>
        <v>17302</v>
      </c>
      <c r="M51" s="24">
        <v>1</v>
      </c>
      <c r="N51" s="27">
        <v>10304</v>
      </c>
      <c r="O51" s="27">
        <f t="shared" si="6"/>
        <v>10304</v>
      </c>
      <c r="P51" s="27">
        <v>6998</v>
      </c>
      <c r="Q51" s="27">
        <f t="shared" si="7"/>
        <v>6998</v>
      </c>
      <c r="R51" s="27">
        <v>0</v>
      </c>
      <c r="S51" s="27">
        <f t="shared" si="8"/>
        <v>0</v>
      </c>
      <c r="T51" s="27">
        <f t="shared" si="9"/>
        <v>17302</v>
      </c>
      <c r="U51" s="27">
        <f t="shared" si="10"/>
        <v>17302</v>
      </c>
      <c r="V51" s="27">
        <f t="shared" si="11"/>
        <v>0</v>
      </c>
      <c r="W51" s="23"/>
    </row>
    <row r="52" spans="1:23" ht="30" customHeight="1" x14ac:dyDescent="0.3">
      <c r="A52" s="23" t="s">
        <v>149</v>
      </c>
      <c r="B52" s="23" t="s">
        <v>0</v>
      </c>
      <c r="C52" s="23" t="s">
        <v>91</v>
      </c>
      <c r="D52" s="24">
        <v>18</v>
      </c>
      <c r="E52" s="27">
        <v>305</v>
      </c>
      <c r="F52" s="27">
        <f t="shared" si="1"/>
        <v>5490</v>
      </c>
      <c r="G52" s="27">
        <v>709</v>
      </c>
      <c r="H52" s="27">
        <f t="shared" si="2"/>
        <v>12762</v>
      </c>
      <c r="I52" s="27">
        <v>370</v>
      </c>
      <c r="J52" s="27">
        <f t="shared" si="3"/>
        <v>6660</v>
      </c>
      <c r="K52" s="27">
        <f t="shared" si="4"/>
        <v>1384</v>
      </c>
      <c r="L52" s="27">
        <f t="shared" si="5"/>
        <v>24912</v>
      </c>
      <c r="M52" s="24">
        <v>18</v>
      </c>
      <c r="N52" s="27">
        <v>305</v>
      </c>
      <c r="O52" s="27">
        <f t="shared" si="6"/>
        <v>5490</v>
      </c>
      <c r="P52" s="27">
        <v>709</v>
      </c>
      <c r="Q52" s="27">
        <f t="shared" si="7"/>
        <v>12762</v>
      </c>
      <c r="R52" s="27">
        <v>370</v>
      </c>
      <c r="S52" s="27">
        <f t="shared" si="8"/>
        <v>6660</v>
      </c>
      <c r="T52" s="27">
        <f t="shared" si="9"/>
        <v>1384</v>
      </c>
      <c r="U52" s="27">
        <f t="shared" si="10"/>
        <v>24912</v>
      </c>
      <c r="V52" s="27">
        <f t="shared" si="11"/>
        <v>0</v>
      </c>
      <c r="W52" s="23"/>
    </row>
    <row r="53" spans="1:23" ht="30" customHeight="1" x14ac:dyDescent="0.3">
      <c r="A53" s="23" t="s">
        <v>150</v>
      </c>
      <c r="B53" s="23" t="s">
        <v>0</v>
      </c>
      <c r="C53" s="23" t="s">
        <v>91</v>
      </c>
      <c r="D53" s="24">
        <v>12</v>
      </c>
      <c r="E53" s="27">
        <v>305</v>
      </c>
      <c r="F53" s="27">
        <f t="shared" si="1"/>
        <v>3660</v>
      </c>
      <c r="G53" s="27">
        <v>709</v>
      </c>
      <c r="H53" s="27">
        <f t="shared" si="2"/>
        <v>8508</v>
      </c>
      <c r="I53" s="27">
        <v>370</v>
      </c>
      <c r="J53" s="27">
        <f t="shared" si="3"/>
        <v>4440</v>
      </c>
      <c r="K53" s="27">
        <f t="shared" si="4"/>
        <v>1384</v>
      </c>
      <c r="L53" s="27">
        <f t="shared" si="5"/>
        <v>16608</v>
      </c>
      <c r="M53" s="24">
        <v>12</v>
      </c>
      <c r="N53" s="27">
        <v>305</v>
      </c>
      <c r="O53" s="27">
        <f t="shared" si="6"/>
        <v>3660</v>
      </c>
      <c r="P53" s="27">
        <v>709</v>
      </c>
      <c r="Q53" s="27">
        <f t="shared" si="7"/>
        <v>8508</v>
      </c>
      <c r="R53" s="27">
        <v>370</v>
      </c>
      <c r="S53" s="27">
        <f t="shared" si="8"/>
        <v>4440</v>
      </c>
      <c r="T53" s="27">
        <f t="shared" si="9"/>
        <v>1384</v>
      </c>
      <c r="U53" s="27">
        <f t="shared" si="10"/>
        <v>16608</v>
      </c>
      <c r="V53" s="27">
        <f t="shared" si="11"/>
        <v>0</v>
      </c>
      <c r="W53" s="23"/>
    </row>
    <row r="54" spans="1:23" ht="30" customHeight="1" x14ac:dyDescent="0.3">
      <c r="A54" s="23" t="s">
        <v>151</v>
      </c>
      <c r="B54" s="23" t="s">
        <v>152</v>
      </c>
      <c r="C54" s="23" t="s">
        <v>91</v>
      </c>
      <c r="D54" s="24">
        <v>6</v>
      </c>
      <c r="E54" s="27">
        <v>0</v>
      </c>
      <c r="F54" s="27">
        <f t="shared" si="1"/>
        <v>0</v>
      </c>
      <c r="G54" s="27">
        <v>20288</v>
      </c>
      <c r="H54" s="27">
        <f t="shared" si="2"/>
        <v>121728</v>
      </c>
      <c r="I54" s="27">
        <v>0</v>
      </c>
      <c r="J54" s="27">
        <f t="shared" si="3"/>
        <v>0</v>
      </c>
      <c r="K54" s="27">
        <f t="shared" si="4"/>
        <v>20288</v>
      </c>
      <c r="L54" s="27">
        <f t="shared" si="5"/>
        <v>121728</v>
      </c>
      <c r="M54" s="24">
        <v>6</v>
      </c>
      <c r="N54" s="27">
        <v>0</v>
      </c>
      <c r="O54" s="27">
        <f t="shared" si="6"/>
        <v>0</v>
      </c>
      <c r="P54" s="27">
        <v>20288</v>
      </c>
      <c r="Q54" s="27">
        <f t="shared" si="7"/>
        <v>121728</v>
      </c>
      <c r="R54" s="27">
        <v>0</v>
      </c>
      <c r="S54" s="27">
        <f t="shared" si="8"/>
        <v>0</v>
      </c>
      <c r="T54" s="27">
        <f t="shared" si="9"/>
        <v>20288</v>
      </c>
      <c r="U54" s="27">
        <f t="shared" si="10"/>
        <v>121728</v>
      </c>
      <c r="V54" s="27">
        <f t="shared" si="11"/>
        <v>0</v>
      </c>
      <c r="W54" s="23"/>
    </row>
    <row r="55" spans="1:23" ht="30" customHeight="1" x14ac:dyDescent="0.3">
      <c r="A55" s="23" t="s">
        <v>153</v>
      </c>
      <c r="B55" s="23" t="s">
        <v>154</v>
      </c>
      <c r="C55" s="23" t="s">
        <v>91</v>
      </c>
      <c r="D55" s="24">
        <v>6</v>
      </c>
      <c r="E55" s="27">
        <v>21468</v>
      </c>
      <c r="F55" s="27">
        <f t="shared" si="1"/>
        <v>128808</v>
      </c>
      <c r="G55" s="27">
        <v>10144</v>
      </c>
      <c r="H55" s="27">
        <f t="shared" si="2"/>
        <v>60864</v>
      </c>
      <c r="I55" s="27">
        <v>0</v>
      </c>
      <c r="J55" s="27">
        <f t="shared" si="3"/>
        <v>0</v>
      </c>
      <c r="K55" s="27">
        <f t="shared" si="4"/>
        <v>31612</v>
      </c>
      <c r="L55" s="27">
        <f t="shared" si="5"/>
        <v>189672</v>
      </c>
      <c r="M55" s="24">
        <v>6</v>
      </c>
      <c r="N55" s="27">
        <v>21468</v>
      </c>
      <c r="O55" s="27">
        <f t="shared" si="6"/>
        <v>128808</v>
      </c>
      <c r="P55" s="27">
        <v>10144</v>
      </c>
      <c r="Q55" s="27">
        <f t="shared" si="7"/>
        <v>60864</v>
      </c>
      <c r="R55" s="27">
        <v>0</v>
      </c>
      <c r="S55" s="27">
        <f t="shared" si="8"/>
        <v>0</v>
      </c>
      <c r="T55" s="27">
        <f t="shared" si="9"/>
        <v>31612</v>
      </c>
      <c r="U55" s="27">
        <f t="shared" si="10"/>
        <v>189672</v>
      </c>
      <c r="V55" s="27">
        <f t="shared" si="11"/>
        <v>0</v>
      </c>
      <c r="W55" s="23"/>
    </row>
    <row r="56" spans="1:23" ht="30" customHeight="1" x14ac:dyDescent="0.3">
      <c r="A56" s="24" t="s">
        <v>578</v>
      </c>
      <c r="B56" s="24" t="s">
        <v>579</v>
      </c>
      <c r="C56" s="24" t="s">
        <v>88</v>
      </c>
      <c r="D56" s="24"/>
      <c r="E56" s="24"/>
      <c r="F56" s="24"/>
      <c r="G56" s="24"/>
      <c r="H56" s="24"/>
      <c r="I56" s="24"/>
      <c r="J56" s="24"/>
      <c r="K56" s="24"/>
      <c r="L56" s="24"/>
      <c r="M56" s="24">
        <v>20</v>
      </c>
      <c r="N56" s="27">
        <f>신규일위대가목록!E12</f>
        <v>4021</v>
      </c>
      <c r="O56" s="27">
        <f t="shared" ref="O56" si="12">INT(M56*N56)</f>
        <v>80420</v>
      </c>
      <c r="P56" s="27">
        <f>신규일위대가목록!F12</f>
        <v>3110</v>
      </c>
      <c r="Q56" s="27">
        <f t="shared" ref="Q56" si="13">INT(M56*P56)</f>
        <v>62200</v>
      </c>
      <c r="R56" s="27">
        <v>0</v>
      </c>
      <c r="S56" s="27">
        <f t="shared" ref="S56" si="14">INT(M56*R56)</f>
        <v>0</v>
      </c>
      <c r="T56" s="27">
        <f t="shared" ref="T56" si="15">N56+P56+R56</f>
        <v>7131</v>
      </c>
      <c r="U56" s="27">
        <f t="shared" ref="U56" si="16">INT(M56*T56)</f>
        <v>142620</v>
      </c>
      <c r="V56" s="27">
        <f t="shared" si="11"/>
        <v>142620</v>
      </c>
      <c r="W56" s="24"/>
    </row>
    <row r="57" spans="1:23" ht="30" customHeight="1" x14ac:dyDescent="0.3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7">
        <f t="shared" si="11"/>
        <v>0</v>
      </c>
      <c r="W57" s="24"/>
    </row>
    <row r="58" spans="1:23" ht="30" customHeight="1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7">
        <f t="shared" si="11"/>
        <v>0</v>
      </c>
      <c r="W58" s="24"/>
    </row>
    <row r="59" spans="1:23" ht="30" customHeight="1" x14ac:dyDescent="0.3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7">
        <f t="shared" si="11"/>
        <v>0</v>
      </c>
      <c r="W59" s="24"/>
    </row>
    <row r="60" spans="1:23" ht="30" customHeight="1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7">
        <f t="shared" si="11"/>
        <v>0</v>
      </c>
      <c r="W60" s="24"/>
    </row>
    <row r="61" spans="1:23" ht="30" customHeight="1" x14ac:dyDescent="0.3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7">
        <f t="shared" si="11"/>
        <v>0</v>
      </c>
      <c r="W61" s="24"/>
    </row>
    <row r="62" spans="1:23" ht="30" customHeight="1" x14ac:dyDescent="0.3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7">
        <f t="shared" si="11"/>
        <v>0</v>
      </c>
      <c r="W62" s="24"/>
    </row>
    <row r="63" spans="1:23" ht="30" customHeight="1" x14ac:dyDescent="0.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7">
        <f t="shared" si="11"/>
        <v>0</v>
      </c>
      <c r="W63" s="24"/>
    </row>
    <row r="64" spans="1:23" ht="30" customHeight="1" x14ac:dyDescent="0.3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7">
        <f t="shared" si="11"/>
        <v>0</v>
      </c>
      <c r="W64" s="24"/>
    </row>
    <row r="65" spans="1:23" ht="30" customHeight="1" x14ac:dyDescent="0.3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7">
        <f t="shared" si="11"/>
        <v>0</v>
      </c>
      <c r="W65" s="24"/>
    </row>
    <row r="66" spans="1:23" ht="30" customHeight="1" x14ac:dyDescent="0.3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7">
        <f t="shared" si="11"/>
        <v>0</v>
      </c>
      <c r="W66" s="24"/>
    </row>
    <row r="67" spans="1:23" ht="30" customHeight="1" x14ac:dyDescent="0.3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7">
        <f t="shared" si="11"/>
        <v>0</v>
      </c>
      <c r="W67" s="24"/>
    </row>
    <row r="68" spans="1:23" ht="30" customHeight="1" x14ac:dyDescent="0.3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7">
        <f t="shared" si="11"/>
        <v>0</v>
      </c>
      <c r="W68" s="24"/>
    </row>
    <row r="69" spans="1:23" ht="30" customHeight="1" x14ac:dyDescent="0.3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7">
        <f t="shared" si="11"/>
        <v>0</v>
      </c>
      <c r="W69" s="24"/>
    </row>
    <row r="70" spans="1:23" ht="30" customHeight="1" x14ac:dyDescent="0.3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7">
        <f t="shared" si="11"/>
        <v>0</v>
      </c>
      <c r="W70" s="24"/>
    </row>
    <row r="71" spans="1:23" ht="30" customHeight="1" x14ac:dyDescent="0.3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7">
        <f t="shared" si="11"/>
        <v>0</v>
      </c>
      <c r="W71" s="24"/>
    </row>
    <row r="72" spans="1:23" ht="30" customHeight="1" x14ac:dyDescent="0.3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7">
        <f t="shared" si="11"/>
        <v>0</v>
      </c>
      <c r="W72" s="24"/>
    </row>
    <row r="73" spans="1:23" ht="30" customHeight="1" x14ac:dyDescent="0.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7">
        <f t="shared" si="11"/>
        <v>0</v>
      </c>
      <c r="W73" s="24"/>
    </row>
    <row r="74" spans="1:23" ht="30" customHeight="1" x14ac:dyDescent="0.3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7">
        <f t="shared" si="11"/>
        <v>0</v>
      </c>
      <c r="W74" s="24"/>
    </row>
    <row r="75" spans="1:23" ht="30" customHeight="1" x14ac:dyDescent="0.3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:23" ht="30" customHeight="1" x14ac:dyDescent="0.3">
      <c r="A76" s="44" t="s">
        <v>86</v>
      </c>
      <c r="B76" s="45"/>
      <c r="C76" s="45"/>
      <c r="D76" s="45"/>
      <c r="E76" s="45"/>
      <c r="F76" s="46">
        <f>SUM(F30:F75)</f>
        <v>362241</v>
      </c>
      <c r="G76" s="45"/>
      <c r="H76" s="46">
        <f>SUM(H30:H75)</f>
        <v>955944</v>
      </c>
      <c r="I76" s="45"/>
      <c r="J76" s="46">
        <f>SUM(J30:J75)</f>
        <v>11100</v>
      </c>
      <c r="K76" s="45"/>
      <c r="L76" s="46">
        <f>SUM(L30:L75)</f>
        <v>1329285</v>
      </c>
      <c r="M76" s="45"/>
      <c r="N76" s="45"/>
      <c r="O76" s="46">
        <f>SUM(O30:O75)</f>
        <v>490035</v>
      </c>
      <c r="P76" s="45"/>
      <c r="Q76" s="46">
        <f>SUM(Q30:Q75)</f>
        <v>1085293</v>
      </c>
      <c r="R76" s="45"/>
      <c r="S76" s="46">
        <f>SUM(S30:S75)</f>
        <v>11100</v>
      </c>
      <c r="T76" s="45"/>
      <c r="U76" s="46">
        <f>SUM(U30:U75)</f>
        <v>1586428</v>
      </c>
      <c r="V76" s="46">
        <f>U76-L76</f>
        <v>257143</v>
      </c>
      <c r="W76" s="45"/>
    </row>
    <row r="77" spans="1:23" ht="30" customHeight="1" x14ac:dyDescent="0.3">
      <c r="A77" s="23" t="s">
        <v>110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:23" ht="30" customHeight="1" x14ac:dyDescent="0.3">
      <c r="A78" s="23" t="s">
        <v>225</v>
      </c>
      <c r="B78" s="23" t="s">
        <v>228</v>
      </c>
      <c r="C78" s="23" t="s">
        <v>137</v>
      </c>
      <c r="D78" s="24">
        <v>1</v>
      </c>
      <c r="E78" s="27">
        <v>6887</v>
      </c>
      <c r="F78" s="27">
        <f t="shared" ref="F78:F83" si="17">INT(D78*E78)</f>
        <v>6887</v>
      </c>
      <c r="G78" s="27">
        <v>28083</v>
      </c>
      <c r="H78" s="27">
        <f t="shared" ref="H78:H83" si="18">INT(D78*G78)</f>
        <v>28083</v>
      </c>
      <c r="I78" s="27">
        <v>0</v>
      </c>
      <c r="J78" s="27">
        <f t="shared" ref="J78:J83" si="19">INT(D78*I78)</f>
        <v>0</v>
      </c>
      <c r="K78" s="27">
        <f t="shared" ref="K78:K83" si="20">E78+G78+I78</f>
        <v>34970</v>
      </c>
      <c r="L78" s="27">
        <f t="shared" ref="L78:L83" si="21">INT(D78*K78)</f>
        <v>34970</v>
      </c>
      <c r="M78" s="24">
        <v>1</v>
      </c>
      <c r="N78" s="27">
        <v>6887</v>
      </c>
      <c r="O78" s="27">
        <f t="shared" ref="O78:O83" si="22">INT(M78*N78)</f>
        <v>6887</v>
      </c>
      <c r="P78" s="27">
        <v>28083</v>
      </c>
      <c r="Q78" s="27">
        <f t="shared" ref="Q78:Q83" si="23">INT(M78*P78)</f>
        <v>28083</v>
      </c>
      <c r="R78" s="27">
        <v>0</v>
      </c>
      <c r="S78" s="27">
        <f t="shared" ref="S78:S83" si="24">INT(M78*R78)</f>
        <v>0</v>
      </c>
      <c r="T78" s="27">
        <f t="shared" ref="T78:T83" si="25">N78+P78+R78</f>
        <v>34970</v>
      </c>
      <c r="U78" s="27">
        <f t="shared" ref="U78:U83" si="26">INT(M78*T78)</f>
        <v>34970</v>
      </c>
      <c r="V78" s="27">
        <f t="shared" ref="V78:V98" si="27">U78-L78</f>
        <v>0</v>
      </c>
      <c r="W78" s="23"/>
    </row>
    <row r="79" spans="1:23" ht="30" customHeight="1" x14ac:dyDescent="0.3">
      <c r="A79" s="23" t="s">
        <v>417</v>
      </c>
      <c r="B79" s="23" t="s">
        <v>418</v>
      </c>
      <c r="C79" s="23" t="s">
        <v>137</v>
      </c>
      <c r="D79" s="24">
        <v>1</v>
      </c>
      <c r="E79" s="27">
        <v>2335</v>
      </c>
      <c r="F79" s="27">
        <f t="shared" si="17"/>
        <v>2335</v>
      </c>
      <c r="G79" s="27">
        <v>2152</v>
      </c>
      <c r="H79" s="27">
        <f t="shared" si="18"/>
        <v>2152</v>
      </c>
      <c r="I79" s="27">
        <v>0</v>
      </c>
      <c r="J79" s="27">
        <f t="shared" si="19"/>
        <v>0</v>
      </c>
      <c r="K79" s="27">
        <f t="shared" si="20"/>
        <v>4487</v>
      </c>
      <c r="L79" s="27">
        <f t="shared" si="21"/>
        <v>4487</v>
      </c>
      <c r="M79" s="24">
        <v>1</v>
      </c>
      <c r="N79" s="27">
        <v>2335</v>
      </c>
      <c r="O79" s="27">
        <f t="shared" si="22"/>
        <v>2335</v>
      </c>
      <c r="P79" s="27">
        <v>2152</v>
      </c>
      <c r="Q79" s="27">
        <f t="shared" si="23"/>
        <v>2152</v>
      </c>
      <c r="R79" s="27">
        <v>0</v>
      </c>
      <c r="S79" s="27">
        <f t="shared" si="24"/>
        <v>0</v>
      </c>
      <c r="T79" s="27">
        <f t="shared" si="25"/>
        <v>4487</v>
      </c>
      <c r="U79" s="27">
        <f t="shared" si="26"/>
        <v>4487</v>
      </c>
      <c r="V79" s="27">
        <f t="shared" si="27"/>
        <v>0</v>
      </c>
      <c r="W79" s="23"/>
    </row>
    <row r="80" spans="1:23" ht="30" customHeight="1" x14ac:dyDescent="0.3">
      <c r="A80" s="23" t="s">
        <v>165</v>
      </c>
      <c r="B80" s="23" t="s">
        <v>228</v>
      </c>
      <c r="C80" s="23" t="s">
        <v>99</v>
      </c>
      <c r="D80" s="24">
        <v>2</v>
      </c>
      <c r="E80" s="27">
        <v>613</v>
      </c>
      <c r="F80" s="27">
        <f t="shared" si="17"/>
        <v>1226</v>
      </c>
      <c r="G80" s="27">
        <v>0</v>
      </c>
      <c r="H80" s="27">
        <f t="shared" si="18"/>
        <v>0</v>
      </c>
      <c r="I80" s="27">
        <v>0</v>
      </c>
      <c r="J80" s="27">
        <f t="shared" si="19"/>
        <v>0</v>
      </c>
      <c r="K80" s="27">
        <f t="shared" si="20"/>
        <v>613</v>
      </c>
      <c r="L80" s="27">
        <f t="shared" si="21"/>
        <v>1226</v>
      </c>
      <c r="M80" s="24">
        <v>2</v>
      </c>
      <c r="N80" s="27">
        <v>613</v>
      </c>
      <c r="O80" s="27">
        <f t="shared" si="22"/>
        <v>1226</v>
      </c>
      <c r="P80" s="27">
        <v>0</v>
      </c>
      <c r="Q80" s="27">
        <f t="shared" si="23"/>
        <v>0</v>
      </c>
      <c r="R80" s="27">
        <v>0</v>
      </c>
      <c r="S80" s="27">
        <f t="shared" si="24"/>
        <v>0</v>
      </c>
      <c r="T80" s="27">
        <f t="shared" si="25"/>
        <v>613</v>
      </c>
      <c r="U80" s="27">
        <f t="shared" si="26"/>
        <v>1226</v>
      </c>
      <c r="V80" s="27">
        <f t="shared" si="27"/>
        <v>0</v>
      </c>
      <c r="W80" s="23"/>
    </row>
    <row r="81" spans="1:23" ht="30" customHeight="1" x14ac:dyDescent="0.3">
      <c r="A81" s="23" t="s">
        <v>166</v>
      </c>
      <c r="B81" s="23" t="s">
        <v>228</v>
      </c>
      <c r="C81" s="23" t="s">
        <v>99</v>
      </c>
      <c r="D81" s="24">
        <v>1</v>
      </c>
      <c r="E81" s="27">
        <v>5152</v>
      </c>
      <c r="F81" s="27">
        <f t="shared" si="17"/>
        <v>5152</v>
      </c>
      <c r="G81" s="27">
        <v>0</v>
      </c>
      <c r="H81" s="27">
        <f t="shared" si="18"/>
        <v>0</v>
      </c>
      <c r="I81" s="27">
        <v>0</v>
      </c>
      <c r="J81" s="27">
        <f t="shared" si="19"/>
        <v>0</v>
      </c>
      <c r="K81" s="27">
        <f t="shared" si="20"/>
        <v>5152</v>
      </c>
      <c r="L81" s="27">
        <f t="shared" si="21"/>
        <v>5152</v>
      </c>
      <c r="M81" s="24">
        <v>1</v>
      </c>
      <c r="N81" s="27">
        <v>5152</v>
      </c>
      <c r="O81" s="27">
        <f t="shared" si="22"/>
        <v>5152</v>
      </c>
      <c r="P81" s="27">
        <v>0</v>
      </c>
      <c r="Q81" s="27">
        <f t="shared" si="23"/>
        <v>0</v>
      </c>
      <c r="R81" s="27">
        <v>0</v>
      </c>
      <c r="S81" s="27">
        <f t="shared" si="24"/>
        <v>0</v>
      </c>
      <c r="T81" s="27">
        <f t="shared" si="25"/>
        <v>5152</v>
      </c>
      <c r="U81" s="27">
        <f t="shared" si="26"/>
        <v>5152</v>
      </c>
      <c r="V81" s="27">
        <f t="shared" si="27"/>
        <v>0</v>
      </c>
      <c r="W81" s="23"/>
    </row>
    <row r="82" spans="1:23" ht="30" customHeight="1" x14ac:dyDescent="0.3">
      <c r="A82" s="23" t="s">
        <v>168</v>
      </c>
      <c r="B82" s="23" t="s">
        <v>228</v>
      </c>
      <c r="C82" s="23" t="s">
        <v>144</v>
      </c>
      <c r="D82" s="24">
        <v>1</v>
      </c>
      <c r="E82" s="27">
        <v>1288</v>
      </c>
      <c r="F82" s="27">
        <f t="shared" si="17"/>
        <v>1288</v>
      </c>
      <c r="G82" s="27">
        <v>0</v>
      </c>
      <c r="H82" s="27">
        <f t="shared" si="18"/>
        <v>0</v>
      </c>
      <c r="I82" s="27">
        <v>0</v>
      </c>
      <c r="J82" s="27">
        <f t="shared" si="19"/>
        <v>0</v>
      </c>
      <c r="K82" s="27">
        <f t="shared" si="20"/>
        <v>1288</v>
      </c>
      <c r="L82" s="27">
        <f t="shared" si="21"/>
        <v>1288</v>
      </c>
      <c r="M82" s="24">
        <v>1</v>
      </c>
      <c r="N82" s="27">
        <v>1288</v>
      </c>
      <c r="O82" s="27">
        <f t="shared" si="22"/>
        <v>1288</v>
      </c>
      <c r="P82" s="27">
        <v>0</v>
      </c>
      <c r="Q82" s="27">
        <f t="shared" si="23"/>
        <v>0</v>
      </c>
      <c r="R82" s="27">
        <v>0</v>
      </c>
      <c r="S82" s="27">
        <f t="shared" si="24"/>
        <v>0</v>
      </c>
      <c r="T82" s="27">
        <f t="shared" si="25"/>
        <v>1288</v>
      </c>
      <c r="U82" s="27">
        <f t="shared" si="26"/>
        <v>1288</v>
      </c>
      <c r="V82" s="27">
        <f t="shared" si="27"/>
        <v>0</v>
      </c>
      <c r="W82" s="23"/>
    </row>
    <row r="83" spans="1:23" ht="30" customHeight="1" x14ac:dyDescent="0.3">
      <c r="A83" s="23" t="s">
        <v>169</v>
      </c>
      <c r="B83" s="23" t="s">
        <v>228</v>
      </c>
      <c r="C83" s="23" t="s">
        <v>144</v>
      </c>
      <c r="D83" s="24">
        <v>1</v>
      </c>
      <c r="E83" s="27">
        <v>17939</v>
      </c>
      <c r="F83" s="27">
        <f t="shared" si="17"/>
        <v>17939</v>
      </c>
      <c r="G83" s="27">
        <v>14839</v>
      </c>
      <c r="H83" s="27">
        <f t="shared" si="18"/>
        <v>14839</v>
      </c>
      <c r="I83" s="27">
        <v>0</v>
      </c>
      <c r="J83" s="27">
        <f t="shared" si="19"/>
        <v>0</v>
      </c>
      <c r="K83" s="27">
        <f t="shared" si="20"/>
        <v>32778</v>
      </c>
      <c r="L83" s="27">
        <f t="shared" si="21"/>
        <v>32778</v>
      </c>
      <c r="M83" s="24">
        <v>1</v>
      </c>
      <c r="N83" s="27">
        <v>17939</v>
      </c>
      <c r="O83" s="27">
        <f t="shared" si="22"/>
        <v>17939</v>
      </c>
      <c r="P83" s="27">
        <v>14839</v>
      </c>
      <c r="Q83" s="27">
        <f t="shared" si="23"/>
        <v>14839</v>
      </c>
      <c r="R83" s="27">
        <v>0</v>
      </c>
      <c r="S83" s="27">
        <f t="shared" si="24"/>
        <v>0</v>
      </c>
      <c r="T83" s="27">
        <f t="shared" si="25"/>
        <v>32778</v>
      </c>
      <c r="U83" s="27">
        <f t="shared" si="26"/>
        <v>32778</v>
      </c>
      <c r="V83" s="27">
        <f t="shared" si="27"/>
        <v>0</v>
      </c>
      <c r="W83" s="23"/>
    </row>
    <row r="84" spans="1:23" ht="30" customHeight="1" x14ac:dyDescent="0.3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7">
        <f t="shared" si="27"/>
        <v>0</v>
      </c>
      <c r="W84" s="24"/>
    </row>
    <row r="85" spans="1:23" ht="30" customHeigh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7">
        <f t="shared" si="27"/>
        <v>0</v>
      </c>
      <c r="W85" s="24"/>
    </row>
    <row r="86" spans="1:23" ht="30" customHeight="1" x14ac:dyDescent="0.3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7">
        <f t="shared" si="27"/>
        <v>0</v>
      </c>
      <c r="W86" s="24"/>
    </row>
    <row r="87" spans="1:23" ht="30" customHeight="1" x14ac:dyDescent="0.3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7">
        <f t="shared" si="27"/>
        <v>0</v>
      </c>
      <c r="W87" s="24"/>
    </row>
    <row r="88" spans="1:23" ht="30" customHeight="1" x14ac:dyDescent="0.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7">
        <f t="shared" si="27"/>
        <v>0</v>
      </c>
      <c r="W88" s="24"/>
    </row>
    <row r="89" spans="1:23" ht="30" customHeight="1" x14ac:dyDescent="0.3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7">
        <f t="shared" si="27"/>
        <v>0</v>
      </c>
      <c r="W89" s="24"/>
    </row>
    <row r="90" spans="1:23" ht="30" customHeight="1" x14ac:dyDescent="0.3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7">
        <f t="shared" si="27"/>
        <v>0</v>
      </c>
      <c r="W90" s="24"/>
    </row>
    <row r="91" spans="1:23" ht="30" customHeight="1" x14ac:dyDescent="0.3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7">
        <f t="shared" si="27"/>
        <v>0</v>
      </c>
      <c r="W91" s="24"/>
    </row>
    <row r="92" spans="1:23" ht="30" customHeight="1" x14ac:dyDescent="0.3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7">
        <f t="shared" si="27"/>
        <v>0</v>
      </c>
      <c r="W92" s="24"/>
    </row>
    <row r="93" spans="1:23" ht="30" customHeight="1" x14ac:dyDescent="0.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7">
        <f t="shared" si="27"/>
        <v>0</v>
      </c>
      <c r="W93" s="24"/>
    </row>
    <row r="94" spans="1:23" ht="30" customHeight="1" x14ac:dyDescent="0.3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7">
        <f t="shared" si="27"/>
        <v>0</v>
      </c>
      <c r="W94" s="24"/>
    </row>
    <row r="95" spans="1:23" ht="30" customHeight="1" x14ac:dyDescent="0.3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7">
        <f t="shared" si="27"/>
        <v>0</v>
      </c>
      <c r="W95" s="24"/>
    </row>
    <row r="96" spans="1:23" ht="30" customHeight="1" x14ac:dyDescent="0.3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7">
        <f t="shared" si="27"/>
        <v>0</v>
      </c>
      <c r="W96" s="24"/>
    </row>
    <row r="97" spans="1:23" ht="30" customHeight="1" x14ac:dyDescent="0.3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7">
        <f t="shared" si="27"/>
        <v>0</v>
      </c>
      <c r="W97" s="24"/>
    </row>
    <row r="98" spans="1:23" ht="30" customHeight="1" x14ac:dyDescent="0.3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7">
        <f t="shared" si="27"/>
        <v>0</v>
      </c>
      <c r="W98" s="24"/>
    </row>
    <row r="99" spans="1:23" ht="30" customHeight="1" x14ac:dyDescent="0.3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</row>
    <row r="100" spans="1:23" ht="30" customHeight="1" x14ac:dyDescent="0.3">
      <c r="A100" s="44" t="s">
        <v>86</v>
      </c>
      <c r="B100" s="45"/>
      <c r="C100" s="45"/>
      <c r="D100" s="45"/>
      <c r="E100" s="45"/>
      <c r="F100" s="46">
        <f>SUM(F78:F99)</f>
        <v>34827</v>
      </c>
      <c r="G100" s="45"/>
      <c r="H100" s="46">
        <f>SUM(H78:H99)</f>
        <v>45074</v>
      </c>
      <c r="I100" s="45"/>
      <c r="J100" s="46">
        <f>SUM(J78:J99)</f>
        <v>0</v>
      </c>
      <c r="K100" s="45"/>
      <c r="L100" s="46">
        <f>SUM(L78:L99)</f>
        <v>79901</v>
      </c>
      <c r="M100" s="45"/>
      <c r="N100" s="45"/>
      <c r="O100" s="46">
        <f>SUM(O78:O99)</f>
        <v>34827</v>
      </c>
      <c r="P100" s="45"/>
      <c r="Q100" s="46">
        <f>SUM(Q78:Q99)</f>
        <v>45074</v>
      </c>
      <c r="R100" s="45"/>
      <c r="S100" s="46">
        <f>SUM(S78:S99)</f>
        <v>0</v>
      </c>
      <c r="T100" s="45"/>
      <c r="U100" s="46">
        <f>SUM(U78:U99)</f>
        <v>79901</v>
      </c>
      <c r="V100" s="46">
        <f>U100-L100</f>
        <v>0</v>
      </c>
      <c r="W100" s="45"/>
    </row>
    <row r="101" spans="1:23" ht="30" customHeight="1" x14ac:dyDescent="0.3">
      <c r="A101" s="23" t="s">
        <v>112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</row>
    <row r="102" spans="1:23" ht="30" customHeight="1" x14ac:dyDescent="0.3">
      <c r="A102" s="23" t="s">
        <v>178</v>
      </c>
      <c r="B102" s="23" t="s">
        <v>179</v>
      </c>
      <c r="C102" s="23" t="s">
        <v>146</v>
      </c>
      <c r="D102" s="24">
        <v>1</v>
      </c>
      <c r="E102" s="27">
        <v>176041</v>
      </c>
      <c r="F102" s="27">
        <f t="shared" ref="F102:F108" si="28">INT(D102*E102)</f>
        <v>176041</v>
      </c>
      <c r="G102" s="27">
        <v>111705</v>
      </c>
      <c r="H102" s="27">
        <f t="shared" ref="H102:H108" si="29">INT(D102*G102)</f>
        <v>111705</v>
      </c>
      <c r="I102" s="27">
        <v>0</v>
      </c>
      <c r="J102" s="27">
        <f t="shared" ref="J102:J108" si="30">INT(D102*I102)</f>
        <v>0</v>
      </c>
      <c r="K102" s="27">
        <f t="shared" ref="K102:K108" si="31">E102+G102+I102</f>
        <v>287746</v>
      </c>
      <c r="L102" s="27">
        <f t="shared" ref="L102:L108" si="32">INT(D102*K102)</f>
        <v>287746</v>
      </c>
      <c r="M102" s="24">
        <v>1</v>
      </c>
      <c r="N102" s="27">
        <v>176041</v>
      </c>
      <c r="O102" s="27">
        <f t="shared" ref="O102:O108" si="33">INT(M102*N102)</f>
        <v>176041</v>
      </c>
      <c r="P102" s="27">
        <v>111705</v>
      </c>
      <c r="Q102" s="27">
        <f t="shared" ref="Q102:Q108" si="34">INT(M102*P102)</f>
        <v>111705</v>
      </c>
      <c r="R102" s="27">
        <v>0</v>
      </c>
      <c r="S102" s="27">
        <f t="shared" ref="S102:S108" si="35">INT(M102*R102)</f>
        <v>0</v>
      </c>
      <c r="T102" s="27">
        <f t="shared" ref="T102:T108" si="36">N102+P102+R102</f>
        <v>287746</v>
      </c>
      <c r="U102" s="27">
        <f t="shared" ref="U102:U108" si="37">INT(M102*T102)</f>
        <v>287746</v>
      </c>
      <c r="V102" s="27">
        <f t="shared" ref="V102:V122" si="38">U102-L102</f>
        <v>0</v>
      </c>
      <c r="W102" s="23"/>
    </row>
    <row r="103" spans="1:23" ht="30" customHeight="1" x14ac:dyDescent="0.3">
      <c r="A103" s="23" t="s">
        <v>180</v>
      </c>
      <c r="B103" s="23" t="s">
        <v>181</v>
      </c>
      <c r="C103" s="23" t="s">
        <v>146</v>
      </c>
      <c r="D103" s="24">
        <v>1</v>
      </c>
      <c r="E103" s="27">
        <v>90167</v>
      </c>
      <c r="F103" s="27">
        <f t="shared" si="28"/>
        <v>90167</v>
      </c>
      <c r="G103" s="27">
        <v>42817</v>
      </c>
      <c r="H103" s="27">
        <f t="shared" si="29"/>
        <v>42817</v>
      </c>
      <c r="I103" s="27">
        <v>0</v>
      </c>
      <c r="J103" s="27">
        <f t="shared" si="30"/>
        <v>0</v>
      </c>
      <c r="K103" s="27">
        <f t="shared" si="31"/>
        <v>132984</v>
      </c>
      <c r="L103" s="27">
        <f t="shared" si="32"/>
        <v>132984</v>
      </c>
      <c r="M103" s="24">
        <v>1</v>
      </c>
      <c r="N103" s="27">
        <v>90167</v>
      </c>
      <c r="O103" s="27">
        <f t="shared" si="33"/>
        <v>90167</v>
      </c>
      <c r="P103" s="27">
        <v>42817</v>
      </c>
      <c r="Q103" s="27">
        <f t="shared" si="34"/>
        <v>42817</v>
      </c>
      <c r="R103" s="27">
        <v>0</v>
      </c>
      <c r="S103" s="27">
        <f t="shared" si="35"/>
        <v>0</v>
      </c>
      <c r="T103" s="27">
        <f t="shared" si="36"/>
        <v>132984</v>
      </c>
      <c r="U103" s="27">
        <f t="shared" si="37"/>
        <v>132984</v>
      </c>
      <c r="V103" s="27">
        <f t="shared" si="38"/>
        <v>0</v>
      </c>
      <c r="W103" s="23"/>
    </row>
    <row r="104" spans="1:23" ht="30" customHeight="1" x14ac:dyDescent="0.3">
      <c r="A104" s="23" t="s">
        <v>182</v>
      </c>
      <c r="B104" s="23" t="s">
        <v>183</v>
      </c>
      <c r="C104" s="23" t="s">
        <v>146</v>
      </c>
      <c r="D104" s="24">
        <v>1</v>
      </c>
      <c r="E104" s="27">
        <v>89309</v>
      </c>
      <c r="F104" s="27">
        <f t="shared" si="28"/>
        <v>89309</v>
      </c>
      <c r="G104" s="27">
        <v>24949</v>
      </c>
      <c r="H104" s="27">
        <f t="shared" si="29"/>
        <v>24949</v>
      </c>
      <c r="I104" s="27">
        <v>0</v>
      </c>
      <c r="J104" s="27">
        <f t="shared" si="30"/>
        <v>0</v>
      </c>
      <c r="K104" s="27">
        <f t="shared" si="31"/>
        <v>114258</v>
      </c>
      <c r="L104" s="27">
        <f t="shared" si="32"/>
        <v>114258</v>
      </c>
      <c r="M104" s="24">
        <v>1</v>
      </c>
      <c r="N104" s="27">
        <v>89309</v>
      </c>
      <c r="O104" s="27">
        <f t="shared" si="33"/>
        <v>89309</v>
      </c>
      <c r="P104" s="27">
        <v>24949</v>
      </c>
      <c r="Q104" s="27">
        <f t="shared" si="34"/>
        <v>24949</v>
      </c>
      <c r="R104" s="27">
        <v>0</v>
      </c>
      <c r="S104" s="27">
        <f t="shared" si="35"/>
        <v>0</v>
      </c>
      <c r="T104" s="27">
        <f t="shared" si="36"/>
        <v>114258</v>
      </c>
      <c r="U104" s="27">
        <f t="shared" si="37"/>
        <v>114258</v>
      </c>
      <c r="V104" s="27">
        <f t="shared" si="38"/>
        <v>0</v>
      </c>
      <c r="W104" s="23"/>
    </row>
    <row r="105" spans="1:23" ht="30" customHeight="1" x14ac:dyDescent="0.3">
      <c r="A105" s="23" t="s">
        <v>419</v>
      </c>
      <c r="B105" s="23" t="s">
        <v>420</v>
      </c>
      <c r="C105" s="23" t="s">
        <v>146</v>
      </c>
      <c r="D105" s="24">
        <v>1</v>
      </c>
      <c r="E105" s="27">
        <v>9810</v>
      </c>
      <c r="F105" s="27">
        <f t="shared" si="28"/>
        <v>9810</v>
      </c>
      <c r="G105" s="27">
        <v>30164</v>
      </c>
      <c r="H105" s="27">
        <f t="shared" si="29"/>
        <v>30164</v>
      </c>
      <c r="I105" s="27">
        <v>0</v>
      </c>
      <c r="J105" s="27">
        <f t="shared" si="30"/>
        <v>0</v>
      </c>
      <c r="K105" s="27">
        <f t="shared" si="31"/>
        <v>39974</v>
      </c>
      <c r="L105" s="27">
        <f t="shared" si="32"/>
        <v>39974</v>
      </c>
      <c r="M105" s="24">
        <v>1</v>
      </c>
      <c r="N105" s="27">
        <v>9810</v>
      </c>
      <c r="O105" s="27">
        <f t="shared" si="33"/>
        <v>9810</v>
      </c>
      <c r="P105" s="27">
        <v>30164</v>
      </c>
      <c r="Q105" s="27">
        <f t="shared" si="34"/>
        <v>30164</v>
      </c>
      <c r="R105" s="27">
        <v>0</v>
      </c>
      <c r="S105" s="27">
        <f t="shared" si="35"/>
        <v>0</v>
      </c>
      <c r="T105" s="27">
        <f t="shared" si="36"/>
        <v>39974</v>
      </c>
      <c r="U105" s="27">
        <f t="shared" si="37"/>
        <v>39974</v>
      </c>
      <c r="V105" s="27">
        <f t="shared" si="38"/>
        <v>0</v>
      </c>
      <c r="W105" s="23"/>
    </row>
    <row r="106" spans="1:23" ht="30" customHeight="1" x14ac:dyDescent="0.3">
      <c r="A106" s="23" t="s">
        <v>184</v>
      </c>
      <c r="B106" s="23" t="s">
        <v>185</v>
      </c>
      <c r="C106" s="23" t="s">
        <v>146</v>
      </c>
      <c r="D106" s="24">
        <v>1</v>
      </c>
      <c r="E106" s="27">
        <v>21468</v>
      </c>
      <c r="F106" s="27">
        <f t="shared" si="28"/>
        <v>21468</v>
      </c>
      <c r="G106" s="27">
        <v>13039</v>
      </c>
      <c r="H106" s="27">
        <f t="shared" si="29"/>
        <v>13039</v>
      </c>
      <c r="I106" s="27">
        <v>0</v>
      </c>
      <c r="J106" s="27">
        <f t="shared" si="30"/>
        <v>0</v>
      </c>
      <c r="K106" s="27">
        <f t="shared" si="31"/>
        <v>34507</v>
      </c>
      <c r="L106" s="27">
        <f t="shared" si="32"/>
        <v>34507</v>
      </c>
      <c r="M106" s="24">
        <v>1</v>
      </c>
      <c r="N106" s="27">
        <v>21468</v>
      </c>
      <c r="O106" s="27">
        <f t="shared" si="33"/>
        <v>21468</v>
      </c>
      <c r="P106" s="27">
        <v>13039</v>
      </c>
      <c r="Q106" s="27">
        <f t="shared" si="34"/>
        <v>13039</v>
      </c>
      <c r="R106" s="27">
        <v>0</v>
      </c>
      <c r="S106" s="27">
        <f t="shared" si="35"/>
        <v>0</v>
      </c>
      <c r="T106" s="27">
        <f t="shared" si="36"/>
        <v>34507</v>
      </c>
      <c r="U106" s="27">
        <f t="shared" si="37"/>
        <v>34507</v>
      </c>
      <c r="V106" s="27">
        <f t="shared" si="38"/>
        <v>0</v>
      </c>
      <c r="W106" s="23"/>
    </row>
    <row r="107" spans="1:23" ht="30" customHeight="1" x14ac:dyDescent="0.3">
      <c r="A107" s="23" t="s">
        <v>186</v>
      </c>
      <c r="B107" s="23" t="s">
        <v>187</v>
      </c>
      <c r="C107" s="23" t="s">
        <v>146</v>
      </c>
      <c r="D107" s="24">
        <v>1</v>
      </c>
      <c r="E107" s="27">
        <v>17174</v>
      </c>
      <c r="F107" s="27">
        <f t="shared" si="28"/>
        <v>17174</v>
      </c>
      <c r="G107" s="27">
        <v>9351</v>
      </c>
      <c r="H107" s="27">
        <f t="shared" si="29"/>
        <v>9351</v>
      </c>
      <c r="I107" s="27">
        <v>0</v>
      </c>
      <c r="J107" s="27">
        <f t="shared" si="30"/>
        <v>0</v>
      </c>
      <c r="K107" s="27">
        <f t="shared" si="31"/>
        <v>26525</v>
      </c>
      <c r="L107" s="27">
        <f t="shared" si="32"/>
        <v>26525</v>
      </c>
      <c r="M107" s="24">
        <v>1</v>
      </c>
      <c r="N107" s="27">
        <v>17174</v>
      </c>
      <c r="O107" s="27">
        <f t="shared" si="33"/>
        <v>17174</v>
      </c>
      <c r="P107" s="27">
        <v>9351</v>
      </c>
      <c r="Q107" s="27">
        <f t="shared" si="34"/>
        <v>9351</v>
      </c>
      <c r="R107" s="27">
        <v>0</v>
      </c>
      <c r="S107" s="27">
        <f t="shared" si="35"/>
        <v>0</v>
      </c>
      <c r="T107" s="27">
        <f t="shared" si="36"/>
        <v>26525</v>
      </c>
      <c r="U107" s="27">
        <f t="shared" si="37"/>
        <v>26525</v>
      </c>
      <c r="V107" s="27">
        <f t="shared" si="38"/>
        <v>0</v>
      </c>
      <c r="W107" s="23"/>
    </row>
    <row r="108" spans="1:23" ht="30" customHeight="1" x14ac:dyDescent="0.3">
      <c r="A108" s="23" t="s">
        <v>188</v>
      </c>
      <c r="B108" s="23" t="s">
        <v>187</v>
      </c>
      <c r="C108" s="23" t="s">
        <v>146</v>
      </c>
      <c r="D108" s="24">
        <v>1</v>
      </c>
      <c r="E108" s="27">
        <v>12022</v>
      </c>
      <c r="F108" s="27">
        <f t="shared" si="28"/>
        <v>12022</v>
      </c>
      <c r="G108" s="27">
        <v>9351</v>
      </c>
      <c r="H108" s="27">
        <f t="shared" si="29"/>
        <v>9351</v>
      </c>
      <c r="I108" s="27">
        <v>0</v>
      </c>
      <c r="J108" s="27">
        <f t="shared" si="30"/>
        <v>0</v>
      </c>
      <c r="K108" s="27">
        <f t="shared" si="31"/>
        <v>21373</v>
      </c>
      <c r="L108" s="27">
        <f t="shared" si="32"/>
        <v>21373</v>
      </c>
      <c r="M108" s="24">
        <v>1</v>
      </c>
      <c r="N108" s="27">
        <v>12022</v>
      </c>
      <c r="O108" s="27">
        <f t="shared" si="33"/>
        <v>12022</v>
      </c>
      <c r="P108" s="27">
        <v>9351</v>
      </c>
      <c r="Q108" s="27">
        <f t="shared" si="34"/>
        <v>9351</v>
      </c>
      <c r="R108" s="27">
        <v>0</v>
      </c>
      <c r="S108" s="27">
        <f t="shared" si="35"/>
        <v>0</v>
      </c>
      <c r="T108" s="27">
        <f t="shared" si="36"/>
        <v>21373</v>
      </c>
      <c r="U108" s="27">
        <f t="shared" si="37"/>
        <v>21373</v>
      </c>
      <c r="V108" s="27">
        <f t="shared" si="38"/>
        <v>0</v>
      </c>
      <c r="W108" s="23"/>
    </row>
    <row r="109" spans="1:23" ht="30" customHeight="1" x14ac:dyDescent="0.3">
      <c r="A109" s="24" t="s">
        <v>770</v>
      </c>
      <c r="B109" s="24" t="s">
        <v>191</v>
      </c>
      <c r="C109" s="24" t="s">
        <v>146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>
        <v>1</v>
      </c>
      <c r="N109" s="27">
        <f>신규일위대가목록!E10</f>
        <v>40773</v>
      </c>
      <c r="O109" s="27">
        <f t="shared" ref="O109" si="39">INT(M109*N109)</f>
        <v>40773</v>
      </c>
      <c r="P109" s="27">
        <f>신규일위대가목록!F10</f>
        <v>3792</v>
      </c>
      <c r="Q109" s="27">
        <f t="shared" ref="Q109" si="40">INT(M109*P109)</f>
        <v>3792</v>
      </c>
      <c r="R109" s="27">
        <v>0</v>
      </c>
      <c r="S109" s="27">
        <f t="shared" ref="S109" si="41">INT(M109*R109)</f>
        <v>0</v>
      </c>
      <c r="T109" s="27">
        <f t="shared" ref="T109" si="42">N109+P109+R109</f>
        <v>44565</v>
      </c>
      <c r="U109" s="27">
        <f t="shared" ref="U109" si="43">INT(M109*T109)</f>
        <v>44565</v>
      </c>
      <c r="V109" s="27">
        <f t="shared" ref="V109" si="44">U109-L109</f>
        <v>44565</v>
      </c>
      <c r="W109" s="24"/>
    </row>
    <row r="110" spans="1:23" ht="30" customHeight="1" x14ac:dyDescent="0.3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7">
        <f t="shared" si="38"/>
        <v>0</v>
      </c>
      <c r="W110" s="24"/>
    </row>
    <row r="111" spans="1:23" ht="30" customHeight="1" x14ac:dyDescent="0.3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7">
        <f t="shared" si="38"/>
        <v>0</v>
      </c>
      <c r="W111" s="24"/>
    </row>
    <row r="112" spans="1:23" ht="30" customHeight="1" x14ac:dyDescent="0.3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7">
        <f t="shared" si="38"/>
        <v>0</v>
      </c>
      <c r="W112" s="24"/>
    </row>
    <row r="113" spans="1:23" ht="30" customHeight="1" x14ac:dyDescent="0.3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7">
        <f t="shared" si="38"/>
        <v>0</v>
      </c>
      <c r="W113" s="24"/>
    </row>
    <row r="114" spans="1:23" ht="30" customHeight="1" x14ac:dyDescent="0.3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7">
        <f t="shared" si="38"/>
        <v>0</v>
      </c>
      <c r="W114" s="24"/>
    </row>
    <row r="115" spans="1:23" ht="30" customHeight="1" x14ac:dyDescent="0.3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7">
        <f t="shared" si="38"/>
        <v>0</v>
      </c>
      <c r="W115" s="24"/>
    </row>
    <row r="116" spans="1:23" ht="30" customHeight="1" x14ac:dyDescent="0.3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7">
        <f t="shared" si="38"/>
        <v>0</v>
      </c>
      <c r="W116" s="24"/>
    </row>
    <row r="117" spans="1:23" ht="30" customHeight="1" x14ac:dyDescent="0.3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7">
        <f t="shared" si="38"/>
        <v>0</v>
      </c>
      <c r="W117" s="24"/>
    </row>
    <row r="118" spans="1:23" ht="30" customHeight="1" x14ac:dyDescent="0.3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7">
        <f t="shared" si="38"/>
        <v>0</v>
      </c>
      <c r="W118" s="24"/>
    </row>
    <row r="119" spans="1:23" ht="30" customHeight="1" x14ac:dyDescent="0.3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7">
        <f t="shared" si="38"/>
        <v>0</v>
      </c>
      <c r="W119" s="24"/>
    </row>
    <row r="120" spans="1:23" ht="30" customHeight="1" x14ac:dyDescent="0.15">
      <c r="A120" s="24"/>
      <c r="B120" s="24"/>
      <c r="C120" s="24"/>
      <c r="D120" s="24"/>
      <c r="E120" s="24"/>
      <c r="F120" s="24"/>
      <c r="G120" s="53"/>
      <c r="H120" s="24"/>
      <c r="I120" s="24"/>
      <c r="J120" s="24"/>
      <c r="K120" s="24"/>
      <c r="L120" s="24"/>
      <c r="M120" s="24"/>
      <c r="N120" s="24"/>
      <c r="O120" s="24"/>
      <c r="P120" s="86"/>
      <c r="Q120" s="24"/>
      <c r="R120" s="24"/>
      <c r="S120" s="24"/>
      <c r="T120" s="24"/>
      <c r="U120" s="24"/>
      <c r="V120" s="27">
        <f t="shared" si="38"/>
        <v>0</v>
      </c>
      <c r="W120" s="24"/>
    </row>
    <row r="121" spans="1:23" ht="30" customHeight="1" x14ac:dyDescent="0.3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7">
        <f t="shared" si="38"/>
        <v>0</v>
      </c>
      <c r="W121" s="24"/>
    </row>
    <row r="122" spans="1:23" ht="30" customHeight="1" x14ac:dyDescent="0.15">
      <c r="A122" s="24"/>
      <c r="B122" s="24"/>
      <c r="C122" s="24"/>
      <c r="D122" s="24"/>
      <c r="E122" s="24"/>
      <c r="F122" s="24"/>
      <c r="G122" s="24"/>
      <c r="H122" s="24"/>
      <c r="I122" s="24"/>
      <c r="J122" s="53"/>
      <c r="K122" s="24"/>
      <c r="L122" s="24"/>
      <c r="M122" s="24"/>
      <c r="N122" s="24"/>
      <c r="O122" s="24"/>
      <c r="P122" s="24"/>
      <c r="Q122" s="24"/>
      <c r="R122" s="24"/>
      <c r="S122" s="86"/>
      <c r="T122" s="24"/>
      <c r="U122" s="24"/>
      <c r="V122" s="27">
        <f t="shared" si="38"/>
        <v>0</v>
      </c>
      <c r="W122" s="24"/>
    </row>
    <row r="123" spans="1:23" ht="30" customHeight="1" x14ac:dyDescent="0.3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1:23" ht="30" customHeight="1" x14ac:dyDescent="0.3">
      <c r="A124" s="44" t="s">
        <v>86</v>
      </c>
      <c r="B124" s="45"/>
      <c r="C124" s="45"/>
      <c r="D124" s="45"/>
      <c r="E124" s="45"/>
      <c r="F124" s="46">
        <f>SUM(F102:F123)</f>
        <v>415991</v>
      </c>
      <c r="G124" s="45"/>
      <c r="H124" s="46">
        <f>SUM(H102:H123)</f>
        <v>241376</v>
      </c>
      <c r="I124" s="45"/>
      <c r="J124" s="46">
        <f>SUM(J102:J123)</f>
        <v>0</v>
      </c>
      <c r="K124" s="45"/>
      <c r="L124" s="46">
        <f>SUM(L102:L123)</f>
        <v>657367</v>
      </c>
      <c r="M124" s="45"/>
      <c r="N124" s="45"/>
      <c r="O124" s="46">
        <f>SUM(O102:O123)</f>
        <v>456764</v>
      </c>
      <c r="P124" s="45"/>
      <c r="Q124" s="46">
        <f>SUM(Q102:Q123)</f>
        <v>245168</v>
      </c>
      <c r="R124" s="45"/>
      <c r="S124" s="46">
        <f>SUM(S102:S123)</f>
        <v>0</v>
      </c>
      <c r="T124" s="45"/>
      <c r="U124" s="46">
        <f>SUM(U102:U123)</f>
        <v>701932</v>
      </c>
      <c r="V124" s="46">
        <f>U124-L124</f>
        <v>44565</v>
      </c>
      <c r="W124" s="45"/>
    </row>
    <row r="125" spans="1:23" ht="30" customHeight="1" x14ac:dyDescent="0.3">
      <c r="A125" s="23" t="s">
        <v>113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1:23" ht="30" customHeight="1" x14ac:dyDescent="0.3">
      <c r="A126" s="23" t="s">
        <v>189</v>
      </c>
      <c r="B126" s="23" t="s">
        <v>190</v>
      </c>
      <c r="C126" s="23" t="s">
        <v>137</v>
      </c>
      <c r="D126" s="24">
        <v>22</v>
      </c>
      <c r="E126" s="27">
        <v>1138</v>
      </c>
      <c r="F126" s="27">
        <f t="shared" ref="F126:F148" si="45">INT(D126*E126)</f>
        <v>25036</v>
      </c>
      <c r="G126" s="27">
        <v>6483</v>
      </c>
      <c r="H126" s="27">
        <f t="shared" ref="H126:H148" si="46">INT(D126*G126)</f>
        <v>142626</v>
      </c>
      <c r="I126" s="27">
        <v>0</v>
      </c>
      <c r="J126" s="27">
        <f t="shared" ref="J126:J148" si="47">INT(D126*I126)</f>
        <v>0</v>
      </c>
      <c r="K126" s="27">
        <f t="shared" ref="K126:K148" si="48">E126+G126+I126</f>
        <v>7621</v>
      </c>
      <c r="L126" s="27">
        <f t="shared" ref="L126:L148" si="49">INT(D126*K126)</f>
        <v>167662</v>
      </c>
      <c r="M126" s="24">
        <v>22</v>
      </c>
      <c r="N126" s="27">
        <v>1138</v>
      </c>
      <c r="O126" s="27">
        <f t="shared" ref="O126:O148" si="50">INT(M126*N126)</f>
        <v>25036</v>
      </c>
      <c r="P126" s="27">
        <v>6483</v>
      </c>
      <c r="Q126" s="27">
        <f t="shared" ref="Q126:Q148" si="51">INT(M126*P126)</f>
        <v>142626</v>
      </c>
      <c r="R126" s="27">
        <v>0</v>
      </c>
      <c r="S126" s="27">
        <f t="shared" ref="S126:S148" si="52">INT(M126*R126)</f>
        <v>0</v>
      </c>
      <c r="T126" s="27">
        <f t="shared" ref="T126:T148" si="53">N126+P126+R126</f>
        <v>7621</v>
      </c>
      <c r="U126" s="27">
        <f t="shared" ref="U126:U148" si="54">INT(M126*T126)</f>
        <v>167662</v>
      </c>
      <c r="V126" s="27">
        <f t="shared" ref="V126:V146" si="55">U126-L126</f>
        <v>0</v>
      </c>
      <c r="W126" s="23"/>
    </row>
    <row r="127" spans="1:23" ht="30" customHeight="1" x14ac:dyDescent="0.3">
      <c r="A127" s="23" t="s">
        <v>189</v>
      </c>
      <c r="B127" s="23" t="s">
        <v>191</v>
      </c>
      <c r="C127" s="23" t="s">
        <v>137</v>
      </c>
      <c r="D127" s="24">
        <v>8</v>
      </c>
      <c r="E127" s="27">
        <v>1883</v>
      </c>
      <c r="F127" s="27">
        <f t="shared" si="45"/>
        <v>15064</v>
      </c>
      <c r="G127" s="27">
        <v>8632</v>
      </c>
      <c r="H127" s="27">
        <f t="shared" si="46"/>
        <v>69056</v>
      </c>
      <c r="I127" s="27">
        <v>0</v>
      </c>
      <c r="J127" s="27">
        <f t="shared" si="47"/>
        <v>0</v>
      </c>
      <c r="K127" s="27">
        <f t="shared" si="48"/>
        <v>10515</v>
      </c>
      <c r="L127" s="27">
        <f t="shared" si="49"/>
        <v>84120</v>
      </c>
      <c r="M127" s="24">
        <v>8</v>
      </c>
      <c r="N127" s="27">
        <v>1883</v>
      </c>
      <c r="O127" s="27">
        <f t="shared" si="50"/>
        <v>15064</v>
      </c>
      <c r="P127" s="27">
        <v>8632</v>
      </c>
      <c r="Q127" s="27">
        <f t="shared" si="51"/>
        <v>69056</v>
      </c>
      <c r="R127" s="27">
        <v>0</v>
      </c>
      <c r="S127" s="27">
        <f t="shared" si="52"/>
        <v>0</v>
      </c>
      <c r="T127" s="27">
        <f t="shared" si="53"/>
        <v>10515</v>
      </c>
      <c r="U127" s="27">
        <f t="shared" si="54"/>
        <v>84120</v>
      </c>
      <c r="V127" s="27">
        <f t="shared" si="55"/>
        <v>0</v>
      </c>
      <c r="W127" s="23"/>
    </row>
    <row r="128" spans="1:23" ht="30" customHeight="1" x14ac:dyDescent="0.3">
      <c r="A128" s="23" t="s">
        <v>189</v>
      </c>
      <c r="B128" s="23" t="s">
        <v>192</v>
      </c>
      <c r="C128" s="23" t="s">
        <v>137</v>
      </c>
      <c r="D128" s="24">
        <v>1</v>
      </c>
      <c r="E128" s="27">
        <v>2323</v>
      </c>
      <c r="F128" s="27">
        <f t="shared" si="45"/>
        <v>2323</v>
      </c>
      <c r="G128" s="27">
        <v>10157</v>
      </c>
      <c r="H128" s="27">
        <f t="shared" si="46"/>
        <v>10157</v>
      </c>
      <c r="I128" s="27">
        <v>0</v>
      </c>
      <c r="J128" s="27">
        <f t="shared" si="47"/>
        <v>0</v>
      </c>
      <c r="K128" s="27">
        <f t="shared" si="48"/>
        <v>12480</v>
      </c>
      <c r="L128" s="27">
        <f t="shared" si="49"/>
        <v>12480</v>
      </c>
      <c r="M128" s="24">
        <v>1</v>
      </c>
      <c r="N128" s="27">
        <v>2323</v>
      </c>
      <c r="O128" s="27">
        <f t="shared" si="50"/>
        <v>2323</v>
      </c>
      <c r="P128" s="27">
        <v>10157</v>
      </c>
      <c r="Q128" s="27">
        <f t="shared" si="51"/>
        <v>10157</v>
      </c>
      <c r="R128" s="27">
        <v>0</v>
      </c>
      <c r="S128" s="27">
        <f t="shared" si="52"/>
        <v>0</v>
      </c>
      <c r="T128" s="27">
        <f t="shared" si="53"/>
        <v>12480</v>
      </c>
      <c r="U128" s="27">
        <f t="shared" si="54"/>
        <v>12480</v>
      </c>
      <c r="V128" s="27">
        <f t="shared" si="55"/>
        <v>0</v>
      </c>
      <c r="W128" s="23"/>
    </row>
    <row r="129" spans="1:23" ht="30" customHeight="1" x14ac:dyDescent="0.3">
      <c r="A129" s="23" t="s">
        <v>193</v>
      </c>
      <c r="B129" s="23" t="s">
        <v>194</v>
      </c>
      <c r="C129" s="23" t="s">
        <v>137</v>
      </c>
      <c r="D129" s="24">
        <v>17</v>
      </c>
      <c r="E129" s="27">
        <v>1571</v>
      </c>
      <c r="F129" s="27">
        <f t="shared" si="45"/>
        <v>26707</v>
      </c>
      <c r="G129" s="27">
        <v>3235</v>
      </c>
      <c r="H129" s="27">
        <f t="shared" si="46"/>
        <v>54995</v>
      </c>
      <c r="I129" s="27">
        <v>0</v>
      </c>
      <c r="J129" s="27">
        <f t="shared" si="47"/>
        <v>0</v>
      </c>
      <c r="K129" s="27">
        <f t="shared" si="48"/>
        <v>4806</v>
      </c>
      <c r="L129" s="27">
        <f t="shared" si="49"/>
        <v>81702</v>
      </c>
      <c r="M129" s="24">
        <v>17</v>
      </c>
      <c r="N129" s="27">
        <v>1571</v>
      </c>
      <c r="O129" s="27">
        <f t="shared" si="50"/>
        <v>26707</v>
      </c>
      <c r="P129" s="27">
        <v>3235</v>
      </c>
      <c r="Q129" s="27">
        <f t="shared" si="51"/>
        <v>54995</v>
      </c>
      <c r="R129" s="27">
        <v>0</v>
      </c>
      <c r="S129" s="27">
        <f t="shared" si="52"/>
        <v>0</v>
      </c>
      <c r="T129" s="27">
        <f t="shared" si="53"/>
        <v>4806</v>
      </c>
      <c r="U129" s="27">
        <f t="shared" si="54"/>
        <v>81702</v>
      </c>
      <c r="V129" s="27">
        <f t="shared" si="55"/>
        <v>0</v>
      </c>
      <c r="W129" s="23"/>
    </row>
    <row r="130" spans="1:23" ht="30" customHeight="1" x14ac:dyDescent="0.3">
      <c r="A130" s="23" t="s">
        <v>193</v>
      </c>
      <c r="B130" s="23" t="s">
        <v>195</v>
      </c>
      <c r="C130" s="23" t="s">
        <v>137</v>
      </c>
      <c r="D130" s="24">
        <v>8</v>
      </c>
      <c r="E130" s="27">
        <v>1716</v>
      </c>
      <c r="F130" s="27">
        <f t="shared" si="45"/>
        <v>13728</v>
      </c>
      <c r="G130" s="27">
        <v>3741</v>
      </c>
      <c r="H130" s="27">
        <f t="shared" si="46"/>
        <v>29928</v>
      </c>
      <c r="I130" s="27">
        <v>0</v>
      </c>
      <c r="J130" s="27">
        <f t="shared" si="47"/>
        <v>0</v>
      </c>
      <c r="K130" s="27">
        <f t="shared" si="48"/>
        <v>5457</v>
      </c>
      <c r="L130" s="27">
        <f t="shared" si="49"/>
        <v>43656</v>
      </c>
      <c r="M130" s="24">
        <v>8</v>
      </c>
      <c r="N130" s="27">
        <v>1716</v>
      </c>
      <c r="O130" s="27">
        <f t="shared" si="50"/>
        <v>13728</v>
      </c>
      <c r="P130" s="27">
        <v>3741</v>
      </c>
      <c r="Q130" s="27">
        <f t="shared" si="51"/>
        <v>29928</v>
      </c>
      <c r="R130" s="27">
        <v>0</v>
      </c>
      <c r="S130" s="27">
        <f t="shared" si="52"/>
        <v>0</v>
      </c>
      <c r="T130" s="27">
        <f t="shared" si="53"/>
        <v>5457</v>
      </c>
      <c r="U130" s="27">
        <f t="shared" si="54"/>
        <v>43656</v>
      </c>
      <c r="V130" s="27">
        <f t="shared" si="55"/>
        <v>0</v>
      </c>
      <c r="W130" s="23"/>
    </row>
    <row r="131" spans="1:23" ht="30" customHeight="1" x14ac:dyDescent="0.3">
      <c r="A131" s="23" t="s">
        <v>193</v>
      </c>
      <c r="B131" s="23" t="s">
        <v>196</v>
      </c>
      <c r="C131" s="23" t="s">
        <v>137</v>
      </c>
      <c r="D131" s="24">
        <v>1</v>
      </c>
      <c r="E131" s="27">
        <v>1858</v>
      </c>
      <c r="F131" s="27">
        <f t="shared" si="45"/>
        <v>1858</v>
      </c>
      <c r="G131" s="27">
        <v>4120</v>
      </c>
      <c r="H131" s="27">
        <f t="shared" si="46"/>
        <v>4120</v>
      </c>
      <c r="I131" s="27">
        <v>0</v>
      </c>
      <c r="J131" s="27">
        <f t="shared" si="47"/>
        <v>0</v>
      </c>
      <c r="K131" s="27">
        <f t="shared" si="48"/>
        <v>5978</v>
      </c>
      <c r="L131" s="27">
        <f t="shared" si="49"/>
        <v>5978</v>
      </c>
      <c r="M131" s="24">
        <v>1</v>
      </c>
      <c r="N131" s="27">
        <v>1858</v>
      </c>
      <c r="O131" s="27">
        <f t="shared" si="50"/>
        <v>1858</v>
      </c>
      <c r="P131" s="27">
        <v>4120</v>
      </c>
      <c r="Q131" s="27">
        <f t="shared" si="51"/>
        <v>4120</v>
      </c>
      <c r="R131" s="27">
        <v>0</v>
      </c>
      <c r="S131" s="27">
        <f t="shared" si="52"/>
        <v>0</v>
      </c>
      <c r="T131" s="27">
        <f t="shared" si="53"/>
        <v>5978</v>
      </c>
      <c r="U131" s="27">
        <f t="shared" si="54"/>
        <v>5978</v>
      </c>
      <c r="V131" s="27">
        <f t="shared" si="55"/>
        <v>0</v>
      </c>
      <c r="W131" s="23"/>
    </row>
    <row r="132" spans="1:23" ht="30" customHeight="1" x14ac:dyDescent="0.3">
      <c r="A132" s="23" t="s">
        <v>198</v>
      </c>
      <c r="B132" s="23" t="s">
        <v>199</v>
      </c>
      <c r="C132" s="23" t="s">
        <v>137</v>
      </c>
      <c r="D132" s="24">
        <v>5</v>
      </c>
      <c r="E132" s="27">
        <v>327</v>
      </c>
      <c r="F132" s="27">
        <f t="shared" si="45"/>
        <v>1635</v>
      </c>
      <c r="G132" s="27">
        <v>3109</v>
      </c>
      <c r="H132" s="27">
        <f t="shared" si="46"/>
        <v>15545</v>
      </c>
      <c r="I132" s="27">
        <v>0</v>
      </c>
      <c r="J132" s="27">
        <f t="shared" si="47"/>
        <v>0</v>
      </c>
      <c r="K132" s="27">
        <f t="shared" si="48"/>
        <v>3436</v>
      </c>
      <c r="L132" s="27">
        <f t="shared" si="49"/>
        <v>17180</v>
      </c>
      <c r="M132" s="24">
        <v>5</v>
      </c>
      <c r="N132" s="27">
        <v>327</v>
      </c>
      <c r="O132" s="27">
        <f t="shared" si="50"/>
        <v>1635</v>
      </c>
      <c r="P132" s="27">
        <v>3109</v>
      </c>
      <c r="Q132" s="27">
        <f t="shared" si="51"/>
        <v>15545</v>
      </c>
      <c r="R132" s="27">
        <v>0</v>
      </c>
      <c r="S132" s="27">
        <f t="shared" si="52"/>
        <v>0</v>
      </c>
      <c r="T132" s="27">
        <f t="shared" si="53"/>
        <v>3436</v>
      </c>
      <c r="U132" s="27">
        <f t="shared" si="54"/>
        <v>17180</v>
      </c>
      <c r="V132" s="27">
        <f t="shared" si="55"/>
        <v>0</v>
      </c>
      <c r="W132" s="23"/>
    </row>
    <row r="133" spans="1:23" ht="30" customHeight="1" x14ac:dyDescent="0.3">
      <c r="A133" s="23" t="s">
        <v>200</v>
      </c>
      <c r="B133" s="23" t="s">
        <v>201</v>
      </c>
      <c r="C133" s="23" t="s">
        <v>99</v>
      </c>
      <c r="D133" s="24">
        <v>28</v>
      </c>
      <c r="E133" s="27">
        <v>3692</v>
      </c>
      <c r="F133" s="27">
        <f t="shared" si="45"/>
        <v>103376</v>
      </c>
      <c r="G133" s="27">
        <v>0</v>
      </c>
      <c r="H133" s="27">
        <f t="shared" si="46"/>
        <v>0</v>
      </c>
      <c r="I133" s="27">
        <v>0</v>
      </c>
      <c r="J133" s="27">
        <f t="shared" si="47"/>
        <v>0</v>
      </c>
      <c r="K133" s="27">
        <f t="shared" si="48"/>
        <v>3692</v>
      </c>
      <c r="L133" s="27">
        <f t="shared" si="49"/>
        <v>103376</v>
      </c>
      <c r="M133" s="24">
        <v>28</v>
      </c>
      <c r="N133" s="27">
        <v>3692</v>
      </c>
      <c r="O133" s="27">
        <f t="shared" si="50"/>
        <v>103376</v>
      </c>
      <c r="P133" s="27">
        <v>0</v>
      </c>
      <c r="Q133" s="27">
        <f t="shared" si="51"/>
        <v>0</v>
      </c>
      <c r="R133" s="27">
        <v>0</v>
      </c>
      <c r="S133" s="27">
        <f t="shared" si="52"/>
        <v>0</v>
      </c>
      <c r="T133" s="27">
        <f t="shared" si="53"/>
        <v>3692</v>
      </c>
      <c r="U133" s="27">
        <f t="shared" si="54"/>
        <v>103376</v>
      </c>
      <c r="V133" s="27">
        <f t="shared" si="55"/>
        <v>0</v>
      </c>
      <c r="W133" s="23"/>
    </row>
    <row r="134" spans="1:23" ht="30" customHeight="1" x14ac:dyDescent="0.3">
      <c r="A134" s="23" t="s">
        <v>200</v>
      </c>
      <c r="B134" s="23" t="s">
        <v>202</v>
      </c>
      <c r="C134" s="23" t="s">
        <v>99</v>
      </c>
      <c r="D134" s="24">
        <v>1</v>
      </c>
      <c r="E134" s="27">
        <v>4946</v>
      </c>
      <c r="F134" s="27">
        <f t="shared" si="45"/>
        <v>4946</v>
      </c>
      <c r="G134" s="27">
        <v>0</v>
      </c>
      <c r="H134" s="27">
        <f t="shared" si="46"/>
        <v>0</v>
      </c>
      <c r="I134" s="27">
        <v>0</v>
      </c>
      <c r="J134" s="27">
        <f t="shared" si="47"/>
        <v>0</v>
      </c>
      <c r="K134" s="27">
        <f t="shared" si="48"/>
        <v>4946</v>
      </c>
      <c r="L134" s="27">
        <f t="shared" si="49"/>
        <v>4946</v>
      </c>
      <c r="M134" s="24">
        <v>1</v>
      </c>
      <c r="N134" s="27">
        <v>4946</v>
      </c>
      <c r="O134" s="27">
        <f t="shared" si="50"/>
        <v>4946</v>
      </c>
      <c r="P134" s="27">
        <v>0</v>
      </c>
      <c r="Q134" s="27">
        <f t="shared" si="51"/>
        <v>0</v>
      </c>
      <c r="R134" s="27">
        <v>0</v>
      </c>
      <c r="S134" s="27">
        <f t="shared" si="52"/>
        <v>0</v>
      </c>
      <c r="T134" s="27">
        <f t="shared" si="53"/>
        <v>4946</v>
      </c>
      <c r="U134" s="27">
        <f t="shared" si="54"/>
        <v>4946</v>
      </c>
      <c r="V134" s="27">
        <f t="shared" si="55"/>
        <v>0</v>
      </c>
      <c r="W134" s="23"/>
    </row>
    <row r="135" spans="1:23" ht="30" customHeight="1" x14ac:dyDescent="0.3">
      <c r="A135" s="23" t="s">
        <v>200</v>
      </c>
      <c r="B135" s="23" t="s">
        <v>204</v>
      </c>
      <c r="C135" s="23" t="s">
        <v>99</v>
      </c>
      <c r="D135" s="24">
        <v>1</v>
      </c>
      <c r="E135" s="27">
        <v>4757</v>
      </c>
      <c r="F135" s="27">
        <f t="shared" si="45"/>
        <v>4757</v>
      </c>
      <c r="G135" s="27">
        <v>0</v>
      </c>
      <c r="H135" s="27">
        <f t="shared" si="46"/>
        <v>0</v>
      </c>
      <c r="I135" s="27">
        <v>0</v>
      </c>
      <c r="J135" s="27">
        <f t="shared" si="47"/>
        <v>0</v>
      </c>
      <c r="K135" s="27">
        <f t="shared" si="48"/>
        <v>4757</v>
      </c>
      <c r="L135" s="27">
        <f t="shared" si="49"/>
        <v>4757</v>
      </c>
      <c r="M135" s="24">
        <v>1</v>
      </c>
      <c r="N135" s="27">
        <v>4757</v>
      </c>
      <c r="O135" s="27">
        <f t="shared" si="50"/>
        <v>4757</v>
      </c>
      <c r="P135" s="27">
        <v>0</v>
      </c>
      <c r="Q135" s="27">
        <f t="shared" si="51"/>
        <v>0</v>
      </c>
      <c r="R135" s="27">
        <v>0</v>
      </c>
      <c r="S135" s="27">
        <f t="shared" si="52"/>
        <v>0</v>
      </c>
      <c r="T135" s="27">
        <f t="shared" si="53"/>
        <v>4757</v>
      </c>
      <c r="U135" s="27">
        <f t="shared" si="54"/>
        <v>4757</v>
      </c>
      <c r="V135" s="27">
        <f t="shared" si="55"/>
        <v>0</v>
      </c>
      <c r="W135" s="23"/>
    </row>
    <row r="136" spans="1:23" ht="30" customHeight="1" x14ac:dyDescent="0.3">
      <c r="A136" s="23" t="s">
        <v>200</v>
      </c>
      <c r="B136" s="23" t="s">
        <v>421</v>
      </c>
      <c r="C136" s="23" t="s">
        <v>99</v>
      </c>
      <c r="D136" s="24">
        <v>2</v>
      </c>
      <c r="E136" s="27">
        <v>5598</v>
      </c>
      <c r="F136" s="27">
        <f t="shared" si="45"/>
        <v>11196</v>
      </c>
      <c r="G136" s="27">
        <v>0</v>
      </c>
      <c r="H136" s="27">
        <f t="shared" si="46"/>
        <v>0</v>
      </c>
      <c r="I136" s="27">
        <v>0</v>
      </c>
      <c r="J136" s="27">
        <f t="shared" si="47"/>
        <v>0</v>
      </c>
      <c r="K136" s="27">
        <f t="shared" si="48"/>
        <v>5598</v>
      </c>
      <c r="L136" s="27">
        <f t="shared" si="49"/>
        <v>11196</v>
      </c>
      <c r="M136" s="24">
        <v>2</v>
      </c>
      <c r="N136" s="27">
        <v>5598</v>
      </c>
      <c r="O136" s="27">
        <f t="shared" si="50"/>
        <v>11196</v>
      </c>
      <c r="P136" s="27">
        <v>0</v>
      </c>
      <c r="Q136" s="27">
        <f t="shared" si="51"/>
        <v>0</v>
      </c>
      <c r="R136" s="27">
        <v>0</v>
      </c>
      <c r="S136" s="27">
        <f t="shared" si="52"/>
        <v>0</v>
      </c>
      <c r="T136" s="27">
        <f t="shared" si="53"/>
        <v>5598</v>
      </c>
      <c r="U136" s="27">
        <f t="shared" si="54"/>
        <v>11196</v>
      </c>
      <c r="V136" s="27">
        <f t="shared" si="55"/>
        <v>0</v>
      </c>
      <c r="W136" s="23"/>
    </row>
    <row r="137" spans="1:23" ht="30" customHeight="1" x14ac:dyDescent="0.3">
      <c r="A137" s="23" t="s">
        <v>200</v>
      </c>
      <c r="B137" s="23" t="s">
        <v>205</v>
      </c>
      <c r="C137" s="23" t="s">
        <v>99</v>
      </c>
      <c r="D137" s="24">
        <v>1</v>
      </c>
      <c r="E137" s="27">
        <v>7187</v>
      </c>
      <c r="F137" s="27">
        <f t="shared" si="45"/>
        <v>7187</v>
      </c>
      <c r="G137" s="27">
        <v>0</v>
      </c>
      <c r="H137" s="27">
        <f t="shared" si="46"/>
        <v>0</v>
      </c>
      <c r="I137" s="27">
        <v>0</v>
      </c>
      <c r="J137" s="27">
        <f t="shared" si="47"/>
        <v>0</v>
      </c>
      <c r="K137" s="27">
        <f t="shared" si="48"/>
        <v>7187</v>
      </c>
      <c r="L137" s="27">
        <f t="shared" si="49"/>
        <v>7187</v>
      </c>
      <c r="M137" s="24">
        <v>1</v>
      </c>
      <c r="N137" s="27">
        <v>7187</v>
      </c>
      <c r="O137" s="27">
        <f t="shared" si="50"/>
        <v>7187</v>
      </c>
      <c r="P137" s="27">
        <v>0</v>
      </c>
      <c r="Q137" s="27">
        <f t="shared" si="51"/>
        <v>0</v>
      </c>
      <c r="R137" s="27">
        <v>0</v>
      </c>
      <c r="S137" s="27">
        <f t="shared" si="52"/>
        <v>0</v>
      </c>
      <c r="T137" s="27">
        <f t="shared" si="53"/>
        <v>7187</v>
      </c>
      <c r="U137" s="27">
        <f t="shared" si="54"/>
        <v>7187</v>
      </c>
      <c r="V137" s="27">
        <f t="shared" si="55"/>
        <v>0</v>
      </c>
      <c r="W137" s="23"/>
    </row>
    <row r="138" spans="1:23" ht="30" customHeight="1" x14ac:dyDescent="0.3">
      <c r="A138" s="23" t="s">
        <v>200</v>
      </c>
      <c r="B138" s="23" t="s">
        <v>206</v>
      </c>
      <c r="C138" s="23" t="s">
        <v>99</v>
      </c>
      <c r="D138" s="24">
        <v>1</v>
      </c>
      <c r="E138" s="27">
        <v>9248</v>
      </c>
      <c r="F138" s="27">
        <f t="shared" si="45"/>
        <v>9248</v>
      </c>
      <c r="G138" s="27">
        <v>0</v>
      </c>
      <c r="H138" s="27">
        <f t="shared" si="46"/>
        <v>0</v>
      </c>
      <c r="I138" s="27">
        <v>0</v>
      </c>
      <c r="J138" s="27">
        <f t="shared" si="47"/>
        <v>0</v>
      </c>
      <c r="K138" s="27">
        <f t="shared" si="48"/>
        <v>9248</v>
      </c>
      <c r="L138" s="27">
        <f t="shared" si="49"/>
        <v>9248</v>
      </c>
      <c r="M138" s="24">
        <v>1</v>
      </c>
      <c r="N138" s="27">
        <v>9248</v>
      </c>
      <c r="O138" s="27">
        <f t="shared" si="50"/>
        <v>9248</v>
      </c>
      <c r="P138" s="27">
        <v>0</v>
      </c>
      <c r="Q138" s="27">
        <f t="shared" si="51"/>
        <v>0</v>
      </c>
      <c r="R138" s="27">
        <v>0</v>
      </c>
      <c r="S138" s="27">
        <f t="shared" si="52"/>
        <v>0</v>
      </c>
      <c r="T138" s="27">
        <f t="shared" si="53"/>
        <v>9248</v>
      </c>
      <c r="U138" s="27">
        <f t="shared" si="54"/>
        <v>9248</v>
      </c>
      <c r="V138" s="27">
        <f t="shared" si="55"/>
        <v>0</v>
      </c>
      <c r="W138" s="23"/>
    </row>
    <row r="139" spans="1:23" ht="30" customHeight="1" x14ac:dyDescent="0.3">
      <c r="A139" s="23" t="s">
        <v>200</v>
      </c>
      <c r="B139" s="23" t="s">
        <v>208</v>
      </c>
      <c r="C139" s="23" t="s">
        <v>99</v>
      </c>
      <c r="D139" s="24">
        <v>4</v>
      </c>
      <c r="E139" s="27">
        <v>7058</v>
      </c>
      <c r="F139" s="27">
        <f t="shared" si="45"/>
        <v>28232</v>
      </c>
      <c r="G139" s="27">
        <v>0</v>
      </c>
      <c r="H139" s="27">
        <f t="shared" si="46"/>
        <v>0</v>
      </c>
      <c r="I139" s="27">
        <v>0</v>
      </c>
      <c r="J139" s="27">
        <f t="shared" si="47"/>
        <v>0</v>
      </c>
      <c r="K139" s="27">
        <f t="shared" si="48"/>
        <v>7058</v>
      </c>
      <c r="L139" s="27">
        <f t="shared" si="49"/>
        <v>28232</v>
      </c>
      <c r="M139" s="24">
        <v>4</v>
      </c>
      <c r="N139" s="27">
        <v>7058</v>
      </c>
      <c r="O139" s="27">
        <f t="shared" si="50"/>
        <v>28232</v>
      </c>
      <c r="P139" s="27">
        <v>0</v>
      </c>
      <c r="Q139" s="27">
        <f t="shared" si="51"/>
        <v>0</v>
      </c>
      <c r="R139" s="27">
        <v>0</v>
      </c>
      <c r="S139" s="27">
        <f t="shared" si="52"/>
        <v>0</v>
      </c>
      <c r="T139" s="27">
        <f t="shared" si="53"/>
        <v>7058</v>
      </c>
      <c r="U139" s="27">
        <f t="shared" si="54"/>
        <v>28232</v>
      </c>
      <c r="V139" s="27">
        <f t="shared" si="55"/>
        <v>0</v>
      </c>
      <c r="W139" s="23"/>
    </row>
    <row r="140" spans="1:23" ht="30" customHeight="1" x14ac:dyDescent="0.3">
      <c r="A140" s="23" t="s">
        <v>200</v>
      </c>
      <c r="B140" s="23" t="s">
        <v>422</v>
      </c>
      <c r="C140" s="23" t="s">
        <v>99</v>
      </c>
      <c r="D140" s="24">
        <v>1</v>
      </c>
      <c r="E140" s="27">
        <v>4903</v>
      </c>
      <c r="F140" s="27">
        <f t="shared" si="45"/>
        <v>4903</v>
      </c>
      <c r="G140" s="27">
        <v>0</v>
      </c>
      <c r="H140" s="27">
        <f t="shared" si="46"/>
        <v>0</v>
      </c>
      <c r="I140" s="27">
        <v>0</v>
      </c>
      <c r="J140" s="27">
        <f t="shared" si="47"/>
        <v>0</v>
      </c>
      <c r="K140" s="27">
        <f t="shared" si="48"/>
        <v>4903</v>
      </c>
      <c r="L140" s="27">
        <f t="shared" si="49"/>
        <v>4903</v>
      </c>
      <c r="M140" s="24">
        <v>1</v>
      </c>
      <c r="N140" s="27">
        <v>4903</v>
      </c>
      <c r="O140" s="27">
        <f t="shared" si="50"/>
        <v>4903</v>
      </c>
      <c r="P140" s="27">
        <v>0</v>
      </c>
      <c r="Q140" s="27">
        <f t="shared" si="51"/>
        <v>0</v>
      </c>
      <c r="R140" s="27">
        <v>0</v>
      </c>
      <c r="S140" s="27">
        <f t="shared" si="52"/>
        <v>0</v>
      </c>
      <c r="T140" s="27">
        <f t="shared" si="53"/>
        <v>4903</v>
      </c>
      <c r="U140" s="27">
        <f t="shared" si="54"/>
        <v>4903</v>
      </c>
      <c r="V140" s="27">
        <f t="shared" si="55"/>
        <v>0</v>
      </c>
      <c r="W140" s="23"/>
    </row>
    <row r="141" spans="1:23" ht="30" customHeight="1" x14ac:dyDescent="0.3">
      <c r="A141" s="23" t="s">
        <v>200</v>
      </c>
      <c r="B141" s="23" t="s">
        <v>209</v>
      </c>
      <c r="C141" s="23" t="s">
        <v>99</v>
      </c>
      <c r="D141" s="24">
        <v>1</v>
      </c>
      <c r="E141" s="27">
        <v>6268</v>
      </c>
      <c r="F141" s="27">
        <f t="shared" si="45"/>
        <v>6268</v>
      </c>
      <c r="G141" s="27">
        <v>0</v>
      </c>
      <c r="H141" s="27">
        <f t="shared" si="46"/>
        <v>0</v>
      </c>
      <c r="I141" s="27">
        <v>0</v>
      </c>
      <c r="J141" s="27">
        <f t="shared" si="47"/>
        <v>0</v>
      </c>
      <c r="K141" s="27">
        <f t="shared" si="48"/>
        <v>6268</v>
      </c>
      <c r="L141" s="27">
        <f t="shared" si="49"/>
        <v>6268</v>
      </c>
      <c r="M141" s="24">
        <v>1</v>
      </c>
      <c r="N141" s="27">
        <v>6268</v>
      </c>
      <c r="O141" s="27">
        <f t="shared" si="50"/>
        <v>6268</v>
      </c>
      <c r="P141" s="27">
        <v>0</v>
      </c>
      <c r="Q141" s="27">
        <f t="shared" si="51"/>
        <v>0</v>
      </c>
      <c r="R141" s="27">
        <v>0</v>
      </c>
      <c r="S141" s="27">
        <f t="shared" si="52"/>
        <v>0</v>
      </c>
      <c r="T141" s="27">
        <f t="shared" si="53"/>
        <v>6268</v>
      </c>
      <c r="U141" s="27">
        <f t="shared" si="54"/>
        <v>6268</v>
      </c>
      <c r="V141" s="27">
        <f t="shared" si="55"/>
        <v>0</v>
      </c>
      <c r="W141" s="23"/>
    </row>
    <row r="142" spans="1:23" ht="30" customHeight="1" x14ac:dyDescent="0.3">
      <c r="A142" s="23" t="s">
        <v>200</v>
      </c>
      <c r="B142" s="23" t="s">
        <v>211</v>
      </c>
      <c r="C142" s="23" t="s">
        <v>99</v>
      </c>
      <c r="D142" s="24">
        <v>4</v>
      </c>
      <c r="E142" s="27">
        <v>2430</v>
      </c>
      <c r="F142" s="27">
        <f t="shared" si="45"/>
        <v>9720</v>
      </c>
      <c r="G142" s="27">
        <v>0</v>
      </c>
      <c r="H142" s="27">
        <f t="shared" si="46"/>
        <v>0</v>
      </c>
      <c r="I142" s="27">
        <v>0</v>
      </c>
      <c r="J142" s="27">
        <f t="shared" si="47"/>
        <v>0</v>
      </c>
      <c r="K142" s="27">
        <f t="shared" si="48"/>
        <v>2430</v>
      </c>
      <c r="L142" s="27">
        <f t="shared" si="49"/>
        <v>9720</v>
      </c>
      <c r="M142" s="24">
        <v>4</v>
      </c>
      <c r="N142" s="27">
        <v>2430</v>
      </c>
      <c r="O142" s="27">
        <f t="shared" si="50"/>
        <v>9720</v>
      </c>
      <c r="P142" s="27">
        <v>0</v>
      </c>
      <c r="Q142" s="27">
        <f t="shared" si="51"/>
        <v>0</v>
      </c>
      <c r="R142" s="27">
        <v>0</v>
      </c>
      <c r="S142" s="27">
        <f t="shared" si="52"/>
        <v>0</v>
      </c>
      <c r="T142" s="27">
        <f t="shared" si="53"/>
        <v>2430</v>
      </c>
      <c r="U142" s="27">
        <f t="shared" si="54"/>
        <v>9720</v>
      </c>
      <c r="V142" s="27">
        <f t="shared" si="55"/>
        <v>0</v>
      </c>
      <c r="W142" s="23"/>
    </row>
    <row r="143" spans="1:23" ht="30" customHeight="1" x14ac:dyDescent="0.3">
      <c r="A143" s="23" t="s">
        <v>200</v>
      </c>
      <c r="B143" s="23" t="s">
        <v>213</v>
      </c>
      <c r="C143" s="23" t="s">
        <v>99</v>
      </c>
      <c r="D143" s="24">
        <v>2</v>
      </c>
      <c r="E143" s="27">
        <v>9446</v>
      </c>
      <c r="F143" s="27">
        <f t="shared" si="45"/>
        <v>18892</v>
      </c>
      <c r="G143" s="27">
        <v>0</v>
      </c>
      <c r="H143" s="27">
        <f t="shared" si="46"/>
        <v>0</v>
      </c>
      <c r="I143" s="27">
        <v>0</v>
      </c>
      <c r="J143" s="27">
        <f t="shared" si="47"/>
        <v>0</v>
      </c>
      <c r="K143" s="27">
        <f t="shared" si="48"/>
        <v>9446</v>
      </c>
      <c r="L143" s="27">
        <f t="shared" si="49"/>
        <v>18892</v>
      </c>
      <c r="M143" s="24">
        <v>2</v>
      </c>
      <c r="N143" s="27">
        <v>9446</v>
      </c>
      <c r="O143" s="27">
        <f t="shared" si="50"/>
        <v>18892</v>
      </c>
      <c r="P143" s="27">
        <v>0</v>
      </c>
      <c r="Q143" s="27">
        <f t="shared" si="51"/>
        <v>0</v>
      </c>
      <c r="R143" s="27">
        <v>0</v>
      </c>
      <c r="S143" s="27">
        <f t="shared" si="52"/>
        <v>0</v>
      </c>
      <c r="T143" s="27">
        <f t="shared" si="53"/>
        <v>9446</v>
      </c>
      <c r="U143" s="27">
        <f t="shared" si="54"/>
        <v>18892</v>
      </c>
      <c r="V143" s="27">
        <f t="shared" si="55"/>
        <v>0</v>
      </c>
      <c r="W143" s="23"/>
    </row>
    <row r="144" spans="1:23" ht="30" customHeight="1" x14ac:dyDescent="0.3">
      <c r="A144" s="23" t="s">
        <v>200</v>
      </c>
      <c r="B144" s="23" t="s">
        <v>216</v>
      </c>
      <c r="C144" s="23" t="s">
        <v>99</v>
      </c>
      <c r="D144" s="24">
        <v>6</v>
      </c>
      <c r="E144" s="27">
        <v>4267</v>
      </c>
      <c r="F144" s="27">
        <f t="shared" si="45"/>
        <v>25602</v>
      </c>
      <c r="G144" s="27">
        <v>0</v>
      </c>
      <c r="H144" s="27">
        <f t="shared" si="46"/>
        <v>0</v>
      </c>
      <c r="I144" s="27">
        <v>0</v>
      </c>
      <c r="J144" s="27">
        <f t="shared" si="47"/>
        <v>0</v>
      </c>
      <c r="K144" s="27">
        <f t="shared" si="48"/>
        <v>4267</v>
      </c>
      <c r="L144" s="27">
        <f t="shared" si="49"/>
        <v>25602</v>
      </c>
      <c r="M144" s="24">
        <v>6</v>
      </c>
      <c r="N144" s="27">
        <v>4267</v>
      </c>
      <c r="O144" s="27">
        <f t="shared" si="50"/>
        <v>25602</v>
      </c>
      <c r="P144" s="27">
        <v>0</v>
      </c>
      <c r="Q144" s="27">
        <f t="shared" si="51"/>
        <v>0</v>
      </c>
      <c r="R144" s="27">
        <v>0</v>
      </c>
      <c r="S144" s="27">
        <f t="shared" si="52"/>
        <v>0</v>
      </c>
      <c r="T144" s="27">
        <f t="shared" si="53"/>
        <v>4267</v>
      </c>
      <c r="U144" s="27">
        <f t="shared" si="54"/>
        <v>25602</v>
      </c>
      <c r="V144" s="27">
        <f t="shared" si="55"/>
        <v>0</v>
      </c>
      <c r="W144" s="23"/>
    </row>
    <row r="145" spans="1:23" ht="30" customHeight="1" x14ac:dyDescent="0.3">
      <c r="A145" s="23" t="s">
        <v>218</v>
      </c>
      <c r="B145" s="23" t="s">
        <v>190</v>
      </c>
      <c r="C145" s="23" t="s">
        <v>146</v>
      </c>
      <c r="D145" s="24">
        <v>2</v>
      </c>
      <c r="E145" s="27">
        <v>2490</v>
      </c>
      <c r="F145" s="27">
        <f t="shared" si="45"/>
        <v>4980</v>
      </c>
      <c r="G145" s="27">
        <v>6998</v>
      </c>
      <c r="H145" s="27">
        <f t="shared" si="46"/>
        <v>13996</v>
      </c>
      <c r="I145" s="27">
        <v>0</v>
      </c>
      <c r="J145" s="27">
        <f t="shared" si="47"/>
        <v>0</v>
      </c>
      <c r="K145" s="27">
        <f t="shared" si="48"/>
        <v>9488</v>
      </c>
      <c r="L145" s="27">
        <f t="shared" si="49"/>
        <v>18976</v>
      </c>
      <c r="M145" s="24">
        <v>2</v>
      </c>
      <c r="N145" s="27">
        <v>2490</v>
      </c>
      <c r="O145" s="27">
        <f t="shared" si="50"/>
        <v>4980</v>
      </c>
      <c r="P145" s="27">
        <v>6998</v>
      </c>
      <c r="Q145" s="27">
        <f t="shared" si="51"/>
        <v>13996</v>
      </c>
      <c r="R145" s="27">
        <v>0</v>
      </c>
      <c r="S145" s="27">
        <f t="shared" si="52"/>
        <v>0</v>
      </c>
      <c r="T145" s="27">
        <f t="shared" si="53"/>
        <v>9488</v>
      </c>
      <c r="U145" s="27">
        <f t="shared" si="54"/>
        <v>18976</v>
      </c>
      <c r="V145" s="27">
        <f t="shared" si="55"/>
        <v>0</v>
      </c>
      <c r="W145" s="23"/>
    </row>
    <row r="146" spans="1:23" ht="30" customHeight="1" x14ac:dyDescent="0.3">
      <c r="A146" s="23" t="s">
        <v>423</v>
      </c>
      <c r="B146" s="23" t="s">
        <v>190</v>
      </c>
      <c r="C146" s="23" t="s">
        <v>146</v>
      </c>
      <c r="D146" s="24">
        <v>1</v>
      </c>
      <c r="E146" s="27">
        <v>37526</v>
      </c>
      <c r="F146" s="27">
        <f t="shared" si="45"/>
        <v>37526</v>
      </c>
      <c r="G146" s="27">
        <v>6998</v>
      </c>
      <c r="H146" s="27">
        <f t="shared" si="46"/>
        <v>6998</v>
      </c>
      <c r="I146" s="27">
        <v>0</v>
      </c>
      <c r="J146" s="27">
        <f t="shared" si="47"/>
        <v>0</v>
      </c>
      <c r="K146" s="27">
        <f t="shared" si="48"/>
        <v>44524</v>
      </c>
      <c r="L146" s="27">
        <f t="shared" si="49"/>
        <v>44524</v>
      </c>
      <c r="M146" s="24">
        <v>1</v>
      </c>
      <c r="N146" s="27">
        <v>37526</v>
      </c>
      <c r="O146" s="27">
        <f t="shared" si="50"/>
        <v>37526</v>
      </c>
      <c r="P146" s="27">
        <v>6998</v>
      </c>
      <c r="Q146" s="27">
        <f t="shared" si="51"/>
        <v>6998</v>
      </c>
      <c r="R146" s="27">
        <v>0</v>
      </c>
      <c r="S146" s="27">
        <f t="shared" si="52"/>
        <v>0</v>
      </c>
      <c r="T146" s="27">
        <f t="shared" si="53"/>
        <v>44524</v>
      </c>
      <c r="U146" s="27">
        <f t="shared" si="54"/>
        <v>44524</v>
      </c>
      <c r="V146" s="27">
        <f t="shared" si="55"/>
        <v>0</v>
      </c>
      <c r="W146" s="23"/>
    </row>
    <row r="147" spans="1:23" ht="30" customHeight="1" x14ac:dyDescent="0.3">
      <c r="A147" s="23" t="s">
        <v>224</v>
      </c>
      <c r="B147" s="23" t="s">
        <v>220</v>
      </c>
      <c r="C147" s="23" t="s">
        <v>144</v>
      </c>
      <c r="D147" s="24">
        <v>4</v>
      </c>
      <c r="E147" s="27">
        <v>998</v>
      </c>
      <c r="F147" s="27">
        <f t="shared" si="45"/>
        <v>3992</v>
      </c>
      <c r="G147" s="27">
        <v>8249</v>
      </c>
      <c r="H147" s="27">
        <f t="shared" si="46"/>
        <v>32996</v>
      </c>
      <c r="I147" s="27">
        <v>0</v>
      </c>
      <c r="J147" s="27">
        <f t="shared" si="47"/>
        <v>0</v>
      </c>
      <c r="K147" s="27">
        <f t="shared" si="48"/>
        <v>9247</v>
      </c>
      <c r="L147" s="27">
        <f t="shared" si="49"/>
        <v>36988</v>
      </c>
      <c r="M147" s="24">
        <v>4</v>
      </c>
      <c r="N147" s="27">
        <v>998</v>
      </c>
      <c r="O147" s="27">
        <f t="shared" si="50"/>
        <v>3992</v>
      </c>
      <c r="P147" s="27">
        <v>8249</v>
      </c>
      <c r="Q147" s="27">
        <f t="shared" si="51"/>
        <v>32996</v>
      </c>
      <c r="R147" s="27">
        <v>0</v>
      </c>
      <c r="S147" s="27">
        <f t="shared" si="52"/>
        <v>0</v>
      </c>
      <c r="T147" s="27">
        <f t="shared" si="53"/>
        <v>9247</v>
      </c>
      <c r="U147" s="27">
        <f t="shared" si="54"/>
        <v>36988</v>
      </c>
      <c r="V147" s="24"/>
      <c r="W147" s="23"/>
    </row>
    <row r="148" spans="1:23" ht="30" customHeight="1" x14ac:dyDescent="0.3">
      <c r="A148" s="23" t="s">
        <v>261</v>
      </c>
      <c r="B148" s="23" t="s">
        <v>222</v>
      </c>
      <c r="C148" s="23" t="s">
        <v>144</v>
      </c>
      <c r="D148" s="24">
        <v>1</v>
      </c>
      <c r="E148" s="27">
        <v>2454</v>
      </c>
      <c r="F148" s="27">
        <f t="shared" si="45"/>
        <v>2454</v>
      </c>
      <c r="G148" s="27">
        <v>12219</v>
      </c>
      <c r="H148" s="27">
        <f t="shared" si="46"/>
        <v>12219</v>
      </c>
      <c r="I148" s="27">
        <v>15</v>
      </c>
      <c r="J148" s="27">
        <f t="shared" si="47"/>
        <v>15</v>
      </c>
      <c r="K148" s="27">
        <f t="shared" si="48"/>
        <v>14688</v>
      </c>
      <c r="L148" s="27">
        <f t="shared" si="49"/>
        <v>14688</v>
      </c>
      <c r="M148" s="24">
        <v>1</v>
      </c>
      <c r="N148" s="27">
        <v>2454</v>
      </c>
      <c r="O148" s="27">
        <f t="shared" si="50"/>
        <v>2454</v>
      </c>
      <c r="P148" s="27">
        <v>12219</v>
      </c>
      <c r="Q148" s="27">
        <f t="shared" si="51"/>
        <v>12219</v>
      </c>
      <c r="R148" s="27">
        <v>15</v>
      </c>
      <c r="S148" s="27">
        <f t="shared" si="52"/>
        <v>15</v>
      </c>
      <c r="T148" s="27">
        <f t="shared" si="53"/>
        <v>14688</v>
      </c>
      <c r="U148" s="27">
        <f t="shared" si="54"/>
        <v>14688</v>
      </c>
      <c r="V148" s="27">
        <f t="shared" ref="V148:V170" si="56">U148-L148</f>
        <v>0</v>
      </c>
      <c r="W148" s="23"/>
    </row>
    <row r="149" spans="1:23" ht="30" customHeight="1" x14ac:dyDescent="0.3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7">
        <f t="shared" si="56"/>
        <v>0</v>
      </c>
      <c r="W149" s="24"/>
    </row>
    <row r="150" spans="1:23" ht="30" customHeight="1" x14ac:dyDescent="0.3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7">
        <f t="shared" si="56"/>
        <v>0</v>
      </c>
      <c r="W150" s="24"/>
    </row>
    <row r="151" spans="1:23" ht="30" customHeight="1" x14ac:dyDescent="0.3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7">
        <f t="shared" si="56"/>
        <v>0</v>
      </c>
      <c r="W151" s="24"/>
    </row>
    <row r="152" spans="1:23" ht="30" customHeight="1" x14ac:dyDescent="0.3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7">
        <f t="shared" si="56"/>
        <v>0</v>
      </c>
      <c r="W152" s="24"/>
    </row>
    <row r="153" spans="1:23" ht="30" customHeight="1" x14ac:dyDescent="0.3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7">
        <f t="shared" si="56"/>
        <v>0</v>
      </c>
      <c r="W153" s="24"/>
    </row>
    <row r="154" spans="1:23" ht="30" customHeight="1" x14ac:dyDescent="0.3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7">
        <f t="shared" si="56"/>
        <v>0</v>
      </c>
      <c r="W154" s="24"/>
    </row>
    <row r="155" spans="1:23" ht="30" customHeight="1" x14ac:dyDescent="0.3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7">
        <f t="shared" si="56"/>
        <v>0</v>
      </c>
      <c r="W155" s="24"/>
    </row>
    <row r="156" spans="1:23" ht="30" customHeight="1" x14ac:dyDescent="0.3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7">
        <f t="shared" si="56"/>
        <v>0</v>
      </c>
      <c r="W156" s="24"/>
    </row>
    <row r="157" spans="1:23" ht="30" customHeight="1" x14ac:dyDescent="0.3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7">
        <f t="shared" si="56"/>
        <v>0</v>
      </c>
      <c r="W157" s="24"/>
    </row>
    <row r="158" spans="1:23" ht="30" customHeight="1" x14ac:dyDescent="0.3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7">
        <f t="shared" si="56"/>
        <v>0</v>
      </c>
      <c r="W158" s="24"/>
    </row>
    <row r="159" spans="1:23" ht="30" customHeight="1" x14ac:dyDescent="0.3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7">
        <f t="shared" si="56"/>
        <v>0</v>
      </c>
      <c r="W159" s="24"/>
    </row>
    <row r="160" spans="1:23" ht="30" customHeight="1" x14ac:dyDescent="0.3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7">
        <f t="shared" si="56"/>
        <v>0</v>
      </c>
      <c r="W160" s="24"/>
    </row>
    <row r="161" spans="1:23" ht="30" customHeight="1" x14ac:dyDescent="0.3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7">
        <f t="shared" si="56"/>
        <v>0</v>
      </c>
      <c r="W161" s="24"/>
    </row>
    <row r="162" spans="1:23" ht="30" customHeight="1" x14ac:dyDescent="0.3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7">
        <f t="shared" si="56"/>
        <v>0</v>
      </c>
      <c r="W162" s="24"/>
    </row>
    <row r="163" spans="1:23" ht="30" customHeight="1" x14ac:dyDescent="0.3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7">
        <f t="shared" si="56"/>
        <v>0</v>
      </c>
      <c r="W163" s="24"/>
    </row>
    <row r="164" spans="1:23" ht="30" customHeight="1" x14ac:dyDescent="0.3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7">
        <f t="shared" si="56"/>
        <v>0</v>
      </c>
      <c r="W164" s="24"/>
    </row>
    <row r="165" spans="1:23" ht="30" customHeight="1" x14ac:dyDescent="0.3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7">
        <f t="shared" si="56"/>
        <v>0</v>
      </c>
      <c r="W165" s="24"/>
    </row>
    <row r="166" spans="1:23" ht="30" customHeight="1" x14ac:dyDescent="0.3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7">
        <f t="shared" si="56"/>
        <v>0</v>
      </c>
      <c r="W166" s="24"/>
    </row>
    <row r="167" spans="1:23" ht="30" customHeight="1" x14ac:dyDescent="0.3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7">
        <f t="shared" si="56"/>
        <v>0</v>
      </c>
      <c r="W167" s="24"/>
    </row>
    <row r="168" spans="1:23" ht="30" customHeight="1" x14ac:dyDescent="0.3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7">
        <f t="shared" si="56"/>
        <v>0</v>
      </c>
      <c r="W168" s="24"/>
    </row>
    <row r="169" spans="1:23" ht="30" customHeight="1" x14ac:dyDescent="0.3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7">
        <f t="shared" si="56"/>
        <v>0</v>
      </c>
      <c r="W169" s="24"/>
    </row>
    <row r="170" spans="1:23" ht="30" customHeight="1" x14ac:dyDescent="0.3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7">
        <f t="shared" si="56"/>
        <v>0</v>
      </c>
      <c r="W170" s="24"/>
    </row>
    <row r="171" spans="1:23" ht="30" customHeight="1" x14ac:dyDescent="0.3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</row>
    <row r="172" spans="1:23" ht="30" customHeight="1" x14ac:dyDescent="0.3">
      <c r="A172" s="44" t="s">
        <v>86</v>
      </c>
      <c r="B172" s="45"/>
      <c r="C172" s="45"/>
      <c r="D172" s="45"/>
      <c r="E172" s="45"/>
      <c r="F172" s="46">
        <f>SUM(F126:F171)</f>
        <v>369630</v>
      </c>
      <c r="G172" s="45"/>
      <c r="H172" s="46">
        <f>SUM(H126:H171)</f>
        <v>392636</v>
      </c>
      <c r="I172" s="45"/>
      <c r="J172" s="46">
        <f>SUM(J126:J171)</f>
        <v>15</v>
      </c>
      <c r="K172" s="45"/>
      <c r="L172" s="46">
        <f>SUM(L126:L171)</f>
        <v>762281</v>
      </c>
      <c r="M172" s="45"/>
      <c r="N172" s="45"/>
      <c r="O172" s="46">
        <f>SUM(O126:O171)</f>
        <v>369630</v>
      </c>
      <c r="P172" s="45"/>
      <c r="Q172" s="46">
        <f>SUM(Q126:Q171)</f>
        <v>392636</v>
      </c>
      <c r="R172" s="45"/>
      <c r="S172" s="46">
        <f>SUM(S126:S171)</f>
        <v>15</v>
      </c>
      <c r="T172" s="45"/>
      <c r="U172" s="46">
        <f>SUM(U126:U171)</f>
        <v>762281</v>
      </c>
      <c r="V172" s="46">
        <f>U172-L172</f>
        <v>0</v>
      </c>
      <c r="W172" s="45"/>
    </row>
    <row r="173" spans="1:23" ht="30" customHeight="1" x14ac:dyDescent="0.3">
      <c r="A173" s="23" t="s">
        <v>114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</row>
    <row r="174" spans="1:23" ht="30" customHeight="1" x14ac:dyDescent="0.3">
      <c r="A174" s="23" t="s">
        <v>225</v>
      </c>
      <c r="B174" s="23" t="s">
        <v>226</v>
      </c>
      <c r="C174" s="23" t="s">
        <v>137</v>
      </c>
      <c r="D174" s="24">
        <v>1</v>
      </c>
      <c r="E174" s="27">
        <v>1228</v>
      </c>
      <c r="F174" s="27">
        <f t="shared" ref="F174:F198" si="57">INT(D174*E174)</f>
        <v>1228</v>
      </c>
      <c r="G174" s="27">
        <v>12557</v>
      </c>
      <c r="H174" s="27">
        <f t="shared" ref="H174:H198" si="58">INT(D174*G174)</f>
        <v>12557</v>
      </c>
      <c r="I174" s="27">
        <v>0</v>
      </c>
      <c r="J174" s="27">
        <f t="shared" ref="J174:J198" si="59">INT(D174*I174)</f>
        <v>0</v>
      </c>
      <c r="K174" s="27">
        <f t="shared" ref="K174:K198" si="60">E174+G174+I174</f>
        <v>13785</v>
      </c>
      <c r="L174" s="27">
        <f t="shared" ref="L174:L198" si="61">INT(D174*K174)</f>
        <v>13785</v>
      </c>
      <c r="M174" s="24">
        <v>1</v>
      </c>
      <c r="N174" s="27">
        <v>1228</v>
      </c>
      <c r="O174" s="27">
        <f t="shared" ref="O174:O198" si="62">INT(M174*N174)</f>
        <v>1228</v>
      </c>
      <c r="P174" s="27">
        <v>12557</v>
      </c>
      <c r="Q174" s="27">
        <f t="shared" ref="Q174:Q198" si="63">INT(M174*P174)</f>
        <v>12557</v>
      </c>
      <c r="R174" s="27">
        <v>0</v>
      </c>
      <c r="S174" s="27">
        <f t="shared" ref="S174:S198" si="64">INT(M174*R174)</f>
        <v>0</v>
      </c>
      <c r="T174" s="27">
        <f t="shared" ref="T174:T198" si="65">N174+P174+R174</f>
        <v>13785</v>
      </c>
      <c r="U174" s="27">
        <f t="shared" ref="U174:U198" si="66">INT(M174*T174)</f>
        <v>13785</v>
      </c>
      <c r="V174" s="27">
        <f t="shared" ref="V174:V194" si="67">U174-L174</f>
        <v>0</v>
      </c>
      <c r="W174" s="23"/>
    </row>
    <row r="175" spans="1:23" ht="30" customHeight="1" x14ac:dyDescent="0.3">
      <c r="A175" s="23" t="s">
        <v>225</v>
      </c>
      <c r="B175" s="23" t="s">
        <v>227</v>
      </c>
      <c r="C175" s="23" t="s">
        <v>137</v>
      </c>
      <c r="D175" s="24">
        <v>5</v>
      </c>
      <c r="E175" s="27">
        <v>2275</v>
      </c>
      <c r="F175" s="27">
        <f t="shared" si="57"/>
        <v>11375</v>
      </c>
      <c r="G175" s="27">
        <v>16805</v>
      </c>
      <c r="H175" s="27">
        <f t="shared" si="58"/>
        <v>84025</v>
      </c>
      <c r="I175" s="27">
        <v>0</v>
      </c>
      <c r="J175" s="27">
        <f t="shared" si="59"/>
        <v>0</v>
      </c>
      <c r="K175" s="27">
        <f t="shared" si="60"/>
        <v>19080</v>
      </c>
      <c r="L175" s="27">
        <f t="shared" si="61"/>
        <v>95400</v>
      </c>
      <c r="M175" s="24">
        <v>5</v>
      </c>
      <c r="N175" s="27">
        <v>2275</v>
      </c>
      <c r="O175" s="27">
        <f t="shared" si="62"/>
        <v>11375</v>
      </c>
      <c r="P175" s="27">
        <v>16805</v>
      </c>
      <c r="Q175" s="27">
        <f t="shared" si="63"/>
        <v>84025</v>
      </c>
      <c r="R175" s="27">
        <v>0</v>
      </c>
      <c r="S175" s="27">
        <f t="shared" si="64"/>
        <v>0</v>
      </c>
      <c r="T175" s="27">
        <f t="shared" si="65"/>
        <v>19080</v>
      </c>
      <c r="U175" s="27">
        <f t="shared" si="66"/>
        <v>95400</v>
      </c>
      <c r="V175" s="27">
        <f t="shared" si="67"/>
        <v>0</v>
      </c>
      <c r="W175" s="23"/>
    </row>
    <row r="176" spans="1:23" ht="30" customHeight="1" x14ac:dyDescent="0.3">
      <c r="A176" s="23" t="s">
        <v>225</v>
      </c>
      <c r="B176" s="23" t="s">
        <v>405</v>
      </c>
      <c r="C176" s="23" t="s">
        <v>137</v>
      </c>
      <c r="D176" s="24">
        <v>6</v>
      </c>
      <c r="E176" s="27">
        <v>4519</v>
      </c>
      <c r="F176" s="27">
        <f t="shared" si="57"/>
        <v>27114</v>
      </c>
      <c r="G176" s="27">
        <v>22767</v>
      </c>
      <c r="H176" s="27">
        <f t="shared" si="58"/>
        <v>136602</v>
      </c>
      <c r="I176" s="27">
        <v>0</v>
      </c>
      <c r="J176" s="27">
        <f t="shared" si="59"/>
        <v>0</v>
      </c>
      <c r="K176" s="27">
        <f t="shared" si="60"/>
        <v>27286</v>
      </c>
      <c r="L176" s="27">
        <f t="shared" si="61"/>
        <v>163716</v>
      </c>
      <c r="M176" s="95">
        <v>6</v>
      </c>
      <c r="N176" s="27">
        <v>4519</v>
      </c>
      <c r="O176" s="27">
        <f t="shared" si="62"/>
        <v>27114</v>
      </c>
      <c r="P176" s="27">
        <v>22767</v>
      </c>
      <c r="Q176" s="27">
        <f t="shared" si="63"/>
        <v>136602</v>
      </c>
      <c r="R176" s="27">
        <v>0</v>
      </c>
      <c r="S176" s="27">
        <f t="shared" si="64"/>
        <v>0</v>
      </c>
      <c r="T176" s="27">
        <f t="shared" si="65"/>
        <v>27286</v>
      </c>
      <c r="U176" s="27">
        <f t="shared" si="66"/>
        <v>163716</v>
      </c>
      <c r="V176" s="27">
        <f t="shared" si="67"/>
        <v>0</v>
      </c>
      <c r="W176" s="23"/>
    </row>
    <row r="177" spans="1:23" ht="30" customHeight="1" x14ac:dyDescent="0.3">
      <c r="A177" s="23" t="s">
        <v>225</v>
      </c>
      <c r="B177" s="23" t="s">
        <v>228</v>
      </c>
      <c r="C177" s="23" t="s">
        <v>137</v>
      </c>
      <c r="D177" s="24">
        <v>6</v>
      </c>
      <c r="E177" s="27">
        <v>6887</v>
      </c>
      <c r="F177" s="27">
        <f t="shared" si="57"/>
        <v>41322</v>
      </c>
      <c r="G177" s="27">
        <v>28083</v>
      </c>
      <c r="H177" s="27">
        <f t="shared" si="58"/>
        <v>168498</v>
      </c>
      <c r="I177" s="27">
        <v>0</v>
      </c>
      <c r="J177" s="27">
        <f t="shared" si="59"/>
        <v>0</v>
      </c>
      <c r="K177" s="27">
        <f t="shared" si="60"/>
        <v>34970</v>
      </c>
      <c r="L177" s="27">
        <f t="shared" si="61"/>
        <v>209820</v>
      </c>
      <c r="M177" s="95">
        <v>6</v>
      </c>
      <c r="N177" s="27">
        <v>6887</v>
      </c>
      <c r="O177" s="27">
        <f t="shared" si="62"/>
        <v>41322</v>
      </c>
      <c r="P177" s="27">
        <v>28083</v>
      </c>
      <c r="Q177" s="27">
        <f t="shared" si="63"/>
        <v>168498</v>
      </c>
      <c r="R177" s="27">
        <v>0</v>
      </c>
      <c r="S177" s="27">
        <f t="shared" si="64"/>
        <v>0</v>
      </c>
      <c r="T177" s="27">
        <f t="shared" si="65"/>
        <v>34970</v>
      </c>
      <c r="U177" s="27">
        <f t="shared" si="66"/>
        <v>209820</v>
      </c>
      <c r="V177" s="27">
        <f t="shared" si="67"/>
        <v>0</v>
      </c>
      <c r="W177" s="23"/>
    </row>
    <row r="178" spans="1:23" ht="30" customHeight="1" x14ac:dyDescent="0.3">
      <c r="A178" s="23" t="s">
        <v>157</v>
      </c>
      <c r="B178" s="23" t="s">
        <v>244</v>
      </c>
      <c r="C178" s="23" t="s">
        <v>97</v>
      </c>
      <c r="D178" s="24">
        <v>1</v>
      </c>
      <c r="E178" s="27">
        <v>249</v>
      </c>
      <c r="F178" s="27">
        <f t="shared" si="57"/>
        <v>249</v>
      </c>
      <c r="G178" s="27">
        <v>0</v>
      </c>
      <c r="H178" s="27">
        <f t="shared" si="58"/>
        <v>0</v>
      </c>
      <c r="I178" s="27">
        <v>0</v>
      </c>
      <c r="J178" s="27">
        <f t="shared" si="59"/>
        <v>0</v>
      </c>
      <c r="K178" s="27">
        <f t="shared" si="60"/>
        <v>249</v>
      </c>
      <c r="L178" s="27">
        <f t="shared" si="61"/>
        <v>249</v>
      </c>
      <c r="M178" s="95">
        <v>1</v>
      </c>
      <c r="N178" s="27">
        <v>249</v>
      </c>
      <c r="O178" s="27">
        <f t="shared" si="62"/>
        <v>249</v>
      </c>
      <c r="P178" s="27">
        <v>0</v>
      </c>
      <c r="Q178" s="27">
        <f t="shared" si="63"/>
        <v>0</v>
      </c>
      <c r="R178" s="27">
        <v>0</v>
      </c>
      <c r="S178" s="27">
        <f t="shared" si="64"/>
        <v>0</v>
      </c>
      <c r="T178" s="27">
        <f t="shared" si="65"/>
        <v>249</v>
      </c>
      <c r="U178" s="27">
        <f t="shared" si="66"/>
        <v>249</v>
      </c>
      <c r="V178" s="27">
        <f t="shared" si="67"/>
        <v>0</v>
      </c>
      <c r="W178" s="23"/>
    </row>
    <row r="179" spans="1:23" ht="30" customHeight="1" x14ac:dyDescent="0.3">
      <c r="A179" s="23" t="s">
        <v>157</v>
      </c>
      <c r="B179" s="23" t="s">
        <v>245</v>
      </c>
      <c r="C179" s="23" t="s">
        <v>97</v>
      </c>
      <c r="D179" s="24">
        <v>2</v>
      </c>
      <c r="E179" s="27">
        <v>257</v>
      </c>
      <c r="F179" s="27">
        <f t="shared" si="57"/>
        <v>514</v>
      </c>
      <c r="G179" s="27">
        <v>0</v>
      </c>
      <c r="H179" s="27">
        <f t="shared" si="58"/>
        <v>0</v>
      </c>
      <c r="I179" s="27">
        <v>0</v>
      </c>
      <c r="J179" s="27">
        <f t="shared" si="59"/>
        <v>0</v>
      </c>
      <c r="K179" s="27">
        <f t="shared" si="60"/>
        <v>257</v>
      </c>
      <c r="L179" s="27">
        <f t="shared" si="61"/>
        <v>514</v>
      </c>
      <c r="M179" s="95">
        <v>2</v>
      </c>
      <c r="N179" s="27">
        <v>257</v>
      </c>
      <c r="O179" s="27">
        <f t="shared" si="62"/>
        <v>514</v>
      </c>
      <c r="P179" s="27">
        <v>0</v>
      </c>
      <c r="Q179" s="27">
        <f t="shared" si="63"/>
        <v>0</v>
      </c>
      <c r="R179" s="27">
        <v>0</v>
      </c>
      <c r="S179" s="27">
        <f t="shared" si="64"/>
        <v>0</v>
      </c>
      <c r="T179" s="27">
        <f t="shared" si="65"/>
        <v>257</v>
      </c>
      <c r="U179" s="27">
        <f t="shared" si="66"/>
        <v>514</v>
      </c>
      <c r="V179" s="27">
        <f t="shared" si="67"/>
        <v>0</v>
      </c>
      <c r="W179" s="23"/>
    </row>
    <row r="180" spans="1:23" ht="30" customHeight="1" x14ac:dyDescent="0.3">
      <c r="A180" s="23" t="s">
        <v>157</v>
      </c>
      <c r="B180" s="23" t="s">
        <v>246</v>
      </c>
      <c r="C180" s="23" t="s">
        <v>97</v>
      </c>
      <c r="D180" s="24">
        <v>1</v>
      </c>
      <c r="E180" s="27">
        <v>1279</v>
      </c>
      <c r="F180" s="27">
        <f t="shared" si="57"/>
        <v>1279</v>
      </c>
      <c r="G180" s="27">
        <v>0</v>
      </c>
      <c r="H180" s="27">
        <f t="shared" si="58"/>
        <v>0</v>
      </c>
      <c r="I180" s="27">
        <v>0</v>
      </c>
      <c r="J180" s="27">
        <f t="shared" si="59"/>
        <v>0</v>
      </c>
      <c r="K180" s="27">
        <f t="shared" si="60"/>
        <v>1279</v>
      </c>
      <c r="L180" s="27">
        <f t="shared" si="61"/>
        <v>1279</v>
      </c>
      <c r="M180" s="95">
        <v>1</v>
      </c>
      <c r="N180" s="27">
        <v>1279</v>
      </c>
      <c r="O180" s="27">
        <f t="shared" si="62"/>
        <v>1279</v>
      </c>
      <c r="P180" s="27">
        <v>0</v>
      </c>
      <c r="Q180" s="27">
        <f t="shared" si="63"/>
        <v>0</v>
      </c>
      <c r="R180" s="27">
        <v>0</v>
      </c>
      <c r="S180" s="27">
        <f t="shared" si="64"/>
        <v>0</v>
      </c>
      <c r="T180" s="27">
        <f t="shared" si="65"/>
        <v>1279</v>
      </c>
      <c r="U180" s="27">
        <f t="shared" si="66"/>
        <v>1279</v>
      </c>
      <c r="V180" s="27">
        <f t="shared" si="67"/>
        <v>0</v>
      </c>
      <c r="W180" s="23"/>
    </row>
    <row r="181" spans="1:23" ht="30" customHeight="1" x14ac:dyDescent="0.3">
      <c r="A181" s="23" t="s">
        <v>157</v>
      </c>
      <c r="B181" s="23" t="s">
        <v>247</v>
      </c>
      <c r="C181" s="23" t="s">
        <v>97</v>
      </c>
      <c r="D181" s="24">
        <v>2</v>
      </c>
      <c r="E181" s="27">
        <v>395</v>
      </c>
      <c r="F181" s="27">
        <f t="shared" si="57"/>
        <v>790</v>
      </c>
      <c r="G181" s="27">
        <v>0</v>
      </c>
      <c r="H181" s="27">
        <f t="shared" si="58"/>
        <v>0</v>
      </c>
      <c r="I181" s="27">
        <v>0</v>
      </c>
      <c r="J181" s="27">
        <f t="shared" si="59"/>
        <v>0</v>
      </c>
      <c r="K181" s="27">
        <f t="shared" si="60"/>
        <v>395</v>
      </c>
      <c r="L181" s="27">
        <f t="shared" si="61"/>
        <v>790</v>
      </c>
      <c r="M181" s="95">
        <v>2</v>
      </c>
      <c r="N181" s="27">
        <v>395</v>
      </c>
      <c r="O181" s="27">
        <f t="shared" si="62"/>
        <v>790</v>
      </c>
      <c r="P181" s="27">
        <v>0</v>
      </c>
      <c r="Q181" s="27">
        <f t="shared" si="63"/>
        <v>0</v>
      </c>
      <c r="R181" s="27">
        <v>0</v>
      </c>
      <c r="S181" s="27">
        <f t="shared" si="64"/>
        <v>0</v>
      </c>
      <c r="T181" s="27">
        <f t="shared" si="65"/>
        <v>395</v>
      </c>
      <c r="U181" s="27">
        <f t="shared" si="66"/>
        <v>790</v>
      </c>
      <c r="V181" s="27">
        <f t="shared" si="67"/>
        <v>0</v>
      </c>
      <c r="W181" s="23"/>
    </row>
    <row r="182" spans="1:23" ht="30" customHeight="1" x14ac:dyDescent="0.3">
      <c r="A182" s="23" t="s">
        <v>157</v>
      </c>
      <c r="B182" s="23" t="s">
        <v>412</v>
      </c>
      <c r="C182" s="23" t="s">
        <v>97</v>
      </c>
      <c r="D182" s="24">
        <v>5</v>
      </c>
      <c r="E182" s="27">
        <v>686</v>
      </c>
      <c r="F182" s="27">
        <f t="shared" si="57"/>
        <v>3430</v>
      </c>
      <c r="G182" s="27">
        <v>0</v>
      </c>
      <c r="H182" s="27">
        <f t="shared" si="58"/>
        <v>0</v>
      </c>
      <c r="I182" s="27">
        <v>0</v>
      </c>
      <c r="J182" s="27">
        <f t="shared" si="59"/>
        <v>0</v>
      </c>
      <c r="K182" s="27">
        <f t="shared" si="60"/>
        <v>686</v>
      </c>
      <c r="L182" s="27">
        <f t="shared" si="61"/>
        <v>3430</v>
      </c>
      <c r="M182" s="95">
        <v>5</v>
      </c>
      <c r="N182" s="27">
        <v>686</v>
      </c>
      <c r="O182" s="27">
        <f t="shared" si="62"/>
        <v>3430</v>
      </c>
      <c r="P182" s="27">
        <v>0</v>
      </c>
      <c r="Q182" s="27">
        <f t="shared" si="63"/>
        <v>0</v>
      </c>
      <c r="R182" s="27">
        <v>0</v>
      </c>
      <c r="S182" s="27">
        <f t="shared" si="64"/>
        <v>0</v>
      </c>
      <c r="T182" s="27">
        <f t="shared" si="65"/>
        <v>686</v>
      </c>
      <c r="U182" s="27">
        <f t="shared" si="66"/>
        <v>3430</v>
      </c>
      <c r="V182" s="27">
        <f t="shared" si="67"/>
        <v>0</v>
      </c>
      <c r="W182" s="23"/>
    </row>
    <row r="183" spans="1:23" ht="30" customHeight="1" x14ac:dyDescent="0.3">
      <c r="A183" s="23" t="s">
        <v>157</v>
      </c>
      <c r="B183" s="23" t="s">
        <v>248</v>
      </c>
      <c r="C183" s="23" t="s">
        <v>97</v>
      </c>
      <c r="D183" s="24">
        <v>4</v>
      </c>
      <c r="E183" s="27">
        <v>1296</v>
      </c>
      <c r="F183" s="27">
        <f t="shared" si="57"/>
        <v>5184</v>
      </c>
      <c r="G183" s="27">
        <v>0</v>
      </c>
      <c r="H183" s="27">
        <f t="shared" si="58"/>
        <v>0</v>
      </c>
      <c r="I183" s="27">
        <v>0</v>
      </c>
      <c r="J183" s="27">
        <f t="shared" si="59"/>
        <v>0</v>
      </c>
      <c r="K183" s="27">
        <f t="shared" si="60"/>
        <v>1296</v>
      </c>
      <c r="L183" s="27">
        <f t="shared" si="61"/>
        <v>5184</v>
      </c>
      <c r="M183" s="95">
        <v>4</v>
      </c>
      <c r="N183" s="27">
        <v>1296</v>
      </c>
      <c r="O183" s="27">
        <f t="shared" si="62"/>
        <v>5184</v>
      </c>
      <c r="P183" s="27">
        <v>0</v>
      </c>
      <c r="Q183" s="27">
        <f t="shared" si="63"/>
        <v>0</v>
      </c>
      <c r="R183" s="27">
        <v>0</v>
      </c>
      <c r="S183" s="27">
        <f t="shared" si="64"/>
        <v>0</v>
      </c>
      <c r="T183" s="27">
        <f t="shared" si="65"/>
        <v>1296</v>
      </c>
      <c r="U183" s="27">
        <f t="shared" si="66"/>
        <v>5184</v>
      </c>
      <c r="V183" s="27">
        <f t="shared" si="67"/>
        <v>0</v>
      </c>
      <c r="W183" s="23"/>
    </row>
    <row r="184" spans="1:23" ht="30" customHeight="1" x14ac:dyDescent="0.3">
      <c r="A184" s="23" t="s">
        <v>157</v>
      </c>
      <c r="B184" s="23" t="s">
        <v>424</v>
      </c>
      <c r="C184" s="23" t="s">
        <v>97</v>
      </c>
      <c r="D184" s="24">
        <v>1</v>
      </c>
      <c r="E184" s="27">
        <v>274</v>
      </c>
      <c r="F184" s="27">
        <f t="shared" si="57"/>
        <v>274</v>
      </c>
      <c r="G184" s="27">
        <v>0</v>
      </c>
      <c r="H184" s="27">
        <f t="shared" si="58"/>
        <v>0</v>
      </c>
      <c r="I184" s="27">
        <v>0</v>
      </c>
      <c r="J184" s="27">
        <f t="shared" si="59"/>
        <v>0</v>
      </c>
      <c r="K184" s="27">
        <f t="shared" si="60"/>
        <v>274</v>
      </c>
      <c r="L184" s="27">
        <f t="shared" si="61"/>
        <v>274</v>
      </c>
      <c r="M184" s="95">
        <v>1</v>
      </c>
      <c r="N184" s="27">
        <v>274</v>
      </c>
      <c r="O184" s="27">
        <f t="shared" si="62"/>
        <v>274</v>
      </c>
      <c r="P184" s="27">
        <v>0</v>
      </c>
      <c r="Q184" s="27">
        <f t="shared" si="63"/>
        <v>0</v>
      </c>
      <c r="R184" s="27">
        <v>0</v>
      </c>
      <c r="S184" s="27">
        <f t="shared" si="64"/>
        <v>0</v>
      </c>
      <c r="T184" s="27">
        <f t="shared" si="65"/>
        <v>274</v>
      </c>
      <c r="U184" s="27">
        <f t="shared" si="66"/>
        <v>274</v>
      </c>
      <c r="V184" s="27">
        <f t="shared" si="67"/>
        <v>0</v>
      </c>
      <c r="W184" s="23"/>
    </row>
    <row r="185" spans="1:23" ht="30" customHeight="1" x14ac:dyDescent="0.3">
      <c r="A185" s="23" t="s">
        <v>157</v>
      </c>
      <c r="B185" s="23" t="s">
        <v>414</v>
      </c>
      <c r="C185" s="23" t="s">
        <v>97</v>
      </c>
      <c r="D185" s="24">
        <v>2</v>
      </c>
      <c r="E185" s="27">
        <v>978</v>
      </c>
      <c r="F185" s="27">
        <f t="shared" si="57"/>
        <v>1956</v>
      </c>
      <c r="G185" s="27">
        <v>0</v>
      </c>
      <c r="H185" s="27">
        <f t="shared" si="58"/>
        <v>0</v>
      </c>
      <c r="I185" s="27">
        <v>0</v>
      </c>
      <c r="J185" s="27">
        <f t="shared" si="59"/>
        <v>0</v>
      </c>
      <c r="K185" s="27">
        <f t="shared" si="60"/>
        <v>978</v>
      </c>
      <c r="L185" s="27">
        <f t="shared" si="61"/>
        <v>1956</v>
      </c>
      <c r="M185" s="95">
        <v>2</v>
      </c>
      <c r="N185" s="27">
        <v>978</v>
      </c>
      <c r="O185" s="27">
        <f t="shared" si="62"/>
        <v>1956</v>
      </c>
      <c r="P185" s="27">
        <v>0</v>
      </c>
      <c r="Q185" s="27">
        <f t="shared" si="63"/>
        <v>0</v>
      </c>
      <c r="R185" s="27">
        <v>0</v>
      </c>
      <c r="S185" s="27">
        <f t="shared" si="64"/>
        <v>0</v>
      </c>
      <c r="T185" s="27">
        <f t="shared" si="65"/>
        <v>978</v>
      </c>
      <c r="U185" s="27">
        <f t="shared" si="66"/>
        <v>1956</v>
      </c>
      <c r="V185" s="27">
        <f t="shared" si="67"/>
        <v>0</v>
      </c>
      <c r="W185" s="23"/>
    </row>
    <row r="186" spans="1:23" ht="30" customHeight="1" x14ac:dyDescent="0.3">
      <c r="A186" s="23" t="s">
        <v>157</v>
      </c>
      <c r="B186" s="23" t="s">
        <v>425</v>
      </c>
      <c r="C186" s="23" t="s">
        <v>97</v>
      </c>
      <c r="D186" s="24">
        <v>1</v>
      </c>
      <c r="E186" s="27">
        <v>1339</v>
      </c>
      <c r="F186" s="27">
        <f t="shared" si="57"/>
        <v>1339</v>
      </c>
      <c r="G186" s="27">
        <v>0</v>
      </c>
      <c r="H186" s="27">
        <f t="shared" si="58"/>
        <v>0</v>
      </c>
      <c r="I186" s="27">
        <v>0</v>
      </c>
      <c r="J186" s="27">
        <f t="shared" si="59"/>
        <v>0</v>
      </c>
      <c r="K186" s="27">
        <f t="shared" si="60"/>
        <v>1339</v>
      </c>
      <c r="L186" s="27">
        <f t="shared" si="61"/>
        <v>1339</v>
      </c>
      <c r="M186" s="95">
        <v>1</v>
      </c>
      <c r="N186" s="27">
        <v>1339</v>
      </c>
      <c r="O186" s="27">
        <f t="shared" si="62"/>
        <v>1339</v>
      </c>
      <c r="P186" s="27">
        <v>0</v>
      </c>
      <c r="Q186" s="27">
        <f t="shared" si="63"/>
        <v>0</v>
      </c>
      <c r="R186" s="27">
        <v>0</v>
      </c>
      <c r="S186" s="27">
        <f t="shared" si="64"/>
        <v>0</v>
      </c>
      <c r="T186" s="27">
        <f t="shared" si="65"/>
        <v>1339</v>
      </c>
      <c r="U186" s="27">
        <f t="shared" si="66"/>
        <v>1339</v>
      </c>
      <c r="V186" s="27">
        <f t="shared" si="67"/>
        <v>0</v>
      </c>
      <c r="W186" s="23"/>
    </row>
    <row r="187" spans="1:23" ht="30" customHeight="1" x14ac:dyDescent="0.3">
      <c r="A187" s="23" t="s">
        <v>157</v>
      </c>
      <c r="B187" s="23" t="s">
        <v>251</v>
      </c>
      <c r="C187" s="23" t="s">
        <v>97</v>
      </c>
      <c r="D187" s="24">
        <v>2</v>
      </c>
      <c r="E187" s="27">
        <v>2644</v>
      </c>
      <c r="F187" s="27">
        <f t="shared" si="57"/>
        <v>5288</v>
      </c>
      <c r="G187" s="27">
        <v>0</v>
      </c>
      <c r="H187" s="27">
        <f t="shared" si="58"/>
        <v>0</v>
      </c>
      <c r="I187" s="27">
        <v>0</v>
      </c>
      <c r="J187" s="27">
        <f t="shared" si="59"/>
        <v>0</v>
      </c>
      <c r="K187" s="27">
        <f t="shared" si="60"/>
        <v>2644</v>
      </c>
      <c r="L187" s="27">
        <f t="shared" si="61"/>
        <v>5288</v>
      </c>
      <c r="M187" s="95">
        <v>2</v>
      </c>
      <c r="N187" s="27">
        <v>2644</v>
      </c>
      <c r="O187" s="27">
        <f t="shared" si="62"/>
        <v>5288</v>
      </c>
      <c r="P187" s="27">
        <v>0</v>
      </c>
      <c r="Q187" s="27">
        <f t="shared" si="63"/>
        <v>0</v>
      </c>
      <c r="R187" s="27">
        <v>0</v>
      </c>
      <c r="S187" s="27">
        <f t="shared" si="64"/>
        <v>0</v>
      </c>
      <c r="T187" s="27">
        <f t="shared" si="65"/>
        <v>2644</v>
      </c>
      <c r="U187" s="27">
        <f t="shared" si="66"/>
        <v>5288</v>
      </c>
      <c r="V187" s="27">
        <f t="shared" si="67"/>
        <v>0</v>
      </c>
      <c r="W187" s="23"/>
    </row>
    <row r="188" spans="1:23" ht="30" customHeight="1" x14ac:dyDescent="0.3">
      <c r="A188" s="23" t="s">
        <v>157</v>
      </c>
      <c r="B188" s="23" t="s">
        <v>426</v>
      </c>
      <c r="C188" s="23" t="s">
        <v>97</v>
      </c>
      <c r="D188" s="24">
        <v>2</v>
      </c>
      <c r="E188" s="27">
        <v>815</v>
      </c>
      <c r="F188" s="27">
        <f t="shared" si="57"/>
        <v>1630</v>
      </c>
      <c r="G188" s="27">
        <v>0</v>
      </c>
      <c r="H188" s="27">
        <f t="shared" si="58"/>
        <v>0</v>
      </c>
      <c r="I188" s="27">
        <v>0</v>
      </c>
      <c r="J188" s="27">
        <f t="shared" si="59"/>
        <v>0</v>
      </c>
      <c r="K188" s="27">
        <f t="shared" si="60"/>
        <v>815</v>
      </c>
      <c r="L188" s="27">
        <f t="shared" si="61"/>
        <v>1630</v>
      </c>
      <c r="M188" s="95">
        <v>2</v>
      </c>
      <c r="N188" s="27">
        <v>815</v>
      </c>
      <c r="O188" s="27">
        <f t="shared" si="62"/>
        <v>1630</v>
      </c>
      <c r="P188" s="27">
        <v>0</v>
      </c>
      <c r="Q188" s="27">
        <f t="shared" si="63"/>
        <v>0</v>
      </c>
      <c r="R188" s="27">
        <v>0</v>
      </c>
      <c r="S188" s="27">
        <f t="shared" si="64"/>
        <v>0</v>
      </c>
      <c r="T188" s="27">
        <f t="shared" si="65"/>
        <v>815</v>
      </c>
      <c r="U188" s="27">
        <f t="shared" si="66"/>
        <v>1630</v>
      </c>
      <c r="V188" s="27">
        <f t="shared" si="67"/>
        <v>0</v>
      </c>
      <c r="W188" s="23"/>
    </row>
    <row r="189" spans="1:23" ht="30" customHeight="1" x14ac:dyDescent="0.3">
      <c r="A189" s="23" t="s">
        <v>157</v>
      </c>
      <c r="B189" s="23" t="s">
        <v>254</v>
      </c>
      <c r="C189" s="23" t="s">
        <v>97</v>
      </c>
      <c r="D189" s="24">
        <v>2</v>
      </c>
      <c r="E189" s="27">
        <v>1142</v>
      </c>
      <c r="F189" s="27">
        <f t="shared" si="57"/>
        <v>2284</v>
      </c>
      <c r="G189" s="27">
        <v>0</v>
      </c>
      <c r="H189" s="27">
        <f t="shared" si="58"/>
        <v>0</v>
      </c>
      <c r="I189" s="27">
        <v>0</v>
      </c>
      <c r="J189" s="27">
        <f t="shared" si="59"/>
        <v>0</v>
      </c>
      <c r="K189" s="27">
        <f t="shared" si="60"/>
        <v>1142</v>
      </c>
      <c r="L189" s="27">
        <f t="shared" si="61"/>
        <v>2284</v>
      </c>
      <c r="M189" s="95">
        <v>2</v>
      </c>
      <c r="N189" s="27">
        <v>1142</v>
      </c>
      <c r="O189" s="27">
        <f t="shared" si="62"/>
        <v>2284</v>
      </c>
      <c r="P189" s="27">
        <v>0</v>
      </c>
      <c r="Q189" s="27">
        <f t="shared" si="63"/>
        <v>0</v>
      </c>
      <c r="R189" s="27">
        <v>0</v>
      </c>
      <c r="S189" s="27">
        <f t="shared" si="64"/>
        <v>0</v>
      </c>
      <c r="T189" s="27">
        <f t="shared" si="65"/>
        <v>1142</v>
      </c>
      <c r="U189" s="27">
        <f t="shared" si="66"/>
        <v>2284</v>
      </c>
      <c r="V189" s="27">
        <f t="shared" si="67"/>
        <v>0</v>
      </c>
      <c r="W189" s="23"/>
    </row>
    <row r="190" spans="1:23" ht="30" customHeight="1" x14ac:dyDescent="0.3">
      <c r="A190" s="23" t="s">
        <v>157</v>
      </c>
      <c r="B190" s="23" t="s">
        <v>416</v>
      </c>
      <c r="C190" s="23" t="s">
        <v>97</v>
      </c>
      <c r="D190" s="24">
        <v>1</v>
      </c>
      <c r="E190" s="27">
        <v>1296</v>
      </c>
      <c r="F190" s="27">
        <f t="shared" si="57"/>
        <v>1296</v>
      </c>
      <c r="G190" s="27">
        <v>0</v>
      </c>
      <c r="H190" s="27">
        <f t="shared" si="58"/>
        <v>0</v>
      </c>
      <c r="I190" s="27">
        <v>0</v>
      </c>
      <c r="J190" s="27">
        <f t="shared" si="59"/>
        <v>0</v>
      </c>
      <c r="K190" s="27">
        <f t="shared" si="60"/>
        <v>1296</v>
      </c>
      <c r="L190" s="27">
        <f t="shared" si="61"/>
        <v>1296</v>
      </c>
      <c r="M190" s="95">
        <v>1</v>
      </c>
      <c r="N190" s="27">
        <v>1296</v>
      </c>
      <c r="O190" s="27">
        <f t="shared" si="62"/>
        <v>1296</v>
      </c>
      <c r="P190" s="27">
        <v>0</v>
      </c>
      <c r="Q190" s="27">
        <f t="shared" si="63"/>
        <v>0</v>
      </c>
      <c r="R190" s="27">
        <v>0</v>
      </c>
      <c r="S190" s="27">
        <f t="shared" si="64"/>
        <v>0</v>
      </c>
      <c r="T190" s="27">
        <f t="shared" si="65"/>
        <v>1296</v>
      </c>
      <c r="U190" s="27">
        <f t="shared" si="66"/>
        <v>1296</v>
      </c>
      <c r="V190" s="27">
        <f t="shared" si="67"/>
        <v>0</v>
      </c>
      <c r="W190" s="23"/>
    </row>
    <row r="191" spans="1:23" ht="30" customHeight="1" x14ac:dyDescent="0.3">
      <c r="A191" s="23" t="s">
        <v>255</v>
      </c>
      <c r="B191" s="23" t="s">
        <v>256</v>
      </c>
      <c r="C191" s="23" t="s">
        <v>97</v>
      </c>
      <c r="D191" s="24">
        <v>1</v>
      </c>
      <c r="E191" s="27">
        <v>1459</v>
      </c>
      <c r="F191" s="27">
        <f t="shared" si="57"/>
        <v>1459</v>
      </c>
      <c r="G191" s="27">
        <v>0</v>
      </c>
      <c r="H191" s="27">
        <f t="shared" si="58"/>
        <v>0</v>
      </c>
      <c r="I191" s="27">
        <v>0</v>
      </c>
      <c r="J191" s="27">
        <f t="shared" si="59"/>
        <v>0</v>
      </c>
      <c r="K191" s="27">
        <f t="shared" si="60"/>
        <v>1459</v>
      </c>
      <c r="L191" s="27">
        <f t="shared" si="61"/>
        <v>1459</v>
      </c>
      <c r="M191" s="95">
        <v>1</v>
      </c>
      <c r="N191" s="27">
        <v>1459</v>
      </c>
      <c r="O191" s="27">
        <f t="shared" si="62"/>
        <v>1459</v>
      </c>
      <c r="P191" s="27">
        <v>0</v>
      </c>
      <c r="Q191" s="27">
        <f t="shared" si="63"/>
        <v>0</v>
      </c>
      <c r="R191" s="27">
        <v>0</v>
      </c>
      <c r="S191" s="27">
        <f t="shared" si="64"/>
        <v>0</v>
      </c>
      <c r="T191" s="27">
        <f t="shared" si="65"/>
        <v>1459</v>
      </c>
      <c r="U191" s="27">
        <f t="shared" si="66"/>
        <v>1459</v>
      </c>
      <c r="V191" s="27">
        <f t="shared" si="67"/>
        <v>0</v>
      </c>
      <c r="W191" s="23"/>
    </row>
    <row r="192" spans="1:23" ht="30" customHeight="1" x14ac:dyDescent="0.3">
      <c r="A192" s="23" t="s">
        <v>255</v>
      </c>
      <c r="B192" s="23" t="s">
        <v>257</v>
      </c>
      <c r="C192" s="23" t="s">
        <v>97</v>
      </c>
      <c r="D192" s="24">
        <v>1</v>
      </c>
      <c r="E192" s="27">
        <v>729</v>
      </c>
      <c r="F192" s="27">
        <f t="shared" si="57"/>
        <v>729</v>
      </c>
      <c r="G192" s="27">
        <v>0</v>
      </c>
      <c r="H192" s="27">
        <f t="shared" si="58"/>
        <v>0</v>
      </c>
      <c r="I192" s="27">
        <v>0</v>
      </c>
      <c r="J192" s="27">
        <f t="shared" si="59"/>
        <v>0</v>
      </c>
      <c r="K192" s="27">
        <f t="shared" si="60"/>
        <v>729</v>
      </c>
      <c r="L192" s="27">
        <f t="shared" si="61"/>
        <v>729</v>
      </c>
      <c r="M192" s="95">
        <v>1</v>
      </c>
      <c r="N192" s="27">
        <v>729</v>
      </c>
      <c r="O192" s="27">
        <f t="shared" si="62"/>
        <v>729</v>
      </c>
      <c r="P192" s="27">
        <v>0</v>
      </c>
      <c r="Q192" s="27">
        <f t="shared" si="63"/>
        <v>0</v>
      </c>
      <c r="R192" s="27">
        <v>0</v>
      </c>
      <c r="S192" s="27">
        <f t="shared" si="64"/>
        <v>0</v>
      </c>
      <c r="T192" s="27">
        <f t="shared" si="65"/>
        <v>729</v>
      </c>
      <c r="U192" s="27">
        <f t="shared" si="66"/>
        <v>729</v>
      </c>
      <c r="V192" s="27">
        <f t="shared" si="67"/>
        <v>0</v>
      </c>
      <c r="W192" s="23"/>
    </row>
    <row r="193" spans="1:23" ht="30" customHeight="1" x14ac:dyDescent="0.3">
      <c r="A193" s="23" t="s">
        <v>255</v>
      </c>
      <c r="B193" s="23" t="s">
        <v>258</v>
      </c>
      <c r="C193" s="23" t="s">
        <v>97</v>
      </c>
      <c r="D193" s="24">
        <v>1</v>
      </c>
      <c r="E193" s="27">
        <v>875</v>
      </c>
      <c r="F193" s="27">
        <f t="shared" si="57"/>
        <v>875</v>
      </c>
      <c r="G193" s="27">
        <v>0</v>
      </c>
      <c r="H193" s="27">
        <f t="shared" si="58"/>
        <v>0</v>
      </c>
      <c r="I193" s="27">
        <v>0</v>
      </c>
      <c r="J193" s="27">
        <f t="shared" si="59"/>
        <v>0</v>
      </c>
      <c r="K193" s="27">
        <f t="shared" si="60"/>
        <v>875</v>
      </c>
      <c r="L193" s="27">
        <f t="shared" si="61"/>
        <v>875</v>
      </c>
      <c r="M193" s="95">
        <v>1</v>
      </c>
      <c r="N193" s="27">
        <v>875</v>
      </c>
      <c r="O193" s="27">
        <f t="shared" si="62"/>
        <v>875</v>
      </c>
      <c r="P193" s="27">
        <v>0</v>
      </c>
      <c r="Q193" s="27">
        <f t="shared" si="63"/>
        <v>0</v>
      </c>
      <c r="R193" s="27">
        <v>0</v>
      </c>
      <c r="S193" s="27">
        <f t="shared" si="64"/>
        <v>0</v>
      </c>
      <c r="T193" s="27">
        <f t="shared" si="65"/>
        <v>875</v>
      </c>
      <c r="U193" s="27">
        <f t="shared" si="66"/>
        <v>875</v>
      </c>
      <c r="V193" s="27">
        <f t="shared" si="67"/>
        <v>0</v>
      </c>
      <c r="W193" s="23"/>
    </row>
    <row r="194" spans="1:23" ht="30" customHeight="1" x14ac:dyDescent="0.3">
      <c r="A194" s="23" t="s">
        <v>259</v>
      </c>
      <c r="B194" s="23" t="s">
        <v>260</v>
      </c>
      <c r="C194" s="23" t="s">
        <v>144</v>
      </c>
      <c r="D194" s="24">
        <v>1</v>
      </c>
      <c r="E194" s="27">
        <v>9094</v>
      </c>
      <c r="F194" s="27">
        <f t="shared" si="57"/>
        <v>9094</v>
      </c>
      <c r="G194" s="27">
        <v>20053</v>
      </c>
      <c r="H194" s="27">
        <f t="shared" si="58"/>
        <v>20053</v>
      </c>
      <c r="I194" s="27">
        <v>0</v>
      </c>
      <c r="J194" s="27">
        <f t="shared" si="59"/>
        <v>0</v>
      </c>
      <c r="K194" s="27">
        <f t="shared" si="60"/>
        <v>29147</v>
      </c>
      <c r="L194" s="27">
        <f t="shared" si="61"/>
        <v>29147</v>
      </c>
      <c r="M194" s="95">
        <v>1</v>
      </c>
      <c r="N194" s="27">
        <v>9094</v>
      </c>
      <c r="O194" s="27">
        <f t="shared" si="62"/>
        <v>9094</v>
      </c>
      <c r="P194" s="27">
        <v>20053</v>
      </c>
      <c r="Q194" s="27">
        <f t="shared" si="63"/>
        <v>20053</v>
      </c>
      <c r="R194" s="27">
        <v>0</v>
      </c>
      <c r="S194" s="27">
        <f t="shared" si="64"/>
        <v>0</v>
      </c>
      <c r="T194" s="27">
        <f t="shared" si="65"/>
        <v>29147</v>
      </c>
      <c r="U194" s="27">
        <f t="shared" si="66"/>
        <v>29147</v>
      </c>
      <c r="V194" s="27">
        <f t="shared" si="67"/>
        <v>0</v>
      </c>
      <c r="W194" s="23"/>
    </row>
    <row r="195" spans="1:23" ht="30" customHeight="1" x14ac:dyDescent="0.3">
      <c r="A195" s="23" t="s">
        <v>427</v>
      </c>
      <c r="B195" s="23" t="s">
        <v>428</v>
      </c>
      <c r="C195" s="23" t="s">
        <v>144</v>
      </c>
      <c r="D195" s="24">
        <v>1</v>
      </c>
      <c r="E195" s="27">
        <v>15070</v>
      </c>
      <c r="F195" s="27">
        <f t="shared" si="57"/>
        <v>15070</v>
      </c>
      <c r="G195" s="27">
        <v>11483</v>
      </c>
      <c r="H195" s="27">
        <f t="shared" si="58"/>
        <v>11483</v>
      </c>
      <c r="I195" s="27">
        <v>0</v>
      </c>
      <c r="J195" s="27">
        <f t="shared" si="59"/>
        <v>0</v>
      </c>
      <c r="K195" s="27">
        <f t="shared" si="60"/>
        <v>26553</v>
      </c>
      <c r="L195" s="27">
        <f t="shared" si="61"/>
        <v>26553</v>
      </c>
      <c r="M195" s="95">
        <v>1</v>
      </c>
      <c r="N195" s="27">
        <v>15070</v>
      </c>
      <c r="O195" s="27">
        <f t="shared" si="62"/>
        <v>15070</v>
      </c>
      <c r="P195" s="27">
        <v>11483</v>
      </c>
      <c r="Q195" s="27">
        <f t="shared" si="63"/>
        <v>11483</v>
      </c>
      <c r="R195" s="27">
        <v>0</v>
      </c>
      <c r="S195" s="27">
        <f t="shared" si="64"/>
        <v>0</v>
      </c>
      <c r="T195" s="27">
        <f t="shared" si="65"/>
        <v>26553</v>
      </c>
      <c r="U195" s="27">
        <f t="shared" si="66"/>
        <v>26553</v>
      </c>
      <c r="V195" s="24"/>
      <c r="W195" s="23"/>
    </row>
    <row r="196" spans="1:23" ht="30" customHeight="1" x14ac:dyDescent="0.3">
      <c r="A196" s="23" t="s">
        <v>427</v>
      </c>
      <c r="B196" s="23" t="s">
        <v>228</v>
      </c>
      <c r="C196" s="23" t="s">
        <v>144</v>
      </c>
      <c r="D196" s="24">
        <v>1</v>
      </c>
      <c r="E196" s="27">
        <v>18008</v>
      </c>
      <c r="F196" s="27">
        <f t="shared" si="57"/>
        <v>18008</v>
      </c>
      <c r="G196" s="27">
        <v>14839</v>
      </c>
      <c r="H196" s="27">
        <f t="shared" si="58"/>
        <v>14839</v>
      </c>
      <c r="I196" s="27">
        <v>0</v>
      </c>
      <c r="J196" s="27">
        <f t="shared" si="59"/>
        <v>0</v>
      </c>
      <c r="K196" s="27">
        <f t="shared" si="60"/>
        <v>32847</v>
      </c>
      <c r="L196" s="27">
        <f t="shared" si="61"/>
        <v>32847</v>
      </c>
      <c r="M196" s="95">
        <v>1</v>
      </c>
      <c r="N196" s="27">
        <v>18008</v>
      </c>
      <c r="O196" s="27">
        <f t="shared" si="62"/>
        <v>18008</v>
      </c>
      <c r="P196" s="27">
        <v>14839</v>
      </c>
      <c r="Q196" s="27">
        <f t="shared" si="63"/>
        <v>14839</v>
      </c>
      <c r="R196" s="27">
        <v>0</v>
      </c>
      <c r="S196" s="27">
        <f t="shared" si="64"/>
        <v>0</v>
      </c>
      <c r="T196" s="27">
        <f t="shared" si="65"/>
        <v>32847</v>
      </c>
      <c r="U196" s="27">
        <f t="shared" si="66"/>
        <v>32847</v>
      </c>
      <c r="V196" s="27">
        <f t="shared" ref="V196:V218" si="68">U196-L196</f>
        <v>0</v>
      </c>
      <c r="W196" s="23"/>
    </row>
    <row r="197" spans="1:23" ht="30" customHeight="1" x14ac:dyDescent="0.3">
      <c r="A197" s="23" t="s">
        <v>261</v>
      </c>
      <c r="B197" s="23" t="s">
        <v>428</v>
      </c>
      <c r="C197" s="23" t="s">
        <v>144</v>
      </c>
      <c r="D197" s="24">
        <v>1</v>
      </c>
      <c r="E197" s="27">
        <v>15070</v>
      </c>
      <c r="F197" s="27">
        <f t="shared" si="57"/>
        <v>15070</v>
      </c>
      <c r="G197" s="27">
        <v>17344</v>
      </c>
      <c r="H197" s="27">
        <f t="shared" si="58"/>
        <v>17344</v>
      </c>
      <c r="I197" s="27">
        <v>36</v>
      </c>
      <c r="J197" s="27">
        <f t="shared" si="59"/>
        <v>36</v>
      </c>
      <c r="K197" s="27">
        <f t="shared" si="60"/>
        <v>32450</v>
      </c>
      <c r="L197" s="27">
        <f t="shared" si="61"/>
        <v>32450</v>
      </c>
      <c r="M197" s="95">
        <v>1</v>
      </c>
      <c r="N197" s="27">
        <v>15070</v>
      </c>
      <c r="O197" s="27">
        <f t="shared" si="62"/>
        <v>15070</v>
      </c>
      <c r="P197" s="27">
        <v>17344</v>
      </c>
      <c r="Q197" s="27">
        <f t="shared" si="63"/>
        <v>17344</v>
      </c>
      <c r="R197" s="27">
        <v>36</v>
      </c>
      <c r="S197" s="27">
        <f t="shared" si="64"/>
        <v>36</v>
      </c>
      <c r="T197" s="27">
        <f t="shared" si="65"/>
        <v>32450</v>
      </c>
      <c r="U197" s="27">
        <f t="shared" si="66"/>
        <v>32450</v>
      </c>
      <c r="V197" s="27">
        <f t="shared" si="68"/>
        <v>0</v>
      </c>
      <c r="W197" s="23"/>
    </row>
    <row r="198" spans="1:23" ht="30" customHeight="1" x14ac:dyDescent="0.3">
      <c r="A198" s="23" t="s">
        <v>261</v>
      </c>
      <c r="B198" s="23" t="s">
        <v>228</v>
      </c>
      <c r="C198" s="23" t="s">
        <v>144</v>
      </c>
      <c r="D198" s="24">
        <v>1</v>
      </c>
      <c r="E198" s="27">
        <v>18836</v>
      </c>
      <c r="F198" s="27">
        <f t="shared" si="57"/>
        <v>18836</v>
      </c>
      <c r="G198" s="27">
        <v>21965</v>
      </c>
      <c r="H198" s="27">
        <f t="shared" si="58"/>
        <v>21965</v>
      </c>
      <c r="I198" s="27">
        <v>44</v>
      </c>
      <c r="J198" s="27">
        <f t="shared" si="59"/>
        <v>44</v>
      </c>
      <c r="K198" s="27">
        <f t="shared" si="60"/>
        <v>40845</v>
      </c>
      <c r="L198" s="27">
        <f t="shared" si="61"/>
        <v>40845</v>
      </c>
      <c r="M198" s="95">
        <v>1</v>
      </c>
      <c r="N198" s="27">
        <v>18836</v>
      </c>
      <c r="O198" s="27">
        <f t="shared" si="62"/>
        <v>18836</v>
      </c>
      <c r="P198" s="27">
        <v>21965</v>
      </c>
      <c r="Q198" s="27">
        <f t="shared" si="63"/>
        <v>21965</v>
      </c>
      <c r="R198" s="27">
        <v>44</v>
      </c>
      <c r="S198" s="27">
        <f t="shared" si="64"/>
        <v>44</v>
      </c>
      <c r="T198" s="27">
        <f t="shared" si="65"/>
        <v>40845</v>
      </c>
      <c r="U198" s="27">
        <f t="shared" si="66"/>
        <v>40845</v>
      </c>
      <c r="V198" s="27">
        <f t="shared" si="68"/>
        <v>0</v>
      </c>
      <c r="W198" s="23"/>
    </row>
    <row r="199" spans="1:23" ht="30" customHeight="1" x14ac:dyDescent="0.3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7">
        <f t="shared" si="68"/>
        <v>0</v>
      </c>
      <c r="W199" s="24"/>
    </row>
    <row r="200" spans="1:23" ht="30" customHeight="1" x14ac:dyDescent="0.3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7">
        <f t="shared" si="68"/>
        <v>0</v>
      </c>
      <c r="W200" s="24"/>
    </row>
    <row r="201" spans="1:23" ht="30" customHeight="1" x14ac:dyDescent="0.3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7">
        <f t="shared" si="68"/>
        <v>0</v>
      </c>
      <c r="W201" s="24"/>
    </row>
    <row r="202" spans="1:23" ht="30" customHeight="1" x14ac:dyDescent="0.3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7">
        <f t="shared" si="68"/>
        <v>0</v>
      </c>
      <c r="W202" s="24"/>
    </row>
    <row r="203" spans="1:23" ht="30" customHeight="1" x14ac:dyDescent="0.3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7">
        <f t="shared" si="68"/>
        <v>0</v>
      </c>
      <c r="W203" s="24"/>
    </row>
    <row r="204" spans="1:23" ht="30" customHeight="1" x14ac:dyDescent="0.3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7">
        <f t="shared" si="68"/>
        <v>0</v>
      </c>
      <c r="W204" s="24"/>
    </row>
    <row r="205" spans="1:23" ht="30" customHeight="1" x14ac:dyDescent="0.3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7">
        <f t="shared" si="68"/>
        <v>0</v>
      </c>
      <c r="W205" s="24"/>
    </row>
    <row r="206" spans="1:23" ht="30" customHeight="1" x14ac:dyDescent="0.3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7">
        <f t="shared" si="68"/>
        <v>0</v>
      </c>
      <c r="W206" s="24"/>
    </row>
    <row r="207" spans="1:23" ht="30" customHeight="1" x14ac:dyDescent="0.3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7">
        <f t="shared" si="68"/>
        <v>0</v>
      </c>
      <c r="W207" s="24"/>
    </row>
    <row r="208" spans="1:23" ht="30" customHeight="1" x14ac:dyDescent="0.3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7">
        <f t="shared" si="68"/>
        <v>0</v>
      </c>
      <c r="W208" s="24"/>
    </row>
    <row r="209" spans="1:23" ht="30" customHeight="1" x14ac:dyDescent="0.3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7">
        <f t="shared" si="68"/>
        <v>0</v>
      </c>
      <c r="W209" s="24"/>
    </row>
    <row r="210" spans="1:23" ht="30" customHeight="1" x14ac:dyDescent="0.3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7">
        <f t="shared" si="68"/>
        <v>0</v>
      </c>
      <c r="W210" s="24"/>
    </row>
    <row r="211" spans="1:23" ht="30" customHeight="1" x14ac:dyDescent="0.3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7">
        <f t="shared" si="68"/>
        <v>0</v>
      </c>
      <c r="W211" s="24"/>
    </row>
    <row r="212" spans="1:23" ht="30" customHeight="1" x14ac:dyDescent="0.3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7">
        <f t="shared" si="68"/>
        <v>0</v>
      </c>
      <c r="W212" s="24"/>
    </row>
    <row r="213" spans="1:23" ht="30" customHeight="1" x14ac:dyDescent="0.3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7">
        <f t="shared" si="68"/>
        <v>0</v>
      </c>
      <c r="W213" s="24"/>
    </row>
    <row r="214" spans="1:23" ht="30" customHeight="1" x14ac:dyDescent="0.3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7">
        <f t="shared" si="68"/>
        <v>0</v>
      </c>
      <c r="W214" s="24"/>
    </row>
    <row r="215" spans="1:23" ht="30" customHeight="1" x14ac:dyDescent="0.3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7">
        <f t="shared" si="68"/>
        <v>0</v>
      </c>
      <c r="W215" s="24"/>
    </row>
    <row r="216" spans="1:23" ht="30" customHeight="1" x14ac:dyDescent="0.3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7">
        <f t="shared" si="68"/>
        <v>0</v>
      </c>
      <c r="W216" s="24"/>
    </row>
    <row r="217" spans="1:23" ht="30" customHeight="1" x14ac:dyDescent="0.3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7">
        <f t="shared" si="68"/>
        <v>0</v>
      </c>
      <c r="W217" s="24"/>
    </row>
    <row r="218" spans="1:23" ht="30" customHeight="1" x14ac:dyDescent="0.3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7">
        <f t="shared" si="68"/>
        <v>0</v>
      </c>
      <c r="W218" s="24"/>
    </row>
    <row r="219" spans="1:23" ht="30" customHeight="1" x14ac:dyDescent="0.3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</row>
    <row r="220" spans="1:23" ht="30" customHeight="1" x14ac:dyDescent="0.3">
      <c r="A220" s="44" t="s">
        <v>86</v>
      </c>
      <c r="B220" s="45"/>
      <c r="C220" s="45"/>
      <c r="D220" s="45"/>
      <c r="E220" s="45"/>
      <c r="F220" s="46">
        <f>SUM(F174:F219)</f>
        <v>185693</v>
      </c>
      <c r="G220" s="45"/>
      <c r="H220" s="46">
        <f>SUM(H174:H219)</f>
        <v>487366</v>
      </c>
      <c r="I220" s="45"/>
      <c r="J220" s="46">
        <f>SUM(J174:J219)</f>
        <v>80</v>
      </c>
      <c r="K220" s="45"/>
      <c r="L220" s="46">
        <f>SUM(L174:L219)</f>
        <v>673139</v>
      </c>
      <c r="M220" s="45"/>
      <c r="N220" s="45"/>
      <c r="O220" s="46">
        <f>SUM(O174:O219)</f>
        <v>185693</v>
      </c>
      <c r="P220" s="45"/>
      <c r="Q220" s="46">
        <f>SUM(Q174:Q219)</f>
        <v>487366</v>
      </c>
      <c r="R220" s="45"/>
      <c r="S220" s="46">
        <f>SUM(S174:S219)</f>
        <v>80</v>
      </c>
      <c r="T220" s="45"/>
      <c r="U220" s="46">
        <f>SUM(U174:U219)</f>
        <v>673139</v>
      </c>
      <c r="V220" s="46">
        <f>U220-L220</f>
        <v>0</v>
      </c>
      <c r="W220" s="45"/>
    </row>
    <row r="221" spans="1:23" ht="30" customHeight="1" x14ac:dyDescent="0.3">
      <c r="A221" s="23" t="s">
        <v>395</v>
      </c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</row>
    <row r="222" spans="1:23" ht="30" customHeight="1" x14ac:dyDescent="0.3">
      <c r="A222" s="23" t="s">
        <v>313</v>
      </c>
      <c r="B222" s="23" t="s">
        <v>314</v>
      </c>
      <c r="C222" s="23" t="s">
        <v>99</v>
      </c>
      <c r="D222" s="24">
        <v>4</v>
      </c>
      <c r="E222" s="27">
        <v>14014</v>
      </c>
      <c r="F222" s="27">
        <f t="shared" ref="F222:F225" si="69">INT(D222*E222)</f>
        <v>56056</v>
      </c>
      <c r="G222" s="27">
        <v>0</v>
      </c>
      <c r="H222" s="27">
        <f t="shared" ref="H222:H225" si="70">INT(D222*G222)</f>
        <v>0</v>
      </c>
      <c r="I222" s="27">
        <v>0</v>
      </c>
      <c r="J222" s="27">
        <f t="shared" ref="J222:J225" si="71">INT(D222*I222)</f>
        <v>0</v>
      </c>
      <c r="K222" s="27">
        <f t="shared" ref="K222:K225" si="72">E222+G222+I222</f>
        <v>14014</v>
      </c>
      <c r="L222" s="27">
        <f t="shared" ref="L222:L225" si="73">INT(D222*K222)</f>
        <v>56056</v>
      </c>
      <c r="M222" s="24">
        <v>4</v>
      </c>
      <c r="N222" s="27">
        <v>14014</v>
      </c>
      <c r="O222" s="27">
        <f t="shared" ref="O222:O225" si="74">INT(M222*N222)</f>
        <v>56056</v>
      </c>
      <c r="P222" s="27">
        <v>0</v>
      </c>
      <c r="Q222" s="27">
        <f t="shared" ref="Q222:Q225" si="75">INT(M222*P222)</f>
        <v>0</v>
      </c>
      <c r="R222" s="27">
        <v>0</v>
      </c>
      <c r="S222" s="27">
        <f t="shared" ref="S222:S225" si="76">INT(M222*R222)</f>
        <v>0</v>
      </c>
      <c r="T222" s="27">
        <f t="shared" ref="T222:T225" si="77">N222+P222+R222</f>
        <v>14014</v>
      </c>
      <c r="U222" s="27">
        <f t="shared" ref="U222:U225" si="78">INT(M222*T222)</f>
        <v>56056</v>
      </c>
      <c r="V222" s="27">
        <f t="shared" ref="V222:V242" si="79">U222-L222</f>
        <v>0</v>
      </c>
      <c r="W222" s="23"/>
    </row>
    <row r="223" spans="1:23" ht="30" customHeight="1" x14ac:dyDescent="0.3">
      <c r="A223" s="23" t="s">
        <v>317</v>
      </c>
      <c r="B223" s="23" t="s">
        <v>318</v>
      </c>
      <c r="C223" s="23" t="s">
        <v>99</v>
      </c>
      <c r="D223" s="24">
        <v>4</v>
      </c>
      <c r="E223" s="27">
        <v>1717</v>
      </c>
      <c r="F223" s="27">
        <f t="shared" si="69"/>
        <v>6868</v>
      </c>
      <c r="G223" s="27">
        <v>0</v>
      </c>
      <c r="H223" s="27">
        <f t="shared" si="70"/>
        <v>0</v>
      </c>
      <c r="I223" s="27">
        <v>0</v>
      </c>
      <c r="J223" s="27">
        <f t="shared" si="71"/>
        <v>0</v>
      </c>
      <c r="K223" s="27">
        <f t="shared" si="72"/>
        <v>1717</v>
      </c>
      <c r="L223" s="27">
        <f t="shared" si="73"/>
        <v>6868</v>
      </c>
      <c r="M223" s="24">
        <v>4</v>
      </c>
      <c r="N223" s="27">
        <v>1717</v>
      </c>
      <c r="O223" s="27">
        <f t="shared" si="74"/>
        <v>6868</v>
      </c>
      <c r="P223" s="27">
        <v>0</v>
      </c>
      <c r="Q223" s="27">
        <f t="shared" si="75"/>
        <v>0</v>
      </c>
      <c r="R223" s="27">
        <v>0</v>
      </c>
      <c r="S223" s="27">
        <f t="shared" si="76"/>
        <v>0</v>
      </c>
      <c r="T223" s="27">
        <f t="shared" si="77"/>
        <v>1717</v>
      </c>
      <c r="U223" s="27">
        <f t="shared" si="78"/>
        <v>6868</v>
      </c>
      <c r="V223" s="27">
        <f t="shared" si="79"/>
        <v>0</v>
      </c>
      <c r="W223" s="23"/>
    </row>
    <row r="224" spans="1:23" ht="30" customHeight="1" x14ac:dyDescent="0.3">
      <c r="A224" s="23" t="s">
        <v>429</v>
      </c>
      <c r="B224" s="23" t="s">
        <v>430</v>
      </c>
      <c r="C224" s="23" t="s">
        <v>99</v>
      </c>
      <c r="D224" s="24">
        <v>1</v>
      </c>
      <c r="E224" s="27">
        <v>79862</v>
      </c>
      <c r="F224" s="27">
        <f t="shared" si="69"/>
        <v>79862</v>
      </c>
      <c r="G224" s="27">
        <v>0</v>
      </c>
      <c r="H224" s="27">
        <f t="shared" si="70"/>
        <v>0</v>
      </c>
      <c r="I224" s="27">
        <v>0</v>
      </c>
      <c r="J224" s="27">
        <f t="shared" si="71"/>
        <v>0</v>
      </c>
      <c r="K224" s="27">
        <f t="shared" si="72"/>
        <v>79862</v>
      </c>
      <c r="L224" s="27">
        <f t="shared" si="73"/>
        <v>79862</v>
      </c>
      <c r="M224" s="24">
        <v>1</v>
      </c>
      <c r="N224" s="27">
        <v>79862</v>
      </c>
      <c r="O224" s="27">
        <f t="shared" si="74"/>
        <v>79862</v>
      </c>
      <c r="P224" s="27">
        <v>0</v>
      </c>
      <c r="Q224" s="27">
        <f t="shared" si="75"/>
        <v>0</v>
      </c>
      <c r="R224" s="27">
        <v>0</v>
      </c>
      <c r="S224" s="27">
        <f t="shared" si="76"/>
        <v>0</v>
      </c>
      <c r="T224" s="27">
        <f t="shared" si="77"/>
        <v>79862</v>
      </c>
      <c r="U224" s="27">
        <f t="shared" si="78"/>
        <v>79862</v>
      </c>
      <c r="V224" s="27">
        <f t="shared" si="79"/>
        <v>0</v>
      </c>
      <c r="W224" s="23"/>
    </row>
    <row r="225" spans="1:23" ht="30" customHeight="1" x14ac:dyDescent="0.3">
      <c r="A225" s="23" t="s">
        <v>431</v>
      </c>
      <c r="B225" s="23" t="s">
        <v>430</v>
      </c>
      <c r="C225" s="23" t="s">
        <v>99</v>
      </c>
      <c r="D225" s="24">
        <v>1</v>
      </c>
      <c r="E225" s="27">
        <v>2146</v>
      </c>
      <c r="F225" s="27">
        <f t="shared" si="69"/>
        <v>2146</v>
      </c>
      <c r="G225" s="27">
        <v>0</v>
      </c>
      <c r="H225" s="27">
        <f t="shared" si="70"/>
        <v>0</v>
      </c>
      <c r="I225" s="27">
        <v>0</v>
      </c>
      <c r="J225" s="27">
        <f t="shared" si="71"/>
        <v>0</v>
      </c>
      <c r="K225" s="27">
        <f t="shared" si="72"/>
        <v>2146</v>
      </c>
      <c r="L225" s="27">
        <f t="shared" si="73"/>
        <v>2146</v>
      </c>
      <c r="M225" s="24">
        <v>1</v>
      </c>
      <c r="N225" s="27">
        <v>2146</v>
      </c>
      <c r="O225" s="27">
        <f t="shared" si="74"/>
        <v>2146</v>
      </c>
      <c r="P225" s="27">
        <v>0</v>
      </c>
      <c r="Q225" s="27">
        <f t="shared" si="75"/>
        <v>0</v>
      </c>
      <c r="R225" s="27">
        <v>0</v>
      </c>
      <c r="S225" s="27">
        <f t="shared" si="76"/>
        <v>0</v>
      </c>
      <c r="T225" s="27">
        <f t="shared" si="77"/>
        <v>2146</v>
      </c>
      <c r="U225" s="27">
        <f t="shared" si="78"/>
        <v>2146</v>
      </c>
      <c r="V225" s="27">
        <f t="shared" si="79"/>
        <v>0</v>
      </c>
      <c r="W225" s="23"/>
    </row>
    <row r="226" spans="1:23" ht="30" customHeight="1" x14ac:dyDescent="0.3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7">
        <f t="shared" si="79"/>
        <v>0</v>
      </c>
      <c r="W226" s="24"/>
    </row>
    <row r="227" spans="1:23" ht="30" customHeight="1" x14ac:dyDescent="0.3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7">
        <f t="shared" si="79"/>
        <v>0</v>
      </c>
      <c r="W227" s="24"/>
    </row>
    <row r="228" spans="1:23" ht="30" customHeight="1" x14ac:dyDescent="0.3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7">
        <f t="shared" si="79"/>
        <v>0</v>
      </c>
      <c r="W228" s="24"/>
    </row>
    <row r="229" spans="1:23" ht="30" customHeight="1" x14ac:dyDescent="0.3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7">
        <f t="shared" si="79"/>
        <v>0</v>
      </c>
      <c r="W229" s="24"/>
    </row>
    <row r="230" spans="1:23" ht="30" customHeight="1" x14ac:dyDescent="0.3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7">
        <f t="shared" si="79"/>
        <v>0</v>
      </c>
      <c r="W230" s="24"/>
    </row>
    <row r="231" spans="1:23" ht="30" customHeight="1" x14ac:dyDescent="0.3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7">
        <f t="shared" si="79"/>
        <v>0</v>
      </c>
      <c r="W231" s="24"/>
    </row>
    <row r="232" spans="1:23" ht="30" customHeight="1" x14ac:dyDescent="0.3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7">
        <f t="shared" si="79"/>
        <v>0</v>
      </c>
      <c r="W232" s="24"/>
    </row>
    <row r="233" spans="1:23" ht="30" customHeight="1" x14ac:dyDescent="0.3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7">
        <f t="shared" si="79"/>
        <v>0</v>
      </c>
      <c r="W233" s="24"/>
    </row>
    <row r="234" spans="1:23" ht="30" customHeight="1" x14ac:dyDescent="0.3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7">
        <f t="shared" si="79"/>
        <v>0</v>
      </c>
      <c r="W234" s="24"/>
    </row>
    <row r="235" spans="1:23" ht="30" customHeight="1" x14ac:dyDescent="0.3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7">
        <f t="shared" si="79"/>
        <v>0</v>
      </c>
      <c r="W235" s="24"/>
    </row>
    <row r="236" spans="1:23" ht="30" customHeight="1" x14ac:dyDescent="0.3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7">
        <f t="shared" si="79"/>
        <v>0</v>
      </c>
      <c r="W236" s="24"/>
    </row>
    <row r="237" spans="1:23" ht="30" customHeight="1" x14ac:dyDescent="0.3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7">
        <f t="shared" si="79"/>
        <v>0</v>
      </c>
      <c r="W237" s="24"/>
    </row>
    <row r="238" spans="1:23" ht="30" customHeight="1" x14ac:dyDescent="0.3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7">
        <f t="shared" si="79"/>
        <v>0</v>
      </c>
      <c r="W238" s="24"/>
    </row>
    <row r="239" spans="1:23" ht="30" customHeight="1" x14ac:dyDescent="0.3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7">
        <f t="shared" si="79"/>
        <v>0</v>
      </c>
      <c r="W239" s="24"/>
    </row>
    <row r="240" spans="1:23" ht="30" customHeight="1" x14ac:dyDescent="0.3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7">
        <f t="shared" si="79"/>
        <v>0</v>
      </c>
      <c r="W240" s="24"/>
    </row>
    <row r="241" spans="1:23" ht="30" customHeight="1" x14ac:dyDescent="0.3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7">
        <f t="shared" si="79"/>
        <v>0</v>
      </c>
      <c r="W241" s="24"/>
    </row>
    <row r="242" spans="1:23" ht="30" customHeight="1" x14ac:dyDescent="0.3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7">
        <f t="shared" si="79"/>
        <v>0</v>
      </c>
      <c r="W242" s="24"/>
    </row>
    <row r="243" spans="1:23" ht="30" customHeight="1" x14ac:dyDescent="0.3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</row>
    <row r="244" spans="1:23" ht="30" customHeight="1" x14ac:dyDescent="0.3">
      <c r="A244" s="44" t="s">
        <v>86</v>
      </c>
      <c r="B244" s="45"/>
      <c r="C244" s="45"/>
      <c r="D244" s="45"/>
      <c r="E244" s="45"/>
      <c r="F244" s="46">
        <f>SUM(F222:F243)</f>
        <v>144932</v>
      </c>
      <c r="G244" s="45"/>
      <c r="H244" s="46">
        <f>SUM(H222:H243)</f>
        <v>0</v>
      </c>
      <c r="I244" s="45"/>
      <c r="J244" s="46">
        <f>SUM(J222:J243)</f>
        <v>0</v>
      </c>
      <c r="K244" s="45"/>
      <c r="L244" s="46">
        <f>SUM(L222:L243)</f>
        <v>144932</v>
      </c>
      <c r="M244" s="45"/>
      <c r="N244" s="45"/>
      <c r="O244" s="46">
        <f>SUM(O222:O243)</f>
        <v>144932</v>
      </c>
      <c r="P244" s="45"/>
      <c r="Q244" s="46">
        <f>SUM(Q222:Q243)</f>
        <v>0</v>
      </c>
      <c r="R244" s="45"/>
      <c r="S244" s="46">
        <f>SUM(S222:S243)</f>
        <v>0</v>
      </c>
      <c r="T244" s="45"/>
      <c r="U244" s="46">
        <f>SUM(U222:U243)</f>
        <v>144932</v>
      </c>
      <c r="V244" s="46">
        <f>U244-L244</f>
        <v>0</v>
      </c>
      <c r="W244" s="45"/>
    </row>
    <row r="245" spans="1:23" ht="30" customHeight="1" x14ac:dyDescent="0.3">
      <c r="A245" s="23" t="s">
        <v>432</v>
      </c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</row>
    <row r="246" spans="1:23" ht="30" customHeight="1" x14ac:dyDescent="0.3">
      <c r="A246" s="23" t="s">
        <v>433</v>
      </c>
      <c r="B246" s="23" t="s">
        <v>434</v>
      </c>
      <c r="C246" s="23" t="s">
        <v>90</v>
      </c>
      <c r="D246" s="24">
        <v>2</v>
      </c>
      <c r="E246" s="27">
        <v>1614433</v>
      </c>
      <c r="F246" s="27">
        <f t="shared" ref="F246:F257" si="80">INT(D246*E246)</f>
        <v>3228866</v>
      </c>
      <c r="G246" s="27">
        <v>0</v>
      </c>
      <c r="H246" s="27">
        <f t="shared" ref="H246:H257" si="81">INT(D246*G246)</f>
        <v>0</v>
      </c>
      <c r="I246" s="27">
        <v>0</v>
      </c>
      <c r="J246" s="27">
        <f t="shared" ref="J246:J257" si="82">INT(D246*I246)</f>
        <v>0</v>
      </c>
      <c r="K246" s="27">
        <f t="shared" ref="K246:K257" si="83">E246+G246+I246</f>
        <v>1614433</v>
      </c>
      <c r="L246" s="27">
        <f t="shared" ref="L246:L257" si="84">INT(D246*K246)</f>
        <v>3228866</v>
      </c>
      <c r="M246" s="24">
        <v>2</v>
      </c>
      <c r="N246" s="27">
        <v>1614433</v>
      </c>
      <c r="O246" s="27">
        <f t="shared" ref="O246:O257" si="85">INT(M246*N246)</f>
        <v>3228866</v>
      </c>
      <c r="P246" s="27">
        <v>0</v>
      </c>
      <c r="Q246" s="27">
        <f t="shared" ref="Q246:Q257" si="86">INT(M246*P246)</f>
        <v>0</v>
      </c>
      <c r="R246" s="27">
        <v>0</v>
      </c>
      <c r="S246" s="27">
        <f t="shared" ref="S246:S257" si="87">INT(M246*R246)</f>
        <v>0</v>
      </c>
      <c r="T246" s="27">
        <f t="shared" ref="T246:T257" si="88">N246+P246+R246</f>
        <v>1614433</v>
      </c>
      <c r="U246" s="27">
        <f t="shared" ref="U246:U257" si="89">INT(M246*T246)</f>
        <v>3228866</v>
      </c>
      <c r="V246" s="27">
        <f t="shared" ref="V246:V266" si="90">U246-L246</f>
        <v>0</v>
      </c>
      <c r="W246" s="23"/>
    </row>
    <row r="247" spans="1:23" ht="30" customHeight="1" x14ac:dyDescent="0.3">
      <c r="A247" s="23" t="s">
        <v>435</v>
      </c>
      <c r="B247" s="23" t="s">
        <v>436</v>
      </c>
      <c r="C247" s="23" t="s">
        <v>90</v>
      </c>
      <c r="D247" s="24">
        <v>2</v>
      </c>
      <c r="E247" s="27">
        <v>188923</v>
      </c>
      <c r="F247" s="27">
        <f t="shared" si="80"/>
        <v>377846</v>
      </c>
      <c r="G247" s="27">
        <v>0</v>
      </c>
      <c r="H247" s="27">
        <f t="shared" si="81"/>
        <v>0</v>
      </c>
      <c r="I247" s="27">
        <v>0</v>
      </c>
      <c r="J247" s="27">
        <f t="shared" si="82"/>
        <v>0</v>
      </c>
      <c r="K247" s="27">
        <f t="shared" si="83"/>
        <v>188923</v>
      </c>
      <c r="L247" s="27">
        <f t="shared" si="84"/>
        <v>377846</v>
      </c>
      <c r="M247" s="24">
        <v>2</v>
      </c>
      <c r="N247" s="27">
        <v>188923</v>
      </c>
      <c r="O247" s="27">
        <f t="shared" si="85"/>
        <v>377846</v>
      </c>
      <c r="P247" s="27">
        <v>0</v>
      </c>
      <c r="Q247" s="27">
        <f t="shared" si="86"/>
        <v>0</v>
      </c>
      <c r="R247" s="27">
        <v>0</v>
      </c>
      <c r="S247" s="27">
        <f t="shared" si="87"/>
        <v>0</v>
      </c>
      <c r="T247" s="27">
        <f t="shared" si="88"/>
        <v>188923</v>
      </c>
      <c r="U247" s="27">
        <f t="shared" si="89"/>
        <v>377846</v>
      </c>
      <c r="V247" s="27">
        <f t="shared" si="90"/>
        <v>0</v>
      </c>
      <c r="W247" s="23"/>
    </row>
    <row r="248" spans="1:23" ht="30" customHeight="1" x14ac:dyDescent="0.3">
      <c r="A248" s="23" t="s">
        <v>435</v>
      </c>
      <c r="B248" s="23" t="s">
        <v>437</v>
      </c>
      <c r="C248" s="23" t="s">
        <v>90</v>
      </c>
      <c r="D248" s="24">
        <v>4</v>
      </c>
      <c r="E248" s="27">
        <v>194075</v>
      </c>
      <c r="F248" s="27">
        <f t="shared" si="80"/>
        <v>776300</v>
      </c>
      <c r="G248" s="27">
        <v>0</v>
      </c>
      <c r="H248" s="27">
        <f t="shared" si="81"/>
        <v>0</v>
      </c>
      <c r="I248" s="27">
        <v>0</v>
      </c>
      <c r="J248" s="27">
        <f t="shared" si="82"/>
        <v>0</v>
      </c>
      <c r="K248" s="27">
        <f t="shared" si="83"/>
        <v>194075</v>
      </c>
      <c r="L248" s="27">
        <f t="shared" si="84"/>
        <v>776300</v>
      </c>
      <c r="M248" s="24">
        <v>4</v>
      </c>
      <c r="N248" s="27">
        <v>194075</v>
      </c>
      <c r="O248" s="27">
        <f t="shared" si="85"/>
        <v>776300</v>
      </c>
      <c r="P248" s="27">
        <v>0</v>
      </c>
      <c r="Q248" s="27">
        <f t="shared" si="86"/>
        <v>0</v>
      </c>
      <c r="R248" s="27">
        <v>0</v>
      </c>
      <c r="S248" s="27">
        <f t="shared" si="87"/>
        <v>0</v>
      </c>
      <c r="T248" s="27">
        <f t="shared" si="88"/>
        <v>194075</v>
      </c>
      <c r="U248" s="27">
        <f t="shared" si="89"/>
        <v>776300</v>
      </c>
      <c r="V248" s="27">
        <f t="shared" si="90"/>
        <v>0</v>
      </c>
      <c r="W248" s="23"/>
    </row>
    <row r="249" spans="1:23" ht="30" customHeight="1" x14ac:dyDescent="0.3">
      <c r="A249" s="23" t="s">
        <v>438</v>
      </c>
      <c r="B249" s="23" t="s">
        <v>0</v>
      </c>
      <c r="C249" s="23" t="s">
        <v>90</v>
      </c>
      <c r="D249" s="24">
        <v>6</v>
      </c>
      <c r="E249" s="27">
        <v>505540</v>
      </c>
      <c r="F249" s="27">
        <f t="shared" si="80"/>
        <v>3033240</v>
      </c>
      <c r="G249" s="27">
        <v>0</v>
      </c>
      <c r="H249" s="27">
        <f t="shared" si="81"/>
        <v>0</v>
      </c>
      <c r="I249" s="27">
        <v>0</v>
      </c>
      <c r="J249" s="27">
        <f t="shared" si="82"/>
        <v>0</v>
      </c>
      <c r="K249" s="27">
        <f t="shared" si="83"/>
        <v>505540</v>
      </c>
      <c r="L249" s="27">
        <f t="shared" si="84"/>
        <v>3033240</v>
      </c>
      <c r="M249" s="24">
        <v>6</v>
      </c>
      <c r="N249" s="27">
        <v>505540</v>
      </c>
      <c r="O249" s="27">
        <f t="shared" si="85"/>
        <v>3033240</v>
      </c>
      <c r="P249" s="27">
        <v>0</v>
      </c>
      <c r="Q249" s="27">
        <f t="shared" si="86"/>
        <v>0</v>
      </c>
      <c r="R249" s="27">
        <v>0</v>
      </c>
      <c r="S249" s="27">
        <f t="shared" si="87"/>
        <v>0</v>
      </c>
      <c r="T249" s="27">
        <f t="shared" si="88"/>
        <v>505540</v>
      </c>
      <c r="U249" s="27">
        <f t="shared" si="89"/>
        <v>3033240</v>
      </c>
      <c r="V249" s="27">
        <f t="shared" si="90"/>
        <v>0</v>
      </c>
      <c r="W249" s="23"/>
    </row>
    <row r="250" spans="1:23" ht="30" customHeight="1" x14ac:dyDescent="0.3">
      <c r="A250" s="23" t="s">
        <v>439</v>
      </c>
      <c r="B250" s="23" t="s">
        <v>440</v>
      </c>
      <c r="C250" s="23" t="s">
        <v>88</v>
      </c>
      <c r="D250" s="24">
        <v>111</v>
      </c>
      <c r="E250" s="27">
        <v>5152</v>
      </c>
      <c r="F250" s="27">
        <f t="shared" si="80"/>
        <v>571872</v>
      </c>
      <c r="G250" s="27">
        <v>0</v>
      </c>
      <c r="H250" s="27">
        <f t="shared" si="81"/>
        <v>0</v>
      </c>
      <c r="I250" s="27">
        <v>0</v>
      </c>
      <c r="J250" s="27">
        <f t="shared" si="82"/>
        <v>0</v>
      </c>
      <c r="K250" s="27">
        <f t="shared" si="83"/>
        <v>5152</v>
      </c>
      <c r="L250" s="27">
        <f t="shared" si="84"/>
        <v>571872</v>
      </c>
      <c r="M250" s="24">
        <v>111</v>
      </c>
      <c r="N250" s="27">
        <v>5152</v>
      </c>
      <c r="O250" s="27">
        <f t="shared" si="85"/>
        <v>571872</v>
      </c>
      <c r="P250" s="27">
        <v>0</v>
      </c>
      <c r="Q250" s="27">
        <f t="shared" si="86"/>
        <v>0</v>
      </c>
      <c r="R250" s="27">
        <v>0</v>
      </c>
      <c r="S250" s="27">
        <f t="shared" si="87"/>
        <v>0</v>
      </c>
      <c r="T250" s="27">
        <f t="shared" si="88"/>
        <v>5152</v>
      </c>
      <c r="U250" s="27">
        <f t="shared" si="89"/>
        <v>571872</v>
      </c>
      <c r="V250" s="27">
        <f t="shared" si="90"/>
        <v>0</v>
      </c>
      <c r="W250" s="23"/>
    </row>
    <row r="251" spans="1:23" ht="30" customHeight="1" x14ac:dyDescent="0.3">
      <c r="A251" s="23" t="s">
        <v>439</v>
      </c>
      <c r="B251" s="23" t="s">
        <v>441</v>
      </c>
      <c r="C251" s="23" t="s">
        <v>88</v>
      </c>
      <c r="D251" s="24">
        <v>95</v>
      </c>
      <c r="E251" s="27">
        <v>6079</v>
      </c>
      <c r="F251" s="27">
        <f t="shared" si="80"/>
        <v>577505</v>
      </c>
      <c r="G251" s="27">
        <v>0</v>
      </c>
      <c r="H251" s="27">
        <f t="shared" si="81"/>
        <v>0</v>
      </c>
      <c r="I251" s="27">
        <v>0</v>
      </c>
      <c r="J251" s="27">
        <f t="shared" si="82"/>
        <v>0</v>
      </c>
      <c r="K251" s="27">
        <f t="shared" si="83"/>
        <v>6079</v>
      </c>
      <c r="L251" s="27">
        <f t="shared" si="84"/>
        <v>577505</v>
      </c>
      <c r="M251" s="24">
        <v>95</v>
      </c>
      <c r="N251" s="27">
        <v>6079</v>
      </c>
      <c r="O251" s="27">
        <f t="shared" si="85"/>
        <v>577505</v>
      </c>
      <c r="P251" s="27">
        <v>0</v>
      </c>
      <c r="Q251" s="27">
        <f t="shared" si="86"/>
        <v>0</v>
      </c>
      <c r="R251" s="27">
        <v>0</v>
      </c>
      <c r="S251" s="27">
        <f t="shared" si="87"/>
        <v>0</v>
      </c>
      <c r="T251" s="27">
        <f t="shared" si="88"/>
        <v>6079</v>
      </c>
      <c r="U251" s="27">
        <f t="shared" si="89"/>
        <v>577505</v>
      </c>
      <c r="V251" s="27">
        <f t="shared" si="90"/>
        <v>0</v>
      </c>
      <c r="W251" s="23"/>
    </row>
    <row r="252" spans="1:23" ht="30" customHeight="1" x14ac:dyDescent="0.3">
      <c r="A252" s="23" t="s">
        <v>442</v>
      </c>
      <c r="B252" s="23" t="s">
        <v>443</v>
      </c>
      <c r="C252" s="23" t="s">
        <v>88</v>
      </c>
      <c r="D252" s="24">
        <v>90</v>
      </c>
      <c r="E252" s="27">
        <v>5152</v>
      </c>
      <c r="F252" s="27">
        <f t="shared" si="80"/>
        <v>463680</v>
      </c>
      <c r="G252" s="27">
        <v>0</v>
      </c>
      <c r="H252" s="27">
        <f t="shared" si="81"/>
        <v>0</v>
      </c>
      <c r="I252" s="27">
        <v>0</v>
      </c>
      <c r="J252" s="27">
        <f t="shared" si="82"/>
        <v>0</v>
      </c>
      <c r="K252" s="27">
        <f t="shared" si="83"/>
        <v>5152</v>
      </c>
      <c r="L252" s="27">
        <f t="shared" si="84"/>
        <v>463680</v>
      </c>
      <c r="M252" s="24">
        <v>90</v>
      </c>
      <c r="N252" s="27">
        <v>5152</v>
      </c>
      <c r="O252" s="27">
        <f t="shared" si="85"/>
        <v>463680</v>
      </c>
      <c r="P252" s="27">
        <v>0</v>
      </c>
      <c r="Q252" s="27">
        <f t="shared" si="86"/>
        <v>0</v>
      </c>
      <c r="R252" s="27">
        <v>0</v>
      </c>
      <c r="S252" s="27">
        <f t="shared" si="87"/>
        <v>0</v>
      </c>
      <c r="T252" s="27">
        <f t="shared" si="88"/>
        <v>5152</v>
      </c>
      <c r="U252" s="27">
        <f t="shared" si="89"/>
        <v>463680</v>
      </c>
      <c r="V252" s="27">
        <f t="shared" si="90"/>
        <v>0</v>
      </c>
      <c r="W252" s="23"/>
    </row>
    <row r="253" spans="1:23" ht="30" customHeight="1" x14ac:dyDescent="0.3">
      <c r="A253" s="23" t="s">
        <v>444</v>
      </c>
      <c r="B253" s="23" t="s">
        <v>0</v>
      </c>
      <c r="C253" s="23" t="s">
        <v>88</v>
      </c>
      <c r="D253" s="24">
        <v>103</v>
      </c>
      <c r="E253" s="27">
        <v>5495</v>
      </c>
      <c r="F253" s="27">
        <f t="shared" si="80"/>
        <v>565985</v>
      </c>
      <c r="G253" s="27">
        <v>0</v>
      </c>
      <c r="H253" s="27">
        <f t="shared" si="81"/>
        <v>0</v>
      </c>
      <c r="I253" s="27">
        <v>0</v>
      </c>
      <c r="J253" s="27">
        <f t="shared" si="82"/>
        <v>0</v>
      </c>
      <c r="K253" s="27">
        <f t="shared" si="83"/>
        <v>5495</v>
      </c>
      <c r="L253" s="27">
        <f t="shared" si="84"/>
        <v>565985</v>
      </c>
      <c r="M253" s="24">
        <v>103</v>
      </c>
      <c r="N253" s="27">
        <v>5495</v>
      </c>
      <c r="O253" s="27">
        <f t="shared" si="85"/>
        <v>565985</v>
      </c>
      <c r="P253" s="27">
        <v>0</v>
      </c>
      <c r="Q253" s="27">
        <f t="shared" si="86"/>
        <v>0</v>
      </c>
      <c r="R253" s="27">
        <v>0</v>
      </c>
      <c r="S253" s="27">
        <f t="shared" si="87"/>
        <v>0</v>
      </c>
      <c r="T253" s="27">
        <f t="shared" si="88"/>
        <v>5495</v>
      </c>
      <c r="U253" s="27">
        <f t="shared" si="89"/>
        <v>565985</v>
      </c>
      <c r="V253" s="27">
        <f t="shared" si="90"/>
        <v>0</v>
      </c>
      <c r="W253" s="23"/>
    </row>
    <row r="254" spans="1:23" ht="30" customHeight="1" x14ac:dyDescent="0.3">
      <c r="A254" s="23" t="s">
        <v>445</v>
      </c>
      <c r="B254" s="23" t="s">
        <v>0</v>
      </c>
      <c r="C254" s="23" t="s">
        <v>96</v>
      </c>
      <c r="D254" s="24">
        <v>16</v>
      </c>
      <c r="E254" s="27">
        <v>18978</v>
      </c>
      <c r="F254" s="27">
        <f t="shared" si="80"/>
        <v>303648</v>
      </c>
      <c r="G254" s="27">
        <v>0</v>
      </c>
      <c r="H254" s="27">
        <f t="shared" si="81"/>
        <v>0</v>
      </c>
      <c r="I254" s="27">
        <v>0</v>
      </c>
      <c r="J254" s="27">
        <f t="shared" si="82"/>
        <v>0</v>
      </c>
      <c r="K254" s="27">
        <f t="shared" si="83"/>
        <v>18978</v>
      </c>
      <c r="L254" s="27">
        <f t="shared" si="84"/>
        <v>303648</v>
      </c>
      <c r="M254" s="24">
        <v>16</v>
      </c>
      <c r="N254" s="27">
        <v>18978</v>
      </c>
      <c r="O254" s="27">
        <f t="shared" si="85"/>
        <v>303648</v>
      </c>
      <c r="P254" s="27">
        <v>0</v>
      </c>
      <c r="Q254" s="27">
        <f t="shared" si="86"/>
        <v>0</v>
      </c>
      <c r="R254" s="27">
        <v>0</v>
      </c>
      <c r="S254" s="27">
        <f t="shared" si="87"/>
        <v>0</v>
      </c>
      <c r="T254" s="27">
        <f t="shared" si="88"/>
        <v>18978</v>
      </c>
      <c r="U254" s="27">
        <f t="shared" si="89"/>
        <v>303648</v>
      </c>
      <c r="V254" s="27">
        <f t="shared" si="90"/>
        <v>0</v>
      </c>
      <c r="W254" s="23"/>
    </row>
    <row r="255" spans="1:23" ht="30" customHeight="1" x14ac:dyDescent="0.3">
      <c r="A255" s="23" t="s">
        <v>446</v>
      </c>
      <c r="B255" s="23" t="s">
        <v>0</v>
      </c>
      <c r="C255" s="23" t="s">
        <v>99</v>
      </c>
      <c r="D255" s="24">
        <v>2</v>
      </c>
      <c r="E255" s="27">
        <v>27479</v>
      </c>
      <c r="F255" s="27">
        <f t="shared" si="80"/>
        <v>54958</v>
      </c>
      <c r="G255" s="27">
        <v>0</v>
      </c>
      <c r="H255" s="27">
        <f t="shared" si="81"/>
        <v>0</v>
      </c>
      <c r="I255" s="27">
        <v>0</v>
      </c>
      <c r="J255" s="27">
        <f t="shared" si="82"/>
        <v>0</v>
      </c>
      <c r="K255" s="27">
        <f t="shared" si="83"/>
        <v>27479</v>
      </c>
      <c r="L255" s="27">
        <f t="shared" si="84"/>
        <v>54958</v>
      </c>
      <c r="M255" s="24">
        <v>2</v>
      </c>
      <c r="N255" s="27">
        <v>27479</v>
      </c>
      <c r="O255" s="27">
        <f t="shared" si="85"/>
        <v>54958</v>
      </c>
      <c r="P255" s="27">
        <v>0</v>
      </c>
      <c r="Q255" s="27">
        <f t="shared" si="86"/>
        <v>0</v>
      </c>
      <c r="R255" s="27">
        <v>0</v>
      </c>
      <c r="S255" s="27">
        <f t="shared" si="87"/>
        <v>0</v>
      </c>
      <c r="T255" s="27">
        <f t="shared" si="88"/>
        <v>27479</v>
      </c>
      <c r="U255" s="27">
        <f t="shared" si="89"/>
        <v>54958</v>
      </c>
      <c r="V255" s="27">
        <f t="shared" si="90"/>
        <v>0</v>
      </c>
      <c r="W255" s="23"/>
    </row>
    <row r="256" spans="1:23" ht="30" customHeight="1" x14ac:dyDescent="0.3">
      <c r="A256" s="23" t="s">
        <v>447</v>
      </c>
      <c r="B256" s="23" t="s">
        <v>0</v>
      </c>
      <c r="C256" s="23" t="s">
        <v>99</v>
      </c>
      <c r="D256" s="24">
        <v>4</v>
      </c>
      <c r="E256" s="27">
        <v>44740</v>
      </c>
      <c r="F256" s="27">
        <f t="shared" si="80"/>
        <v>178960</v>
      </c>
      <c r="G256" s="27">
        <v>0</v>
      </c>
      <c r="H256" s="27">
        <f t="shared" si="81"/>
        <v>0</v>
      </c>
      <c r="I256" s="27">
        <v>0</v>
      </c>
      <c r="J256" s="27">
        <f t="shared" si="82"/>
        <v>0</v>
      </c>
      <c r="K256" s="27">
        <f t="shared" si="83"/>
        <v>44740</v>
      </c>
      <c r="L256" s="27">
        <f t="shared" si="84"/>
        <v>178960</v>
      </c>
      <c r="M256" s="24">
        <v>4</v>
      </c>
      <c r="N256" s="27">
        <v>44740</v>
      </c>
      <c r="O256" s="27">
        <f t="shared" si="85"/>
        <v>178960</v>
      </c>
      <c r="P256" s="27">
        <v>0</v>
      </c>
      <c r="Q256" s="27">
        <f t="shared" si="86"/>
        <v>0</v>
      </c>
      <c r="R256" s="27">
        <v>0</v>
      </c>
      <c r="S256" s="27">
        <f t="shared" si="87"/>
        <v>0</v>
      </c>
      <c r="T256" s="27">
        <f t="shared" si="88"/>
        <v>44740</v>
      </c>
      <c r="U256" s="27">
        <f t="shared" si="89"/>
        <v>178960</v>
      </c>
      <c r="V256" s="27">
        <f t="shared" si="90"/>
        <v>0</v>
      </c>
      <c r="W256" s="23"/>
    </row>
    <row r="257" spans="1:23" ht="30" customHeight="1" x14ac:dyDescent="0.3">
      <c r="A257" s="23" t="s">
        <v>448</v>
      </c>
      <c r="B257" s="23" t="s">
        <v>0</v>
      </c>
      <c r="C257" s="23" t="s">
        <v>99</v>
      </c>
      <c r="D257" s="24">
        <v>6</v>
      </c>
      <c r="E257" s="27">
        <v>11163</v>
      </c>
      <c r="F257" s="27">
        <f t="shared" si="80"/>
        <v>66978</v>
      </c>
      <c r="G257" s="27">
        <v>0</v>
      </c>
      <c r="H257" s="27">
        <f t="shared" si="81"/>
        <v>0</v>
      </c>
      <c r="I257" s="27">
        <v>0</v>
      </c>
      <c r="J257" s="27">
        <f t="shared" si="82"/>
        <v>0</v>
      </c>
      <c r="K257" s="27">
        <f t="shared" si="83"/>
        <v>11163</v>
      </c>
      <c r="L257" s="27">
        <f t="shared" si="84"/>
        <v>66978</v>
      </c>
      <c r="M257" s="24">
        <v>6</v>
      </c>
      <c r="N257" s="27">
        <v>11163</v>
      </c>
      <c r="O257" s="27">
        <f t="shared" si="85"/>
        <v>66978</v>
      </c>
      <c r="P257" s="27">
        <v>0</v>
      </c>
      <c r="Q257" s="27">
        <f t="shared" si="86"/>
        <v>0</v>
      </c>
      <c r="R257" s="27">
        <v>0</v>
      </c>
      <c r="S257" s="27">
        <f t="shared" si="87"/>
        <v>0</v>
      </c>
      <c r="T257" s="27">
        <f t="shared" si="88"/>
        <v>11163</v>
      </c>
      <c r="U257" s="27">
        <f t="shared" si="89"/>
        <v>66978</v>
      </c>
      <c r="V257" s="27">
        <f t="shared" si="90"/>
        <v>0</v>
      </c>
      <c r="W257" s="23"/>
    </row>
    <row r="258" spans="1:23" ht="30" customHeight="1" x14ac:dyDescent="0.3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7">
        <f t="shared" si="90"/>
        <v>0</v>
      </c>
      <c r="W258" s="24"/>
    </row>
    <row r="259" spans="1:23" ht="30" customHeight="1" x14ac:dyDescent="0.3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7">
        <f t="shared" si="90"/>
        <v>0</v>
      </c>
      <c r="W259" s="24"/>
    </row>
    <row r="260" spans="1:23" ht="30" customHeight="1" x14ac:dyDescent="0.3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7">
        <f t="shared" si="90"/>
        <v>0</v>
      </c>
      <c r="W260" s="24"/>
    </row>
    <row r="261" spans="1:23" ht="30" customHeight="1" x14ac:dyDescent="0.3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7">
        <f t="shared" si="90"/>
        <v>0</v>
      </c>
      <c r="W261" s="24"/>
    </row>
    <row r="262" spans="1:23" ht="30" customHeight="1" x14ac:dyDescent="0.3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7">
        <f t="shared" si="90"/>
        <v>0</v>
      </c>
      <c r="W262" s="24"/>
    </row>
    <row r="263" spans="1:23" ht="30" customHeight="1" x14ac:dyDescent="0.3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7">
        <f t="shared" si="90"/>
        <v>0</v>
      </c>
      <c r="W263" s="24"/>
    </row>
    <row r="264" spans="1:23" ht="30" customHeight="1" x14ac:dyDescent="0.3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7">
        <f t="shared" si="90"/>
        <v>0</v>
      </c>
      <c r="W264" s="24"/>
    </row>
    <row r="265" spans="1:23" ht="30" customHeight="1" x14ac:dyDescent="0.3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7">
        <f t="shared" si="90"/>
        <v>0</v>
      </c>
      <c r="W265" s="24"/>
    </row>
    <row r="266" spans="1:23" ht="30" customHeight="1" x14ac:dyDescent="0.3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7">
        <f t="shared" si="90"/>
        <v>0</v>
      </c>
      <c r="W266" s="24"/>
    </row>
    <row r="267" spans="1:23" ht="30" customHeight="1" x14ac:dyDescent="0.3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</row>
    <row r="268" spans="1:23" ht="30" customHeight="1" x14ac:dyDescent="0.3">
      <c r="A268" s="44" t="s">
        <v>86</v>
      </c>
      <c r="B268" s="45"/>
      <c r="C268" s="45"/>
      <c r="D268" s="45"/>
      <c r="E268" s="45"/>
      <c r="F268" s="46">
        <f>SUM(F246:F267)</f>
        <v>10199838</v>
      </c>
      <c r="G268" s="45"/>
      <c r="H268" s="46">
        <f>SUM(H246:H267)</f>
        <v>0</v>
      </c>
      <c r="I268" s="45"/>
      <c r="J268" s="46">
        <f>SUM(J246:J267)</f>
        <v>0</v>
      </c>
      <c r="K268" s="45"/>
      <c r="L268" s="46">
        <f>SUM(L246:L267)</f>
        <v>10199838</v>
      </c>
      <c r="M268" s="45"/>
      <c r="N268" s="45"/>
      <c r="O268" s="46">
        <f>SUM(O246:O267)</f>
        <v>10199838</v>
      </c>
      <c r="P268" s="45"/>
      <c r="Q268" s="46">
        <f>SUM(Q246:Q267)</f>
        <v>0</v>
      </c>
      <c r="R268" s="45"/>
      <c r="S268" s="46">
        <f>SUM(S246:S267)</f>
        <v>0</v>
      </c>
      <c r="T268" s="45"/>
      <c r="U268" s="46">
        <f>SUM(U246:U267)</f>
        <v>10199838</v>
      </c>
      <c r="V268" s="46">
        <f>U268-L268</f>
        <v>0</v>
      </c>
      <c r="W268" s="45"/>
    </row>
    <row r="269" spans="1:23" ht="30" customHeight="1" x14ac:dyDescent="0.3">
      <c r="A269" s="23" t="s">
        <v>449</v>
      </c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</row>
    <row r="270" spans="1:23" ht="30" customHeight="1" x14ac:dyDescent="0.3">
      <c r="A270" s="23" t="s">
        <v>450</v>
      </c>
      <c r="B270" s="23" t="s">
        <v>451</v>
      </c>
      <c r="C270" s="23" t="s">
        <v>87</v>
      </c>
      <c r="D270" s="24">
        <v>1</v>
      </c>
      <c r="E270" s="31">
        <v>1558673</v>
      </c>
      <c r="F270" s="27">
        <f t="shared" ref="F270" si="91">INT(D270*E270)</f>
        <v>1558673</v>
      </c>
      <c r="G270" s="31">
        <v>691363</v>
      </c>
      <c r="H270" s="27">
        <f t="shared" ref="H270" si="92">INT(D270*G270)</f>
        <v>691363</v>
      </c>
      <c r="I270" s="31">
        <v>71476</v>
      </c>
      <c r="J270" s="27">
        <f t="shared" ref="J270" si="93">INT(D270*I270)</f>
        <v>71476</v>
      </c>
      <c r="K270" s="27">
        <f t="shared" ref="K270" si="94">E270+G270+I270</f>
        <v>2321512</v>
      </c>
      <c r="L270" s="27">
        <f t="shared" ref="L270" si="95">INT(D270*K270)</f>
        <v>2321512</v>
      </c>
      <c r="M270" s="24">
        <v>1</v>
      </c>
      <c r="N270" s="87">
        <f>신규일위대가목록!E4</f>
        <v>1543195</v>
      </c>
      <c r="O270" s="27">
        <f t="shared" ref="O270" si="96">INT(M270*N270)</f>
        <v>1543195</v>
      </c>
      <c r="P270" s="87">
        <f>신규일위대가목록!F4</f>
        <v>3761234</v>
      </c>
      <c r="Q270" s="27">
        <f t="shared" ref="Q270" si="97">INT(M270*P270)</f>
        <v>3761234</v>
      </c>
      <c r="R270" s="87">
        <f>신규일위대가목록!G4</f>
        <v>54769</v>
      </c>
      <c r="S270" s="27">
        <f t="shared" ref="S270" si="98">INT(M270*R270)</f>
        <v>54769</v>
      </c>
      <c r="T270" s="27">
        <f t="shared" ref="T270" si="99">N270+P270+R270</f>
        <v>5359198</v>
      </c>
      <c r="U270" s="27">
        <f t="shared" ref="U270" si="100">INT(M270*T270)</f>
        <v>5359198</v>
      </c>
      <c r="V270" s="27">
        <f t="shared" ref="V270:V290" si="101">U270-L270</f>
        <v>3037686</v>
      </c>
      <c r="W270" s="23"/>
    </row>
    <row r="271" spans="1:23" ht="30" customHeight="1" x14ac:dyDescent="0.3">
      <c r="A271" s="23"/>
      <c r="B271" s="23"/>
      <c r="C271" s="23"/>
      <c r="D271" s="24"/>
      <c r="E271" s="27"/>
      <c r="F271" s="27">
        <v>0</v>
      </c>
      <c r="G271" s="27"/>
      <c r="H271" s="27">
        <v>0</v>
      </c>
      <c r="I271" s="27"/>
      <c r="J271" s="27">
        <v>0</v>
      </c>
      <c r="K271" s="27">
        <v>0</v>
      </c>
      <c r="L271" s="27">
        <v>0</v>
      </c>
      <c r="M271" s="24"/>
      <c r="N271" s="27"/>
      <c r="O271" s="27">
        <v>0</v>
      </c>
      <c r="P271" s="27"/>
      <c r="Q271" s="27">
        <v>0</v>
      </c>
      <c r="R271" s="27"/>
      <c r="S271" s="27">
        <v>0</v>
      </c>
      <c r="T271" s="27">
        <v>0</v>
      </c>
      <c r="U271" s="27">
        <v>0</v>
      </c>
      <c r="V271" s="27">
        <f t="shared" si="101"/>
        <v>0</v>
      </c>
      <c r="W271" s="23"/>
    </row>
    <row r="272" spans="1:23" ht="30" customHeight="1" x14ac:dyDescent="0.3">
      <c r="A272" s="23"/>
      <c r="B272" s="23"/>
      <c r="C272" s="23"/>
      <c r="D272" s="24"/>
      <c r="E272" s="27"/>
      <c r="F272" s="27">
        <v>0</v>
      </c>
      <c r="G272" s="27"/>
      <c r="H272" s="27">
        <v>0</v>
      </c>
      <c r="I272" s="27"/>
      <c r="J272" s="27">
        <v>0</v>
      </c>
      <c r="K272" s="27">
        <v>0</v>
      </c>
      <c r="L272" s="27">
        <v>0</v>
      </c>
      <c r="M272" s="24"/>
      <c r="N272" s="27"/>
      <c r="O272" s="27">
        <v>0</v>
      </c>
      <c r="P272" s="27"/>
      <c r="Q272" s="27">
        <v>0</v>
      </c>
      <c r="R272" s="27"/>
      <c r="S272" s="27">
        <v>0</v>
      </c>
      <c r="T272" s="27">
        <v>0</v>
      </c>
      <c r="U272" s="27">
        <v>0</v>
      </c>
      <c r="V272" s="27">
        <f t="shared" si="101"/>
        <v>0</v>
      </c>
      <c r="W272" s="23"/>
    </row>
    <row r="273" spans="1:23" ht="30" customHeight="1" x14ac:dyDescent="0.3">
      <c r="A273" s="23"/>
      <c r="B273" s="23"/>
      <c r="C273" s="23"/>
      <c r="D273" s="24"/>
      <c r="E273" s="27"/>
      <c r="F273" s="27">
        <v>0</v>
      </c>
      <c r="G273" s="27"/>
      <c r="H273" s="27">
        <v>0</v>
      </c>
      <c r="I273" s="27"/>
      <c r="J273" s="27">
        <v>0</v>
      </c>
      <c r="K273" s="27">
        <v>0</v>
      </c>
      <c r="L273" s="27">
        <v>0</v>
      </c>
      <c r="M273" s="24"/>
      <c r="N273" s="27"/>
      <c r="O273" s="27">
        <v>0</v>
      </c>
      <c r="P273" s="27"/>
      <c r="Q273" s="27">
        <v>0</v>
      </c>
      <c r="R273" s="27"/>
      <c r="S273" s="27">
        <v>0</v>
      </c>
      <c r="T273" s="27">
        <v>0</v>
      </c>
      <c r="U273" s="27">
        <v>0</v>
      </c>
      <c r="V273" s="27">
        <f t="shared" si="101"/>
        <v>0</v>
      </c>
      <c r="W273" s="23"/>
    </row>
    <row r="274" spans="1:23" ht="30" customHeight="1" x14ac:dyDescent="0.3">
      <c r="A274" s="23"/>
      <c r="B274" s="23"/>
      <c r="C274" s="23"/>
      <c r="D274" s="24"/>
      <c r="E274" s="27"/>
      <c r="F274" s="27">
        <v>0</v>
      </c>
      <c r="G274" s="27"/>
      <c r="H274" s="27">
        <v>0</v>
      </c>
      <c r="I274" s="27"/>
      <c r="J274" s="27">
        <v>0</v>
      </c>
      <c r="K274" s="27">
        <v>0</v>
      </c>
      <c r="L274" s="27">
        <v>0</v>
      </c>
      <c r="M274" s="24"/>
      <c r="N274" s="27"/>
      <c r="O274" s="27">
        <v>0</v>
      </c>
      <c r="P274" s="27"/>
      <c r="Q274" s="27">
        <v>0</v>
      </c>
      <c r="R274" s="27"/>
      <c r="S274" s="27">
        <v>0</v>
      </c>
      <c r="T274" s="27">
        <v>0</v>
      </c>
      <c r="U274" s="27">
        <v>0</v>
      </c>
      <c r="V274" s="27">
        <f t="shared" si="101"/>
        <v>0</v>
      </c>
      <c r="W274" s="23"/>
    </row>
    <row r="275" spans="1:23" ht="30" customHeight="1" x14ac:dyDescent="0.3">
      <c r="A275" s="23"/>
      <c r="B275" s="23"/>
      <c r="C275" s="23"/>
      <c r="D275" s="24"/>
      <c r="E275" s="27"/>
      <c r="F275" s="27">
        <v>0</v>
      </c>
      <c r="G275" s="27"/>
      <c r="H275" s="27">
        <v>0</v>
      </c>
      <c r="I275" s="27"/>
      <c r="J275" s="27">
        <v>0</v>
      </c>
      <c r="K275" s="27">
        <v>0</v>
      </c>
      <c r="L275" s="27">
        <v>0</v>
      </c>
      <c r="M275" s="24"/>
      <c r="N275" s="27"/>
      <c r="O275" s="27">
        <v>0</v>
      </c>
      <c r="P275" s="27"/>
      <c r="Q275" s="27">
        <v>0</v>
      </c>
      <c r="R275" s="27"/>
      <c r="S275" s="27">
        <v>0</v>
      </c>
      <c r="T275" s="27">
        <v>0</v>
      </c>
      <c r="U275" s="27">
        <v>0</v>
      </c>
      <c r="V275" s="27">
        <f t="shared" si="101"/>
        <v>0</v>
      </c>
      <c r="W275" s="23"/>
    </row>
    <row r="276" spans="1:23" ht="30" customHeight="1" x14ac:dyDescent="0.3">
      <c r="A276" s="23"/>
      <c r="B276" s="23"/>
      <c r="C276" s="23"/>
      <c r="D276" s="24"/>
      <c r="E276" s="27"/>
      <c r="F276" s="27">
        <v>0</v>
      </c>
      <c r="G276" s="27"/>
      <c r="H276" s="27">
        <v>0</v>
      </c>
      <c r="I276" s="27"/>
      <c r="J276" s="27">
        <v>0</v>
      </c>
      <c r="K276" s="27">
        <v>0</v>
      </c>
      <c r="L276" s="27">
        <v>0</v>
      </c>
      <c r="M276" s="24"/>
      <c r="N276" s="27"/>
      <c r="O276" s="27">
        <v>0</v>
      </c>
      <c r="P276" s="27"/>
      <c r="Q276" s="27">
        <v>0</v>
      </c>
      <c r="R276" s="27"/>
      <c r="S276" s="27">
        <v>0</v>
      </c>
      <c r="T276" s="27">
        <v>0</v>
      </c>
      <c r="U276" s="27">
        <v>0</v>
      </c>
      <c r="V276" s="27">
        <f t="shared" si="101"/>
        <v>0</v>
      </c>
      <c r="W276" s="23"/>
    </row>
    <row r="277" spans="1:23" ht="30" customHeight="1" x14ac:dyDescent="0.3">
      <c r="A277" s="23"/>
      <c r="B277" s="23"/>
      <c r="C277" s="23"/>
      <c r="D277" s="24"/>
      <c r="E277" s="27"/>
      <c r="F277" s="27">
        <v>0</v>
      </c>
      <c r="G277" s="27"/>
      <c r="H277" s="27">
        <v>0</v>
      </c>
      <c r="I277" s="27"/>
      <c r="J277" s="27">
        <v>0</v>
      </c>
      <c r="K277" s="27">
        <v>0</v>
      </c>
      <c r="L277" s="27">
        <v>0</v>
      </c>
      <c r="M277" s="24"/>
      <c r="N277" s="27"/>
      <c r="O277" s="27">
        <v>0</v>
      </c>
      <c r="P277" s="27"/>
      <c r="Q277" s="27">
        <v>0</v>
      </c>
      <c r="R277" s="27"/>
      <c r="S277" s="27">
        <v>0</v>
      </c>
      <c r="T277" s="27">
        <v>0</v>
      </c>
      <c r="U277" s="27">
        <v>0</v>
      </c>
      <c r="V277" s="27">
        <f t="shared" si="101"/>
        <v>0</v>
      </c>
      <c r="W277" s="23"/>
    </row>
    <row r="278" spans="1:23" ht="30" customHeight="1" x14ac:dyDescent="0.3">
      <c r="A278" s="23"/>
      <c r="B278" s="23"/>
      <c r="C278" s="23"/>
      <c r="D278" s="24"/>
      <c r="E278" s="27"/>
      <c r="F278" s="27">
        <v>0</v>
      </c>
      <c r="G278" s="27"/>
      <c r="H278" s="27">
        <v>0</v>
      </c>
      <c r="I278" s="27"/>
      <c r="J278" s="27">
        <v>0</v>
      </c>
      <c r="K278" s="27">
        <v>0</v>
      </c>
      <c r="L278" s="27">
        <v>0</v>
      </c>
      <c r="M278" s="24"/>
      <c r="N278" s="27"/>
      <c r="O278" s="27">
        <v>0</v>
      </c>
      <c r="P278" s="27"/>
      <c r="Q278" s="27">
        <v>0</v>
      </c>
      <c r="R278" s="27"/>
      <c r="S278" s="27">
        <v>0</v>
      </c>
      <c r="T278" s="27">
        <v>0</v>
      </c>
      <c r="U278" s="27">
        <v>0</v>
      </c>
      <c r="V278" s="27">
        <f t="shared" si="101"/>
        <v>0</v>
      </c>
      <c r="W278" s="23"/>
    </row>
    <row r="279" spans="1:23" ht="30" customHeight="1" x14ac:dyDescent="0.3">
      <c r="A279" s="23"/>
      <c r="B279" s="23"/>
      <c r="C279" s="23"/>
      <c r="D279" s="24"/>
      <c r="E279" s="27"/>
      <c r="F279" s="27">
        <v>0</v>
      </c>
      <c r="G279" s="27"/>
      <c r="H279" s="27">
        <v>0</v>
      </c>
      <c r="I279" s="27"/>
      <c r="J279" s="27">
        <v>0</v>
      </c>
      <c r="K279" s="27">
        <v>0</v>
      </c>
      <c r="L279" s="27">
        <v>0</v>
      </c>
      <c r="M279" s="24"/>
      <c r="N279" s="27"/>
      <c r="O279" s="27">
        <v>0</v>
      </c>
      <c r="P279" s="27"/>
      <c r="Q279" s="27">
        <v>0</v>
      </c>
      <c r="R279" s="27"/>
      <c r="S279" s="27">
        <v>0</v>
      </c>
      <c r="T279" s="27">
        <v>0</v>
      </c>
      <c r="U279" s="27">
        <v>0</v>
      </c>
      <c r="V279" s="27">
        <f t="shared" si="101"/>
        <v>0</v>
      </c>
      <c r="W279" s="23"/>
    </row>
    <row r="280" spans="1:23" ht="30" customHeight="1" x14ac:dyDescent="0.3">
      <c r="A280" s="23"/>
      <c r="B280" s="23"/>
      <c r="C280" s="23"/>
      <c r="D280" s="24"/>
      <c r="E280" s="27"/>
      <c r="F280" s="27">
        <v>0</v>
      </c>
      <c r="G280" s="27"/>
      <c r="H280" s="27">
        <v>0</v>
      </c>
      <c r="I280" s="27"/>
      <c r="J280" s="27">
        <v>0</v>
      </c>
      <c r="K280" s="27">
        <v>0</v>
      </c>
      <c r="L280" s="27">
        <v>0</v>
      </c>
      <c r="M280" s="24"/>
      <c r="N280" s="27"/>
      <c r="O280" s="27">
        <v>0</v>
      </c>
      <c r="P280" s="27"/>
      <c r="Q280" s="27">
        <v>0</v>
      </c>
      <c r="R280" s="27"/>
      <c r="S280" s="27">
        <v>0</v>
      </c>
      <c r="T280" s="27">
        <v>0</v>
      </c>
      <c r="U280" s="27">
        <v>0</v>
      </c>
      <c r="V280" s="27">
        <f t="shared" si="101"/>
        <v>0</v>
      </c>
      <c r="W280" s="23"/>
    </row>
    <row r="281" spans="1:23" ht="30" customHeight="1" x14ac:dyDescent="0.3">
      <c r="A281" s="23"/>
      <c r="B281" s="23"/>
      <c r="C281" s="23"/>
      <c r="D281" s="24"/>
      <c r="E281" s="27"/>
      <c r="F281" s="27">
        <v>0</v>
      </c>
      <c r="G281" s="27"/>
      <c r="H281" s="27">
        <v>0</v>
      </c>
      <c r="I281" s="27"/>
      <c r="J281" s="27">
        <v>0</v>
      </c>
      <c r="K281" s="27">
        <v>0</v>
      </c>
      <c r="L281" s="27">
        <v>0</v>
      </c>
      <c r="M281" s="24"/>
      <c r="N281" s="27"/>
      <c r="O281" s="27">
        <v>0</v>
      </c>
      <c r="P281" s="27"/>
      <c r="Q281" s="27">
        <v>0</v>
      </c>
      <c r="R281" s="27"/>
      <c r="S281" s="27">
        <v>0</v>
      </c>
      <c r="T281" s="27">
        <v>0</v>
      </c>
      <c r="U281" s="27">
        <v>0</v>
      </c>
      <c r="V281" s="27">
        <f t="shared" si="101"/>
        <v>0</v>
      </c>
      <c r="W281" s="23"/>
    </row>
    <row r="282" spans="1:23" ht="30" customHeight="1" x14ac:dyDescent="0.3">
      <c r="A282" s="23"/>
      <c r="B282" s="23"/>
      <c r="C282" s="23"/>
      <c r="D282" s="24"/>
      <c r="E282" s="27"/>
      <c r="F282" s="27">
        <v>0</v>
      </c>
      <c r="G282" s="27"/>
      <c r="H282" s="27">
        <v>0</v>
      </c>
      <c r="I282" s="27"/>
      <c r="J282" s="27">
        <v>0</v>
      </c>
      <c r="K282" s="27">
        <v>0</v>
      </c>
      <c r="L282" s="27">
        <v>0</v>
      </c>
      <c r="M282" s="24"/>
      <c r="N282" s="27"/>
      <c r="O282" s="27">
        <v>0</v>
      </c>
      <c r="P282" s="27"/>
      <c r="Q282" s="27">
        <v>0</v>
      </c>
      <c r="R282" s="27"/>
      <c r="S282" s="27">
        <v>0</v>
      </c>
      <c r="T282" s="27">
        <v>0</v>
      </c>
      <c r="U282" s="27">
        <v>0</v>
      </c>
      <c r="V282" s="27">
        <f t="shared" si="101"/>
        <v>0</v>
      </c>
      <c r="W282" s="23"/>
    </row>
    <row r="283" spans="1:23" ht="30" customHeight="1" x14ac:dyDescent="0.3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7">
        <f t="shared" si="101"/>
        <v>0</v>
      </c>
      <c r="W283" s="24"/>
    </row>
    <row r="284" spans="1:23" ht="30" customHeight="1" x14ac:dyDescent="0.3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7">
        <f t="shared" si="101"/>
        <v>0</v>
      </c>
      <c r="W284" s="24"/>
    </row>
    <row r="285" spans="1:23" ht="30" customHeight="1" x14ac:dyDescent="0.3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7">
        <f t="shared" si="101"/>
        <v>0</v>
      </c>
      <c r="W285" s="24"/>
    </row>
    <row r="286" spans="1:23" ht="30" customHeight="1" x14ac:dyDescent="0.3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7">
        <f t="shared" si="101"/>
        <v>0</v>
      </c>
      <c r="W286" s="24"/>
    </row>
    <row r="287" spans="1:23" ht="30" customHeight="1" x14ac:dyDescent="0.3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7">
        <f t="shared" si="101"/>
        <v>0</v>
      </c>
      <c r="W287" s="24"/>
    </row>
    <row r="288" spans="1:23" ht="30" customHeight="1" x14ac:dyDescent="0.3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7">
        <f t="shared" si="101"/>
        <v>0</v>
      </c>
      <c r="W288" s="24"/>
    </row>
    <row r="289" spans="1:23" ht="30" customHeight="1" x14ac:dyDescent="0.3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7">
        <f t="shared" si="101"/>
        <v>0</v>
      </c>
      <c r="W289" s="24"/>
    </row>
    <row r="290" spans="1:23" ht="30" customHeight="1" x14ac:dyDescent="0.3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7">
        <f t="shared" si="101"/>
        <v>0</v>
      </c>
      <c r="W290" s="24"/>
    </row>
    <row r="291" spans="1:23" ht="30" customHeight="1" x14ac:dyDescent="0.3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</row>
    <row r="292" spans="1:23" ht="30" customHeight="1" x14ac:dyDescent="0.3">
      <c r="A292" s="44" t="s">
        <v>86</v>
      </c>
      <c r="B292" s="45"/>
      <c r="C292" s="45"/>
      <c r="D292" s="45"/>
      <c r="E292" s="45"/>
      <c r="F292" s="46">
        <f>SUM(F270:F291)</f>
        <v>1558673</v>
      </c>
      <c r="G292" s="45"/>
      <c r="H292" s="46">
        <f>SUM(H270:H291)</f>
        <v>691363</v>
      </c>
      <c r="I292" s="45"/>
      <c r="J292" s="46">
        <f>SUM(J270:J291)</f>
        <v>71476</v>
      </c>
      <c r="K292" s="45"/>
      <c r="L292" s="46">
        <f>SUM(L270:L291)</f>
        <v>2321512</v>
      </c>
      <c r="M292" s="45"/>
      <c r="N292" s="45"/>
      <c r="O292" s="46">
        <f>SUM(O270:O291)</f>
        <v>1543195</v>
      </c>
      <c r="P292" s="45"/>
      <c r="Q292" s="46">
        <f>SUM(Q270:Q291)</f>
        <v>3761234</v>
      </c>
      <c r="R292" s="45"/>
      <c r="S292" s="46">
        <f>SUM(S270:S291)</f>
        <v>54769</v>
      </c>
      <c r="T292" s="45"/>
      <c r="U292" s="46">
        <f>SUM(U270:U291)</f>
        <v>5359198</v>
      </c>
      <c r="V292" s="46">
        <f>U292-L292</f>
        <v>3037686</v>
      </c>
      <c r="W292" s="45"/>
    </row>
  </sheetData>
  <mergeCells count="17">
    <mergeCell ref="T3:U3"/>
    <mergeCell ref="A2:A4"/>
    <mergeCell ref="B2:B4"/>
    <mergeCell ref="C2:C4"/>
    <mergeCell ref="W2:W4"/>
    <mergeCell ref="M2:U2"/>
    <mergeCell ref="D2:L2"/>
    <mergeCell ref="V2:V4"/>
    <mergeCell ref="G3:H3"/>
    <mergeCell ref="I3:J3"/>
    <mergeCell ref="K3:L3"/>
    <mergeCell ref="D3:D4"/>
    <mergeCell ref="E3:F3"/>
    <mergeCell ref="M3:M4"/>
    <mergeCell ref="N3:O3"/>
    <mergeCell ref="P3:Q3"/>
    <mergeCell ref="R3:S3"/>
  </mergeCells>
  <phoneticPr fontId="2" type="noConversion"/>
  <pageMargins left="0.59055118110236227" right="0.59055118110236227" top="0.59055118110236227" bottom="0.39370078740157483" header="0" footer="0"/>
  <pageSetup paperSize="9" scale="38" fitToHeight="0" orientation="landscape" r:id="rId1"/>
  <rowBreaks count="8" manualBreakCount="8">
    <brk id="28" max="16383" man="1"/>
    <brk id="76" max="16383" man="1"/>
    <brk id="100" max="16383" man="1"/>
    <brk id="124" max="16383" man="1"/>
    <brk id="172" max="16383" man="1"/>
    <brk id="220" max="16383" man="1"/>
    <brk id="244" max="16383" man="1"/>
    <brk id="29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opLeftCell="B1" zoomScale="85" workbookViewId="0">
      <pane xSplit="3" ySplit="3" topLeftCell="E4" activePane="bottomRight" state="frozen"/>
      <selection activeCell="O8" sqref="O8"/>
      <selection pane="topRight" activeCell="O8" sqref="O8"/>
      <selection pane="bottomLeft" activeCell="O8" sqref="O8"/>
      <selection pane="bottomRight" activeCell="B10" sqref="B10:D10"/>
    </sheetView>
  </sheetViews>
  <sheetFormatPr defaultColWidth="9" defaultRowHeight="16.5" customHeight="1" x14ac:dyDescent="0.3"/>
  <cols>
    <col min="1" max="1" width="11.625" style="100" hidden="1" customWidth="1"/>
    <col min="2" max="3" width="30.625" style="100" customWidth="1"/>
    <col min="4" max="4" width="4.625" style="100" customWidth="1"/>
    <col min="5" max="8" width="13.625" style="100" customWidth="1"/>
    <col min="9" max="9" width="8.625" style="100" customWidth="1"/>
    <col min="10" max="10" width="12.625" style="100" customWidth="1"/>
    <col min="11" max="13" width="2.625" style="100" hidden="1" customWidth="1"/>
    <col min="14" max="16384" width="9" style="100"/>
  </cols>
  <sheetData>
    <row r="1" spans="1:13" ht="30" customHeight="1" x14ac:dyDescent="0.3">
      <c r="A1" s="219" t="s">
        <v>628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3" ht="30" customHeight="1" x14ac:dyDescent="0.3">
      <c r="A2" s="220"/>
      <c r="B2" s="220"/>
      <c r="C2" s="220"/>
      <c r="D2" s="220"/>
      <c r="E2" s="220"/>
      <c r="F2" s="220"/>
      <c r="G2" s="220"/>
      <c r="H2" s="220"/>
      <c r="I2" s="220"/>
      <c r="J2" s="220"/>
    </row>
    <row r="3" spans="1:13" ht="30" customHeight="1" x14ac:dyDescent="0.3">
      <c r="A3" s="109" t="s">
        <v>550</v>
      </c>
      <c r="B3" s="109" t="s">
        <v>75</v>
      </c>
      <c r="C3" s="109" t="s">
        <v>76</v>
      </c>
      <c r="D3" s="109" t="s">
        <v>77</v>
      </c>
      <c r="E3" s="109" t="s">
        <v>627</v>
      </c>
      <c r="F3" s="109" t="s">
        <v>552</v>
      </c>
      <c r="G3" s="109" t="s">
        <v>553</v>
      </c>
      <c r="H3" s="109" t="s">
        <v>626</v>
      </c>
      <c r="I3" s="109" t="s">
        <v>554</v>
      </c>
      <c r="J3" s="109" t="s">
        <v>625</v>
      </c>
      <c r="K3" s="111" t="s">
        <v>624</v>
      </c>
      <c r="L3" s="111" t="s">
        <v>623</v>
      </c>
      <c r="M3" s="111" t="s">
        <v>622</v>
      </c>
    </row>
    <row r="4" spans="1:13" ht="30" hidden="1" customHeight="1" x14ac:dyDescent="0.3">
      <c r="A4" s="103" t="s">
        <v>621</v>
      </c>
      <c r="B4" s="103" t="s">
        <v>629</v>
      </c>
      <c r="C4" s="103" t="s">
        <v>451</v>
      </c>
      <c r="D4" s="103" t="s">
        <v>630</v>
      </c>
      <c r="E4" s="115">
        <f>'신규일위대가(정화조)'!O21</f>
        <v>1543195</v>
      </c>
      <c r="F4" s="115">
        <f>'신규일위대가(정화조)'!Q21</f>
        <v>3761234</v>
      </c>
      <c r="G4" s="115">
        <f>'신규일위대가(정화조)'!S21</f>
        <v>54769</v>
      </c>
      <c r="H4" s="115">
        <f t="shared" ref="H4:H26" si="0">E4+F4+G4</f>
        <v>5359198</v>
      </c>
      <c r="I4" s="103"/>
      <c r="J4" s="103"/>
      <c r="K4" s="106" t="s">
        <v>0</v>
      </c>
      <c r="L4" s="106" t="s">
        <v>0</v>
      </c>
      <c r="M4" s="106" t="s">
        <v>0</v>
      </c>
    </row>
    <row r="5" spans="1:13" ht="30" hidden="1" customHeight="1" x14ac:dyDescent="0.3">
      <c r="A5" s="103"/>
      <c r="B5" s="103" t="s">
        <v>696</v>
      </c>
      <c r="C5" s="103" t="s">
        <v>695</v>
      </c>
      <c r="D5" s="103" t="s">
        <v>631</v>
      </c>
      <c r="E5" s="115">
        <f>신규일위대가!F6</f>
        <v>0</v>
      </c>
      <c r="F5" s="115">
        <f>신규일위대가!H6</f>
        <v>70183</v>
      </c>
      <c r="G5" s="115">
        <f>신규일위대가!J6</f>
        <v>0</v>
      </c>
      <c r="H5" s="115">
        <f t="shared" si="0"/>
        <v>70183</v>
      </c>
      <c r="I5" s="103" t="s">
        <v>694</v>
      </c>
      <c r="J5" s="103"/>
      <c r="K5" s="106"/>
      <c r="L5" s="106"/>
      <c r="M5" s="106"/>
    </row>
    <row r="6" spans="1:13" ht="30" hidden="1" customHeight="1" x14ac:dyDescent="0.3">
      <c r="A6" s="103" t="s">
        <v>620</v>
      </c>
      <c r="B6" s="103" t="s">
        <v>696</v>
      </c>
      <c r="C6" s="103" t="s">
        <v>697</v>
      </c>
      <c r="D6" s="103" t="s">
        <v>631</v>
      </c>
      <c r="E6" s="115">
        <v>0</v>
      </c>
      <c r="F6" s="115">
        <f>신규일위대가!H10</f>
        <v>83784</v>
      </c>
      <c r="G6" s="115">
        <v>0</v>
      </c>
      <c r="H6" s="115">
        <f t="shared" si="0"/>
        <v>83784</v>
      </c>
      <c r="I6" s="103" t="s">
        <v>692</v>
      </c>
      <c r="J6" s="103"/>
      <c r="K6" s="106" t="s">
        <v>0</v>
      </c>
      <c r="L6" s="106" t="s">
        <v>0</v>
      </c>
      <c r="M6" s="106" t="s">
        <v>0</v>
      </c>
    </row>
    <row r="7" spans="1:13" ht="30" hidden="1" customHeight="1" x14ac:dyDescent="0.3">
      <c r="A7" s="103" t="s">
        <v>619</v>
      </c>
      <c r="B7" s="103" t="s">
        <v>633</v>
      </c>
      <c r="C7" s="103" t="s">
        <v>632</v>
      </c>
      <c r="D7" s="103" t="s">
        <v>631</v>
      </c>
      <c r="E7" s="115">
        <v>0</v>
      </c>
      <c r="F7" s="115">
        <f>신규일위대가!H14</f>
        <v>22850</v>
      </c>
      <c r="G7" s="115">
        <v>0</v>
      </c>
      <c r="H7" s="115">
        <f t="shared" si="0"/>
        <v>22850</v>
      </c>
      <c r="I7" s="103" t="s">
        <v>691</v>
      </c>
      <c r="J7" s="103"/>
      <c r="K7" s="106" t="s">
        <v>0</v>
      </c>
      <c r="L7" s="106" t="s">
        <v>0</v>
      </c>
      <c r="M7" s="106" t="s">
        <v>0</v>
      </c>
    </row>
    <row r="8" spans="1:13" ht="30" customHeight="1" x14ac:dyDescent="0.3">
      <c r="A8" s="103"/>
      <c r="B8" s="165" t="s">
        <v>711</v>
      </c>
      <c r="C8" s="165" t="s">
        <v>190</v>
      </c>
      <c r="D8" s="165" t="s">
        <v>144</v>
      </c>
      <c r="E8" s="168">
        <f>신규일위대가!F23</f>
        <v>4815</v>
      </c>
      <c r="F8" s="168">
        <f>신규일위대가!H23</f>
        <v>15218</v>
      </c>
      <c r="G8" s="168">
        <v>0</v>
      </c>
      <c r="H8" s="168">
        <f t="shared" si="0"/>
        <v>20033</v>
      </c>
      <c r="I8" s="165" t="s">
        <v>712</v>
      </c>
      <c r="J8" s="165"/>
      <c r="K8" s="106"/>
      <c r="L8" s="106"/>
      <c r="M8" s="106"/>
    </row>
    <row r="9" spans="1:13" ht="30" customHeight="1" x14ac:dyDescent="0.3">
      <c r="A9" s="103"/>
      <c r="B9" s="165" t="s">
        <v>718</v>
      </c>
      <c r="C9" s="165" t="s">
        <v>190</v>
      </c>
      <c r="D9" s="165" t="s">
        <v>144</v>
      </c>
      <c r="E9" s="168">
        <f>신규일위대가!F32</f>
        <v>258</v>
      </c>
      <c r="F9" s="168">
        <f>신규일위대가!H32</f>
        <v>3792</v>
      </c>
      <c r="G9" s="168">
        <v>0</v>
      </c>
      <c r="H9" s="168">
        <f t="shared" si="0"/>
        <v>4050</v>
      </c>
      <c r="I9" s="165" t="s">
        <v>739</v>
      </c>
      <c r="J9" s="165"/>
      <c r="K9" s="106"/>
      <c r="L9" s="106"/>
      <c r="M9" s="106"/>
    </row>
    <row r="10" spans="1:13" ht="30" customHeight="1" x14ac:dyDescent="0.3">
      <c r="A10" s="103"/>
      <c r="B10" s="165" t="s">
        <v>770</v>
      </c>
      <c r="C10" s="165" t="s">
        <v>191</v>
      </c>
      <c r="D10" s="165" t="s">
        <v>146</v>
      </c>
      <c r="E10" s="168">
        <f>신규일위대가!F38</f>
        <v>40773</v>
      </c>
      <c r="F10" s="168">
        <f>신규일위대가!H32</f>
        <v>3792</v>
      </c>
      <c r="G10" s="168">
        <v>0</v>
      </c>
      <c r="H10" s="168">
        <f t="shared" si="0"/>
        <v>44565</v>
      </c>
      <c r="I10" s="165" t="s">
        <v>771</v>
      </c>
      <c r="J10" s="165"/>
      <c r="K10" s="106"/>
      <c r="L10" s="106"/>
      <c r="M10" s="106"/>
    </row>
    <row r="11" spans="1:13" ht="30" hidden="1" customHeight="1" x14ac:dyDescent="0.3">
      <c r="A11" s="103" t="s">
        <v>618</v>
      </c>
      <c r="B11" s="122" t="s">
        <v>636</v>
      </c>
      <c r="C11" s="122" t="s">
        <v>637</v>
      </c>
      <c r="D11" s="122" t="s">
        <v>635</v>
      </c>
      <c r="E11" s="123">
        <f>신규일위대가!F46</f>
        <v>688979</v>
      </c>
      <c r="F11" s="123">
        <f>신규일위대가!H46</f>
        <v>45028</v>
      </c>
      <c r="G11" s="123">
        <f>신규일위대가!J46</f>
        <v>0</v>
      </c>
      <c r="H11" s="123">
        <f t="shared" si="0"/>
        <v>734007</v>
      </c>
      <c r="I11" s="122" t="s">
        <v>634</v>
      </c>
      <c r="J11" s="122"/>
      <c r="K11" s="106" t="s">
        <v>0</v>
      </c>
      <c r="L11" s="106" t="s">
        <v>0</v>
      </c>
      <c r="M11" s="106" t="s">
        <v>0</v>
      </c>
    </row>
    <row r="12" spans="1:13" ht="30" hidden="1" customHeight="1" x14ac:dyDescent="0.3">
      <c r="A12" s="103"/>
      <c r="B12" s="122" t="s">
        <v>676</v>
      </c>
      <c r="C12" s="122" t="s">
        <v>677</v>
      </c>
      <c r="D12" s="122" t="s">
        <v>137</v>
      </c>
      <c r="E12" s="123">
        <f>신규일위대가!F56</f>
        <v>4021</v>
      </c>
      <c r="F12" s="123">
        <f>신규일위대가!H56</f>
        <v>3110</v>
      </c>
      <c r="G12" s="123">
        <f>신규일위대가!J56</f>
        <v>0</v>
      </c>
      <c r="H12" s="123">
        <f t="shared" si="0"/>
        <v>7131</v>
      </c>
      <c r="I12" s="122" t="s">
        <v>678</v>
      </c>
      <c r="J12" s="122"/>
      <c r="K12" s="106"/>
      <c r="L12" s="106"/>
      <c r="M12" s="106"/>
    </row>
    <row r="13" spans="1:13" ht="30" hidden="1" customHeight="1" x14ac:dyDescent="0.3">
      <c r="A13" s="103"/>
      <c r="B13" s="124" t="s">
        <v>649</v>
      </c>
      <c r="C13" s="124" t="s">
        <v>650</v>
      </c>
      <c r="D13" s="124" t="s">
        <v>651</v>
      </c>
      <c r="E13" s="123">
        <v>0</v>
      </c>
      <c r="F13" s="123">
        <v>0</v>
      </c>
      <c r="G13" s="123">
        <f>신규일위대가!J50</f>
        <v>349</v>
      </c>
      <c r="H13" s="123">
        <f t="shared" si="0"/>
        <v>349</v>
      </c>
      <c r="I13" s="122" t="s">
        <v>663</v>
      </c>
      <c r="J13" s="122"/>
      <c r="K13" s="106"/>
      <c r="L13" s="106"/>
      <c r="M13" s="106"/>
    </row>
    <row r="14" spans="1:13" ht="30" hidden="1" customHeight="1" x14ac:dyDescent="0.3">
      <c r="A14" s="103" t="s">
        <v>617</v>
      </c>
      <c r="B14" s="122" t="s">
        <v>638</v>
      </c>
      <c r="C14" s="122" t="s">
        <v>639</v>
      </c>
      <c r="D14" s="122" t="s">
        <v>87</v>
      </c>
      <c r="E14" s="123">
        <f>신규일위대가!F63</f>
        <v>0</v>
      </c>
      <c r="F14" s="123">
        <f>신규일위대가!H63</f>
        <v>48261</v>
      </c>
      <c r="G14" s="123">
        <f>신규일위대가!J63</f>
        <v>300</v>
      </c>
      <c r="H14" s="123">
        <f t="shared" si="0"/>
        <v>48561</v>
      </c>
      <c r="I14" s="122" t="s">
        <v>642</v>
      </c>
      <c r="J14" s="122"/>
      <c r="K14" s="106" t="s">
        <v>0</v>
      </c>
      <c r="L14" s="106" t="s">
        <v>0</v>
      </c>
      <c r="M14" s="106" t="s">
        <v>0</v>
      </c>
    </row>
    <row r="15" spans="1:13" ht="30" hidden="1" customHeight="1" x14ac:dyDescent="0.3">
      <c r="A15" s="103" t="s">
        <v>616</v>
      </c>
      <c r="B15" s="122" t="s">
        <v>638</v>
      </c>
      <c r="C15" s="122" t="s">
        <v>640</v>
      </c>
      <c r="D15" s="122" t="s">
        <v>87</v>
      </c>
      <c r="E15" s="123">
        <f>신규일위대가!F70</f>
        <v>0</v>
      </c>
      <c r="F15" s="123">
        <f>신규일위대가!H70</f>
        <v>66591</v>
      </c>
      <c r="G15" s="123">
        <f>신규일위대가!J70</f>
        <v>509</v>
      </c>
      <c r="H15" s="123">
        <f t="shared" si="0"/>
        <v>67100</v>
      </c>
      <c r="I15" s="122" t="s">
        <v>641</v>
      </c>
      <c r="J15" s="122"/>
      <c r="K15" s="106" t="s">
        <v>0</v>
      </c>
      <c r="L15" s="106" t="s">
        <v>0</v>
      </c>
      <c r="M15" s="106" t="s">
        <v>0</v>
      </c>
    </row>
    <row r="16" spans="1:13" ht="30" customHeight="1" x14ac:dyDescent="0.3">
      <c r="A16" s="103" t="s">
        <v>615</v>
      </c>
      <c r="B16" s="122"/>
      <c r="C16" s="122"/>
      <c r="D16" s="122"/>
      <c r="E16" s="123"/>
      <c r="F16" s="123"/>
      <c r="G16" s="123"/>
      <c r="H16" s="123">
        <f t="shared" si="0"/>
        <v>0</v>
      </c>
      <c r="I16" s="122"/>
      <c r="J16" s="122"/>
      <c r="K16" s="106" t="s">
        <v>0</v>
      </c>
      <c r="L16" s="106" t="s">
        <v>0</v>
      </c>
      <c r="M16" s="106" t="s">
        <v>0</v>
      </c>
    </row>
    <row r="17" spans="1:13" ht="30" customHeight="1" x14ac:dyDescent="0.3">
      <c r="A17" s="103" t="s">
        <v>614</v>
      </c>
      <c r="B17" s="122"/>
      <c r="C17" s="122"/>
      <c r="D17" s="122"/>
      <c r="E17" s="123"/>
      <c r="F17" s="123"/>
      <c r="G17" s="123"/>
      <c r="H17" s="123">
        <f t="shared" si="0"/>
        <v>0</v>
      </c>
      <c r="I17" s="122"/>
      <c r="J17" s="122"/>
      <c r="K17" s="106" t="s">
        <v>0</v>
      </c>
      <c r="L17" s="106" t="s">
        <v>0</v>
      </c>
      <c r="M17" s="106" t="s">
        <v>0</v>
      </c>
    </row>
    <row r="18" spans="1:13" ht="30" customHeight="1" x14ac:dyDescent="0.3">
      <c r="A18" s="103" t="s">
        <v>613</v>
      </c>
      <c r="B18" s="122"/>
      <c r="C18" s="122"/>
      <c r="D18" s="122"/>
      <c r="E18" s="123"/>
      <c r="F18" s="123"/>
      <c r="G18" s="123"/>
      <c r="H18" s="123">
        <f t="shared" si="0"/>
        <v>0</v>
      </c>
      <c r="I18" s="122"/>
      <c r="J18" s="122"/>
      <c r="K18" s="106" t="s">
        <v>0</v>
      </c>
      <c r="L18" s="106" t="s">
        <v>0</v>
      </c>
      <c r="M18" s="106" t="s">
        <v>0</v>
      </c>
    </row>
    <row r="19" spans="1:13" ht="30" customHeight="1" x14ac:dyDescent="0.3">
      <c r="A19" s="103" t="s">
        <v>612</v>
      </c>
      <c r="B19" s="122"/>
      <c r="C19" s="122"/>
      <c r="D19" s="122"/>
      <c r="E19" s="123"/>
      <c r="F19" s="123"/>
      <c r="G19" s="123"/>
      <c r="H19" s="123">
        <f t="shared" si="0"/>
        <v>0</v>
      </c>
      <c r="I19" s="122"/>
      <c r="J19" s="122"/>
      <c r="K19" s="106" t="s">
        <v>0</v>
      </c>
      <c r="L19" s="106" t="s">
        <v>0</v>
      </c>
      <c r="M19" s="106" t="s">
        <v>0</v>
      </c>
    </row>
    <row r="20" spans="1:13" ht="30" customHeight="1" x14ac:dyDescent="0.3">
      <c r="A20" s="103" t="s">
        <v>611</v>
      </c>
      <c r="B20" s="107"/>
      <c r="C20" s="107"/>
      <c r="D20" s="107"/>
      <c r="E20" s="114"/>
      <c r="F20" s="114"/>
      <c r="G20" s="114"/>
      <c r="H20" s="114">
        <f t="shared" si="0"/>
        <v>0</v>
      </c>
      <c r="I20" s="107"/>
      <c r="J20" s="107"/>
      <c r="K20" s="106" t="s">
        <v>0</v>
      </c>
      <c r="L20" s="106" t="s">
        <v>0</v>
      </c>
      <c r="M20" s="106" t="s">
        <v>0</v>
      </c>
    </row>
    <row r="21" spans="1:13" ht="30" customHeight="1" x14ac:dyDescent="0.3">
      <c r="A21" s="103" t="s">
        <v>610</v>
      </c>
      <c r="B21" s="103"/>
      <c r="C21" s="103"/>
      <c r="D21" s="103"/>
      <c r="E21" s="115"/>
      <c r="F21" s="115"/>
      <c r="G21" s="115"/>
      <c r="H21" s="115">
        <f t="shared" si="0"/>
        <v>0</v>
      </c>
      <c r="I21" s="103"/>
      <c r="J21" s="103"/>
      <c r="K21" s="106" t="s">
        <v>0</v>
      </c>
      <c r="L21" s="106" t="s">
        <v>0</v>
      </c>
      <c r="M21" s="106" t="s">
        <v>0</v>
      </c>
    </row>
    <row r="22" spans="1:13" ht="30" customHeight="1" x14ac:dyDescent="0.3">
      <c r="A22" s="103" t="s">
        <v>609</v>
      </c>
      <c r="B22" s="103"/>
      <c r="C22" s="103"/>
      <c r="D22" s="103"/>
      <c r="E22" s="115"/>
      <c r="F22" s="115"/>
      <c r="G22" s="115"/>
      <c r="H22" s="115">
        <f t="shared" si="0"/>
        <v>0</v>
      </c>
      <c r="I22" s="103"/>
      <c r="J22" s="103"/>
      <c r="K22" s="106" t="s">
        <v>0</v>
      </c>
      <c r="L22" s="106" t="s">
        <v>0</v>
      </c>
      <c r="M22" s="106" t="s">
        <v>0</v>
      </c>
    </row>
    <row r="23" spans="1:13" ht="30" customHeight="1" x14ac:dyDescent="0.3">
      <c r="A23" s="103" t="s">
        <v>608</v>
      </c>
      <c r="B23" s="103"/>
      <c r="C23" s="103"/>
      <c r="D23" s="103"/>
      <c r="E23" s="115"/>
      <c r="F23" s="115"/>
      <c r="G23" s="115"/>
      <c r="H23" s="115">
        <f t="shared" si="0"/>
        <v>0</v>
      </c>
      <c r="I23" s="103"/>
      <c r="J23" s="103"/>
      <c r="K23" s="106" t="s">
        <v>0</v>
      </c>
      <c r="L23" s="106" t="s">
        <v>0</v>
      </c>
      <c r="M23" s="106" t="s">
        <v>0</v>
      </c>
    </row>
    <row r="24" spans="1:13" ht="30" customHeight="1" x14ac:dyDescent="0.3">
      <c r="A24" s="103" t="s">
        <v>607</v>
      </c>
      <c r="B24" s="107"/>
      <c r="C24" s="107"/>
      <c r="D24" s="107"/>
      <c r="E24" s="114"/>
      <c r="F24" s="114"/>
      <c r="G24" s="114"/>
      <c r="H24" s="114">
        <f t="shared" si="0"/>
        <v>0</v>
      </c>
      <c r="I24" s="107"/>
      <c r="J24" s="107"/>
      <c r="K24" s="106" t="s">
        <v>0</v>
      </c>
      <c r="L24" s="106" t="s">
        <v>0</v>
      </c>
      <c r="M24" s="106" t="s">
        <v>0</v>
      </c>
    </row>
    <row r="25" spans="1:13" ht="30" customHeight="1" x14ac:dyDescent="0.3">
      <c r="A25" s="103" t="s">
        <v>606</v>
      </c>
      <c r="B25" s="103"/>
      <c r="C25" s="103"/>
      <c r="D25" s="103"/>
      <c r="E25" s="115"/>
      <c r="F25" s="115"/>
      <c r="G25" s="115"/>
      <c r="H25" s="115">
        <f t="shared" si="0"/>
        <v>0</v>
      </c>
      <c r="I25" s="103"/>
      <c r="J25" s="103"/>
      <c r="K25" s="106" t="s">
        <v>0</v>
      </c>
      <c r="L25" s="106" t="s">
        <v>0</v>
      </c>
      <c r="M25" s="106" t="s">
        <v>0</v>
      </c>
    </row>
    <row r="26" spans="1:13" ht="30" customHeight="1" x14ac:dyDescent="0.3">
      <c r="A26" s="103" t="s">
        <v>605</v>
      </c>
      <c r="B26" s="107"/>
      <c r="C26" s="107"/>
      <c r="D26" s="107"/>
      <c r="E26" s="114"/>
      <c r="F26" s="114"/>
      <c r="G26" s="114"/>
      <c r="H26" s="114">
        <f t="shared" si="0"/>
        <v>0</v>
      </c>
      <c r="I26" s="107"/>
      <c r="J26" s="107"/>
      <c r="K26" s="106" t="s">
        <v>0</v>
      </c>
      <c r="L26" s="106" t="s">
        <v>0</v>
      </c>
      <c r="M26" s="106" t="s">
        <v>0</v>
      </c>
    </row>
  </sheetData>
  <mergeCells count="2">
    <mergeCell ref="A1:J1"/>
    <mergeCell ref="A2:J2"/>
  </mergeCells>
  <phoneticPr fontId="2" type="noConversion"/>
  <pageMargins left="0.78740157480314954" right="0" top="0.39370078740157477" bottom="0.39370078740157477" header="0" footer="0"/>
  <pageSetup paperSize="9" scale="8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9"/>
  <sheetViews>
    <sheetView zoomScale="70" zoomScaleNormal="70" workbookViewId="0">
      <selection activeCell="A12" sqref="A12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8.625" customWidth="1"/>
    <col min="14" max="21" width="13.625" customWidth="1"/>
    <col min="22" max="22" width="12.625" customWidth="1"/>
    <col min="23" max="56" width="2.625" hidden="1" customWidth="1"/>
    <col min="57" max="57" width="1.625" hidden="1" customWidth="1"/>
    <col min="58" max="58" width="24.625" hidden="1" customWidth="1"/>
    <col min="59" max="60" width="2.625" hidden="1" customWidth="1"/>
  </cols>
  <sheetData>
    <row r="1" spans="1:61" ht="30" customHeight="1" x14ac:dyDescent="0.3">
      <c r="A1" s="226" t="s">
        <v>537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BI1" s="112"/>
    </row>
    <row r="2" spans="1:61" ht="30" customHeight="1" x14ac:dyDescent="0.3">
      <c r="A2" s="224" t="s">
        <v>75</v>
      </c>
      <c r="B2" s="224" t="s">
        <v>76</v>
      </c>
      <c r="C2" s="224" t="s">
        <v>77</v>
      </c>
      <c r="D2" s="224" t="s">
        <v>78</v>
      </c>
      <c r="E2" s="224" t="s">
        <v>689</v>
      </c>
      <c r="F2" s="224"/>
      <c r="G2" s="224"/>
      <c r="H2" s="224"/>
      <c r="I2" s="224"/>
      <c r="J2" s="224"/>
      <c r="K2" s="224"/>
      <c r="L2" s="224"/>
      <c r="M2" s="224" t="s">
        <v>78</v>
      </c>
      <c r="N2" s="224" t="s">
        <v>690</v>
      </c>
      <c r="O2" s="224"/>
      <c r="P2" s="224"/>
      <c r="Q2" s="224"/>
      <c r="R2" s="224"/>
      <c r="S2" s="224"/>
      <c r="T2" s="224"/>
      <c r="U2" s="224"/>
      <c r="V2" s="224" t="s">
        <v>83</v>
      </c>
      <c r="BG2" s="97" t="s">
        <v>500</v>
      </c>
      <c r="BH2" s="97" t="s">
        <v>499</v>
      </c>
    </row>
    <row r="3" spans="1:61" ht="30" customHeight="1" x14ac:dyDescent="0.3">
      <c r="A3" s="224"/>
      <c r="B3" s="224"/>
      <c r="C3" s="224"/>
      <c r="D3" s="224"/>
      <c r="E3" s="224" t="s">
        <v>79</v>
      </c>
      <c r="F3" s="224"/>
      <c r="G3" s="224" t="s">
        <v>80</v>
      </c>
      <c r="H3" s="224"/>
      <c r="I3" s="224" t="s">
        <v>81</v>
      </c>
      <c r="J3" s="224"/>
      <c r="K3" s="224" t="s">
        <v>82</v>
      </c>
      <c r="L3" s="224"/>
      <c r="M3" s="224"/>
      <c r="N3" s="224" t="s">
        <v>79</v>
      </c>
      <c r="O3" s="224"/>
      <c r="P3" s="224" t="s">
        <v>80</v>
      </c>
      <c r="Q3" s="224"/>
      <c r="R3" s="224" t="s">
        <v>81</v>
      </c>
      <c r="S3" s="224"/>
      <c r="T3" s="224" t="s">
        <v>82</v>
      </c>
      <c r="U3" s="224"/>
      <c r="V3" s="224"/>
      <c r="W3" s="225" t="s">
        <v>536</v>
      </c>
      <c r="X3" s="225" t="s">
        <v>535</v>
      </c>
      <c r="Y3" s="225" t="s">
        <v>534</v>
      </c>
      <c r="Z3" s="225" t="s">
        <v>533</v>
      </c>
      <c r="AA3" s="225" t="s">
        <v>532</v>
      </c>
      <c r="AB3" s="225" t="s">
        <v>531</v>
      </c>
      <c r="AC3" s="225" t="s">
        <v>530</v>
      </c>
      <c r="AD3" s="225" t="s">
        <v>529</v>
      </c>
      <c r="AE3" s="225" t="s">
        <v>528</v>
      </c>
      <c r="AF3" s="225" t="s">
        <v>527</v>
      </c>
      <c r="AG3" s="225" t="s">
        <v>526</v>
      </c>
      <c r="AH3" s="225" t="s">
        <v>525</v>
      </c>
      <c r="AI3" s="225" t="s">
        <v>524</v>
      </c>
      <c r="AJ3" s="225" t="s">
        <v>523</v>
      </c>
      <c r="AK3" s="225" t="s">
        <v>522</v>
      </c>
      <c r="AL3" s="225" t="s">
        <v>521</v>
      </c>
      <c r="AM3" s="225" t="s">
        <v>520</v>
      </c>
      <c r="AN3" s="225" t="s">
        <v>519</v>
      </c>
      <c r="AO3" s="225" t="s">
        <v>518</v>
      </c>
      <c r="AP3" s="225" t="s">
        <v>517</v>
      </c>
      <c r="AQ3" s="225" t="s">
        <v>516</v>
      </c>
      <c r="AR3" s="225" t="s">
        <v>515</v>
      </c>
      <c r="AS3" s="225" t="s">
        <v>514</v>
      </c>
      <c r="AT3" s="225" t="s">
        <v>513</v>
      </c>
      <c r="AU3" s="225" t="s">
        <v>512</v>
      </c>
      <c r="AV3" s="225" t="s">
        <v>511</v>
      </c>
      <c r="AW3" s="225" t="s">
        <v>510</v>
      </c>
      <c r="AX3" s="225" t="s">
        <v>509</v>
      </c>
      <c r="AY3" s="225" t="s">
        <v>508</v>
      </c>
      <c r="AZ3" s="225" t="s">
        <v>507</v>
      </c>
      <c r="BA3" s="225" t="s">
        <v>506</v>
      </c>
      <c r="BB3" s="225" t="s">
        <v>505</v>
      </c>
      <c r="BC3" s="225" t="s">
        <v>504</v>
      </c>
      <c r="BD3" s="225" t="s">
        <v>503</v>
      </c>
      <c r="BE3" s="225" t="s">
        <v>502</v>
      </c>
      <c r="BF3" s="225" t="s">
        <v>501</v>
      </c>
      <c r="BG3" s="97" t="s">
        <v>500</v>
      </c>
      <c r="BH3" s="97" t="s">
        <v>499</v>
      </c>
    </row>
    <row r="4" spans="1:61" ht="30" customHeight="1" x14ac:dyDescent="0.3">
      <c r="A4" s="224"/>
      <c r="B4" s="224"/>
      <c r="C4" s="224"/>
      <c r="D4" s="224"/>
      <c r="E4" s="96" t="s">
        <v>84</v>
      </c>
      <c r="F4" s="96" t="s">
        <v>85</v>
      </c>
      <c r="G4" s="96" t="s">
        <v>84</v>
      </c>
      <c r="H4" s="96" t="s">
        <v>85</v>
      </c>
      <c r="I4" s="96" t="s">
        <v>84</v>
      </c>
      <c r="J4" s="96" t="s">
        <v>85</v>
      </c>
      <c r="K4" s="96" t="s">
        <v>84</v>
      </c>
      <c r="L4" s="96" t="s">
        <v>85</v>
      </c>
      <c r="M4" s="224"/>
      <c r="N4" s="96" t="s">
        <v>84</v>
      </c>
      <c r="O4" s="96" t="s">
        <v>85</v>
      </c>
      <c r="P4" s="96" t="s">
        <v>84</v>
      </c>
      <c r="Q4" s="96" t="s">
        <v>85</v>
      </c>
      <c r="R4" s="96" t="s">
        <v>84</v>
      </c>
      <c r="S4" s="96" t="s">
        <v>85</v>
      </c>
      <c r="T4" s="96" t="s">
        <v>84</v>
      </c>
      <c r="U4" s="96" t="s">
        <v>85</v>
      </c>
      <c r="V4" s="224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</row>
    <row r="5" spans="1:61" ht="30" customHeight="1" x14ac:dyDescent="0.3">
      <c r="A5" s="221" t="s">
        <v>577</v>
      </c>
      <c r="B5" s="221"/>
      <c r="C5" s="221"/>
      <c r="D5" s="221"/>
      <c r="E5" s="222"/>
      <c r="F5" s="223"/>
      <c r="G5" s="222"/>
      <c r="H5" s="223"/>
      <c r="I5" s="222"/>
      <c r="J5" s="223"/>
      <c r="K5" s="222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1"/>
      <c r="W5" s="88"/>
      <c r="X5" s="88"/>
      <c r="Y5" s="88"/>
      <c r="Z5" s="88"/>
      <c r="AA5" s="88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8"/>
      <c r="BF5" s="88"/>
      <c r="BG5" s="88"/>
      <c r="BH5" s="88"/>
    </row>
    <row r="6" spans="1:61" ht="30" customHeight="1" x14ac:dyDescent="0.3">
      <c r="A6" s="23" t="s">
        <v>101</v>
      </c>
      <c r="B6" s="23" t="s">
        <v>498</v>
      </c>
      <c r="C6" s="23" t="s">
        <v>91</v>
      </c>
      <c r="D6" s="24">
        <v>3.3</v>
      </c>
      <c r="E6" s="113">
        <v>0</v>
      </c>
      <c r="F6" s="113">
        <f t="shared" ref="F6:F20" si="0">TRUNC(E6*D6,1)</f>
        <v>0</v>
      </c>
      <c r="G6" s="113">
        <v>0</v>
      </c>
      <c r="H6" s="113">
        <f t="shared" ref="H6:H20" si="1">TRUNC(G6*D6,1)</f>
        <v>0</v>
      </c>
      <c r="I6" s="113">
        <v>0</v>
      </c>
      <c r="J6" s="113">
        <f t="shared" ref="J6:J20" si="2">TRUNC(I6*D6,1)</f>
        <v>0</v>
      </c>
      <c r="K6" s="113">
        <f>TRUNC(E6+G6+I6,1)</f>
        <v>0</v>
      </c>
      <c r="L6" s="113">
        <f>TRUNC(F6+H6+J6,1)</f>
        <v>0</v>
      </c>
      <c r="M6" s="24">
        <v>3.3</v>
      </c>
      <c r="N6" s="94">
        <f>E6</f>
        <v>0</v>
      </c>
      <c r="O6" s="113">
        <f t="shared" ref="O6:O20" si="3">TRUNC(N6*M6,1)</f>
        <v>0</v>
      </c>
      <c r="P6" s="113">
        <f>G6</f>
        <v>0</v>
      </c>
      <c r="Q6" s="113">
        <f t="shared" ref="Q6:Q20" si="4">TRUNC(P6*M6,1)</f>
        <v>0</v>
      </c>
      <c r="R6" s="113">
        <f>I6</f>
        <v>0</v>
      </c>
      <c r="S6" s="113">
        <f t="shared" ref="S6:S20" si="5">TRUNC(R6*M6,1)</f>
        <v>0</v>
      </c>
      <c r="T6" s="113">
        <f t="shared" ref="T6:T20" si="6">TRUNC(N6+P6+R6,1)</f>
        <v>0</v>
      </c>
      <c r="U6" s="113">
        <f t="shared" ref="U6:U20" si="7">TRUNC(O6+Q6+S6,1)</f>
        <v>0</v>
      </c>
      <c r="V6" s="23" t="s">
        <v>0</v>
      </c>
      <c r="W6" s="88"/>
      <c r="X6" s="88"/>
      <c r="Y6" s="88"/>
      <c r="Z6" s="88"/>
      <c r="AA6" s="88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8"/>
      <c r="BF6" s="88"/>
      <c r="BG6" s="88"/>
      <c r="BH6" s="88"/>
    </row>
    <row r="7" spans="1:61" ht="30" customHeight="1" x14ac:dyDescent="0.3">
      <c r="A7" s="23" t="s">
        <v>497</v>
      </c>
      <c r="B7" s="23" t="s">
        <v>496</v>
      </c>
      <c r="C7" s="23" t="s">
        <v>91</v>
      </c>
      <c r="D7" s="24">
        <v>40</v>
      </c>
      <c r="E7" s="113">
        <v>236.153775</v>
      </c>
      <c r="F7" s="113">
        <f t="shared" si="0"/>
        <v>9446.1</v>
      </c>
      <c r="G7" s="113">
        <v>491.19985199999996</v>
      </c>
      <c r="H7" s="113">
        <f t="shared" si="1"/>
        <v>19647.900000000001</v>
      </c>
      <c r="I7" s="113">
        <v>297.12438600000002</v>
      </c>
      <c r="J7" s="113">
        <f t="shared" si="2"/>
        <v>11884.9</v>
      </c>
      <c r="K7" s="113">
        <f>TRUNC(E7+G7+I7,1)</f>
        <v>1024.4000000000001</v>
      </c>
      <c r="L7" s="113">
        <f>TRUNC(F7+H7+J7,1)</f>
        <v>40978.9</v>
      </c>
      <c r="M7" s="24"/>
      <c r="N7" s="94">
        <f>E7</f>
        <v>236.153775</v>
      </c>
      <c r="O7" s="113">
        <f t="shared" si="3"/>
        <v>0</v>
      </c>
      <c r="P7" s="113">
        <f>G7</f>
        <v>491.19985199999996</v>
      </c>
      <c r="Q7" s="113">
        <f t="shared" si="4"/>
        <v>0</v>
      </c>
      <c r="R7" s="113">
        <f>I7</f>
        <v>297.12438600000002</v>
      </c>
      <c r="S7" s="113">
        <f t="shared" si="5"/>
        <v>0</v>
      </c>
      <c r="T7" s="113">
        <f t="shared" si="6"/>
        <v>1024.4000000000001</v>
      </c>
      <c r="U7" s="113">
        <f t="shared" si="7"/>
        <v>0</v>
      </c>
      <c r="V7" s="23"/>
      <c r="W7" s="88"/>
      <c r="X7" s="88"/>
      <c r="Y7" s="88"/>
      <c r="Z7" s="88"/>
      <c r="AA7" s="88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8"/>
      <c r="BF7" s="88"/>
      <c r="BG7" s="88"/>
      <c r="BH7" s="88"/>
    </row>
    <row r="8" spans="1:61" ht="30" customHeight="1" x14ac:dyDescent="0.3">
      <c r="A8" s="156" t="s">
        <v>495</v>
      </c>
      <c r="B8" s="156" t="s">
        <v>698</v>
      </c>
      <c r="C8" s="156" t="s">
        <v>91</v>
      </c>
      <c r="D8" s="150"/>
      <c r="E8" s="113"/>
      <c r="F8" s="113"/>
      <c r="G8" s="113"/>
      <c r="H8" s="113"/>
      <c r="I8" s="113"/>
      <c r="J8" s="113"/>
      <c r="K8" s="113"/>
      <c r="L8" s="113"/>
      <c r="M8" s="150">
        <v>40</v>
      </c>
      <c r="N8" s="151">
        <v>0</v>
      </c>
      <c r="O8" s="158">
        <f t="shared" ref="O8" si="8">TRUNC(N8*M8,1)</f>
        <v>0</v>
      </c>
      <c r="P8" s="158">
        <f>신규일위대가목록!F5</f>
        <v>70183</v>
      </c>
      <c r="Q8" s="158">
        <f t="shared" ref="Q8" si="9">TRUNC(P8*M8,1)</f>
        <v>2807320</v>
      </c>
      <c r="R8" s="158"/>
      <c r="S8" s="158">
        <f t="shared" ref="S8" si="10">TRUNC(R8*M8,1)</f>
        <v>0</v>
      </c>
      <c r="T8" s="158">
        <f t="shared" ref="T8" si="11">TRUNC(N8+P8+R8,1)</f>
        <v>70183</v>
      </c>
      <c r="U8" s="158">
        <f t="shared" ref="U8" si="12">TRUNC(O8+Q8+S8,1)</f>
        <v>2807320</v>
      </c>
      <c r="V8" s="156" t="s">
        <v>701</v>
      </c>
      <c r="W8" s="88"/>
      <c r="X8" s="88"/>
      <c r="Y8" s="88"/>
      <c r="Z8" s="88"/>
      <c r="AA8" s="88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8"/>
      <c r="BF8" s="88"/>
      <c r="BG8" s="88"/>
      <c r="BH8" s="88"/>
    </row>
    <row r="9" spans="1:61" s="100" customFormat="1" ht="30" customHeight="1" x14ac:dyDescent="0.3">
      <c r="A9" s="156" t="s">
        <v>495</v>
      </c>
      <c r="B9" s="156" t="s">
        <v>494</v>
      </c>
      <c r="C9" s="156" t="s">
        <v>91</v>
      </c>
      <c r="D9" s="148"/>
      <c r="E9" s="116"/>
      <c r="F9" s="116">
        <f t="shared" si="0"/>
        <v>0</v>
      </c>
      <c r="G9" s="116"/>
      <c r="H9" s="116">
        <f t="shared" si="1"/>
        <v>0</v>
      </c>
      <c r="I9" s="116"/>
      <c r="J9" s="116">
        <f t="shared" si="2"/>
        <v>0</v>
      </c>
      <c r="K9" s="116"/>
      <c r="L9" s="116">
        <f t="shared" ref="L9:L20" si="13">TRUNC(F9+H9+J9,1)</f>
        <v>0</v>
      </c>
      <c r="M9" s="157">
        <v>0</v>
      </c>
      <c r="N9" s="159">
        <f t="shared" ref="N9:N20" si="14">E9</f>
        <v>0</v>
      </c>
      <c r="O9" s="158">
        <f t="shared" si="3"/>
        <v>0</v>
      </c>
      <c r="P9" s="158">
        <f>신규일위대가목록!F6</f>
        <v>83784</v>
      </c>
      <c r="Q9" s="158">
        <f t="shared" si="4"/>
        <v>0</v>
      </c>
      <c r="R9" s="158"/>
      <c r="S9" s="158">
        <f t="shared" si="5"/>
        <v>0</v>
      </c>
      <c r="T9" s="158">
        <f t="shared" si="6"/>
        <v>83784</v>
      </c>
      <c r="U9" s="158">
        <f t="shared" si="7"/>
        <v>0</v>
      </c>
      <c r="V9" s="156" t="s">
        <v>493</v>
      </c>
      <c r="W9" s="106"/>
      <c r="X9" s="106"/>
      <c r="Y9" s="106"/>
      <c r="Z9" s="106"/>
      <c r="AA9" s="106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06"/>
      <c r="BF9" s="106"/>
      <c r="BG9" s="106"/>
      <c r="BH9" s="106"/>
    </row>
    <row r="10" spans="1:61" s="100" customFormat="1" ht="30" customHeight="1" x14ac:dyDescent="0.3">
      <c r="A10" s="156" t="s">
        <v>492</v>
      </c>
      <c r="B10" s="156" t="s">
        <v>491</v>
      </c>
      <c r="C10" s="156" t="s">
        <v>91</v>
      </c>
      <c r="D10" s="157">
        <v>16</v>
      </c>
      <c r="E10" s="158">
        <v>376.98729900000001</v>
      </c>
      <c r="F10" s="158">
        <f t="shared" si="0"/>
        <v>6031.7</v>
      </c>
      <c r="G10" s="158">
        <v>5212.5578699999996</v>
      </c>
      <c r="H10" s="158">
        <f t="shared" si="1"/>
        <v>83400.899999999994</v>
      </c>
      <c r="I10" s="158">
        <v>301.418091</v>
      </c>
      <c r="J10" s="158">
        <f t="shared" si="2"/>
        <v>4822.6000000000004</v>
      </c>
      <c r="K10" s="158">
        <f t="shared" ref="K10:K20" si="15">TRUNC(E10+G10+I10,1)</f>
        <v>5890.9</v>
      </c>
      <c r="L10" s="158">
        <f t="shared" si="13"/>
        <v>94255.2</v>
      </c>
      <c r="M10" s="148"/>
      <c r="N10" s="149">
        <f t="shared" si="14"/>
        <v>376.98729900000001</v>
      </c>
      <c r="O10" s="116">
        <f t="shared" si="3"/>
        <v>0</v>
      </c>
      <c r="P10" s="116">
        <f>G10</f>
        <v>5212.5578699999996</v>
      </c>
      <c r="Q10" s="116">
        <f t="shared" si="4"/>
        <v>0</v>
      </c>
      <c r="R10" s="116">
        <f>I10</f>
        <v>301.418091</v>
      </c>
      <c r="S10" s="116">
        <f t="shared" si="5"/>
        <v>0</v>
      </c>
      <c r="T10" s="116">
        <f t="shared" si="6"/>
        <v>5890.9</v>
      </c>
      <c r="U10" s="116">
        <f t="shared" si="7"/>
        <v>0</v>
      </c>
      <c r="V10" s="28"/>
      <c r="W10" s="106"/>
      <c r="X10" s="106"/>
      <c r="Y10" s="106"/>
      <c r="Z10" s="106"/>
      <c r="AA10" s="106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06"/>
      <c r="BF10" s="106"/>
      <c r="BG10" s="106"/>
      <c r="BH10" s="106"/>
    </row>
    <row r="11" spans="1:61" s="100" customFormat="1" ht="30" customHeight="1" x14ac:dyDescent="0.3">
      <c r="A11" s="156" t="s">
        <v>490</v>
      </c>
      <c r="B11" s="156" t="s">
        <v>489</v>
      </c>
      <c r="C11" s="156" t="s">
        <v>91</v>
      </c>
      <c r="D11" s="148"/>
      <c r="E11" s="116"/>
      <c r="F11" s="116">
        <f t="shared" si="0"/>
        <v>0</v>
      </c>
      <c r="G11" s="116"/>
      <c r="H11" s="116">
        <f t="shared" si="1"/>
        <v>0</v>
      </c>
      <c r="I11" s="116"/>
      <c r="J11" s="116">
        <f t="shared" si="2"/>
        <v>0</v>
      </c>
      <c r="K11" s="116">
        <f t="shared" si="15"/>
        <v>0</v>
      </c>
      <c r="L11" s="116">
        <f t="shared" si="13"/>
        <v>0</v>
      </c>
      <c r="M11" s="157">
        <v>16</v>
      </c>
      <c r="N11" s="159">
        <f t="shared" si="14"/>
        <v>0</v>
      </c>
      <c r="O11" s="158">
        <f t="shared" si="3"/>
        <v>0</v>
      </c>
      <c r="P11" s="158">
        <f>신규일위대가목록!F7</f>
        <v>22850</v>
      </c>
      <c r="Q11" s="158">
        <f t="shared" si="4"/>
        <v>365600</v>
      </c>
      <c r="R11" s="158"/>
      <c r="S11" s="158">
        <f t="shared" si="5"/>
        <v>0</v>
      </c>
      <c r="T11" s="158">
        <f t="shared" si="6"/>
        <v>22850</v>
      </c>
      <c r="U11" s="158">
        <f t="shared" si="7"/>
        <v>365600</v>
      </c>
      <c r="V11" s="156" t="s">
        <v>488</v>
      </c>
      <c r="W11" s="106"/>
      <c r="X11" s="106"/>
      <c r="Y11" s="106"/>
      <c r="Z11" s="106"/>
      <c r="AA11" s="106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06"/>
      <c r="BF11" s="106"/>
      <c r="BG11" s="106"/>
      <c r="BH11" s="106"/>
    </row>
    <row r="12" spans="1:61" ht="30" customHeight="1" x14ac:dyDescent="0.3">
      <c r="A12" s="156" t="s">
        <v>487</v>
      </c>
      <c r="B12" s="156" t="s">
        <v>486</v>
      </c>
      <c r="C12" s="156" t="s">
        <v>91</v>
      </c>
      <c r="D12" s="157">
        <v>24</v>
      </c>
      <c r="E12" s="158">
        <v>2157.1573920000001</v>
      </c>
      <c r="F12" s="158">
        <f t="shared" si="0"/>
        <v>51771.7</v>
      </c>
      <c r="G12" s="158">
        <v>2885.36976</v>
      </c>
      <c r="H12" s="158">
        <f t="shared" si="1"/>
        <v>69248.800000000003</v>
      </c>
      <c r="I12" s="158">
        <v>1570.637289</v>
      </c>
      <c r="J12" s="158">
        <f t="shared" si="2"/>
        <v>37695.199999999997</v>
      </c>
      <c r="K12" s="158">
        <f t="shared" si="15"/>
        <v>6613.1</v>
      </c>
      <c r="L12" s="158">
        <f t="shared" si="13"/>
        <v>158715.70000000001</v>
      </c>
      <c r="M12" s="148">
        <v>24</v>
      </c>
      <c r="N12" s="149">
        <f t="shared" si="14"/>
        <v>2157.1573920000001</v>
      </c>
      <c r="O12" s="116">
        <f t="shared" si="3"/>
        <v>51771.7</v>
      </c>
      <c r="P12" s="116">
        <f t="shared" ref="P12:P20" si="16">G12</f>
        <v>2885.36976</v>
      </c>
      <c r="Q12" s="116">
        <f t="shared" si="4"/>
        <v>69248.800000000003</v>
      </c>
      <c r="R12" s="116">
        <f>I12</f>
        <v>1570.637289</v>
      </c>
      <c r="S12" s="116">
        <f t="shared" si="5"/>
        <v>37695.199999999997</v>
      </c>
      <c r="T12" s="116">
        <f t="shared" si="6"/>
        <v>6613.1</v>
      </c>
      <c r="U12" s="116">
        <f t="shared" si="7"/>
        <v>158715.70000000001</v>
      </c>
      <c r="V12" s="28"/>
      <c r="W12" s="88"/>
      <c r="X12" s="88"/>
      <c r="Y12" s="88"/>
      <c r="Z12" s="88"/>
      <c r="AA12" s="88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8"/>
      <c r="BF12" s="88"/>
      <c r="BG12" s="88"/>
      <c r="BH12" s="88"/>
    </row>
    <row r="13" spans="1:61" ht="30" customHeight="1" x14ac:dyDescent="0.3">
      <c r="A13" s="23" t="s">
        <v>153</v>
      </c>
      <c r="B13" s="23" t="s">
        <v>485</v>
      </c>
      <c r="C13" s="23" t="s">
        <v>91</v>
      </c>
      <c r="D13" s="24">
        <v>3</v>
      </c>
      <c r="E13" s="113">
        <v>420.78309000000002</v>
      </c>
      <c r="F13" s="113">
        <f t="shared" si="0"/>
        <v>1262.3</v>
      </c>
      <c r="G13" s="113">
        <v>2940.3291839999997</v>
      </c>
      <c r="H13" s="113">
        <f t="shared" si="1"/>
        <v>8820.9</v>
      </c>
      <c r="I13" s="113">
        <v>601.11869999999999</v>
      </c>
      <c r="J13" s="113">
        <f t="shared" si="2"/>
        <v>1803.3</v>
      </c>
      <c r="K13" s="113">
        <f t="shared" si="15"/>
        <v>3962.2</v>
      </c>
      <c r="L13" s="113">
        <f t="shared" si="13"/>
        <v>11886.5</v>
      </c>
      <c r="M13" s="24">
        <v>3</v>
      </c>
      <c r="N13" s="94">
        <f t="shared" si="14"/>
        <v>420.78309000000002</v>
      </c>
      <c r="O13" s="113">
        <f t="shared" si="3"/>
        <v>1262.3</v>
      </c>
      <c r="P13" s="113">
        <f t="shared" si="16"/>
        <v>2940.3291839999997</v>
      </c>
      <c r="Q13" s="113">
        <f t="shared" si="4"/>
        <v>8820.9</v>
      </c>
      <c r="R13" s="113">
        <f t="shared" ref="R13:R20" si="17">I13</f>
        <v>601.11869999999999</v>
      </c>
      <c r="S13" s="113">
        <f t="shared" si="5"/>
        <v>1803.3</v>
      </c>
      <c r="T13" s="113">
        <f t="shared" si="6"/>
        <v>3962.2</v>
      </c>
      <c r="U13" s="113">
        <f t="shared" si="7"/>
        <v>11886.5</v>
      </c>
      <c r="V13" s="23"/>
      <c r="W13" s="88"/>
      <c r="X13" s="88"/>
      <c r="Y13" s="88"/>
      <c r="Z13" s="88"/>
      <c r="AA13" s="88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8"/>
      <c r="BF13" s="88"/>
      <c r="BG13" s="88"/>
      <c r="BH13" s="88"/>
    </row>
    <row r="14" spans="1:61" ht="30" customHeight="1" x14ac:dyDescent="0.3">
      <c r="A14" s="23" t="s">
        <v>92</v>
      </c>
      <c r="B14" s="23" t="s">
        <v>484</v>
      </c>
      <c r="C14" s="23" t="s">
        <v>93</v>
      </c>
      <c r="D14" s="24">
        <v>0.57999999999999996</v>
      </c>
      <c r="E14" s="113">
        <v>553887.94499999995</v>
      </c>
      <c r="F14" s="113">
        <f t="shared" si="0"/>
        <v>321255</v>
      </c>
      <c r="G14" s="113">
        <v>0</v>
      </c>
      <c r="H14" s="113">
        <f t="shared" si="1"/>
        <v>0</v>
      </c>
      <c r="I14" s="113">
        <v>0</v>
      </c>
      <c r="J14" s="113">
        <f t="shared" si="2"/>
        <v>0</v>
      </c>
      <c r="K14" s="113">
        <f t="shared" si="15"/>
        <v>553887.9</v>
      </c>
      <c r="L14" s="113">
        <f t="shared" si="13"/>
        <v>321255</v>
      </c>
      <c r="M14" s="24">
        <v>0.57999999999999996</v>
      </c>
      <c r="N14" s="94">
        <f t="shared" si="14"/>
        <v>553887.94499999995</v>
      </c>
      <c r="O14" s="113">
        <f t="shared" si="3"/>
        <v>321255</v>
      </c>
      <c r="P14" s="113">
        <f t="shared" si="16"/>
        <v>0</v>
      </c>
      <c r="Q14" s="113">
        <f t="shared" si="4"/>
        <v>0</v>
      </c>
      <c r="R14" s="113">
        <f t="shared" si="17"/>
        <v>0</v>
      </c>
      <c r="S14" s="113">
        <f t="shared" si="5"/>
        <v>0</v>
      </c>
      <c r="T14" s="113">
        <f t="shared" si="6"/>
        <v>553887.9</v>
      </c>
      <c r="U14" s="113">
        <f t="shared" si="7"/>
        <v>321255</v>
      </c>
      <c r="V14" s="23"/>
      <c r="W14" s="88"/>
      <c r="X14" s="88"/>
      <c r="Y14" s="88"/>
      <c r="Z14" s="88"/>
      <c r="AA14" s="88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8"/>
      <c r="BF14" s="88"/>
      <c r="BG14" s="88"/>
      <c r="BH14" s="88"/>
    </row>
    <row r="15" spans="1:61" ht="30" customHeight="1" x14ac:dyDescent="0.3">
      <c r="A15" s="23" t="s">
        <v>94</v>
      </c>
      <c r="B15" s="23" t="s">
        <v>95</v>
      </c>
      <c r="C15" s="23" t="s">
        <v>93</v>
      </c>
      <c r="D15" s="24">
        <v>0.5</v>
      </c>
      <c r="E15" s="113">
        <v>7836.8703660000001</v>
      </c>
      <c r="F15" s="113">
        <f t="shared" si="0"/>
        <v>3918.4</v>
      </c>
      <c r="G15" s="113">
        <v>614604.36866399995</v>
      </c>
      <c r="H15" s="113">
        <f t="shared" si="1"/>
        <v>307302.09999999998</v>
      </c>
      <c r="I15" s="113">
        <v>4886.2362899999998</v>
      </c>
      <c r="J15" s="113">
        <f t="shared" si="2"/>
        <v>2443.1</v>
      </c>
      <c r="K15" s="113">
        <f t="shared" si="15"/>
        <v>627327.4</v>
      </c>
      <c r="L15" s="113">
        <f t="shared" si="13"/>
        <v>313663.59999999998</v>
      </c>
      <c r="M15" s="24">
        <v>0.5</v>
      </c>
      <c r="N15" s="94">
        <f t="shared" si="14"/>
        <v>7836.8703660000001</v>
      </c>
      <c r="O15" s="113">
        <f t="shared" si="3"/>
        <v>3918.4</v>
      </c>
      <c r="P15" s="113">
        <f t="shared" si="16"/>
        <v>614604.36866399995</v>
      </c>
      <c r="Q15" s="113">
        <f t="shared" si="4"/>
        <v>307302.09999999998</v>
      </c>
      <c r="R15" s="113">
        <f t="shared" si="17"/>
        <v>4886.2362899999998</v>
      </c>
      <c r="S15" s="113">
        <f t="shared" si="5"/>
        <v>2443.1</v>
      </c>
      <c r="T15" s="113">
        <f t="shared" si="6"/>
        <v>627327.4</v>
      </c>
      <c r="U15" s="113">
        <f t="shared" si="7"/>
        <v>313663.59999999998</v>
      </c>
      <c r="V15" s="23"/>
      <c r="W15" s="88"/>
      <c r="X15" s="88"/>
      <c r="Y15" s="88"/>
      <c r="Z15" s="88"/>
      <c r="AA15" s="88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8"/>
      <c r="BF15" s="88"/>
      <c r="BG15" s="88"/>
      <c r="BH15" s="88"/>
    </row>
    <row r="16" spans="1:61" ht="30" customHeight="1" x14ac:dyDescent="0.3">
      <c r="A16" s="23" t="s">
        <v>483</v>
      </c>
      <c r="B16" s="23" t="s">
        <v>482</v>
      </c>
      <c r="C16" s="23" t="s">
        <v>89</v>
      </c>
      <c r="D16" s="24">
        <v>6.7</v>
      </c>
      <c r="E16" s="113">
        <v>7072.5908760000002</v>
      </c>
      <c r="F16" s="113">
        <f t="shared" si="0"/>
        <v>47386.3</v>
      </c>
      <c r="G16" s="113">
        <v>18141.762365999999</v>
      </c>
      <c r="H16" s="113">
        <f t="shared" si="1"/>
        <v>121549.8</v>
      </c>
      <c r="I16" s="113">
        <v>181.19435099999998</v>
      </c>
      <c r="J16" s="113">
        <f t="shared" si="2"/>
        <v>1214</v>
      </c>
      <c r="K16" s="113">
        <f t="shared" si="15"/>
        <v>25395.5</v>
      </c>
      <c r="L16" s="113">
        <f t="shared" si="13"/>
        <v>170150.1</v>
      </c>
      <c r="M16" s="24">
        <v>6.7</v>
      </c>
      <c r="N16" s="94">
        <f t="shared" si="14"/>
        <v>7072.5908760000002</v>
      </c>
      <c r="O16" s="113">
        <f t="shared" si="3"/>
        <v>47386.3</v>
      </c>
      <c r="P16" s="113">
        <f t="shared" si="16"/>
        <v>18141.762365999999</v>
      </c>
      <c r="Q16" s="113">
        <f t="shared" si="4"/>
        <v>121549.8</v>
      </c>
      <c r="R16" s="113">
        <f t="shared" si="17"/>
        <v>181.19435099999998</v>
      </c>
      <c r="S16" s="113">
        <f t="shared" si="5"/>
        <v>1214</v>
      </c>
      <c r="T16" s="113">
        <f t="shared" si="6"/>
        <v>25395.5</v>
      </c>
      <c r="U16" s="113">
        <f t="shared" si="7"/>
        <v>170150.1</v>
      </c>
      <c r="V16" s="23"/>
      <c r="W16" s="88"/>
      <c r="X16" s="88"/>
      <c r="Y16" s="88"/>
      <c r="Z16" s="88"/>
      <c r="AA16" s="88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8"/>
      <c r="BF16" s="88"/>
      <c r="BG16" s="88"/>
      <c r="BH16" s="88"/>
    </row>
    <row r="17" spans="1:60" ht="30" customHeight="1" x14ac:dyDescent="0.3">
      <c r="A17" s="23" t="s">
        <v>481</v>
      </c>
      <c r="B17" s="23" t="s">
        <v>480</v>
      </c>
      <c r="C17" s="23" t="s">
        <v>91</v>
      </c>
      <c r="D17" s="24">
        <v>6</v>
      </c>
      <c r="E17" s="113">
        <v>59681.640759000002</v>
      </c>
      <c r="F17" s="113">
        <f t="shared" si="0"/>
        <v>358089.8</v>
      </c>
      <c r="G17" s="113">
        <v>0</v>
      </c>
      <c r="H17" s="113">
        <f t="shared" si="1"/>
        <v>0</v>
      </c>
      <c r="I17" s="113">
        <v>0</v>
      </c>
      <c r="J17" s="113">
        <f t="shared" si="2"/>
        <v>0</v>
      </c>
      <c r="K17" s="113">
        <f t="shared" si="15"/>
        <v>59681.599999999999</v>
      </c>
      <c r="L17" s="113">
        <f t="shared" si="13"/>
        <v>358089.8</v>
      </c>
      <c r="M17" s="24">
        <v>6</v>
      </c>
      <c r="N17" s="94">
        <f t="shared" si="14"/>
        <v>59681.640759000002</v>
      </c>
      <c r="O17" s="113">
        <f t="shared" si="3"/>
        <v>358089.8</v>
      </c>
      <c r="P17" s="113">
        <f t="shared" si="16"/>
        <v>0</v>
      </c>
      <c r="Q17" s="113">
        <f t="shared" si="4"/>
        <v>0</v>
      </c>
      <c r="R17" s="113">
        <f t="shared" si="17"/>
        <v>0</v>
      </c>
      <c r="S17" s="113">
        <f t="shared" si="5"/>
        <v>0</v>
      </c>
      <c r="T17" s="113">
        <f t="shared" si="6"/>
        <v>59681.599999999999</v>
      </c>
      <c r="U17" s="113">
        <f t="shared" si="7"/>
        <v>358089.8</v>
      </c>
      <c r="V17" s="23"/>
      <c r="W17" s="88"/>
      <c r="X17" s="88"/>
      <c r="Y17" s="88"/>
      <c r="Z17" s="88"/>
      <c r="AA17" s="88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8"/>
      <c r="BF17" s="88"/>
      <c r="BG17" s="88"/>
      <c r="BH17" s="88"/>
    </row>
    <row r="18" spans="1:60" ht="30" customHeight="1" x14ac:dyDescent="0.3">
      <c r="A18" s="23" t="s">
        <v>479</v>
      </c>
      <c r="B18" s="23" t="s">
        <v>478</v>
      </c>
      <c r="C18" s="23" t="s">
        <v>91</v>
      </c>
      <c r="D18" s="24">
        <v>6</v>
      </c>
      <c r="E18" s="113">
        <v>1277.8066079999999</v>
      </c>
      <c r="F18" s="113">
        <f t="shared" si="0"/>
        <v>7666.8</v>
      </c>
      <c r="G18" s="113">
        <v>13565.531577</v>
      </c>
      <c r="H18" s="113">
        <f t="shared" si="1"/>
        <v>81393.100000000006</v>
      </c>
      <c r="I18" s="113">
        <v>1935.602214</v>
      </c>
      <c r="J18" s="113">
        <f t="shared" si="2"/>
        <v>11613.6</v>
      </c>
      <c r="K18" s="113">
        <f t="shared" si="15"/>
        <v>16778.900000000001</v>
      </c>
      <c r="L18" s="113">
        <f t="shared" si="13"/>
        <v>100673.5</v>
      </c>
      <c r="M18" s="24">
        <v>6</v>
      </c>
      <c r="N18" s="94">
        <f t="shared" si="14"/>
        <v>1277.8066079999999</v>
      </c>
      <c r="O18" s="113">
        <f t="shared" si="3"/>
        <v>7666.8</v>
      </c>
      <c r="P18" s="113">
        <f t="shared" si="16"/>
        <v>13565.531577</v>
      </c>
      <c r="Q18" s="113">
        <f t="shared" si="4"/>
        <v>81393.100000000006</v>
      </c>
      <c r="R18" s="113">
        <f t="shared" si="17"/>
        <v>1935.602214</v>
      </c>
      <c r="S18" s="113">
        <f t="shared" si="5"/>
        <v>11613.6</v>
      </c>
      <c r="T18" s="113">
        <f t="shared" si="6"/>
        <v>16778.900000000001</v>
      </c>
      <c r="U18" s="113">
        <f t="shared" si="7"/>
        <v>100673.5</v>
      </c>
      <c r="V18" s="23"/>
      <c r="W18" s="88"/>
      <c r="X18" s="88"/>
      <c r="Y18" s="88"/>
      <c r="Z18" s="88"/>
      <c r="AA18" s="88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8"/>
      <c r="BF18" s="88"/>
      <c r="BG18" s="88"/>
      <c r="BH18" s="88"/>
    </row>
    <row r="19" spans="1:60" ht="30" customHeight="1" x14ac:dyDescent="0.3">
      <c r="A19" s="23" t="s">
        <v>102</v>
      </c>
      <c r="B19" s="23" t="s">
        <v>103</v>
      </c>
      <c r="C19" s="23" t="s">
        <v>104</v>
      </c>
      <c r="D19" s="24">
        <v>-72</v>
      </c>
      <c r="E19" s="113">
        <v>291.97194000000002</v>
      </c>
      <c r="F19" s="113">
        <f t="shared" si="0"/>
        <v>-21021.9</v>
      </c>
      <c r="G19" s="113">
        <v>0</v>
      </c>
      <c r="H19" s="113">
        <f t="shared" si="1"/>
        <v>0</v>
      </c>
      <c r="I19" s="113">
        <v>0</v>
      </c>
      <c r="J19" s="113">
        <f t="shared" si="2"/>
        <v>0</v>
      </c>
      <c r="K19" s="113">
        <f t="shared" si="15"/>
        <v>291.89999999999998</v>
      </c>
      <c r="L19" s="113">
        <f t="shared" si="13"/>
        <v>-21021.9</v>
      </c>
      <c r="M19" s="24">
        <v>-72</v>
      </c>
      <c r="N19" s="94">
        <f t="shared" si="14"/>
        <v>291.97194000000002</v>
      </c>
      <c r="O19" s="113">
        <f t="shared" si="3"/>
        <v>-21021.9</v>
      </c>
      <c r="P19" s="113">
        <f t="shared" si="16"/>
        <v>0</v>
      </c>
      <c r="Q19" s="113">
        <f t="shared" si="4"/>
        <v>0</v>
      </c>
      <c r="R19" s="113">
        <f t="shared" si="17"/>
        <v>0</v>
      </c>
      <c r="S19" s="113">
        <f t="shared" si="5"/>
        <v>0</v>
      </c>
      <c r="T19" s="113">
        <f t="shared" si="6"/>
        <v>291.89999999999998</v>
      </c>
      <c r="U19" s="113">
        <f t="shared" si="7"/>
        <v>-21021.9</v>
      </c>
      <c r="V19" s="23"/>
      <c r="W19" s="88"/>
      <c r="X19" s="88"/>
      <c r="Y19" s="88"/>
      <c r="Z19" s="88"/>
      <c r="AA19" s="88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8"/>
      <c r="BF19" s="88"/>
      <c r="BG19" s="88"/>
      <c r="BH19" s="88"/>
    </row>
    <row r="20" spans="1:60" ht="30" customHeight="1" x14ac:dyDescent="0.3">
      <c r="A20" s="23" t="s">
        <v>477</v>
      </c>
      <c r="B20" s="23" t="s">
        <v>476</v>
      </c>
      <c r="C20" s="23" t="s">
        <v>90</v>
      </c>
      <c r="D20" s="24">
        <v>1</v>
      </c>
      <c r="E20" s="113">
        <v>772866.9</v>
      </c>
      <c r="F20" s="113">
        <f t="shared" si="0"/>
        <v>772866.9</v>
      </c>
      <c r="G20" s="113">
        <v>0</v>
      </c>
      <c r="H20" s="113">
        <f t="shared" si="1"/>
        <v>0</v>
      </c>
      <c r="I20" s="113">
        <v>0</v>
      </c>
      <c r="J20" s="113">
        <f t="shared" si="2"/>
        <v>0</v>
      </c>
      <c r="K20" s="113">
        <f t="shared" si="15"/>
        <v>772866.9</v>
      </c>
      <c r="L20" s="113">
        <f t="shared" si="13"/>
        <v>772866.9</v>
      </c>
      <c r="M20" s="24">
        <v>1</v>
      </c>
      <c r="N20" s="94">
        <f t="shared" si="14"/>
        <v>772866.9</v>
      </c>
      <c r="O20" s="113">
        <f t="shared" si="3"/>
        <v>772866.9</v>
      </c>
      <c r="P20" s="113">
        <f t="shared" si="16"/>
        <v>0</v>
      </c>
      <c r="Q20" s="113">
        <f t="shared" si="4"/>
        <v>0</v>
      </c>
      <c r="R20" s="113">
        <f t="shared" si="17"/>
        <v>0</v>
      </c>
      <c r="S20" s="113">
        <f t="shared" si="5"/>
        <v>0</v>
      </c>
      <c r="T20" s="113">
        <f t="shared" si="6"/>
        <v>772866.9</v>
      </c>
      <c r="U20" s="113">
        <f t="shared" si="7"/>
        <v>772866.9</v>
      </c>
      <c r="V20" s="23" t="s">
        <v>0</v>
      </c>
      <c r="W20" s="88"/>
      <c r="X20" s="88"/>
      <c r="Y20" s="88"/>
      <c r="Z20" s="88"/>
      <c r="AA20" s="88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8"/>
      <c r="BF20" s="88"/>
      <c r="BG20" s="88"/>
      <c r="BH20" s="88"/>
    </row>
    <row r="21" spans="1:60" ht="30" customHeight="1" x14ac:dyDescent="0.3">
      <c r="A21" s="23" t="s">
        <v>475</v>
      </c>
      <c r="B21" s="23" t="s">
        <v>0</v>
      </c>
      <c r="C21" s="23" t="s">
        <v>0</v>
      </c>
      <c r="D21" s="24"/>
      <c r="E21" s="94"/>
      <c r="F21" s="113">
        <f>TRUNC(SUM(F6:F20),0)</f>
        <v>1558673</v>
      </c>
      <c r="G21" s="94"/>
      <c r="H21" s="113">
        <f>TRUNC(SUM(H6:H20),0)</f>
        <v>691363</v>
      </c>
      <c r="I21" s="94"/>
      <c r="J21" s="113">
        <f>TRUNC(SUM(J6:J20),0)</f>
        <v>71476</v>
      </c>
      <c r="K21" s="94"/>
      <c r="L21" s="113">
        <f>F21+H21+J21</f>
        <v>2321512</v>
      </c>
      <c r="M21" s="24"/>
      <c r="N21" s="94"/>
      <c r="O21" s="113">
        <f>TRUNC(SUM(O6:O20),0)</f>
        <v>1543195</v>
      </c>
      <c r="P21" s="113"/>
      <c r="Q21" s="113">
        <f>TRUNC(SUM(Q6:Q20),0)</f>
        <v>3761234</v>
      </c>
      <c r="R21" s="113"/>
      <c r="S21" s="113">
        <f>TRUNC(SUM(S6:S20),0)</f>
        <v>54769</v>
      </c>
      <c r="T21" s="113"/>
      <c r="U21" s="113">
        <f>O21+Q21+S21</f>
        <v>5359198</v>
      </c>
      <c r="V21" s="23" t="s">
        <v>0</v>
      </c>
      <c r="W21" s="88"/>
      <c r="X21" s="88"/>
      <c r="Y21" s="88"/>
      <c r="Z21" s="88"/>
      <c r="AA21" s="88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8"/>
      <c r="BF21" s="88"/>
      <c r="BG21" s="88"/>
      <c r="BH21" s="88"/>
    </row>
    <row r="22" spans="1:60" ht="30" customHeight="1" x14ac:dyDescent="0.3">
      <c r="A22" s="90"/>
      <c r="B22" s="90"/>
      <c r="C22" s="90"/>
      <c r="D22" s="93"/>
      <c r="E22" s="92"/>
      <c r="F22" s="91"/>
      <c r="G22" s="92"/>
      <c r="H22" s="91"/>
      <c r="I22" s="92"/>
      <c r="J22" s="91"/>
      <c r="K22" s="92"/>
      <c r="L22" s="91"/>
      <c r="M22" s="93"/>
      <c r="N22" s="92"/>
      <c r="O22" s="91"/>
      <c r="P22" s="92"/>
      <c r="Q22" s="91"/>
      <c r="R22" s="92"/>
      <c r="S22" s="91"/>
      <c r="T22" s="92"/>
      <c r="U22" s="91"/>
      <c r="V22" s="90"/>
      <c r="W22" s="88"/>
      <c r="X22" s="88"/>
      <c r="Y22" s="88"/>
      <c r="Z22" s="88"/>
      <c r="AA22" s="88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8"/>
      <c r="BF22" s="88"/>
      <c r="BG22" s="88"/>
      <c r="BH22" s="88"/>
    </row>
    <row r="23" spans="1:60" ht="30" customHeight="1" x14ac:dyDescent="0.3">
      <c r="A23" s="90"/>
      <c r="B23" s="90"/>
      <c r="C23" s="90"/>
      <c r="D23" s="93"/>
      <c r="E23" s="92"/>
      <c r="F23" s="91"/>
      <c r="G23" s="92"/>
      <c r="H23" s="91"/>
      <c r="I23" s="92"/>
      <c r="J23" s="91"/>
      <c r="K23" s="92"/>
      <c r="L23" s="91"/>
      <c r="M23" s="93"/>
      <c r="N23" s="92"/>
      <c r="O23" s="91"/>
      <c r="P23" s="92"/>
      <c r="Q23" s="91"/>
      <c r="R23" s="92"/>
      <c r="S23" s="91"/>
      <c r="T23" s="92"/>
      <c r="U23" s="91"/>
      <c r="V23" s="90"/>
      <c r="W23" s="88"/>
      <c r="X23" s="88"/>
      <c r="Y23" s="88"/>
      <c r="Z23" s="88"/>
      <c r="AA23" s="88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8"/>
      <c r="BF23" s="88"/>
      <c r="BG23" s="88"/>
      <c r="BH23" s="88"/>
    </row>
    <row r="24" spans="1:60" ht="30" customHeight="1" x14ac:dyDescent="0.3">
      <c r="A24" s="90"/>
      <c r="B24" s="90"/>
      <c r="C24" s="90"/>
      <c r="D24" s="93"/>
      <c r="E24" s="92"/>
      <c r="F24" s="91"/>
      <c r="G24" s="92"/>
      <c r="H24" s="91"/>
      <c r="I24" s="92"/>
      <c r="J24" s="91"/>
      <c r="K24" s="92"/>
      <c r="L24" s="91"/>
      <c r="M24" s="93"/>
      <c r="N24" s="92"/>
      <c r="O24" s="91"/>
      <c r="P24" s="92"/>
      <c r="Q24" s="91"/>
      <c r="R24" s="92"/>
      <c r="S24" s="91"/>
      <c r="T24" s="92"/>
      <c r="U24" s="91"/>
      <c r="V24" s="90"/>
      <c r="W24" s="88"/>
      <c r="X24" s="88"/>
      <c r="Y24" s="88"/>
      <c r="Z24" s="88"/>
      <c r="AA24" s="88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8"/>
      <c r="BF24" s="88"/>
      <c r="BG24" s="88"/>
      <c r="BH24" s="88"/>
    </row>
    <row r="25" spans="1:60" ht="30" customHeight="1" x14ac:dyDescent="0.3">
      <c r="A25" s="90"/>
      <c r="B25" s="90"/>
      <c r="C25" s="90"/>
      <c r="D25" s="93"/>
      <c r="E25" s="92"/>
      <c r="F25" s="91"/>
      <c r="G25" s="92"/>
      <c r="H25" s="91"/>
      <c r="I25" s="92"/>
      <c r="J25" s="91"/>
      <c r="K25" s="92"/>
      <c r="L25" s="91"/>
      <c r="M25" s="93"/>
      <c r="N25" s="92"/>
      <c r="O25" s="91"/>
      <c r="P25" s="92"/>
      <c r="Q25" s="91"/>
      <c r="R25" s="92"/>
      <c r="S25" s="91"/>
      <c r="T25" s="92"/>
      <c r="U25" s="91"/>
      <c r="V25" s="90"/>
      <c r="W25" s="88"/>
      <c r="X25" s="88"/>
      <c r="Y25" s="88"/>
      <c r="Z25" s="88"/>
      <c r="AA25" s="88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8"/>
      <c r="BF25" s="88"/>
      <c r="BG25" s="88"/>
      <c r="BH25" s="88"/>
    </row>
    <row r="26" spans="1:60" ht="30" customHeight="1" x14ac:dyDescent="0.3">
      <c r="A26" s="90"/>
      <c r="B26" s="90"/>
      <c r="C26" s="90"/>
      <c r="D26" s="93"/>
      <c r="E26" s="92"/>
      <c r="F26" s="91"/>
      <c r="G26" s="92"/>
      <c r="H26" s="91"/>
      <c r="I26" s="92"/>
      <c r="J26" s="91"/>
      <c r="K26" s="92"/>
      <c r="L26" s="91"/>
      <c r="M26" s="93"/>
      <c r="N26" s="92"/>
      <c r="O26" s="91"/>
      <c r="P26" s="92"/>
      <c r="Q26" s="91"/>
      <c r="R26" s="92"/>
      <c r="S26" s="91"/>
      <c r="T26" s="92"/>
      <c r="U26" s="91"/>
      <c r="V26" s="90"/>
      <c r="W26" s="88"/>
      <c r="X26" s="88"/>
      <c r="Y26" s="88"/>
      <c r="Z26" s="88"/>
      <c r="AA26" s="88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8"/>
      <c r="BF26" s="88"/>
      <c r="BG26" s="88"/>
      <c r="BH26" s="88"/>
    </row>
    <row r="27" spans="1:60" ht="30" customHeight="1" x14ac:dyDescent="0.3">
      <c r="A27" s="90"/>
      <c r="B27" s="90"/>
      <c r="C27" s="90"/>
      <c r="D27" s="93"/>
      <c r="E27" s="92"/>
      <c r="F27" s="91"/>
      <c r="G27" s="92"/>
      <c r="H27" s="91"/>
      <c r="I27" s="92"/>
      <c r="J27" s="91"/>
      <c r="K27" s="92"/>
      <c r="L27" s="91"/>
      <c r="M27" s="93"/>
      <c r="N27" s="92"/>
      <c r="O27" s="91"/>
      <c r="P27" s="92"/>
      <c r="Q27" s="91"/>
      <c r="R27" s="92"/>
      <c r="S27" s="91"/>
      <c r="T27" s="92"/>
      <c r="U27" s="91"/>
      <c r="V27" s="90"/>
      <c r="W27" s="88"/>
      <c r="X27" s="88"/>
      <c r="Y27" s="88"/>
      <c r="Z27" s="88"/>
      <c r="AA27" s="88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8"/>
      <c r="BF27" s="88"/>
      <c r="BG27" s="88"/>
      <c r="BH27" s="88"/>
    </row>
    <row r="28" spans="1:60" ht="30" customHeight="1" x14ac:dyDescent="0.3">
      <c r="A28" s="90"/>
      <c r="B28" s="90"/>
      <c r="C28" s="90"/>
      <c r="D28" s="93"/>
      <c r="E28" s="92"/>
      <c r="F28" s="91"/>
      <c r="G28" s="92"/>
      <c r="H28" s="91"/>
      <c r="I28" s="92"/>
      <c r="J28" s="91"/>
      <c r="K28" s="92"/>
      <c r="L28" s="91"/>
      <c r="M28" s="93"/>
      <c r="N28" s="92"/>
      <c r="O28" s="91"/>
      <c r="P28" s="92"/>
      <c r="Q28" s="91"/>
      <c r="R28" s="92"/>
      <c r="S28" s="91"/>
      <c r="T28" s="92"/>
      <c r="U28" s="91"/>
      <c r="V28" s="90"/>
      <c r="W28" s="88"/>
      <c r="X28" s="88"/>
      <c r="Y28" s="88"/>
      <c r="Z28" s="88"/>
      <c r="AA28" s="88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8"/>
      <c r="BF28" s="88"/>
      <c r="BG28" s="88"/>
      <c r="BH28" s="88"/>
    </row>
    <row r="29" spans="1:60" ht="30" customHeight="1" x14ac:dyDescent="0.3">
      <c r="A29" s="90"/>
      <c r="B29" s="90"/>
      <c r="C29" s="90"/>
      <c r="D29" s="93"/>
      <c r="E29" s="92"/>
      <c r="F29" s="91"/>
      <c r="G29" s="92"/>
      <c r="H29" s="91"/>
      <c r="I29" s="92"/>
      <c r="J29" s="91"/>
      <c r="K29" s="92"/>
      <c r="L29" s="91"/>
      <c r="M29" s="93"/>
      <c r="N29" s="92"/>
      <c r="O29" s="91"/>
      <c r="P29" s="92"/>
      <c r="Q29" s="91"/>
      <c r="R29" s="92"/>
      <c r="S29" s="91"/>
      <c r="T29" s="92"/>
      <c r="U29" s="91"/>
      <c r="V29" s="90"/>
      <c r="W29" s="88"/>
      <c r="X29" s="88"/>
      <c r="Y29" s="88"/>
      <c r="Z29" s="88"/>
      <c r="AA29" s="88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8"/>
      <c r="BF29" s="88"/>
      <c r="BG29" s="88"/>
      <c r="BH29" s="88"/>
    </row>
  </sheetData>
  <mergeCells count="54">
    <mergeCell ref="AF3:AF4"/>
    <mergeCell ref="A1:V1"/>
    <mergeCell ref="E3:F3"/>
    <mergeCell ref="G3:H3"/>
    <mergeCell ref="I3:J3"/>
    <mergeCell ref="K3:L3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G3:AG4"/>
    <mergeCell ref="AT3:AT4"/>
    <mergeCell ref="AI3:AI4"/>
    <mergeCell ref="AJ3:AJ4"/>
    <mergeCell ref="AK3:AK4"/>
    <mergeCell ref="AL3:AL4"/>
    <mergeCell ref="AM3:AM4"/>
    <mergeCell ref="AN3:AN4"/>
    <mergeCell ref="AO3:AO4"/>
    <mergeCell ref="AP3:AP4"/>
    <mergeCell ref="AH3:AH4"/>
    <mergeCell ref="AQ3:AQ4"/>
    <mergeCell ref="AR3:AR4"/>
    <mergeCell ref="AS3:AS4"/>
    <mergeCell ref="BF3:BF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A5:V5"/>
    <mergeCell ref="N3:O3"/>
    <mergeCell ref="P3:Q3"/>
    <mergeCell ref="R3:S3"/>
    <mergeCell ref="T3:U3"/>
    <mergeCell ref="V2:V4"/>
    <mergeCell ref="A2:A4"/>
    <mergeCell ref="B2:B4"/>
    <mergeCell ref="C2:C4"/>
    <mergeCell ref="D2:D4"/>
    <mergeCell ref="E2:L2"/>
    <mergeCell ref="M2:M4"/>
    <mergeCell ref="N2:U2"/>
  </mergeCells>
  <phoneticPr fontId="2" type="noConversion"/>
  <pageMargins left="0.78740157480314954" right="0" top="0.39370078740157477" bottom="0.39370078740157477" header="0" footer="0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15</vt:i4>
      </vt:variant>
    </vt:vector>
  </HeadingPairs>
  <TitlesOfParts>
    <vt:vector size="26" baseType="lpstr">
      <vt:lpstr>원가계산서(총괄)</vt:lpstr>
      <vt:lpstr>원가계산서(기계)(검은집)</vt:lpstr>
      <vt:lpstr>공종별집계표(기계)(검은집)</vt:lpstr>
      <vt:lpstr>공종별내역서(기계)(검은집)</vt:lpstr>
      <vt:lpstr>원가계산서(기계)(계단집)</vt:lpstr>
      <vt:lpstr>공종별집계표기계(계단집)</vt:lpstr>
      <vt:lpstr>공종별내역서 기계(계단집)</vt:lpstr>
      <vt:lpstr>신규일위대가목록</vt:lpstr>
      <vt:lpstr>신규일위대가(정화조)</vt:lpstr>
      <vt:lpstr>신규일위대가</vt:lpstr>
      <vt:lpstr>신규단가대비표</vt:lpstr>
      <vt:lpstr>'공종별내역서 기계(계단집)'!Print_Area</vt:lpstr>
      <vt:lpstr>'공종별내역서(기계)(검은집)'!Print_Area</vt:lpstr>
      <vt:lpstr>'공종별집계표(기계)(검은집)'!Print_Area</vt:lpstr>
      <vt:lpstr>'공종별집계표기계(계단집)'!Print_Area</vt:lpstr>
      <vt:lpstr>신규일위대가!Print_Area</vt:lpstr>
      <vt:lpstr>'신규일위대가(정화조)'!Print_Area</vt:lpstr>
      <vt:lpstr>'원가계산서(기계)(검은집)'!Print_Area</vt:lpstr>
      <vt:lpstr>'원가계산서(기계)(계단집)'!Print_Area</vt:lpstr>
      <vt:lpstr>'원가계산서(총괄)'!Print_Area</vt:lpstr>
      <vt:lpstr>'공종별내역서 기계(계단집)'!Print_Titles</vt:lpstr>
      <vt:lpstr>'공종별내역서(기계)(검은집)'!Print_Titles</vt:lpstr>
      <vt:lpstr>'공종별집계표(기계)(검은집)'!Print_Titles</vt:lpstr>
      <vt:lpstr>'공종별집계표기계(계단집)'!Print_Titles</vt:lpstr>
      <vt:lpstr>신규일위대가!Print_Titles</vt:lpstr>
      <vt:lpstr>'신규일위대가(정화조)'!Print_Titles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Gil</cp:lastModifiedBy>
  <cp:lastPrinted>2019-07-05T02:30:15Z</cp:lastPrinted>
  <dcterms:created xsi:type="dcterms:W3CDTF">2018-09-03T06:01:16Z</dcterms:created>
  <dcterms:modified xsi:type="dcterms:W3CDTF">2019-07-18T06:36:07Z</dcterms:modified>
</cp:coreProperties>
</file>