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SWF000\Desktop\"/>
    </mc:Choice>
  </mc:AlternateContent>
  <bookViews>
    <workbookView xWindow="0" yWindow="0" windowWidth="22950" windowHeight="11400" activeTab="1"/>
  </bookViews>
  <sheets>
    <sheet name="1.○○동_이용자" sheetId="1" r:id="rId1"/>
    <sheet name="2.수가계산식(2020)" sheetId="9" r:id="rId2"/>
    <sheet name="Sheet3" sheetId="8" state="hidden" r:id="rId3"/>
    <sheet name="단가표" sheetId="5" state="hidden" r:id="rId4"/>
    <sheet name="Sheet2" sheetId="7" state="hidden" r:id="rId5"/>
    <sheet name="Sheet1" sheetId="6" state="hidden" r:id="rId6"/>
  </sheets>
  <definedNames>
    <definedName name="연계">'1.○○동_이용자'!$BC$12</definedName>
    <definedName name="제공시간" localSheetId="1">'2.수가계산식(2020)'!$C$23:$C$39</definedName>
    <definedName name="제공시간">#REF!</definedName>
    <definedName name="할증" localSheetId="1">'2.수가계산식(2020)'!$D$22:$G$22</definedName>
    <definedName name="할증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M9" i="9" l="1"/>
  <c r="J9" i="9" l="1"/>
  <c r="F16" i="9"/>
  <c r="F15" i="9"/>
  <c r="F14" i="9"/>
  <c r="Q9" i="9"/>
  <c r="G9" i="9"/>
  <c r="O15" i="9" s="1"/>
  <c r="O17" i="9" s="1"/>
  <c r="F19" i="9" l="1"/>
  <c r="AD12" i="1"/>
  <c r="AK12" i="1" l="1"/>
  <c r="BI16" i="1" l="1"/>
  <c r="C17" i="5" l="1"/>
  <c r="D17" i="5"/>
  <c r="E17" i="5"/>
  <c r="B17" i="5"/>
  <c r="C16" i="5"/>
  <c r="D16" i="5"/>
  <c r="E16" i="5"/>
  <c r="B16" i="5"/>
  <c r="C15" i="5"/>
  <c r="D15" i="5"/>
  <c r="E15" i="5"/>
  <c r="B15" i="5"/>
  <c r="C14" i="5"/>
  <c r="D14" i="5"/>
  <c r="E14" i="5"/>
  <c r="B14" i="5"/>
  <c r="C13" i="5"/>
  <c r="D13" i="5"/>
  <c r="E13" i="5"/>
  <c r="B13" i="5"/>
  <c r="C12" i="5"/>
  <c r="D12" i="5"/>
  <c r="E12" i="5"/>
  <c r="B12" i="5"/>
  <c r="C11" i="5"/>
  <c r="D11" i="5"/>
  <c r="E11" i="5"/>
  <c r="B11" i="5"/>
  <c r="C10" i="5"/>
  <c r="D10" i="5"/>
  <c r="E10" i="5"/>
  <c r="B10" i="5"/>
  <c r="C9" i="5"/>
  <c r="D9" i="5"/>
  <c r="E9" i="5"/>
  <c r="B9" i="5"/>
  <c r="C8" i="5"/>
  <c r="D8" i="5"/>
  <c r="E8" i="5"/>
  <c r="B8" i="5"/>
  <c r="C7" i="5"/>
  <c r="D7" i="5"/>
  <c r="E7" i="5"/>
  <c r="B7" i="5"/>
  <c r="C6" i="5"/>
  <c r="D6" i="5"/>
  <c r="E6" i="5"/>
  <c r="B6" i="5"/>
  <c r="C5" i="5"/>
  <c r="D5" i="5"/>
  <c r="E5" i="5"/>
  <c r="B5" i="5"/>
  <c r="C4" i="5"/>
  <c r="D4" i="5"/>
  <c r="E4" i="5"/>
  <c r="B4" i="5"/>
  <c r="C3" i="5"/>
  <c r="D3" i="5"/>
  <c r="E3" i="5"/>
  <c r="B3" i="5"/>
  <c r="C2" i="5"/>
  <c r="D2" i="5"/>
  <c r="E2" i="5"/>
  <c r="B2" i="5"/>
  <c r="BI27" i="1"/>
  <c r="AD61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6" i="1"/>
  <c r="BI25" i="1"/>
  <c r="BI24" i="1"/>
  <c r="BI23" i="1"/>
  <c r="BI22" i="1"/>
  <c r="BI21" i="1"/>
  <c r="BI20" i="1"/>
  <c r="BI19" i="1"/>
  <c r="BI18" i="1"/>
  <c r="BI17" i="1"/>
  <c r="BI15" i="1"/>
  <c r="BI14" i="1"/>
  <c r="BI13" i="1"/>
  <c r="BI1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F12" i="1"/>
  <c r="AJ12" i="1"/>
  <c r="AH12" i="1"/>
</calcChain>
</file>

<file path=xl/comments1.xml><?xml version="1.0" encoding="utf-8"?>
<comments xmlns="http://schemas.openxmlformats.org/spreadsheetml/2006/main">
  <authors>
    <author>USER</author>
    <author>Windows 사용자</author>
  </authors>
  <commentList>
    <comment ref="A1" authorId="0" shapeId="0">
      <text>
        <r>
          <rPr>
            <b/>
            <sz val="12"/>
            <color indexed="81"/>
            <rFont val="돋움"/>
            <family val="3"/>
            <charset val="129"/>
          </rPr>
          <t>이용자관리대장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수정사항</t>
        </r>
        <r>
          <rPr>
            <b/>
            <sz val="12"/>
            <color indexed="81"/>
            <rFont val="Tahoma"/>
            <family val="2"/>
          </rPr>
          <t>(2020.2.20)
1. 5</t>
        </r>
        <r>
          <rPr>
            <b/>
            <sz val="12"/>
            <color indexed="81"/>
            <rFont val="돋움"/>
            <family val="3"/>
            <charset val="129"/>
          </rPr>
          <t>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파트</t>
        </r>
        <r>
          <rPr>
            <b/>
            <sz val="12"/>
            <color indexed="81"/>
            <rFont val="Tahoma"/>
            <family val="2"/>
          </rPr>
          <t xml:space="preserve"> --&gt; 3</t>
        </r>
        <r>
          <rPr>
            <b/>
            <sz val="12"/>
            <color indexed="81"/>
            <rFont val="돋움"/>
            <family val="3"/>
            <charset val="129"/>
          </rPr>
          <t>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파트로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축소
</t>
        </r>
        <r>
          <rPr>
            <b/>
            <sz val="12"/>
            <color indexed="81"/>
            <rFont val="Tahoma"/>
            <family val="2"/>
          </rPr>
          <t xml:space="preserve">    (</t>
        </r>
        <r>
          <rPr>
            <b/>
            <sz val="12"/>
            <color indexed="81"/>
            <rFont val="돋움"/>
            <family val="3"/>
            <charset val="129"/>
          </rPr>
          <t>당사자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욕구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특성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당사자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서비스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이용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적격성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판단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제외</t>
        </r>
        <r>
          <rPr>
            <b/>
            <sz val="12"/>
            <color indexed="81"/>
            <rFont val="Tahoma"/>
            <family val="2"/>
          </rPr>
          <t xml:space="preserve">)
2. </t>
        </r>
        <r>
          <rPr>
            <b/>
            <sz val="12"/>
            <color indexed="81"/>
            <rFont val="돋움"/>
            <family val="3"/>
            <charset val="129"/>
          </rPr>
          <t>당사자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특성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접수일시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삭제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신청자관계</t>
        </r>
        <r>
          <rPr>
            <b/>
            <sz val="12"/>
            <color indexed="81"/>
            <rFont val="Tahoma"/>
            <family val="2"/>
          </rPr>
          <t>_</t>
        </r>
        <r>
          <rPr>
            <b/>
            <sz val="12"/>
            <color indexed="81"/>
            <rFont val="돋움"/>
            <family val="3"/>
            <charset val="129"/>
          </rPr>
          <t>기타선택시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수정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돌봄서비스이용현황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수정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시급성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정도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추가</t>
        </r>
        <r>
          <rPr>
            <b/>
            <sz val="12"/>
            <color indexed="81"/>
            <rFont val="Tahoma"/>
            <family val="2"/>
          </rPr>
          <t xml:space="preserve">)
3. </t>
        </r>
        <r>
          <rPr>
            <b/>
            <sz val="12"/>
            <color indexed="81"/>
            <rFont val="돋움"/>
            <family val="3"/>
            <charset val="129"/>
          </rPr>
          <t>업무진행절차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만족도조사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삭제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소요기간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삭제</t>
        </r>
        <r>
          <rPr>
            <b/>
            <sz val="12"/>
            <color indexed="81"/>
            <rFont val="Tahoma"/>
            <family val="2"/>
          </rPr>
          <t xml:space="preserve">)
4. </t>
        </r>
        <r>
          <rPr>
            <b/>
            <sz val="12"/>
            <color indexed="81"/>
            <rFont val="돋움"/>
            <family val="3"/>
            <charset val="129"/>
          </rPr>
          <t>서비스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제공내역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단기시설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식사지원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이용량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단위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안함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건강지원제공기관명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수정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정보상담제공여부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단순안내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제외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타제도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연계여부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수정</t>
        </r>
        <r>
          <rPr>
            <b/>
            <sz val="12"/>
            <color indexed="81"/>
            <rFont val="Tahoma"/>
            <family val="2"/>
          </rPr>
          <t>)</t>
        </r>
      </text>
    </comment>
    <comment ref="AA3" authorId="1" shapeId="0">
      <text>
        <r>
          <rPr>
            <b/>
            <sz val="9"/>
            <color indexed="81"/>
            <rFont val="돋움"/>
            <family val="3"/>
            <charset val="129"/>
          </rPr>
          <t>★작성기준★</t>
        </r>
        <r>
          <rPr>
            <b/>
            <sz val="9"/>
            <color indexed="81"/>
            <rFont val="Tahoma"/>
            <family val="2"/>
          </rPr>
          <t xml:space="preserve">
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최초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돌봄계획서에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서비스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내역과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서비스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연장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일어난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행에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기록
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이전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돌봄계획과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돌봄계획이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새롭게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수립되어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새로운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서비스를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제공한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회차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
예</t>
        </r>
        <r>
          <rPr>
            <b/>
            <sz val="9"/>
            <color indexed="81"/>
            <rFont val="Tahoma"/>
            <family val="2"/>
          </rPr>
          <t xml:space="preserve">) 20.1.1 </t>
        </r>
        <r>
          <rPr>
            <b/>
            <sz val="9"/>
            <color indexed="81"/>
            <rFont val="돋움"/>
            <family val="3"/>
            <charset val="129"/>
          </rPr>
          <t>서비스신청</t>
        </r>
        <r>
          <rPr>
            <b/>
            <sz val="9"/>
            <color indexed="81"/>
            <rFont val="Tahoma"/>
            <family val="2"/>
          </rPr>
          <t>&gt;20.1.5. 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돌봄계획서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수립</t>
        </r>
        <r>
          <rPr>
            <b/>
            <sz val="9"/>
            <color indexed="81"/>
            <rFont val="Tahoma"/>
            <family val="2"/>
          </rPr>
          <t>&gt; 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이동지원서비스</t>
        </r>
        <r>
          <rPr>
            <b/>
            <sz val="9"/>
            <color indexed="81"/>
            <rFont val="Tahoma"/>
            <family val="2"/>
          </rPr>
          <t>, 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주거지원서비스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제공</t>
        </r>
        <r>
          <rPr>
            <b/>
            <sz val="9"/>
            <color indexed="81"/>
            <rFont val="Tahoma"/>
            <family val="2"/>
          </rPr>
          <t xml:space="preserve">&gt; </t>
        </r>
        <r>
          <rPr>
            <b/>
            <sz val="9"/>
            <color indexed="81"/>
            <rFont val="돋움"/>
            <family val="3"/>
            <charset val="129"/>
          </rPr>
          <t>제공중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서비스변경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신청도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차로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  <r>
          <rPr>
            <b/>
            <sz val="9"/>
            <color indexed="81"/>
            <rFont val="Tahoma"/>
            <family val="2"/>
          </rPr>
          <t>&gt; 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종결</t>
        </r>
        <r>
          <rPr>
            <b/>
            <sz val="9"/>
            <color indexed="81"/>
            <rFont val="Tahoma"/>
            <family val="2"/>
          </rPr>
          <t xml:space="preserve">&gt;
 20.5 </t>
        </r>
        <r>
          <rPr>
            <b/>
            <sz val="9"/>
            <color indexed="81"/>
            <rFont val="돋움"/>
            <family val="3"/>
            <charset val="129"/>
          </rPr>
          <t>서비스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재신청</t>
        </r>
        <r>
          <rPr>
            <b/>
            <sz val="9"/>
            <color indexed="81"/>
            <rFont val="Tahoma"/>
            <family val="2"/>
          </rPr>
          <t>&gt;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돌봄계획서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수립</t>
        </r>
        <r>
          <rPr>
            <b/>
            <sz val="9"/>
            <color indexed="81"/>
            <rFont val="Tahoma"/>
            <family val="2"/>
          </rPr>
          <t>&gt;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식사지원서비스</t>
        </r>
        <r>
          <rPr>
            <b/>
            <sz val="9"/>
            <color indexed="81"/>
            <rFont val="Tahoma"/>
            <family val="2"/>
          </rPr>
          <t>,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단기시설서비스</t>
        </r>
        <r>
          <rPr>
            <b/>
            <sz val="9"/>
            <color indexed="81"/>
            <rFont val="Tahoma"/>
            <family val="2"/>
          </rPr>
          <t>,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이동지원서비스</t>
        </r>
        <r>
          <rPr>
            <b/>
            <sz val="9"/>
            <color indexed="81"/>
            <rFont val="Tahoma"/>
            <family val="2"/>
          </rPr>
          <t xml:space="preserve">&gt; </t>
        </r>
        <r>
          <rPr>
            <b/>
            <sz val="9"/>
            <color indexed="81"/>
            <rFont val="돋움"/>
            <family val="3"/>
            <charset val="129"/>
          </rPr>
          <t>기간연장이나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서비스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</commentList>
</comments>
</file>

<file path=xl/sharedStrings.xml><?xml version="1.0" encoding="utf-8"?>
<sst xmlns="http://schemas.openxmlformats.org/spreadsheetml/2006/main" count="448" uniqueCount="358">
  <si>
    <t>저소득</t>
    <phoneticPr fontId="2" type="noConversion"/>
  </si>
  <si>
    <t>어르신</t>
    <phoneticPr fontId="2" type="noConversion"/>
  </si>
  <si>
    <t xml:space="preserve">장애인 </t>
    <phoneticPr fontId="2" type="noConversion"/>
  </si>
  <si>
    <t>장애유형</t>
    <phoneticPr fontId="2" type="noConversion"/>
  </si>
  <si>
    <t>질환사고</t>
    <phoneticPr fontId="2" type="noConversion"/>
  </si>
  <si>
    <t>제공차수</t>
    <phoneticPr fontId="2" type="noConversion"/>
  </si>
  <si>
    <t>1)해당</t>
    <phoneticPr fontId="2" type="noConversion"/>
  </si>
  <si>
    <t>2)비해당</t>
    <phoneticPr fontId="2" type="noConversion"/>
  </si>
  <si>
    <t>1)수급자</t>
    <phoneticPr fontId="2" type="noConversion"/>
  </si>
  <si>
    <t>2)차상위</t>
    <phoneticPr fontId="2" type="noConversion"/>
  </si>
  <si>
    <t>1)해당</t>
    <phoneticPr fontId="2" type="noConversion"/>
  </si>
  <si>
    <t>1)지체</t>
    <phoneticPr fontId="2" type="noConversion"/>
  </si>
  <si>
    <t>2)뇌병변</t>
    <phoneticPr fontId="2" type="noConversion"/>
  </si>
  <si>
    <t>3)시각</t>
    <phoneticPr fontId="2" type="noConversion"/>
  </si>
  <si>
    <t>4)청각</t>
    <phoneticPr fontId="2" type="noConversion"/>
  </si>
  <si>
    <t>5)언어</t>
    <phoneticPr fontId="2" type="noConversion"/>
  </si>
  <si>
    <t>6)지적/자폐</t>
    <phoneticPr fontId="2" type="noConversion"/>
  </si>
  <si>
    <t>7)기타</t>
    <phoneticPr fontId="2" type="noConversion"/>
  </si>
  <si>
    <t>1)만성질환</t>
    <phoneticPr fontId="2" type="noConversion"/>
  </si>
  <si>
    <t>2)부상환자</t>
    <phoneticPr fontId="2" type="noConversion"/>
  </si>
  <si>
    <t>3)퇴원환자</t>
    <phoneticPr fontId="2" type="noConversion"/>
  </si>
  <si>
    <t>4)치매환자</t>
    <phoneticPr fontId="2" type="noConversion"/>
  </si>
  <si>
    <t>5)정신질환</t>
    <phoneticPr fontId="2" type="noConversion"/>
  </si>
  <si>
    <t>6)기타</t>
    <phoneticPr fontId="2" type="noConversion"/>
  </si>
  <si>
    <t>1)장기요양</t>
    <phoneticPr fontId="2" type="noConversion"/>
  </si>
  <si>
    <t>차수기입</t>
    <phoneticPr fontId="2" type="noConversion"/>
  </si>
  <si>
    <t xml:space="preserve">본인포함   </t>
    <phoneticPr fontId="2" type="noConversion"/>
  </si>
  <si>
    <t xml:space="preserve">실시경우 </t>
    <phoneticPr fontId="2" type="noConversion"/>
  </si>
  <si>
    <t>성명</t>
    <phoneticPr fontId="2" type="noConversion"/>
  </si>
  <si>
    <t>접수방법</t>
    <phoneticPr fontId="2" type="noConversion"/>
  </si>
  <si>
    <t>1)전화</t>
    <phoneticPr fontId="2" type="noConversion"/>
  </si>
  <si>
    <t>2)내방</t>
    <phoneticPr fontId="2" type="noConversion"/>
  </si>
  <si>
    <t>3)의뢰</t>
    <phoneticPr fontId="2" type="noConversion"/>
  </si>
  <si>
    <t>1)당사자</t>
    <phoneticPr fontId="2" type="noConversion"/>
  </si>
  <si>
    <t>2)가족</t>
    <phoneticPr fontId="2" type="noConversion"/>
  </si>
  <si>
    <t>3)이웃</t>
    <phoneticPr fontId="2" type="noConversion"/>
  </si>
  <si>
    <t>기입
지침</t>
    <phoneticPr fontId="2" type="noConversion"/>
  </si>
  <si>
    <t>2019-00-00</t>
    <phoneticPr fontId="2" type="noConversion"/>
  </si>
  <si>
    <t>소요기간</t>
    <phoneticPr fontId="2" type="noConversion"/>
  </si>
  <si>
    <t>소요기간</t>
    <phoneticPr fontId="2" type="noConversion"/>
  </si>
  <si>
    <t>0000-00-00</t>
    <phoneticPr fontId="2" type="noConversion"/>
  </si>
  <si>
    <t xml:space="preserve">세대원수 </t>
    <phoneticPr fontId="2" type="noConversion"/>
  </si>
  <si>
    <t>1)심한 장애</t>
    <phoneticPr fontId="2" type="noConversion"/>
  </si>
  <si>
    <t>세대원수</t>
    <phoneticPr fontId="2" type="noConversion"/>
  </si>
  <si>
    <t>전화번호</t>
    <phoneticPr fontId="2" type="noConversion"/>
  </si>
  <si>
    <t>자동계산</t>
    <phoneticPr fontId="2" type="noConversion"/>
  </si>
  <si>
    <t>1차</t>
    <phoneticPr fontId="2" type="noConversion"/>
  </si>
  <si>
    <t>소요기간</t>
    <phoneticPr fontId="2" type="noConversion"/>
  </si>
  <si>
    <t>총소요기간</t>
    <phoneticPr fontId="2" type="noConversion"/>
  </si>
  <si>
    <t>접수일시</t>
    <phoneticPr fontId="2" type="noConversion"/>
  </si>
  <si>
    <t>신청접수
(A)</t>
    <phoneticPr fontId="2" type="noConversion"/>
  </si>
  <si>
    <t>긴급출동
방문확인
(B)</t>
    <phoneticPr fontId="2" type="noConversion"/>
  </si>
  <si>
    <t>돌봄계획
(C)</t>
    <phoneticPr fontId="2" type="noConversion"/>
  </si>
  <si>
    <t>서비스제공
(D)</t>
    <phoneticPr fontId="2" type="noConversion"/>
  </si>
  <si>
    <t>서비스종결
(E)</t>
    <phoneticPr fontId="2" type="noConversion"/>
  </si>
  <si>
    <t>(A단계 이후)</t>
    <phoneticPr fontId="2" type="noConversion"/>
  </si>
  <si>
    <t>(C~D)</t>
    <phoneticPr fontId="2" type="noConversion"/>
  </si>
  <si>
    <t>(B~C)</t>
    <phoneticPr fontId="2" type="noConversion"/>
  </si>
  <si>
    <t>(A~B)</t>
    <phoneticPr fontId="2" type="noConversion"/>
  </si>
  <si>
    <t>(D~E)</t>
    <phoneticPr fontId="2" type="noConversion"/>
  </si>
  <si>
    <t>(동일 당사자가 돌봄SOS센터 서비스를 1회 이상 이용한 경우)</t>
    <phoneticPr fontId="2" type="noConversion"/>
  </si>
  <si>
    <t>시작일기입</t>
    <phoneticPr fontId="2" type="noConversion"/>
  </si>
  <si>
    <t>종료일기입</t>
    <phoneticPr fontId="2" type="noConversion"/>
  </si>
  <si>
    <t>수립일기입</t>
    <phoneticPr fontId="2" type="noConversion"/>
  </si>
  <si>
    <t>방문일기입</t>
    <phoneticPr fontId="2" type="noConversion"/>
  </si>
  <si>
    <t>이용시간</t>
    <phoneticPr fontId="2" type="noConversion"/>
  </si>
  <si>
    <t>이용일수</t>
    <phoneticPr fontId="2" type="noConversion"/>
  </si>
  <si>
    <t>이용시간</t>
    <phoneticPr fontId="2" type="noConversion"/>
  </si>
  <si>
    <t>이용식수</t>
    <phoneticPr fontId="2" type="noConversion"/>
  </si>
  <si>
    <t>단기시설서비스</t>
    <phoneticPr fontId="2" type="noConversion"/>
  </si>
  <si>
    <t>이동지원/주거편의서비스</t>
    <phoneticPr fontId="2" type="noConversion"/>
  </si>
  <si>
    <t xml:space="preserve">식사지원서비스 </t>
    <phoneticPr fontId="2" type="noConversion"/>
  </si>
  <si>
    <t>할증수가</t>
    <phoneticPr fontId="2" type="noConversion"/>
  </si>
  <si>
    <r>
      <t xml:space="preserve">총 이용 시간
</t>
    </r>
    <r>
      <rPr>
        <b/>
        <sz val="10"/>
        <color rgb="FF2C40FC"/>
        <rFont val="맑은 고딕"/>
        <family val="3"/>
        <charset val="129"/>
        <scheme val="major"/>
      </rPr>
      <t>(드롭박스 선택 )</t>
    </r>
    <phoneticPr fontId="2" type="noConversion"/>
  </si>
  <si>
    <t>30분 이상</t>
  </si>
  <si>
    <r>
      <t xml:space="preserve">제공 횟수(식)
</t>
    </r>
    <r>
      <rPr>
        <b/>
        <sz val="10"/>
        <color rgb="FF2C40FC"/>
        <rFont val="맑은 고딕"/>
        <family val="3"/>
        <charset val="129"/>
        <scheme val="major"/>
      </rPr>
      <t>(직접기입)</t>
    </r>
    <phoneticPr fontId="2" type="noConversion"/>
  </si>
  <si>
    <r>
      <t xml:space="preserve">서비스 이용구간
</t>
    </r>
    <r>
      <rPr>
        <b/>
        <sz val="10"/>
        <color rgb="FF2C40FC"/>
        <rFont val="맑은 고딕"/>
        <family val="3"/>
        <charset val="129"/>
        <scheme val="major"/>
      </rPr>
      <t>(드롭박스 선택 )</t>
    </r>
    <phoneticPr fontId="2" type="noConversion"/>
  </si>
  <si>
    <t>예상금액</t>
    <phoneticPr fontId="2" type="noConversion"/>
  </si>
  <si>
    <r>
      <t xml:space="preserve">30분당 단가
</t>
    </r>
    <r>
      <rPr>
        <b/>
        <sz val="10"/>
        <color rgb="FF2C40FC"/>
        <rFont val="맑은 고딕"/>
        <family val="3"/>
        <charset val="129"/>
        <scheme val="minor"/>
      </rPr>
      <t>(자동계산)</t>
    </r>
    <phoneticPr fontId="2" type="noConversion"/>
  </si>
  <si>
    <r>
      <t xml:space="preserve">구간별 이용시간
</t>
    </r>
    <r>
      <rPr>
        <b/>
        <sz val="10"/>
        <color rgb="FF2C40FC"/>
        <rFont val="맑은 고딕"/>
        <family val="3"/>
        <charset val="129"/>
        <scheme val="minor"/>
      </rPr>
      <t>(직접기입)</t>
    </r>
    <phoneticPr fontId="2" type="noConversion"/>
  </si>
  <si>
    <t>일반수가</t>
  </si>
  <si>
    <t>50%할증</t>
  </si>
  <si>
    <t>식사지원서비스</t>
    <phoneticPr fontId="2" type="noConversion"/>
  </si>
  <si>
    <t>30%할증</t>
    <phoneticPr fontId="2" type="noConversion"/>
  </si>
  <si>
    <t>50%할증</t>
    <phoneticPr fontId="2" type="noConversion"/>
  </si>
  <si>
    <t>장애가산</t>
    <phoneticPr fontId="2" type="noConversion"/>
  </si>
  <si>
    <t>제공시간</t>
    <phoneticPr fontId="2" type="noConversion"/>
  </si>
  <si>
    <t xml:space="preserve">수가 </t>
    <phoneticPr fontId="2" type="noConversion"/>
  </si>
  <si>
    <t>제공시간</t>
    <phoneticPr fontId="2" type="noConversion"/>
  </si>
  <si>
    <t>제공횟수</t>
    <phoneticPr fontId="2" type="noConversion"/>
  </si>
  <si>
    <t>수가</t>
    <phoneticPr fontId="2" type="noConversion"/>
  </si>
  <si>
    <t>1일</t>
  </si>
  <si>
    <t>30분</t>
    <phoneticPr fontId="2" type="noConversion"/>
  </si>
  <si>
    <t>1식</t>
  </si>
  <si>
    <t>60분 이상</t>
  </si>
  <si>
    <t>2일</t>
  </si>
  <si>
    <t>1시간</t>
  </si>
  <si>
    <t>2식</t>
  </si>
  <si>
    <t>90분 이상</t>
  </si>
  <si>
    <t>3일</t>
  </si>
  <si>
    <t>1시간30분</t>
  </si>
  <si>
    <t>3식</t>
  </si>
  <si>
    <t>4일</t>
  </si>
  <si>
    <t>2시간</t>
  </si>
  <si>
    <t>4식</t>
  </si>
  <si>
    <t>150분 이상</t>
  </si>
  <si>
    <t>5일</t>
  </si>
  <si>
    <t>2시간30분</t>
  </si>
  <si>
    <t>5식</t>
  </si>
  <si>
    <t>180분 이상</t>
  </si>
  <si>
    <t>6일</t>
  </si>
  <si>
    <t>6식</t>
  </si>
  <si>
    <t>7일</t>
  </si>
  <si>
    <t>7식</t>
  </si>
  <si>
    <t>240분 이상</t>
  </si>
  <si>
    <t>8일</t>
  </si>
  <si>
    <t>8식</t>
  </si>
  <si>
    <t>270분 이상</t>
  </si>
  <si>
    <t>9일</t>
  </si>
  <si>
    <t>9식</t>
  </si>
  <si>
    <t>300분 이상</t>
  </si>
  <si>
    <t>10일</t>
  </si>
  <si>
    <t>10식</t>
  </si>
  <si>
    <t>330분 이상</t>
  </si>
  <si>
    <t>11일</t>
  </si>
  <si>
    <t>11식</t>
  </si>
  <si>
    <t>360분 이상</t>
  </si>
  <si>
    <t>12일</t>
  </si>
  <si>
    <t>12식</t>
  </si>
  <si>
    <t>13일</t>
  </si>
  <si>
    <t>13식</t>
  </si>
  <si>
    <t>420분 이상</t>
  </si>
  <si>
    <t>14일</t>
  </si>
  <si>
    <t>14식</t>
  </si>
  <si>
    <t>450분 이상</t>
  </si>
  <si>
    <t>15식</t>
  </si>
  <si>
    <t>480분 이상</t>
  </si>
  <si>
    <t>16식</t>
  </si>
  <si>
    <t>17식</t>
  </si>
  <si>
    <t>18식</t>
  </si>
  <si>
    <t>19식</t>
  </si>
  <si>
    <t>20식</t>
  </si>
  <si>
    <t>21식</t>
  </si>
  <si>
    <t>22식</t>
  </si>
  <si>
    <t>23식</t>
  </si>
  <si>
    <t>24식</t>
  </si>
  <si>
    <t>25식</t>
  </si>
  <si>
    <t>26식</t>
  </si>
  <si>
    <t>27식</t>
  </si>
  <si>
    <t>28식</t>
  </si>
  <si>
    <t>29식</t>
  </si>
  <si>
    <t>30식</t>
  </si>
  <si>
    <t xml:space="preserve">일시재가서비스 </t>
    <phoneticPr fontId="2" type="noConversion"/>
  </si>
  <si>
    <r>
      <t xml:space="preserve">예상금액 
</t>
    </r>
    <r>
      <rPr>
        <b/>
        <sz val="10"/>
        <color rgb="FF2C40FC"/>
        <rFont val="맑은 고딕"/>
        <family val="3"/>
        <charset val="129"/>
        <scheme val="minor"/>
      </rPr>
      <t>(자동계산)</t>
    </r>
    <phoneticPr fontId="2" type="noConversion"/>
  </si>
  <si>
    <t>수가계산식시트</t>
    <phoneticPr fontId="2" type="noConversion"/>
  </si>
  <si>
    <t>자부담
이용자여부</t>
    <phoneticPr fontId="2" type="noConversion"/>
  </si>
  <si>
    <t>1)지원대상</t>
    <phoneticPr fontId="2" type="noConversion"/>
  </si>
  <si>
    <t>2)자부담대상</t>
    <phoneticPr fontId="2" type="noConversion"/>
  </si>
  <si>
    <t>활용 직접 기입</t>
    <phoneticPr fontId="2" type="noConversion"/>
  </si>
  <si>
    <t>총 이용금액</t>
    <phoneticPr fontId="2" type="noConversion"/>
  </si>
  <si>
    <t>일시재가 
이용금액</t>
    <phoneticPr fontId="2" type="noConversion"/>
  </si>
  <si>
    <t>단기시설
이용량</t>
    <phoneticPr fontId="2" type="noConversion"/>
  </si>
  <si>
    <t>이동지원
이용량</t>
    <phoneticPr fontId="2" type="noConversion"/>
  </si>
  <si>
    <t>안부확인
연계여부</t>
    <phoneticPr fontId="2" type="noConversion"/>
  </si>
  <si>
    <t>건강지원
연계여부</t>
    <phoneticPr fontId="2" type="noConversion"/>
  </si>
  <si>
    <t>정보상담
제공여부</t>
    <phoneticPr fontId="2" type="noConversion"/>
  </si>
  <si>
    <t>(드롭박스)</t>
    <phoneticPr fontId="2" type="noConversion"/>
  </si>
  <si>
    <t>(직접기입)</t>
    <phoneticPr fontId="2" type="noConversion"/>
  </si>
  <si>
    <t>연계</t>
    <phoneticPr fontId="2" type="noConversion"/>
  </si>
  <si>
    <t>(드롭박스)</t>
    <phoneticPr fontId="2" type="noConversion"/>
  </si>
  <si>
    <t>제공</t>
    <phoneticPr fontId="2" type="noConversion"/>
  </si>
  <si>
    <t>종결사유</t>
    <phoneticPr fontId="2" type="noConversion"/>
  </si>
  <si>
    <t>1)유형변경</t>
    <phoneticPr fontId="2" type="noConversion"/>
  </si>
  <si>
    <t>2)기간변경</t>
    <phoneticPr fontId="2" type="noConversion"/>
  </si>
  <si>
    <t>변경내용
(기관요청)</t>
    <phoneticPr fontId="2" type="noConversion"/>
  </si>
  <si>
    <t>3)횟수변경</t>
    <phoneticPr fontId="2" type="noConversion"/>
  </si>
  <si>
    <t>4)시간변경</t>
    <phoneticPr fontId="2" type="noConversion"/>
  </si>
  <si>
    <t>5)금액변경</t>
    <phoneticPr fontId="2" type="noConversion"/>
  </si>
  <si>
    <t>1)이행완료</t>
    <phoneticPr fontId="2" type="noConversion"/>
  </si>
  <si>
    <t>2)중도중단</t>
    <phoneticPr fontId="2" type="noConversion"/>
  </si>
  <si>
    <t>3)이사,입원,사망</t>
    <phoneticPr fontId="2" type="noConversion"/>
  </si>
  <si>
    <t>4)거부,연락두절</t>
    <phoneticPr fontId="2" type="noConversion"/>
  </si>
  <si>
    <t>5)제공포기</t>
    <phoneticPr fontId="2" type="noConversion"/>
  </si>
  <si>
    <t>6)상황호전판단</t>
    <phoneticPr fontId="2" type="noConversion"/>
  </si>
  <si>
    <t>6)기타내용</t>
    <phoneticPr fontId="2" type="noConversion"/>
  </si>
  <si>
    <r>
      <t xml:space="preserve"> 이동 수가(회) 
</t>
    </r>
    <r>
      <rPr>
        <b/>
        <sz val="10"/>
        <color rgb="FF2C40FC"/>
        <rFont val="맑은 고딕"/>
        <family val="3"/>
        <charset val="129"/>
        <scheme val="major"/>
      </rPr>
      <t>(직접기입)</t>
    </r>
    <phoneticPr fontId="2" type="noConversion"/>
  </si>
  <si>
    <t>담당자성명</t>
    <phoneticPr fontId="2" type="noConversion"/>
  </si>
  <si>
    <t>2)심하지 
않은 장애</t>
    <phoneticPr fontId="2" type="noConversion"/>
  </si>
  <si>
    <t>단기시설
이용금액</t>
    <phoneticPr fontId="2" type="noConversion"/>
  </si>
  <si>
    <t>이동지원
이용금액</t>
    <phoneticPr fontId="2" type="noConversion"/>
  </si>
  <si>
    <t>주거편의 
이용금액</t>
    <phoneticPr fontId="2" type="noConversion"/>
  </si>
  <si>
    <t>4시간</t>
  </si>
  <si>
    <t xml:space="preserve">3시간 </t>
    <phoneticPr fontId="2" type="noConversion"/>
  </si>
  <si>
    <t>3시간30분</t>
    <phoneticPr fontId="2" type="noConversion"/>
  </si>
  <si>
    <t>5시간</t>
    <phoneticPr fontId="2" type="noConversion"/>
  </si>
  <si>
    <t>4시간30분</t>
    <phoneticPr fontId="2" type="noConversion"/>
  </si>
  <si>
    <t>이용 한도(시범사업) [B]</t>
    <phoneticPr fontId="2" type="noConversion"/>
  </si>
  <si>
    <t>이용 한도 잔여 금액 [A-B]</t>
    <phoneticPr fontId="2" type="noConversion"/>
  </si>
  <si>
    <t>합계 자동계산</t>
    <phoneticPr fontId="2" type="noConversion"/>
  </si>
  <si>
    <t>서비스별 금액</t>
    <phoneticPr fontId="2" type="noConversion"/>
  </si>
  <si>
    <t>이동지원</t>
    <phoneticPr fontId="2" type="noConversion"/>
  </si>
  <si>
    <t>당사자 특성</t>
    <phoneticPr fontId="2" type="noConversion"/>
  </si>
  <si>
    <t>업무 진행 절차</t>
    <phoneticPr fontId="2" type="noConversion"/>
  </si>
  <si>
    <t>연번</t>
    <phoneticPr fontId="2" type="noConversion"/>
  </si>
  <si>
    <t>일시재가
이용량</t>
    <phoneticPr fontId="2" type="noConversion"/>
  </si>
  <si>
    <t>1)남성</t>
    <phoneticPr fontId="2" type="noConversion"/>
  </si>
  <si>
    <t>2)여성</t>
    <phoneticPr fontId="2" type="noConversion"/>
  </si>
  <si>
    <t>(드롭박스)</t>
    <phoneticPr fontId="2" type="noConversion"/>
  </si>
  <si>
    <t>30%할증: 야간(18~22시)</t>
    <phoneticPr fontId="2" type="noConversion"/>
  </si>
  <si>
    <r>
      <t xml:space="preserve">할증 구간
</t>
    </r>
    <r>
      <rPr>
        <b/>
        <sz val="10"/>
        <color rgb="FF2C40FC"/>
        <rFont val="맑은 고딕"/>
        <family val="3"/>
        <charset val="129"/>
        <scheme val="minor"/>
      </rPr>
      <t>(드롭박스 선택)</t>
    </r>
    <phoneticPr fontId="2" type="noConversion"/>
  </si>
  <si>
    <r>
      <t xml:space="preserve">총 이용 시간
</t>
    </r>
    <r>
      <rPr>
        <b/>
        <sz val="10"/>
        <color rgb="FF2C40FC"/>
        <rFont val="맑은 고딕"/>
        <family val="3"/>
        <charset val="129"/>
        <scheme val="minor"/>
      </rPr>
      <t>(드롭박스 선택)</t>
    </r>
    <phoneticPr fontId="2" type="noConversion"/>
  </si>
  <si>
    <t>30%할증</t>
    <phoneticPr fontId="2" type="noConversion"/>
  </si>
  <si>
    <t>50%할증</t>
    <phoneticPr fontId="2" type="noConversion"/>
  </si>
  <si>
    <t>장애가산</t>
  </si>
  <si>
    <t>120분 이상</t>
  </si>
  <si>
    <t>210분 이상</t>
  </si>
  <si>
    <t>390분 이상</t>
  </si>
  <si>
    <r>
      <t>일시재가서비스</t>
    </r>
    <r>
      <rPr>
        <b/>
        <sz val="10"/>
        <color rgb="FFFF0000"/>
        <rFont val="맑은 고딕"/>
        <family val="3"/>
        <charset val="129"/>
        <scheme val="major"/>
      </rPr>
      <t xml:space="preserve"> (시간대별 할증이 상이하여 수가가 복합 적용되는 경우 계산식)
계산예시: 오후5시 부터 오후11시까지 총 6시간의 일시재가서비스를 이용한 경우</t>
    </r>
    <phoneticPr fontId="2" type="noConversion"/>
  </si>
  <si>
    <r>
      <t xml:space="preserve">제공 일수  
</t>
    </r>
    <r>
      <rPr>
        <b/>
        <sz val="10"/>
        <color rgb="FF2C40FC"/>
        <rFont val="맑은 고딕"/>
        <family val="3"/>
        <charset val="129"/>
        <scheme val="major"/>
      </rPr>
      <t>(직접기입)</t>
    </r>
    <phoneticPr fontId="2" type="noConversion"/>
  </si>
  <si>
    <t>해당없음</t>
    <phoneticPr fontId="2" type="noConversion"/>
  </si>
  <si>
    <t>1시간</t>
    <phoneticPr fontId="2" type="noConversion"/>
  </si>
  <si>
    <t>6시간</t>
    <phoneticPr fontId="2" type="noConversion"/>
  </si>
  <si>
    <t>6시간 30분</t>
    <phoneticPr fontId="2" type="noConversion"/>
  </si>
  <si>
    <t>7시간</t>
    <phoneticPr fontId="2" type="noConversion"/>
  </si>
  <si>
    <t>7시간30분</t>
    <phoneticPr fontId="2" type="noConversion"/>
  </si>
  <si>
    <t>5시간30분</t>
    <phoneticPr fontId="2" type="noConversion"/>
  </si>
  <si>
    <t>8시간</t>
    <phoneticPr fontId="2" type="noConversion"/>
  </si>
  <si>
    <t>8시간30분</t>
    <phoneticPr fontId="2" type="noConversion"/>
  </si>
  <si>
    <t>9시간</t>
    <phoneticPr fontId="2" type="noConversion"/>
  </si>
  <si>
    <t>9시간30분</t>
    <phoneticPr fontId="2" type="noConversion"/>
  </si>
  <si>
    <t>10시간</t>
    <phoneticPr fontId="2" type="noConversion"/>
  </si>
  <si>
    <t>10시간30분</t>
    <phoneticPr fontId="2" type="noConversion"/>
  </si>
  <si>
    <t>11시간</t>
    <phoneticPr fontId="2" type="noConversion"/>
  </si>
  <si>
    <t>11시간30분</t>
    <phoneticPr fontId="2" type="noConversion"/>
  </si>
  <si>
    <t>12시간</t>
    <phoneticPr fontId="2" type="noConversion"/>
  </si>
  <si>
    <t>12시간30분</t>
    <phoneticPr fontId="2" type="noConversion"/>
  </si>
  <si>
    <t>13시간</t>
    <phoneticPr fontId="2" type="noConversion"/>
  </si>
  <si>
    <t>13시간30분</t>
    <phoneticPr fontId="2" type="noConversion"/>
  </si>
  <si>
    <t>14시간</t>
    <phoneticPr fontId="2" type="noConversion"/>
  </si>
  <si>
    <t>14시간30분</t>
    <phoneticPr fontId="2" type="noConversion"/>
  </si>
  <si>
    <t>15시간</t>
    <phoneticPr fontId="2" type="noConversion"/>
  </si>
  <si>
    <t>15시간30분</t>
    <phoneticPr fontId="2" type="noConversion"/>
  </si>
  <si>
    <t>16시간</t>
    <phoneticPr fontId="2" type="noConversion"/>
  </si>
  <si>
    <t>16시간30분</t>
    <phoneticPr fontId="2" type="noConversion"/>
  </si>
  <si>
    <t>17시간</t>
    <phoneticPr fontId="2" type="noConversion"/>
  </si>
  <si>
    <t>17시간30분</t>
    <phoneticPr fontId="2" type="noConversion"/>
  </si>
  <si>
    <t>18시간</t>
    <phoneticPr fontId="2" type="noConversion"/>
  </si>
  <si>
    <r>
      <rPr>
        <b/>
        <sz val="10"/>
        <color theme="1"/>
        <rFont val="맑은 고딕"/>
        <family val="3"/>
        <charset val="129"/>
        <scheme val="major"/>
      </rPr>
      <t>제공 일수</t>
    </r>
    <r>
      <rPr>
        <b/>
        <sz val="10"/>
        <color rgb="FF2C40FC"/>
        <rFont val="맑은 고딕"/>
        <family val="3"/>
        <charset val="129"/>
        <scheme val="major"/>
      </rPr>
      <t xml:space="preserve">
(직접기입)</t>
    </r>
    <phoneticPr fontId="2" type="noConversion"/>
  </si>
  <si>
    <t>1시간30분</t>
    <phoneticPr fontId="2" type="noConversion"/>
  </si>
  <si>
    <r>
      <rPr>
        <b/>
        <sz val="10"/>
        <color theme="1"/>
        <rFont val="맑은 고딕"/>
        <family val="3"/>
        <charset val="129"/>
        <scheme val="major"/>
      </rPr>
      <t>제공 시간</t>
    </r>
    <r>
      <rPr>
        <b/>
        <sz val="10"/>
        <color rgb="FF2C40FC"/>
        <rFont val="맑은 고딕"/>
        <family val="3"/>
        <charset val="129"/>
        <scheme val="major"/>
      </rPr>
      <t xml:space="preserve">
(드롭박스 선택)</t>
    </r>
    <phoneticPr fontId="2" type="noConversion"/>
  </si>
  <si>
    <t>12시간 이상</t>
    <phoneticPr fontId="2" type="noConversion"/>
  </si>
  <si>
    <t>12시간 미만</t>
    <phoneticPr fontId="2" type="noConversion"/>
  </si>
  <si>
    <t>해당없음</t>
    <phoneticPr fontId="2" type="noConversion"/>
  </si>
  <si>
    <t>서비스 제공 내역 (이용량, 이용금액)</t>
    <phoneticPr fontId="2" type="noConversion"/>
  </si>
  <si>
    <t>1)복지플래너</t>
    <phoneticPr fontId="2" type="noConversion"/>
  </si>
  <si>
    <t xml:space="preserve">이동수가: 1회 5,100원
</t>
    <phoneticPr fontId="2" type="noConversion"/>
  </si>
  <si>
    <t xml:space="preserve">*이동수가는 서비스 제공인력 이동시간
(서비스 간, 서비스 내) 관련 추가 수가임 </t>
    <phoneticPr fontId="2" type="noConversion"/>
  </si>
  <si>
    <t xml:space="preserve">직접기입 </t>
    <phoneticPr fontId="2" type="noConversion"/>
  </si>
  <si>
    <t>2)찾동간호사</t>
    <phoneticPr fontId="2" type="noConversion"/>
  </si>
  <si>
    <t>12시간 이상</t>
  </si>
  <si>
    <t>50%할증: 휴일/심야(22~익일6시)</t>
    <phoneticPr fontId="2" type="noConversion"/>
  </si>
  <si>
    <t>일반수가: 할증 없음(9~18시)</t>
    <phoneticPr fontId="2" type="noConversion"/>
  </si>
  <si>
    <t>중장년
(만50~만64세)</t>
    <phoneticPr fontId="2" type="noConversion"/>
  </si>
  <si>
    <t>3)중위소득 85%이하</t>
    <phoneticPr fontId="2" type="noConversion"/>
  </si>
  <si>
    <t>4)기타보장</t>
    <phoneticPr fontId="2" type="noConversion"/>
  </si>
  <si>
    <t>개인정보
제공동의</t>
    <phoneticPr fontId="2" type="noConversion"/>
  </si>
  <si>
    <t>제3자정보
제공동의</t>
    <phoneticPr fontId="2" type="noConversion"/>
  </si>
  <si>
    <t>1)동의</t>
    <phoneticPr fontId="2" type="noConversion"/>
  </si>
  <si>
    <t>2)미동의</t>
    <phoneticPr fontId="2" type="noConversion"/>
  </si>
  <si>
    <t>주민등록번호</t>
    <phoneticPr fontId="2" type="noConversion"/>
  </si>
  <si>
    <t>실주소
(도로명)</t>
    <phoneticPr fontId="2" type="noConversion"/>
  </si>
  <si>
    <t>성별</t>
    <phoneticPr fontId="2" type="noConversion"/>
  </si>
  <si>
    <t>휴대폰번호</t>
    <phoneticPr fontId="2" type="noConversion"/>
  </si>
  <si>
    <t>연락처</t>
    <phoneticPr fontId="2" type="noConversion"/>
  </si>
  <si>
    <t>비상연락망</t>
    <phoneticPr fontId="2" type="noConversion"/>
  </si>
  <si>
    <t>신청자관계</t>
    <phoneticPr fontId="2" type="noConversion"/>
  </si>
  <si>
    <t>접수담당</t>
    <phoneticPr fontId="2" type="noConversion"/>
  </si>
  <si>
    <t>찾동대상</t>
    <phoneticPr fontId="2" type="noConversion"/>
  </si>
  <si>
    <t xml:space="preserve">돌봄서비스 
이용현황 </t>
    <phoneticPr fontId="2" type="noConversion"/>
  </si>
  <si>
    <t>(반드시 "-"표기없이 숫자만 기입)</t>
    <phoneticPr fontId="2" type="noConversion"/>
  </si>
  <si>
    <t>010-0000-0000</t>
    <phoneticPr fontId="2" type="noConversion"/>
  </si>
  <si>
    <t>02-0000-0000</t>
  </si>
  <si>
    <t>(반드시 숫자만 기입)</t>
  </si>
  <si>
    <t>주거편의
이용량</t>
    <phoneticPr fontId="2" type="noConversion"/>
  </si>
  <si>
    <t>식사지원
이용량</t>
    <phoneticPr fontId="2" type="noConversion"/>
  </si>
  <si>
    <t>식사지원 
이용금액</t>
    <phoneticPr fontId="2" type="noConversion"/>
  </si>
  <si>
    <t>일시재가
제공기관명</t>
    <phoneticPr fontId="2" type="noConversion"/>
  </si>
  <si>
    <t>단기시설
제공기관명</t>
    <phoneticPr fontId="2" type="noConversion"/>
  </si>
  <si>
    <t>이동지원
제공기관명</t>
    <phoneticPr fontId="2" type="noConversion"/>
  </si>
  <si>
    <t>주거편의
제공기관명</t>
    <phoneticPr fontId="2" type="noConversion"/>
  </si>
  <si>
    <t>식사지원
제공기관명</t>
    <phoneticPr fontId="2" type="noConversion"/>
  </si>
  <si>
    <t>동명</t>
    <phoneticPr fontId="2" type="noConversion"/>
  </si>
  <si>
    <t>신청자관계
(기타선택시)</t>
    <phoneticPr fontId="2" type="noConversion"/>
  </si>
  <si>
    <t>(직접기입)</t>
    <phoneticPr fontId="2" type="noConversion"/>
  </si>
  <si>
    <t>(0시간0분)</t>
    <phoneticPr fontId="2" type="noConversion"/>
  </si>
  <si>
    <t>생년월일</t>
    <phoneticPr fontId="2" type="noConversion"/>
  </si>
  <si>
    <t>1시간30분</t>
    <phoneticPr fontId="2" type="noConversion"/>
  </si>
  <si>
    <t>(직접기입)</t>
    <phoneticPr fontId="2" type="noConversion"/>
  </si>
  <si>
    <t>(직접기입)</t>
    <phoneticPr fontId="2" type="noConversion"/>
  </si>
  <si>
    <t>연계</t>
    <phoneticPr fontId="2" type="noConversion"/>
  </si>
  <si>
    <t>연계</t>
    <phoneticPr fontId="2" type="noConversion"/>
  </si>
  <si>
    <t>제공</t>
  </si>
  <si>
    <t>4)민간기관 등</t>
    <phoneticPr fontId="2" type="noConversion"/>
  </si>
  <si>
    <t>4)기타</t>
    <phoneticPr fontId="2" type="noConversion"/>
  </si>
  <si>
    <t>* 54년생 이상</t>
    <phoneticPr fontId="2" type="noConversion"/>
  </si>
  <si>
    <t>*69~55년생</t>
    <phoneticPr fontId="2" type="noConversion"/>
  </si>
  <si>
    <t>안부확인
제공기관명</t>
    <phoneticPr fontId="2" type="noConversion"/>
  </si>
  <si>
    <r>
      <t xml:space="preserve">건강지원
</t>
    </r>
    <r>
      <rPr>
        <sz val="10"/>
        <color rgb="FFFF0000"/>
        <rFont val="맑은 고딕"/>
        <family val="3"/>
        <charset val="129"/>
        <scheme val="minor"/>
      </rPr>
      <t>제공기관명</t>
    </r>
    <phoneticPr fontId="2" type="noConversion"/>
  </si>
  <si>
    <r>
      <rPr>
        <sz val="10"/>
        <color rgb="FFFF0000"/>
        <rFont val="맑은 고딕"/>
        <family val="3"/>
        <charset val="129"/>
        <scheme val="minor"/>
      </rPr>
      <t>타제도</t>
    </r>
    <r>
      <rPr>
        <sz val="10"/>
        <color theme="1"/>
        <rFont val="맑은 고딕"/>
        <family val="3"/>
        <charset val="129"/>
        <scheme val="minor"/>
      </rPr>
      <t xml:space="preserve">
연계여부</t>
    </r>
    <phoneticPr fontId="2" type="noConversion"/>
  </si>
  <si>
    <t>1)찾동사례관리</t>
    <phoneticPr fontId="2" type="noConversion"/>
  </si>
  <si>
    <t>2)장기요양</t>
    <phoneticPr fontId="2" type="noConversion"/>
  </si>
  <si>
    <t>(드롭박스)</t>
    <phoneticPr fontId="2" type="noConversion"/>
  </si>
  <si>
    <t>2)노인맞춤돌봄</t>
    <phoneticPr fontId="2" type="noConversion"/>
  </si>
  <si>
    <t>50시간30분</t>
    <phoneticPr fontId="2" type="noConversion"/>
  </si>
  <si>
    <t>시급성 정도</t>
    <phoneticPr fontId="2" type="noConversion"/>
  </si>
  <si>
    <t>3)노인맞춤돌봄</t>
    <phoneticPr fontId="2" type="noConversion"/>
  </si>
  <si>
    <t>(일)</t>
    <phoneticPr fontId="2" type="noConversion"/>
  </si>
  <si>
    <t>(식)</t>
    <phoneticPr fontId="2" type="noConversion"/>
  </si>
  <si>
    <t>*단순안내 제외</t>
    <phoneticPr fontId="2" type="noConversion"/>
  </si>
  <si>
    <t>4)장애인활동보조</t>
    <phoneticPr fontId="2" type="noConversion"/>
  </si>
  <si>
    <t>5)기타</t>
    <phoneticPr fontId="2" type="noConversion"/>
  </si>
  <si>
    <t>(드롭박스)</t>
    <phoneticPr fontId="2" type="noConversion"/>
  </si>
  <si>
    <t>7대서비스 연계가 이루어진 경우</t>
    <phoneticPr fontId="2" type="noConversion"/>
  </si>
  <si>
    <t>정보상담 제공된 것으로 표기</t>
    <phoneticPr fontId="2" type="noConversion"/>
  </si>
  <si>
    <t>3)장애인활동보조</t>
    <phoneticPr fontId="2" type="noConversion"/>
  </si>
  <si>
    <t>1일+</t>
    <phoneticPr fontId="2" type="noConversion"/>
  </si>
  <si>
    <t>4)기타</t>
    <phoneticPr fontId="2" type="noConversion"/>
  </si>
  <si>
    <t>1)응급상황</t>
    <phoneticPr fontId="2" type="noConversion"/>
  </si>
  <si>
    <t>2)시급성(상)</t>
    <phoneticPr fontId="2" type="noConversion"/>
  </si>
  <si>
    <t>3)시급성(중)</t>
    <phoneticPr fontId="2" type="noConversion"/>
  </si>
  <si>
    <t>4)시급성(하)</t>
    <phoneticPr fontId="2" type="noConversion"/>
  </si>
  <si>
    <t>(드롭박스)</t>
    <phoneticPr fontId="2" type="noConversion"/>
  </si>
  <si>
    <t>체크리스트</t>
    <phoneticPr fontId="2" type="noConversion"/>
  </si>
  <si>
    <t>*초기판단</t>
    <phoneticPr fontId="2" type="noConversion"/>
  </si>
  <si>
    <t>일반수가</t>
    <phoneticPr fontId="2" type="noConversion"/>
  </si>
  <si>
    <t>주말50%할증</t>
    <phoneticPr fontId="2" type="noConversion"/>
  </si>
  <si>
    <t>5시간30분</t>
    <phoneticPr fontId="2" type="noConversion"/>
  </si>
  <si>
    <t>6시간</t>
    <phoneticPr fontId="2" type="noConversion"/>
  </si>
  <si>
    <t>6시간30분</t>
    <phoneticPr fontId="2" type="noConversion"/>
  </si>
  <si>
    <t>7시간</t>
    <phoneticPr fontId="2" type="noConversion"/>
  </si>
  <si>
    <t>7시간30분</t>
    <phoneticPr fontId="2" type="noConversion"/>
  </si>
  <si>
    <t>8시간</t>
    <phoneticPr fontId="2" type="noConversion"/>
  </si>
  <si>
    <t>제공일</t>
    <phoneticPr fontId="2" type="noConversion"/>
  </si>
  <si>
    <t>제공시간</t>
    <phoneticPr fontId="2" type="noConversion"/>
  </si>
  <si>
    <t>주말50%할증</t>
  </si>
  <si>
    <r>
      <t xml:space="preserve">이동수가(회)
</t>
    </r>
    <r>
      <rPr>
        <sz val="10"/>
        <color rgb="FF0000FF"/>
        <rFont val="맑은 고딕"/>
        <family val="3"/>
        <charset val="129"/>
        <scheme val="minor"/>
      </rPr>
      <t>(횟수만 기입)</t>
    </r>
    <phoneticPr fontId="2" type="noConversion"/>
  </si>
  <si>
    <t>※ 검산용(이 셀의 금액은 오른쪽 전체 이용 금액 합계에 합산되는 영역아님)</t>
    <phoneticPr fontId="2" type="noConversion"/>
  </si>
  <si>
    <t>예상금액(a)</t>
    <phoneticPr fontId="2" type="noConversion"/>
  </si>
  <si>
    <t>예상금액(b)</t>
    <phoneticPr fontId="2" type="noConversion"/>
  </si>
  <si>
    <t>예상금액©</t>
    <phoneticPr fontId="2" type="noConversion"/>
  </si>
  <si>
    <t>예상금액(d)</t>
    <phoneticPr fontId="2" type="noConversion"/>
  </si>
  <si>
    <t>전체 이용 금액 합계(a+b+c+d) [A]</t>
    <phoneticPr fontId="2" type="noConversion"/>
  </si>
  <si>
    <t>단기시설서비스 (2020년)</t>
    <phoneticPr fontId="2" type="noConversion"/>
  </si>
  <si>
    <t>일시재가서비스 (2020년)</t>
    <phoneticPr fontId="2" type="noConversion"/>
  </si>
  <si>
    <t>이동지원/주거편의서비스 (2020년)</t>
    <phoneticPr fontId="2" type="noConversion"/>
  </si>
  <si>
    <t>3)그외 공무원</t>
    <phoneticPr fontId="2" type="noConversion"/>
  </si>
  <si>
    <t>4시간30분</t>
  </si>
  <si>
    <t>6시간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</si>
</sst>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0_);[Red]\(0\)"/>
    <numFmt numFmtId="177" formatCode="_(* #,##0_);_(* \(#,##0\);_(* &quot;-&quot;_);_(@_)"/>
    <numFmt numFmtId="178" formatCode="#,##0_);\(#,##0\)"/>
    <numFmt numFmtId="179" formatCode="#,##0.0;[Red]\-#,##0.0"/>
    <numFmt numFmtId="180" formatCode="yy&quot;-&quot;m&quot;-&quot;d;@"/>
    <numFmt numFmtId="181" formatCode="#,##0_);[Red]\(#,##0\)"/>
  </numFmts>
  <fonts count="51" x14ac:knownFonts="1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rgb="FF0000FF"/>
      <name val="맑은 고딕"/>
      <family val="2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0"/>
      <color rgb="FF7030A0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2C40FC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color rgb="FF2C40FC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rgb="FFFF0000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rgb="FF7030A0"/>
      <name val="맑은 고딕"/>
      <family val="3"/>
      <charset val="129"/>
      <scheme val="major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  <font>
      <sz val="9"/>
      <color rgb="FF00B0F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3" fillId="5" borderId="14" applyNumberFormat="0" applyFont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14" fontId="3" fillId="0" borderId="2" xfId="0" applyNumberFormat="1" applyFont="1" applyBorder="1">
      <alignment vertical="center"/>
    </xf>
    <xf numFmtId="14" fontId="3" fillId="0" borderId="0" xfId="0" applyNumberFormat="1" applyFont="1">
      <alignment vertical="center"/>
    </xf>
    <xf numFmtId="14" fontId="3" fillId="0" borderId="3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8" fillId="6" borderId="9" xfId="1" applyFont="1" applyFill="1" applyBorder="1" applyAlignment="1">
      <alignment horizontal="left" vertical="center" wrapText="1"/>
    </xf>
    <xf numFmtId="0" fontId="8" fillId="6" borderId="11" xfId="1" applyFont="1" applyFill="1" applyBorder="1" applyAlignment="1">
      <alignment horizontal="left" vertical="center" wrapText="1"/>
    </xf>
    <xf numFmtId="0" fontId="8" fillId="6" borderId="12" xfId="1" applyFont="1" applyFill="1" applyBorder="1" applyAlignment="1">
      <alignment horizontal="left" vertical="center" wrapText="1"/>
    </xf>
    <xf numFmtId="0" fontId="8" fillId="6" borderId="9" xfId="1" applyFont="1" applyFill="1" applyBorder="1" applyAlignment="1">
      <alignment horizontal="center" vertical="center" wrapText="1"/>
    </xf>
    <xf numFmtId="14" fontId="8" fillId="6" borderId="11" xfId="1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 vertical="center" wrapText="1"/>
    </xf>
    <xf numFmtId="0" fontId="8" fillId="6" borderId="10" xfId="1" applyFont="1" applyFill="1" applyBorder="1" applyAlignment="1">
      <alignment horizontal="left" vertical="center" wrapText="1"/>
    </xf>
    <xf numFmtId="0" fontId="8" fillId="6" borderId="4" xfId="1" applyFont="1" applyFill="1" applyBorder="1" applyAlignment="1">
      <alignment horizontal="left" vertical="center" wrapText="1"/>
    </xf>
    <xf numFmtId="14" fontId="8" fillId="6" borderId="4" xfId="1" applyNumberFormat="1" applyFont="1" applyFill="1" applyBorder="1" applyAlignment="1">
      <alignment horizontal="left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8" fillId="6" borderId="13" xfId="1" applyFont="1" applyFill="1" applyBorder="1" applyAlignment="1">
      <alignment horizontal="left" vertical="center" wrapText="1"/>
    </xf>
    <xf numFmtId="14" fontId="8" fillId="6" borderId="4" xfId="1" applyNumberFormat="1" applyFont="1" applyFill="1" applyBorder="1" applyAlignment="1">
      <alignment horizontal="center" vertical="center" wrapText="1"/>
    </xf>
    <xf numFmtId="14" fontId="8" fillId="6" borderId="13" xfId="1" applyNumberFormat="1" applyFont="1" applyFill="1" applyBorder="1" applyAlignment="1">
      <alignment horizontal="left" vertical="center" wrapText="1"/>
    </xf>
    <xf numFmtId="0" fontId="8" fillId="6" borderId="13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vertical="center" wrapText="1"/>
    </xf>
    <xf numFmtId="0" fontId="8" fillId="6" borderId="13" xfId="1" applyFont="1" applyFill="1" applyBorder="1" applyAlignment="1">
      <alignment vertical="center" wrapText="1"/>
    </xf>
    <xf numFmtId="0" fontId="8" fillId="6" borderId="10" xfId="1" applyFont="1" applyFill="1" applyBorder="1" applyAlignment="1">
      <alignment horizontal="left" vertical="center"/>
    </xf>
    <xf numFmtId="0" fontId="8" fillId="6" borderId="4" xfId="1" applyFont="1" applyFill="1" applyBorder="1" applyAlignment="1">
      <alignment horizontal="left" vertical="center"/>
    </xf>
    <xf numFmtId="14" fontId="8" fillId="6" borderId="4" xfId="1" applyNumberFormat="1" applyFont="1" applyFill="1" applyBorder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14" fontId="8" fillId="6" borderId="3" xfId="0" applyNumberFormat="1" applyFont="1" applyFill="1" applyBorder="1" applyAlignment="1">
      <alignment horizontal="left" vertical="center"/>
    </xf>
    <xf numFmtId="0" fontId="8" fillId="6" borderId="3" xfId="1" applyFont="1" applyFill="1" applyBorder="1" applyAlignment="1">
      <alignment vertical="center" wrapText="1"/>
    </xf>
    <xf numFmtId="0" fontId="8" fillId="6" borderId="7" xfId="1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0" fontId="10" fillId="6" borderId="11" xfId="1" applyFont="1" applyFill="1" applyBorder="1" applyAlignment="1">
      <alignment horizontal="center" vertical="center" wrapText="1"/>
    </xf>
    <xf numFmtId="14" fontId="10" fillId="6" borderId="4" xfId="1" applyNumberFormat="1" applyFont="1" applyFill="1" applyBorder="1" applyAlignment="1">
      <alignment horizontal="center" vertical="center" wrapText="1"/>
    </xf>
    <xf numFmtId="14" fontId="10" fillId="6" borderId="11" xfId="1" applyNumberFormat="1" applyFont="1" applyFill="1" applyBorder="1" applyAlignment="1">
      <alignment horizontal="center" vertical="center" wrapText="1"/>
    </xf>
    <xf numFmtId="0" fontId="11" fillId="6" borderId="11" xfId="1" applyFont="1" applyFill="1" applyBorder="1" applyAlignment="1">
      <alignment horizontal="center" vertical="center" wrapText="1"/>
    </xf>
    <xf numFmtId="14" fontId="11" fillId="6" borderId="4" xfId="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12" fillId="4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3" fillId="0" borderId="3" xfId="0" applyNumberFormat="1" applyFont="1" applyFill="1" applyBorder="1">
      <alignment vertical="center"/>
    </xf>
    <xf numFmtId="14" fontId="12" fillId="15" borderId="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>
      <alignment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left" vertical="center"/>
    </xf>
    <xf numFmtId="0" fontId="14" fillId="0" borderId="0" xfId="2" applyNumberFormat="1" applyFont="1" applyFill="1">
      <alignment vertical="center"/>
    </xf>
    <xf numFmtId="0" fontId="14" fillId="0" borderId="0" xfId="2" applyFont="1" applyBorder="1">
      <alignment vertical="center"/>
    </xf>
    <xf numFmtId="0" fontId="18" fillId="0" borderId="0" xfId="2" applyFont="1">
      <alignment vertical="center"/>
    </xf>
    <xf numFmtId="0" fontId="19" fillId="0" borderId="0" xfId="2" applyFont="1" applyBorder="1">
      <alignment vertical="center"/>
    </xf>
    <xf numFmtId="0" fontId="17" fillId="0" borderId="0" xfId="2" applyFont="1" applyBorder="1" applyAlignment="1">
      <alignment horizontal="center" vertical="center"/>
    </xf>
    <xf numFmtId="0" fontId="20" fillId="11" borderId="1" xfId="2" applyFont="1" applyFill="1" applyBorder="1" applyAlignment="1">
      <alignment horizontal="center" vertical="center" wrapText="1"/>
    </xf>
    <xf numFmtId="0" fontId="22" fillId="0" borderId="21" xfId="2" applyFont="1" applyBorder="1" applyAlignment="1">
      <alignment horizontal="center" vertical="center"/>
    </xf>
    <xf numFmtId="0" fontId="21" fillId="11" borderId="1" xfId="2" applyFont="1" applyFill="1" applyBorder="1" applyAlignment="1">
      <alignment horizontal="center" vertical="center" wrapText="1"/>
    </xf>
    <xf numFmtId="176" fontId="22" fillId="0" borderId="21" xfId="2" applyNumberFormat="1" applyFont="1" applyBorder="1" applyAlignment="1">
      <alignment horizontal="center" vertical="center"/>
    </xf>
    <xf numFmtId="0" fontId="22" fillId="0" borderId="21" xfId="3" applyNumberFormat="1" applyFont="1" applyBorder="1" applyAlignment="1">
      <alignment horizontal="center" vertical="center"/>
    </xf>
    <xf numFmtId="0" fontId="20" fillId="11" borderId="15" xfId="2" applyFont="1" applyFill="1" applyBorder="1" applyAlignment="1">
      <alignment horizontal="center" vertical="center" wrapText="1"/>
    </xf>
    <xf numFmtId="0" fontId="22" fillId="0" borderId="15" xfId="3" applyNumberFormat="1" applyFont="1" applyBorder="1" applyAlignment="1">
      <alignment horizontal="center" vertical="center"/>
    </xf>
    <xf numFmtId="177" fontId="14" fillId="0" borderId="0" xfId="3" applyFont="1" applyFill="1" applyBorder="1" applyAlignment="1">
      <alignment horizontal="center" vertical="center"/>
    </xf>
    <xf numFmtId="38" fontId="22" fillId="0" borderId="0" xfId="2" applyNumberFormat="1" applyFont="1" applyBorder="1">
      <alignment vertical="center"/>
    </xf>
    <xf numFmtId="176" fontId="22" fillId="0" borderId="0" xfId="2" applyNumberFormat="1" applyFont="1" applyBorder="1" applyAlignment="1">
      <alignment horizontal="center" vertical="center"/>
    </xf>
    <xf numFmtId="0" fontId="20" fillId="11" borderId="15" xfId="2" applyNumberFormat="1" applyFont="1" applyFill="1" applyBorder="1" applyAlignment="1">
      <alignment horizontal="center" vertical="center" wrapText="1"/>
    </xf>
    <xf numFmtId="0" fontId="14" fillId="0" borderId="0" xfId="2" applyFont="1" applyFill="1" applyBorder="1">
      <alignment vertical="center"/>
    </xf>
    <xf numFmtId="0" fontId="14" fillId="0" borderId="24" xfId="2" applyFont="1" applyBorder="1">
      <alignment vertical="center"/>
    </xf>
    <xf numFmtId="0" fontId="16" fillId="8" borderId="25" xfId="2" applyFont="1" applyFill="1" applyBorder="1" applyAlignment="1">
      <alignment horizontal="center" vertical="center" wrapText="1"/>
    </xf>
    <xf numFmtId="177" fontId="16" fillId="0" borderId="26" xfId="3" applyFont="1" applyBorder="1">
      <alignment vertical="center"/>
    </xf>
    <xf numFmtId="0" fontId="16" fillId="8" borderId="27" xfId="2" applyFont="1" applyFill="1" applyBorder="1" applyAlignment="1">
      <alignment horizontal="center" vertical="center" wrapText="1"/>
    </xf>
    <xf numFmtId="0" fontId="20" fillId="0" borderId="0" xfId="4" applyNumberFormat="1" applyFont="1" applyFill="1" applyBorder="1" applyAlignment="1">
      <alignment horizontal="center" vertical="center" wrapText="1"/>
    </xf>
    <xf numFmtId="177" fontId="20" fillId="0" borderId="0" xfId="4" applyNumberFormat="1" applyFont="1" applyFill="1" applyBorder="1">
      <alignment vertical="center"/>
    </xf>
    <xf numFmtId="0" fontId="23" fillId="0" borderId="0" xfId="2" applyFont="1" applyAlignment="1">
      <alignment horizontal="left" vertical="center"/>
    </xf>
    <xf numFmtId="177" fontId="23" fillId="0" borderId="0" xfId="3" applyFont="1" applyFill="1" applyBorder="1" applyAlignment="1">
      <alignment horizontal="left" vertical="center"/>
    </xf>
    <xf numFmtId="0" fontId="23" fillId="0" borderId="0" xfId="2" applyFont="1" applyFill="1" applyAlignment="1">
      <alignment horizontal="left" vertical="center"/>
    </xf>
    <xf numFmtId="0" fontId="9" fillId="0" borderId="28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9" fillId="11" borderId="1" xfId="2" applyFont="1" applyFill="1" applyBorder="1" applyAlignment="1">
      <alignment horizontal="center" vertical="center" wrapText="1"/>
    </xf>
    <xf numFmtId="0" fontId="9" fillId="11" borderId="2" xfId="2" applyFont="1" applyFill="1" applyBorder="1" applyAlignment="1">
      <alignment horizontal="center" vertical="center" wrapText="1"/>
    </xf>
    <xf numFmtId="0" fontId="9" fillId="11" borderId="2" xfId="2" applyNumberFormat="1" applyFont="1" applyFill="1" applyBorder="1" applyAlignment="1">
      <alignment horizontal="center" vertical="center" wrapText="1"/>
    </xf>
    <xf numFmtId="0" fontId="25" fillId="0" borderId="0" xfId="2" applyFont="1" applyFill="1">
      <alignment vertical="center"/>
    </xf>
    <xf numFmtId="178" fontId="3" fillId="0" borderId="3" xfId="3" applyNumberFormat="1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 wrapText="1"/>
    </xf>
    <xf numFmtId="0" fontId="19" fillId="0" borderId="0" xfId="2" applyFont="1">
      <alignment vertical="center"/>
    </xf>
    <xf numFmtId="3" fontId="27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177" fontId="16" fillId="0" borderId="0" xfId="3" applyFont="1" applyFill="1" applyBorder="1">
      <alignment vertical="center"/>
    </xf>
    <xf numFmtId="0" fontId="27" fillId="17" borderId="2" xfId="2" applyFont="1" applyFill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/>
    </xf>
    <xf numFmtId="3" fontId="27" fillId="0" borderId="2" xfId="2" applyNumberFormat="1" applyFont="1" applyBorder="1" applyAlignment="1">
      <alignment horizontal="center" vertical="center" wrapText="1"/>
    </xf>
    <xf numFmtId="3" fontId="27" fillId="7" borderId="2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/>
    </xf>
    <xf numFmtId="177" fontId="16" fillId="0" borderId="0" xfId="3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0" fontId="27" fillId="6" borderId="2" xfId="2" applyFont="1" applyFill="1" applyBorder="1" applyAlignment="1">
      <alignment horizontal="center" vertical="center" wrapText="1"/>
    </xf>
    <xf numFmtId="3" fontId="27" fillId="6" borderId="2" xfId="2" applyNumberFormat="1" applyFont="1" applyFill="1" applyBorder="1" applyAlignment="1">
      <alignment horizontal="center" vertical="center" wrapText="1"/>
    </xf>
    <xf numFmtId="0" fontId="23" fillId="0" borderId="16" xfId="2" applyFont="1" applyBorder="1" applyAlignment="1">
      <alignment vertical="center"/>
    </xf>
    <xf numFmtId="0" fontId="0" fillId="0" borderId="16" xfId="0" applyBorder="1" applyAlignment="1">
      <alignment vertical="center"/>
    </xf>
    <xf numFmtId="0" fontId="27" fillId="7" borderId="2" xfId="2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20" xfId="1" applyFont="1" applyFill="1" applyBorder="1" applyAlignment="1">
      <alignment horizontal="center" vertical="center" wrapText="1"/>
    </xf>
    <xf numFmtId="0" fontId="10" fillId="6" borderId="19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14" fontId="3" fillId="10" borderId="3" xfId="0" applyNumberFormat="1" applyFont="1" applyFill="1" applyBorder="1" applyAlignment="1">
      <alignment horizontal="center" vertical="center" wrapText="1"/>
    </xf>
    <xf numFmtId="14" fontId="3" fillId="10" borderId="3" xfId="0" applyNumberFormat="1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14" fontId="3" fillId="10" borderId="4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/>
    </xf>
    <xf numFmtId="14" fontId="3" fillId="10" borderId="13" xfId="0" applyNumberFormat="1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0" fontId="3" fillId="15" borderId="3" xfId="0" applyFont="1" applyFill="1" applyBorder="1">
      <alignment vertical="center"/>
    </xf>
    <xf numFmtId="0" fontId="6" fillId="19" borderId="2" xfId="3" applyNumberFormat="1" applyFont="1" applyFill="1" applyBorder="1" applyAlignment="1">
      <alignment horizontal="center" vertical="center"/>
    </xf>
    <xf numFmtId="0" fontId="6" fillId="19" borderId="2" xfId="2" applyFont="1" applyFill="1" applyBorder="1" applyAlignment="1">
      <alignment horizontal="center" vertical="center" wrapText="1"/>
    </xf>
    <xf numFmtId="0" fontId="32" fillId="0" borderId="0" xfId="2" applyFont="1">
      <alignment vertical="center"/>
    </xf>
    <xf numFmtId="0" fontId="32" fillId="0" borderId="0" xfId="2" applyFont="1" applyAlignment="1">
      <alignment horizontal="center" vertical="center"/>
    </xf>
    <xf numFmtId="0" fontId="32" fillId="11" borderId="2" xfId="2" applyFont="1" applyFill="1" applyBorder="1" applyAlignment="1">
      <alignment horizontal="center" vertical="center"/>
    </xf>
    <xf numFmtId="0" fontId="32" fillId="0" borderId="2" xfId="2" applyFont="1" applyFill="1" applyBorder="1" applyAlignment="1">
      <alignment horizontal="center" vertical="center"/>
    </xf>
    <xf numFmtId="0" fontId="32" fillId="4" borderId="2" xfId="2" applyFont="1" applyFill="1" applyBorder="1" applyAlignment="1">
      <alignment horizontal="center" vertical="center"/>
    </xf>
    <xf numFmtId="0" fontId="32" fillId="0" borderId="2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2" fillId="0" borderId="0" xfId="2" applyFont="1" applyFill="1">
      <alignment vertical="center"/>
    </xf>
    <xf numFmtId="0" fontId="32" fillId="0" borderId="0" xfId="2" applyFont="1" applyFill="1" applyBorder="1">
      <alignment vertical="center"/>
    </xf>
    <xf numFmtId="0" fontId="32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37" fontId="35" fillId="0" borderId="4" xfId="3" applyNumberFormat="1" applyFont="1" applyFill="1" applyBorder="1" applyAlignment="1">
      <alignment horizontal="center" vertical="center"/>
    </xf>
    <xf numFmtId="41" fontId="0" fillId="0" borderId="0" xfId="5" applyFont="1">
      <alignment vertical="center"/>
    </xf>
    <xf numFmtId="176" fontId="32" fillId="0" borderId="2" xfId="2" applyNumberFormat="1" applyFont="1" applyFill="1" applyBorder="1" applyAlignment="1">
      <alignment horizontal="center" vertical="center"/>
    </xf>
    <xf numFmtId="0" fontId="19" fillId="11" borderId="2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176" fontId="19" fillId="0" borderId="2" xfId="2" applyNumberFormat="1" applyFont="1" applyFill="1" applyBorder="1" applyAlignment="1">
      <alignment horizontal="center" vertical="center"/>
    </xf>
    <xf numFmtId="0" fontId="37" fillId="17" borderId="2" xfId="2" applyFont="1" applyFill="1" applyBorder="1" applyAlignment="1">
      <alignment horizontal="center" vertical="center" wrapText="1"/>
    </xf>
    <xf numFmtId="3" fontId="37" fillId="0" borderId="2" xfId="2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3" fontId="37" fillId="0" borderId="0" xfId="2" applyNumberFormat="1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7" fillId="4" borderId="2" xfId="2" applyFont="1" applyFill="1" applyBorder="1" applyAlignment="1">
      <alignment horizontal="center" vertical="center" wrapText="1"/>
    </xf>
    <xf numFmtId="0" fontId="38" fillId="0" borderId="2" xfId="0" applyFont="1" applyBorder="1">
      <alignment vertical="center"/>
    </xf>
    <xf numFmtId="0" fontId="35" fillId="0" borderId="2" xfId="0" applyFont="1" applyBorder="1">
      <alignment vertical="center"/>
    </xf>
    <xf numFmtId="0" fontId="3" fillId="7" borderId="0" xfId="2" applyFont="1" applyFill="1" applyAlignment="1">
      <alignment horizontal="left" vertical="center"/>
    </xf>
    <xf numFmtId="0" fontId="9" fillId="7" borderId="0" xfId="2" applyFont="1" applyFill="1" applyAlignment="1">
      <alignment horizontal="left" vertical="center"/>
    </xf>
    <xf numFmtId="0" fontId="18" fillId="7" borderId="0" xfId="2" applyFont="1" applyFill="1" applyAlignment="1">
      <alignment vertical="center"/>
    </xf>
    <xf numFmtId="0" fontId="3" fillId="7" borderId="0" xfId="0" applyFont="1" applyFill="1" applyAlignment="1">
      <alignment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3" fillId="0" borderId="20" xfId="0" applyFont="1" applyFill="1" applyBorder="1">
      <alignment vertical="center"/>
    </xf>
    <xf numFmtId="179" fontId="35" fillId="0" borderId="2" xfId="3" applyNumberFormat="1" applyFont="1" applyBorder="1" applyAlignment="1">
      <alignment horizontal="center" vertical="center"/>
    </xf>
    <xf numFmtId="0" fontId="8" fillId="6" borderId="4" xfId="1" applyFont="1" applyFill="1" applyBorder="1" applyAlignment="1">
      <alignment horizontal="left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8" fillId="6" borderId="11" xfId="1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vertical="center"/>
    </xf>
    <xf numFmtId="0" fontId="3" fillId="0" borderId="32" xfId="0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14" fontId="3" fillId="0" borderId="33" xfId="0" applyNumberFormat="1" applyFont="1" applyBorder="1">
      <alignment vertical="center"/>
    </xf>
    <xf numFmtId="0" fontId="3" fillId="0" borderId="33" xfId="0" applyFont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3" fillId="0" borderId="35" xfId="0" applyFont="1" applyFill="1" applyBorder="1">
      <alignment vertical="center"/>
    </xf>
    <xf numFmtId="0" fontId="8" fillId="6" borderId="17" xfId="1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/>
    </xf>
    <xf numFmtId="0" fontId="22" fillId="0" borderId="39" xfId="2" applyFont="1" applyBorder="1" applyAlignment="1">
      <alignment horizontal="center" vertical="center"/>
    </xf>
    <xf numFmtId="0" fontId="3" fillId="0" borderId="40" xfId="0" applyFont="1" applyFill="1" applyBorder="1">
      <alignment vertical="center"/>
    </xf>
    <xf numFmtId="0" fontId="22" fillId="0" borderId="36" xfId="3" applyNumberFormat="1" applyFont="1" applyBorder="1" applyAlignment="1">
      <alignment horizontal="center" vertical="center"/>
    </xf>
    <xf numFmtId="0" fontId="3" fillId="15" borderId="34" xfId="0" applyFont="1" applyFill="1" applyBorder="1">
      <alignment vertical="center"/>
    </xf>
    <xf numFmtId="0" fontId="8" fillId="6" borderId="4" xfId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6" borderId="31" xfId="1" applyFont="1" applyFill="1" applyBorder="1" applyAlignment="1">
      <alignment horizontal="center" vertical="center" wrapText="1"/>
    </xf>
    <xf numFmtId="0" fontId="10" fillId="6" borderId="17" xfId="1" applyFont="1" applyFill="1" applyBorder="1" applyAlignment="1">
      <alignment horizontal="center" vertical="center" wrapText="1"/>
    </xf>
    <xf numFmtId="0" fontId="42" fillId="13" borderId="18" xfId="0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10" fillId="6" borderId="4" xfId="1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1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3" fillId="0" borderId="21" xfId="3" applyNumberFormat="1" applyFont="1" applyBorder="1" applyAlignment="1">
      <alignment horizontal="center" vertical="center"/>
    </xf>
    <xf numFmtId="0" fontId="12" fillId="15" borderId="3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8" fillId="6" borderId="4" xfId="1" applyFont="1" applyFill="1" applyBorder="1" applyAlignment="1">
      <alignment horizontal="left" vertical="center" wrapText="1"/>
    </xf>
    <xf numFmtId="180" fontId="12" fillId="0" borderId="2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horizontal="left" vertical="center" wrapText="1"/>
    </xf>
    <xf numFmtId="0" fontId="8" fillId="6" borderId="8" xfId="1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/>
    </xf>
    <xf numFmtId="0" fontId="47" fillId="14" borderId="41" xfId="0" applyFont="1" applyFill="1" applyBorder="1" applyAlignment="1">
      <alignment horizontal="center" vertical="center"/>
    </xf>
    <xf numFmtId="0" fontId="42" fillId="14" borderId="7" xfId="0" applyFont="1" applyFill="1" applyBorder="1" applyAlignment="1">
      <alignment horizontal="center" vertical="center" wrapText="1"/>
    </xf>
    <xf numFmtId="0" fontId="43" fillId="0" borderId="38" xfId="2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left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48" fillId="6" borderId="4" xfId="1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left" vertical="center"/>
    </xf>
    <xf numFmtId="0" fontId="8" fillId="6" borderId="4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left" vertical="center" wrapText="1"/>
    </xf>
    <xf numFmtId="0" fontId="42" fillId="14" borderId="5" xfId="0" applyFont="1" applyFill="1" applyBorder="1" applyAlignment="1">
      <alignment horizontal="center" vertical="center"/>
    </xf>
    <xf numFmtId="0" fontId="42" fillId="14" borderId="5" xfId="0" applyFont="1" applyFill="1" applyBorder="1" applyAlignment="1">
      <alignment horizontal="center" vertical="center" wrapText="1"/>
    </xf>
    <xf numFmtId="0" fontId="42" fillId="14" borderId="3" xfId="0" applyFont="1" applyFill="1" applyBorder="1" applyAlignment="1">
      <alignment horizontal="center" vertical="center" wrapText="1"/>
    </xf>
    <xf numFmtId="0" fontId="42" fillId="14" borderId="3" xfId="0" applyFont="1" applyFill="1" applyBorder="1" applyAlignment="1">
      <alignment horizontal="center" vertical="center"/>
    </xf>
    <xf numFmtId="0" fontId="10" fillId="6" borderId="10" xfId="1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17" fillId="9" borderId="30" xfId="2" applyFont="1" applyFill="1" applyBorder="1" applyAlignment="1">
      <alignment horizontal="center" vertical="center"/>
    </xf>
    <xf numFmtId="0" fontId="17" fillId="15" borderId="0" xfId="2" applyFont="1" applyFill="1" applyBorder="1" applyAlignment="1">
      <alignment horizontal="center" vertical="center"/>
    </xf>
    <xf numFmtId="0" fontId="22" fillId="0" borderId="0" xfId="3" applyNumberFormat="1" applyFont="1" applyBorder="1" applyAlignment="1">
      <alignment horizontal="center" vertical="center"/>
    </xf>
    <xf numFmtId="177" fontId="16" fillId="0" borderId="0" xfId="3" applyFont="1" applyBorder="1">
      <alignment vertical="center"/>
    </xf>
    <xf numFmtId="0" fontId="30" fillId="18" borderId="29" xfId="0" applyFont="1" applyFill="1" applyBorder="1" applyAlignment="1">
      <alignment horizontal="center" vertical="center"/>
    </xf>
    <xf numFmtId="0" fontId="17" fillId="12" borderId="30" xfId="2" applyFont="1" applyFill="1" applyBorder="1" applyAlignment="1">
      <alignment horizontal="center" vertical="center"/>
    </xf>
    <xf numFmtId="0" fontId="49" fillId="0" borderId="0" xfId="2" applyFo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9" fillId="0" borderId="0" xfId="2" applyFont="1" applyFill="1">
      <alignment vertical="center"/>
    </xf>
    <xf numFmtId="0" fontId="8" fillId="6" borderId="4" xfId="1" applyFont="1" applyFill="1" applyBorder="1" applyAlignment="1">
      <alignment horizontal="left" vertical="center" wrapText="1"/>
    </xf>
    <xf numFmtId="0" fontId="50" fillId="17" borderId="2" xfId="2" applyFont="1" applyFill="1" applyBorder="1" applyAlignment="1">
      <alignment horizontal="center" vertical="center" wrapText="1"/>
    </xf>
    <xf numFmtId="3" fontId="50" fillId="0" borderId="2" xfId="2" applyNumberFormat="1" applyFont="1" applyBorder="1" applyAlignment="1">
      <alignment horizontal="center" vertical="center" wrapText="1"/>
    </xf>
    <xf numFmtId="3" fontId="50" fillId="6" borderId="2" xfId="2" applyNumberFormat="1" applyFont="1" applyFill="1" applyBorder="1" applyAlignment="1">
      <alignment horizontal="center" vertical="center" wrapText="1"/>
    </xf>
    <xf numFmtId="3" fontId="50" fillId="7" borderId="2" xfId="2" applyNumberFormat="1" applyFont="1" applyFill="1" applyBorder="1" applyAlignment="1">
      <alignment horizontal="center" vertical="center" wrapText="1"/>
    </xf>
    <xf numFmtId="0" fontId="50" fillId="0" borderId="2" xfId="2" applyFont="1" applyFill="1" applyBorder="1" applyAlignment="1">
      <alignment horizontal="center" vertical="center" wrapText="1"/>
    </xf>
    <xf numFmtId="181" fontId="50" fillId="0" borderId="2" xfId="0" applyNumberFormat="1" applyFont="1" applyFill="1" applyBorder="1" applyAlignment="1">
      <alignment horizontal="center" vertical="center"/>
    </xf>
    <xf numFmtId="181" fontId="50" fillId="0" borderId="2" xfId="0" applyNumberFormat="1" applyFont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6" borderId="10" xfId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6" borderId="11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28" fillId="17" borderId="16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4" borderId="16" xfId="2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177" fontId="17" fillId="12" borderId="22" xfId="2" applyNumberFormat="1" applyFont="1" applyFill="1" applyBorder="1" applyAlignment="1">
      <alignment horizontal="center" vertical="center"/>
    </xf>
    <xf numFmtId="177" fontId="17" fillId="12" borderId="30" xfId="2" applyNumberFormat="1" applyFont="1" applyFill="1" applyBorder="1" applyAlignment="1">
      <alignment horizontal="center" vertical="center"/>
    </xf>
    <xf numFmtId="177" fontId="17" fillId="12" borderId="23" xfId="2" applyNumberFormat="1" applyFont="1" applyFill="1" applyBorder="1" applyAlignment="1">
      <alignment horizontal="center" vertical="center"/>
    </xf>
    <xf numFmtId="178" fontId="6" fillId="0" borderId="21" xfId="3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6" fillId="19" borderId="21" xfId="3" applyNumberFormat="1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29" fillId="18" borderId="22" xfId="2" applyFont="1" applyFill="1" applyBorder="1" applyAlignment="1">
      <alignment horizontal="center" vertical="center"/>
    </xf>
    <xf numFmtId="0" fontId="29" fillId="18" borderId="30" xfId="2" applyFont="1" applyFill="1" applyBorder="1" applyAlignment="1">
      <alignment horizontal="center" vertical="center"/>
    </xf>
    <xf numFmtId="0" fontId="29" fillId="18" borderId="23" xfId="2" applyFont="1" applyFill="1" applyBorder="1" applyAlignment="1">
      <alignment horizontal="center" vertical="center"/>
    </xf>
    <xf numFmtId="177" fontId="29" fillId="18" borderId="22" xfId="2" applyNumberFormat="1" applyFont="1" applyFill="1" applyBorder="1" applyAlignment="1">
      <alignment horizontal="center" vertical="center"/>
    </xf>
    <xf numFmtId="177" fontId="29" fillId="18" borderId="30" xfId="2" applyNumberFormat="1" applyFont="1" applyFill="1" applyBorder="1" applyAlignment="1">
      <alignment horizontal="center" vertical="center"/>
    </xf>
    <xf numFmtId="177" fontId="29" fillId="18" borderId="23" xfId="2" applyNumberFormat="1" applyFont="1" applyFill="1" applyBorder="1" applyAlignment="1">
      <alignment horizontal="center" vertical="center"/>
    </xf>
    <xf numFmtId="177" fontId="16" fillId="0" borderId="26" xfId="3" applyFont="1" applyBorder="1" applyAlignment="1">
      <alignment vertical="center"/>
    </xf>
    <xf numFmtId="0" fontId="0" fillId="0" borderId="30" xfId="0" applyBorder="1" applyAlignment="1">
      <alignment vertical="center"/>
    </xf>
    <xf numFmtId="0" fontId="17" fillId="9" borderId="22" xfId="2" applyFont="1" applyFill="1" applyBorder="1" applyAlignment="1">
      <alignment horizontal="center" vertical="center"/>
    </xf>
    <xf numFmtId="0" fontId="17" fillId="9" borderId="30" xfId="2" applyFont="1" applyFill="1" applyBorder="1" applyAlignment="1">
      <alignment horizontal="center" vertical="center"/>
    </xf>
    <xf numFmtId="0" fontId="17" fillId="9" borderId="23" xfId="2" applyFont="1" applyFill="1" applyBorder="1" applyAlignment="1">
      <alignment horizontal="center" vertical="center"/>
    </xf>
    <xf numFmtId="177" fontId="17" fillId="9" borderId="22" xfId="2" applyNumberFormat="1" applyFont="1" applyFill="1" applyBorder="1" applyAlignment="1">
      <alignment horizontal="center" vertical="center"/>
    </xf>
    <xf numFmtId="177" fontId="17" fillId="9" borderId="30" xfId="2" applyNumberFormat="1" applyFont="1" applyFill="1" applyBorder="1" applyAlignment="1">
      <alignment horizontal="center" vertical="center"/>
    </xf>
    <xf numFmtId="177" fontId="17" fillId="9" borderId="23" xfId="2" applyNumberFormat="1" applyFont="1" applyFill="1" applyBorder="1" applyAlignment="1">
      <alignment horizontal="center" vertical="center"/>
    </xf>
    <xf numFmtId="0" fontId="17" fillId="12" borderId="22" xfId="2" applyFont="1" applyFill="1" applyBorder="1" applyAlignment="1">
      <alignment horizontal="center" vertical="center"/>
    </xf>
    <xf numFmtId="0" fontId="17" fillId="12" borderId="30" xfId="2" applyFont="1" applyFill="1" applyBorder="1" applyAlignment="1">
      <alignment horizontal="center" vertical="center"/>
    </xf>
    <xf numFmtId="0" fontId="17" fillId="12" borderId="23" xfId="2" applyFont="1" applyFill="1" applyBorder="1" applyAlignment="1">
      <alignment horizontal="center" vertical="center"/>
    </xf>
    <xf numFmtId="0" fontId="20" fillId="20" borderId="0" xfId="2" applyFont="1" applyFill="1" applyAlignment="1">
      <alignment horizontal="left" vertical="center" wrapText="1"/>
    </xf>
    <xf numFmtId="0" fontId="9" fillId="20" borderId="0" xfId="0" applyFont="1" applyFill="1" applyAlignment="1">
      <alignment horizontal="left" vertical="center" wrapText="1"/>
    </xf>
    <xf numFmtId="0" fontId="15" fillId="16" borderId="22" xfId="2" applyFont="1" applyFill="1" applyBorder="1" applyAlignment="1">
      <alignment horizontal="center" vertical="center" wrapText="1"/>
    </xf>
    <xf numFmtId="0" fontId="25" fillId="16" borderId="30" xfId="0" applyFont="1" applyFill="1" applyBorder="1" applyAlignment="1">
      <alignment horizontal="center" vertical="center"/>
    </xf>
    <xf numFmtId="0" fontId="25" fillId="16" borderId="23" xfId="0" applyFont="1" applyFill="1" applyBorder="1" applyAlignment="1">
      <alignment horizontal="center" vertical="center"/>
    </xf>
    <xf numFmtId="0" fontId="9" fillId="11" borderId="21" xfId="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18" fillId="0" borderId="0" xfId="2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15" borderId="22" xfId="2" applyFont="1" applyFill="1" applyBorder="1" applyAlignment="1">
      <alignment horizontal="center" vertical="center"/>
    </xf>
    <xf numFmtId="0" fontId="17" fillId="15" borderId="23" xfId="2" applyFont="1" applyFill="1" applyBorder="1" applyAlignment="1">
      <alignment horizontal="center" vertical="center"/>
    </xf>
    <xf numFmtId="0" fontId="39" fillId="7" borderId="0" xfId="2" applyFont="1" applyFill="1" applyAlignment="1">
      <alignment horizontal="left" vertical="center" wrapText="1"/>
    </xf>
    <xf numFmtId="0" fontId="36" fillId="17" borderId="16" xfId="2" applyFont="1" applyFill="1" applyBorder="1" applyAlignment="1">
      <alignment horizontal="center" vertical="center" wrapText="1"/>
    </xf>
  </cellXfs>
  <cellStyles count="6">
    <cellStyle name="메모 2" xfId="4"/>
    <cellStyle name="보통" xfId="1" builtinId="28"/>
    <cellStyle name="쉼표 [0]" xfId="5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FFFFCC"/>
      <color rgb="FF0000FF"/>
      <color rgb="FFDFC3EB"/>
      <color rgb="FFCFA7E1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J61"/>
  <sheetViews>
    <sheetView zoomScale="85" zoomScaleNormal="85" workbookViewId="0">
      <selection activeCell="AJ12" sqref="AJ12"/>
    </sheetView>
  </sheetViews>
  <sheetFormatPr defaultRowHeight="15" customHeight="1" x14ac:dyDescent="0.3"/>
  <cols>
    <col min="1" max="2" width="5.875" style="1" customWidth="1"/>
    <col min="3" max="5" width="9.625" style="2" customWidth="1"/>
    <col min="6" max="6" width="9.625" style="6" customWidth="1"/>
    <col min="7" max="11" width="9.625" style="2" customWidth="1"/>
    <col min="12" max="12" width="12.375" style="2" customWidth="1"/>
    <col min="13" max="13" width="13.625" style="2" customWidth="1"/>
    <col min="14" max="27" width="9.625" style="2" customWidth="1"/>
    <col min="28" max="38" width="9.625" style="6" customWidth="1"/>
    <col min="39" max="39" width="12.25" style="6" customWidth="1"/>
    <col min="40" max="40" width="9.625" style="2" customWidth="1"/>
    <col min="41" max="42" width="11.5" style="2" customWidth="1"/>
    <col min="43" max="43" width="9.625" style="2" customWidth="1"/>
    <col min="44" max="45" width="11.5" style="2" customWidth="1"/>
    <col min="46" max="46" width="9.625" style="2" customWidth="1"/>
    <col min="47" max="48" width="11.5" style="2" customWidth="1"/>
    <col min="49" max="49" width="9.625" style="2" customWidth="1"/>
    <col min="50" max="51" width="11.5" style="2" customWidth="1"/>
    <col min="52" max="52" width="9.625" style="2" customWidth="1"/>
    <col min="53" max="54" width="11.5" style="2" customWidth="1"/>
    <col min="55" max="58" width="9.625" style="2" customWidth="1"/>
    <col min="59" max="59" width="18.375" style="2" customWidth="1"/>
    <col min="60" max="60" width="13.625" style="2" bestFit="1" customWidth="1"/>
    <col min="61" max="61" width="10.25" style="2" customWidth="1"/>
    <col min="62" max="62" width="10.375" style="2" customWidth="1"/>
    <col min="63" max="16384" width="9" style="2"/>
  </cols>
  <sheetData>
    <row r="1" spans="1:62" ht="14.25" customHeight="1" thickBot="1" x14ac:dyDescent="0.35"/>
    <row r="2" spans="1:62" s="1" customFormat="1" ht="15" customHeight="1" thickBot="1" x14ac:dyDescent="0.35">
      <c r="A2" s="194"/>
      <c r="B2" s="271" t="s">
        <v>201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25"/>
      <c r="AA2" s="261" t="s">
        <v>202</v>
      </c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58" t="s">
        <v>253</v>
      </c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60"/>
    </row>
    <row r="3" spans="1:62" s="1" customFormat="1" ht="42.75" customHeight="1" x14ac:dyDescent="0.3">
      <c r="A3" s="195" t="s">
        <v>203</v>
      </c>
      <c r="B3" s="231" t="s">
        <v>291</v>
      </c>
      <c r="C3" s="235" t="s">
        <v>28</v>
      </c>
      <c r="D3" s="235" t="s">
        <v>269</v>
      </c>
      <c r="E3" s="236" t="s">
        <v>271</v>
      </c>
      <c r="F3" s="236" t="s">
        <v>295</v>
      </c>
      <c r="G3" s="237" t="s">
        <v>270</v>
      </c>
      <c r="H3" s="238" t="s">
        <v>272</v>
      </c>
      <c r="I3" s="235" t="s">
        <v>273</v>
      </c>
      <c r="J3" s="235" t="s">
        <v>274</v>
      </c>
      <c r="K3" s="238" t="s">
        <v>29</v>
      </c>
      <c r="L3" s="238" t="s">
        <v>275</v>
      </c>
      <c r="M3" s="237" t="s">
        <v>292</v>
      </c>
      <c r="N3" s="238" t="s">
        <v>276</v>
      </c>
      <c r="O3" s="238" t="s">
        <v>41</v>
      </c>
      <c r="P3" s="237" t="s">
        <v>265</v>
      </c>
      <c r="Q3" s="237" t="s">
        <v>266</v>
      </c>
      <c r="R3" s="238" t="s">
        <v>277</v>
      </c>
      <c r="S3" s="238" t="s">
        <v>0</v>
      </c>
      <c r="T3" s="238" t="s">
        <v>1</v>
      </c>
      <c r="U3" s="237" t="s">
        <v>262</v>
      </c>
      <c r="V3" s="123" t="s">
        <v>2</v>
      </c>
      <c r="W3" s="123" t="s">
        <v>3</v>
      </c>
      <c r="X3" s="123" t="s">
        <v>4</v>
      </c>
      <c r="Y3" s="221" t="s">
        <v>278</v>
      </c>
      <c r="Z3" s="226" t="s">
        <v>314</v>
      </c>
      <c r="AA3" s="124" t="s">
        <v>5</v>
      </c>
      <c r="AB3" s="125" t="s">
        <v>50</v>
      </c>
      <c r="AC3" s="125" t="s">
        <v>51</v>
      </c>
      <c r="AD3" s="126" t="s">
        <v>38</v>
      </c>
      <c r="AE3" s="125" t="s">
        <v>52</v>
      </c>
      <c r="AF3" s="126" t="s">
        <v>39</v>
      </c>
      <c r="AG3" s="125" t="s">
        <v>53</v>
      </c>
      <c r="AH3" s="126" t="s">
        <v>38</v>
      </c>
      <c r="AI3" s="125" t="s">
        <v>54</v>
      </c>
      <c r="AJ3" s="126" t="s">
        <v>47</v>
      </c>
      <c r="AK3" s="126" t="s">
        <v>48</v>
      </c>
      <c r="AL3" s="130" t="s">
        <v>174</v>
      </c>
      <c r="AM3" s="132" t="s">
        <v>171</v>
      </c>
      <c r="AN3" s="205" t="s">
        <v>204</v>
      </c>
      <c r="AO3" s="128" t="s">
        <v>160</v>
      </c>
      <c r="AP3" s="127" t="s">
        <v>286</v>
      </c>
      <c r="AQ3" s="127" t="s">
        <v>161</v>
      </c>
      <c r="AR3" s="127" t="s">
        <v>188</v>
      </c>
      <c r="AS3" s="127" t="s">
        <v>287</v>
      </c>
      <c r="AT3" s="127" t="s">
        <v>162</v>
      </c>
      <c r="AU3" s="127" t="s">
        <v>189</v>
      </c>
      <c r="AV3" s="127" t="s">
        <v>288</v>
      </c>
      <c r="AW3" s="127" t="s">
        <v>283</v>
      </c>
      <c r="AX3" s="127" t="s">
        <v>190</v>
      </c>
      <c r="AY3" s="127" t="s">
        <v>289</v>
      </c>
      <c r="AZ3" s="127" t="s">
        <v>284</v>
      </c>
      <c r="BA3" s="127" t="s">
        <v>285</v>
      </c>
      <c r="BB3" s="127" t="s">
        <v>290</v>
      </c>
      <c r="BC3" s="127" t="s">
        <v>163</v>
      </c>
      <c r="BD3" s="127" t="s">
        <v>306</v>
      </c>
      <c r="BE3" s="127" t="s">
        <v>164</v>
      </c>
      <c r="BF3" s="127" t="s">
        <v>307</v>
      </c>
      <c r="BG3" s="127" t="s">
        <v>165</v>
      </c>
      <c r="BH3" s="127" t="s">
        <v>308</v>
      </c>
      <c r="BI3" s="129" t="s">
        <v>159</v>
      </c>
      <c r="BJ3" s="185" t="s">
        <v>155</v>
      </c>
    </row>
    <row r="4" spans="1:62" s="17" customFormat="1" ht="15" customHeight="1" x14ac:dyDescent="0.3">
      <c r="A4" s="263" t="s">
        <v>36</v>
      </c>
      <c r="B4" s="198"/>
      <c r="C4" s="12"/>
      <c r="D4" s="269" t="s">
        <v>279</v>
      </c>
      <c r="E4" s="13" t="s">
        <v>205</v>
      </c>
      <c r="F4" s="174" t="s">
        <v>40</v>
      </c>
      <c r="G4" s="13"/>
      <c r="H4" s="174" t="s">
        <v>44</v>
      </c>
      <c r="I4" s="174"/>
      <c r="J4" s="174"/>
      <c r="K4" s="13" t="s">
        <v>30</v>
      </c>
      <c r="L4" s="13" t="s">
        <v>33</v>
      </c>
      <c r="M4" s="13" t="s">
        <v>254</v>
      </c>
      <c r="N4" s="174" t="s">
        <v>186</v>
      </c>
      <c r="O4" s="174" t="s">
        <v>26</v>
      </c>
      <c r="P4" s="13" t="s">
        <v>267</v>
      </c>
      <c r="Q4" s="13" t="s">
        <v>267</v>
      </c>
      <c r="R4" s="13" t="s">
        <v>6</v>
      </c>
      <c r="S4" s="13" t="s">
        <v>8</v>
      </c>
      <c r="T4" s="13" t="s">
        <v>10</v>
      </c>
      <c r="U4" s="13" t="s">
        <v>10</v>
      </c>
      <c r="V4" s="13" t="s">
        <v>42</v>
      </c>
      <c r="W4" s="13" t="s">
        <v>11</v>
      </c>
      <c r="X4" s="13" t="s">
        <v>18</v>
      </c>
      <c r="Y4" s="222" t="s">
        <v>24</v>
      </c>
      <c r="Z4" s="22" t="s">
        <v>327</v>
      </c>
      <c r="AA4" s="15" t="s">
        <v>25</v>
      </c>
      <c r="AB4" s="40" t="s">
        <v>49</v>
      </c>
      <c r="AC4" s="16" t="s">
        <v>27</v>
      </c>
      <c r="AD4" s="38" t="s">
        <v>45</v>
      </c>
      <c r="AE4" s="16" t="s">
        <v>27</v>
      </c>
      <c r="AF4" s="38" t="s">
        <v>45</v>
      </c>
      <c r="AG4" s="16" t="s">
        <v>27</v>
      </c>
      <c r="AH4" s="38" t="s">
        <v>45</v>
      </c>
      <c r="AI4" s="16" t="s">
        <v>27</v>
      </c>
      <c r="AJ4" s="38" t="s">
        <v>45</v>
      </c>
      <c r="AK4" s="41" t="s">
        <v>45</v>
      </c>
      <c r="AL4" s="13" t="s">
        <v>172</v>
      </c>
      <c r="AM4" s="14" t="s">
        <v>178</v>
      </c>
      <c r="AN4" s="203" t="s">
        <v>65</v>
      </c>
      <c r="AO4" s="174" t="s">
        <v>154</v>
      </c>
      <c r="AP4" s="15" t="s">
        <v>257</v>
      </c>
      <c r="AQ4" s="212" t="s">
        <v>66</v>
      </c>
      <c r="AR4" s="174" t="s">
        <v>154</v>
      </c>
      <c r="AS4" s="15" t="s">
        <v>257</v>
      </c>
      <c r="AT4" s="212" t="s">
        <v>67</v>
      </c>
      <c r="AU4" s="174" t="s">
        <v>154</v>
      </c>
      <c r="AV4" s="15" t="s">
        <v>257</v>
      </c>
      <c r="AW4" s="212" t="s">
        <v>67</v>
      </c>
      <c r="AX4" s="174" t="s">
        <v>154</v>
      </c>
      <c r="AY4" s="15" t="s">
        <v>257</v>
      </c>
      <c r="AZ4" s="212" t="s">
        <v>68</v>
      </c>
      <c r="BA4" s="174" t="s">
        <v>154</v>
      </c>
      <c r="BB4" s="15" t="s">
        <v>257</v>
      </c>
      <c r="BC4" s="212" t="s">
        <v>168</v>
      </c>
      <c r="BD4" s="15" t="s">
        <v>257</v>
      </c>
      <c r="BE4" s="15" t="s">
        <v>168</v>
      </c>
      <c r="BF4" s="15" t="s">
        <v>257</v>
      </c>
      <c r="BG4" s="15" t="s">
        <v>170</v>
      </c>
      <c r="BH4" s="13" t="s">
        <v>309</v>
      </c>
      <c r="BI4" s="121" t="s">
        <v>199</v>
      </c>
      <c r="BJ4" s="14" t="s">
        <v>156</v>
      </c>
    </row>
    <row r="5" spans="1:62" s="17" customFormat="1" ht="24" x14ac:dyDescent="0.3">
      <c r="A5" s="263"/>
      <c r="B5" s="199"/>
      <c r="C5" s="18"/>
      <c r="D5" s="270"/>
      <c r="E5" s="172" t="s">
        <v>206</v>
      </c>
      <c r="F5" s="20"/>
      <c r="G5" s="172"/>
      <c r="H5" s="172" t="s">
        <v>280</v>
      </c>
      <c r="I5" s="172" t="s">
        <v>281</v>
      </c>
      <c r="J5" s="172"/>
      <c r="K5" s="172" t="s">
        <v>31</v>
      </c>
      <c r="L5" s="172" t="s">
        <v>34</v>
      </c>
      <c r="M5" s="172" t="s">
        <v>258</v>
      </c>
      <c r="N5" s="172"/>
      <c r="O5" s="173" t="s">
        <v>43</v>
      </c>
      <c r="P5" s="172" t="s">
        <v>268</v>
      </c>
      <c r="Q5" s="172" t="s">
        <v>268</v>
      </c>
      <c r="R5" s="172" t="s">
        <v>7</v>
      </c>
      <c r="S5" s="172" t="s">
        <v>9</v>
      </c>
      <c r="T5" s="172" t="s">
        <v>7</v>
      </c>
      <c r="U5" s="172" t="s">
        <v>7</v>
      </c>
      <c r="V5" s="264" t="s">
        <v>187</v>
      </c>
      <c r="W5" s="172" t="s">
        <v>12</v>
      </c>
      <c r="X5" s="172" t="s">
        <v>19</v>
      </c>
      <c r="Y5" s="223" t="s">
        <v>312</v>
      </c>
      <c r="Z5" s="22" t="s">
        <v>328</v>
      </c>
      <c r="AA5" s="266" t="s">
        <v>60</v>
      </c>
      <c r="AB5" s="39"/>
      <c r="AC5" s="23" t="s">
        <v>64</v>
      </c>
      <c r="AD5" s="39" t="s">
        <v>58</v>
      </c>
      <c r="AE5" s="23" t="s">
        <v>63</v>
      </c>
      <c r="AF5" s="39" t="s">
        <v>57</v>
      </c>
      <c r="AG5" s="23" t="s">
        <v>61</v>
      </c>
      <c r="AH5" s="39" t="s">
        <v>56</v>
      </c>
      <c r="AI5" s="23" t="s">
        <v>62</v>
      </c>
      <c r="AJ5" s="39" t="s">
        <v>59</v>
      </c>
      <c r="AK5" s="42" t="s">
        <v>55</v>
      </c>
      <c r="AL5" s="20" t="s">
        <v>173</v>
      </c>
      <c r="AM5" s="24" t="s">
        <v>179</v>
      </c>
      <c r="AN5" s="204" t="s">
        <v>297</v>
      </c>
      <c r="AO5" s="173" t="s">
        <v>158</v>
      </c>
      <c r="AP5" s="210"/>
      <c r="AQ5" s="211" t="s">
        <v>297</v>
      </c>
      <c r="AR5" s="193" t="s">
        <v>158</v>
      </c>
      <c r="AS5" s="56"/>
      <c r="AT5" s="209" t="s">
        <v>293</v>
      </c>
      <c r="AU5" s="173" t="s">
        <v>158</v>
      </c>
      <c r="AV5" s="56"/>
      <c r="AW5" s="209" t="s">
        <v>298</v>
      </c>
      <c r="AX5" s="173" t="s">
        <v>158</v>
      </c>
      <c r="AY5" s="56"/>
      <c r="AZ5" s="209" t="s">
        <v>167</v>
      </c>
      <c r="BA5" s="173" t="s">
        <v>158</v>
      </c>
      <c r="BB5" s="56"/>
      <c r="BC5" s="209" t="s">
        <v>169</v>
      </c>
      <c r="BD5" s="56"/>
      <c r="BE5" s="56" t="s">
        <v>169</v>
      </c>
      <c r="BF5" s="56"/>
      <c r="BG5" s="56" t="s">
        <v>169</v>
      </c>
      <c r="BH5" s="218" t="s">
        <v>310</v>
      </c>
      <c r="BI5" s="148" t="s">
        <v>198</v>
      </c>
      <c r="BJ5" s="22" t="s">
        <v>157</v>
      </c>
    </row>
    <row r="6" spans="1:62" s="17" customFormat="1" ht="24" x14ac:dyDescent="0.3">
      <c r="A6" s="263"/>
      <c r="B6" s="199"/>
      <c r="C6" s="18"/>
      <c r="D6" s="270"/>
      <c r="E6" s="173" t="s">
        <v>207</v>
      </c>
      <c r="F6" s="20"/>
      <c r="G6" s="172"/>
      <c r="H6" s="172"/>
      <c r="I6" s="172"/>
      <c r="J6" s="172"/>
      <c r="K6" s="172" t="s">
        <v>32</v>
      </c>
      <c r="L6" s="172" t="s">
        <v>35</v>
      </c>
      <c r="M6" s="250" t="s">
        <v>355</v>
      </c>
      <c r="N6" s="228"/>
      <c r="O6" s="229"/>
      <c r="P6" s="229"/>
      <c r="Q6" s="229"/>
      <c r="R6" s="229" t="s">
        <v>207</v>
      </c>
      <c r="S6" s="230" t="s">
        <v>263</v>
      </c>
      <c r="T6" s="229" t="s">
        <v>207</v>
      </c>
      <c r="U6" s="229" t="s">
        <v>166</v>
      </c>
      <c r="V6" s="265"/>
      <c r="W6" s="172" t="s">
        <v>13</v>
      </c>
      <c r="X6" s="172" t="s">
        <v>20</v>
      </c>
      <c r="Y6" s="223" t="s">
        <v>324</v>
      </c>
      <c r="Z6" s="22" t="s">
        <v>329</v>
      </c>
      <c r="AA6" s="267"/>
      <c r="AB6" s="26"/>
      <c r="AC6" s="21" t="s">
        <v>37</v>
      </c>
      <c r="AD6" s="233" t="s">
        <v>325</v>
      </c>
      <c r="AE6" s="21" t="s">
        <v>37</v>
      </c>
      <c r="AF6" s="233" t="s">
        <v>325</v>
      </c>
      <c r="AG6" s="21" t="s">
        <v>37</v>
      </c>
      <c r="AH6" s="233" t="s">
        <v>325</v>
      </c>
      <c r="AI6" s="21" t="s">
        <v>37</v>
      </c>
      <c r="AJ6" s="233" t="s">
        <v>325</v>
      </c>
      <c r="AK6" s="233" t="s">
        <v>325</v>
      </c>
      <c r="AL6" s="19" t="s">
        <v>175</v>
      </c>
      <c r="AM6" s="22" t="s">
        <v>180</v>
      </c>
      <c r="AN6" s="204" t="s">
        <v>294</v>
      </c>
      <c r="AO6" s="173"/>
      <c r="AP6" s="210"/>
      <c r="AQ6" s="211" t="s">
        <v>316</v>
      </c>
      <c r="AR6" s="193"/>
      <c r="AS6" s="56"/>
      <c r="AT6" s="209" t="s">
        <v>294</v>
      </c>
      <c r="AU6" s="173"/>
      <c r="AV6" s="56"/>
      <c r="AW6" s="209" t="s">
        <v>294</v>
      </c>
      <c r="AX6" s="173"/>
      <c r="AY6" s="56"/>
      <c r="AZ6" s="209" t="s">
        <v>317</v>
      </c>
      <c r="BA6" s="173"/>
      <c r="BB6" s="56"/>
      <c r="BC6" s="209"/>
      <c r="BD6" s="56"/>
      <c r="BE6" s="56"/>
      <c r="BF6" s="56"/>
      <c r="BG6" s="56"/>
      <c r="BH6" s="218" t="s">
        <v>315</v>
      </c>
      <c r="BI6" s="119"/>
      <c r="BJ6" s="25" t="s">
        <v>207</v>
      </c>
    </row>
    <row r="7" spans="1:62" s="17" customFormat="1" ht="24" x14ac:dyDescent="0.3">
      <c r="A7" s="263"/>
      <c r="B7" s="199"/>
      <c r="C7" s="18"/>
      <c r="D7" s="18"/>
      <c r="E7" s="172"/>
      <c r="F7" s="20"/>
      <c r="G7" s="172"/>
      <c r="H7" s="172"/>
      <c r="I7" s="172"/>
      <c r="J7" s="172"/>
      <c r="K7" s="173" t="s">
        <v>207</v>
      </c>
      <c r="L7" s="172" t="s">
        <v>303</v>
      </c>
      <c r="M7" s="228" t="s">
        <v>302</v>
      </c>
      <c r="N7" s="228"/>
      <c r="O7" s="228" t="s">
        <v>282</v>
      </c>
      <c r="P7" s="228"/>
      <c r="Q7" s="228"/>
      <c r="R7" s="228"/>
      <c r="S7" s="228" t="s">
        <v>264</v>
      </c>
      <c r="T7" s="228"/>
      <c r="U7" s="228"/>
      <c r="V7" s="173" t="s">
        <v>207</v>
      </c>
      <c r="W7" s="172" t="s">
        <v>14</v>
      </c>
      <c r="X7" s="172" t="s">
        <v>21</v>
      </c>
      <c r="Y7" s="223" t="s">
        <v>326</v>
      </c>
      <c r="Z7" s="22" t="s">
        <v>330</v>
      </c>
      <c r="AA7" s="267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9" t="s">
        <v>176</v>
      </c>
      <c r="AM7" s="22" t="s">
        <v>181</v>
      </c>
      <c r="AN7" s="184"/>
      <c r="AO7" s="173"/>
      <c r="AP7" s="210"/>
      <c r="AQ7" s="193"/>
      <c r="AR7" s="193"/>
      <c r="AS7" s="56"/>
      <c r="AT7" s="56"/>
      <c r="AU7" s="173"/>
      <c r="AV7" s="56"/>
      <c r="AW7" s="209"/>
      <c r="AX7" s="173"/>
      <c r="AY7" s="56"/>
      <c r="AZ7" s="56"/>
      <c r="BA7" s="173"/>
      <c r="BB7" s="56"/>
      <c r="BC7" s="18"/>
      <c r="BD7" s="18"/>
      <c r="BE7" s="18"/>
      <c r="BF7" s="18"/>
      <c r="BG7" s="18"/>
      <c r="BH7" s="18" t="s">
        <v>319</v>
      </c>
      <c r="BI7" s="119"/>
      <c r="BJ7" s="25"/>
    </row>
    <row r="8" spans="1:62" s="17" customFormat="1" ht="15" customHeight="1" x14ac:dyDescent="0.3">
      <c r="A8" s="263"/>
      <c r="B8" s="199"/>
      <c r="C8" s="18"/>
      <c r="D8" s="18"/>
      <c r="E8" s="172"/>
      <c r="F8" s="20"/>
      <c r="G8" s="172"/>
      <c r="H8" s="172"/>
      <c r="I8" s="172"/>
      <c r="J8" s="172"/>
      <c r="K8" s="172"/>
      <c r="L8" s="206"/>
      <c r="M8" s="229" t="s">
        <v>311</v>
      </c>
      <c r="N8" s="228"/>
      <c r="O8" s="228"/>
      <c r="P8" s="228"/>
      <c r="Q8" s="228"/>
      <c r="R8" s="228"/>
      <c r="S8" s="228"/>
      <c r="T8" s="228"/>
      <c r="U8" s="228"/>
      <c r="V8" s="172"/>
      <c r="W8" s="172" t="s">
        <v>15</v>
      </c>
      <c r="X8" s="172" t="s">
        <v>22</v>
      </c>
      <c r="Y8" s="223"/>
      <c r="Z8" s="25" t="s">
        <v>331</v>
      </c>
      <c r="AA8" s="267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9" t="s">
        <v>177</v>
      </c>
      <c r="AM8" s="27" t="s">
        <v>182</v>
      </c>
      <c r="AN8" s="184"/>
      <c r="AO8" s="173"/>
      <c r="AP8" s="56"/>
      <c r="AQ8" s="56"/>
      <c r="AR8" s="173"/>
      <c r="AS8" s="56"/>
      <c r="AT8" s="56"/>
      <c r="AU8" s="173"/>
      <c r="AV8" s="56"/>
      <c r="AW8" s="56"/>
      <c r="AX8" s="173"/>
      <c r="AY8" s="56"/>
      <c r="AZ8" s="56"/>
      <c r="BA8" s="173"/>
      <c r="BB8" s="56"/>
      <c r="BC8" s="18"/>
      <c r="BD8" s="18"/>
      <c r="BE8" s="18"/>
      <c r="BF8" s="18"/>
      <c r="BG8" s="220"/>
      <c r="BH8" s="18" t="s">
        <v>320</v>
      </c>
      <c r="BI8" s="119"/>
      <c r="BJ8" s="25"/>
    </row>
    <row r="9" spans="1:62" s="17" customFormat="1" ht="15" customHeight="1" x14ac:dyDescent="0.3">
      <c r="A9" s="263"/>
      <c r="B9" s="199"/>
      <c r="C9" s="18"/>
      <c r="D9" s="18"/>
      <c r="E9" s="172"/>
      <c r="F9" s="20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 t="s">
        <v>16</v>
      </c>
      <c r="X9" s="172" t="s">
        <v>23</v>
      </c>
      <c r="Y9" s="223"/>
      <c r="Z9" s="25"/>
      <c r="AA9" s="267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19" t="s">
        <v>184</v>
      </c>
      <c r="AM9" s="27" t="s">
        <v>183</v>
      </c>
      <c r="AN9" s="184"/>
      <c r="AO9" s="173"/>
      <c r="AP9" s="56"/>
      <c r="AQ9" s="56"/>
      <c r="AR9" s="173"/>
      <c r="AS9" s="56"/>
      <c r="AT9" s="56"/>
      <c r="AU9" s="173"/>
      <c r="AV9" s="56"/>
      <c r="AW9" s="56"/>
      <c r="AX9" s="173"/>
      <c r="AY9" s="56"/>
      <c r="AZ9" s="56"/>
      <c r="BA9" s="173"/>
      <c r="BB9" s="56"/>
      <c r="BC9" s="18"/>
      <c r="BD9" s="18"/>
      <c r="BE9" s="18"/>
      <c r="BF9" s="18"/>
      <c r="BG9" s="220" t="s">
        <v>318</v>
      </c>
      <c r="BH9" s="18" t="s">
        <v>321</v>
      </c>
      <c r="BI9" s="119"/>
      <c r="BJ9" s="25"/>
    </row>
    <row r="10" spans="1:62" s="31" customFormat="1" ht="15" customHeight="1" x14ac:dyDescent="0.3">
      <c r="A10" s="263"/>
      <c r="B10" s="199"/>
      <c r="C10" s="28"/>
      <c r="D10" s="28"/>
      <c r="E10" s="29"/>
      <c r="F10" s="30"/>
      <c r="G10" s="29"/>
      <c r="H10" s="29"/>
      <c r="I10" s="29"/>
      <c r="J10" s="29"/>
      <c r="K10" s="29"/>
      <c r="L10" s="207"/>
      <c r="M10" s="29"/>
      <c r="N10" s="29"/>
      <c r="O10" s="29"/>
      <c r="P10" s="29"/>
      <c r="Q10" s="29"/>
      <c r="R10" s="29"/>
      <c r="S10" s="29"/>
      <c r="T10" s="207"/>
      <c r="U10" s="207"/>
      <c r="V10" s="29"/>
      <c r="W10" s="29" t="s">
        <v>17</v>
      </c>
      <c r="X10" s="173" t="s">
        <v>207</v>
      </c>
      <c r="Y10" s="119" t="s">
        <v>207</v>
      </c>
      <c r="Z10" s="234" t="s">
        <v>333</v>
      </c>
      <c r="AA10" s="267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1" t="s">
        <v>207</v>
      </c>
      <c r="AM10" s="21" t="s">
        <v>207</v>
      </c>
      <c r="AN10" s="186"/>
      <c r="AO10" s="173"/>
      <c r="AP10" s="56"/>
      <c r="AQ10" s="122"/>
      <c r="AR10" s="173"/>
      <c r="AS10" s="56"/>
      <c r="AT10" s="122"/>
      <c r="AU10" s="173"/>
      <c r="AV10" s="56"/>
      <c r="AW10" s="122"/>
      <c r="AX10" s="173"/>
      <c r="AY10" s="56"/>
      <c r="AZ10" s="122"/>
      <c r="BA10" s="173"/>
      <c r="BB10" s="56"/>
      <c r="BC10" s="28"/>
      <c r="BD10" s="28"/>
      <c r="BE10" s="28"/>
      <c r="BF10" s="28"/>
      <c r="BG10" s="239" t="s">
        <v>322</v>
      </c>
      <c r="BH10" s="56"/>
      <c r="BI10" s="119"/>
      <c r="BJ10" s="25"/>
    </row>
    <row r="11" spans="1:62" s="37" customFormat="1" ht="15" customHeight="1" x14ac:dyDescent="0.3">
      <c r="A11" s="263"/>
      <c r="B11" s="200"/>
      <c r="C11" s="32"/>
      <c r="D11" s="32"/>
      <c r="E11" s="33"/>
      <c r="F11" s="34"/>
      <c r="G11" s="33"/>
      <c r="H11" s="33"/>
      <c r="I11" s="33"/>
      <c r="J11" s="33"/>
      <c r="K11" s="33"/>
      <c r="L11" s="208"/>
      <c r="M11" s="33"/>
      <c r="N11" s="33"/>
      <c r="O11" s="33"/>
      <c r="P11" s="33"/>
      <c r="Q11" s="33"/>
      <c r="R11" s="33"/>
      <c r="S11" s="33"/>
      <c r="T11" s="208" t="s">
        <v>304</v>
      </c>
      <c r="U11" s="208" t="s">
        <v>305</v>
      </c>
      <c r="V11" s="33"/>
      <c r="W11" s="173" t="s">
        <v>207</v>
      </c>
      <c r="X11" s="33"/>
      <c r="Y11" s="224"/>
      <c r="Z11" s="234" t="s">
        <v>332</v>
      </c>
      <c r="AA11" s="268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175"/>
      <c r="AO11" s="55"/>
      <c r="AP11" s="169"/>
      <c r="AQ11" s="32"/>
      <c r="AR11" s="55"/>
      <c r="AS11" s="169"/>
      <c r="AT11" s="32"/>
      <c r="AU11" s="55"/>
      <c r="AV11" s="169"/>
      <c r="AW11" s="32"/>
      <c r="AX11" s="55"/>
      <c r="AY11" s="169"/>
      <c r="AZ11" s="32"/>
      <c r="BA11" s="55"/>
      <c r="BB11" s="169"/>
      <c r="BC11" s="32"/>
      <c r="BD11" s="32"/>
      <c r="BE11" s="32"/>
      <c r="BF11" s="32"/>
      <c r="BG11" s="240" t="s">
        <v>323</v>
      </c>
      <c r="BH11" s="32"/>
      <c r="BI11" s="120"/>
      <c r="BJ11" s="187"/>
    </row>
    <row r="12" spans="1:62" s="51" customFormat="1" ht="15" customHeight="1" x14ac:dyDescent="0.3">
      <c r="A12" s="54">
        <v>1</v>
      </c>
      <c r="B12" s="47"/>
      <c r="C12" s="44"/>
      <c r="D12" s="44"/>
      <c r="E12" s="45"/>
      <c r="F12" s="219"/>
      <c r="G12" s="45"/>
      <c r="H12" s="45"/>
      <c r="I12" s="45"/>
      <c r="J12" s="45"/>
      <c r="K12" s="45"/>
      <c r="L12" s="45"/>
      <c r="M12" s="45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54"/>
      <c r="Z12" s="43"/>
      <c r="AA12" s="44" t="s">
        <v>46</v>
      </c>
      <c r="AB12" s="49">
        <v>43664</v>
      </c>
      <c r="AC12" s="49">
        <v>43665</v>
      </c>
      <c r="AD12" s="48" t="str">
        <f>IF(AC12&gt;0,DATEDIF(AB12,AC12,"d")&amp;"일","-")</f>
        <v>1일</v>
      </c>
      <c r="AE12" s="46">
        <v>43671</v>
      </c>
      <c r="AF12" s="50" t="str">
        <f>IF(AE12&gt;0, DATEDIF(AC12,AE12,"d")&amp;"일","-")</f>
        <v>6일</v>
      </c>
      <c r="AG12" s="49">
        <v>43675</v>
      </c>
      <c r="AH12" s="48" t="str">
        <f>IF(AG12&gt;0,DATEDIF(AE12,AG12,"d")&amp;"일","-")</f>
        <v>4일</v>
      </c>
      <c r="AI12" s="49">
        <v>43676</v>
      </c>
      <c r="AJ12" s="48" t="str">
        <f>IF(AI12&gt;0,DATEDIF(AG12,AI12,"d")&amp;"일","-")</f>
        <v>1일</v>
      </c>
      <c r="AK12" s="53" t="str">
        <f>IF(AI12&gt;0,DATEDIF(AB12,AI12,"d")&amp;"일","-")</f>
        <v>12일</v>
      </c>
      <c r="AL12" s="131"/>
      <c r="AM12" s="133"/>
      <c r="AN12" s="227" t="s">
        <v>313</v>
      </c>
      <c r="AO12" s="213"/>
      <c r="AP12" s="213"/>
      <c r="AQ12" s="213">
        <v>7</v>
      </c>
      <c r="AR12" s="213"/>
      <c r="AS12" s="214"/>
      <c r="AT12" s="215" t="s">
        <v>248</v>
      </c>
      <c r="AU12" s="213"/>
      <c r="AV12" s="214"/>
      <c r="AW12" s="215" t="s">
        <v>296</v>
      </c>
      <c r="AX12" s="213"/>
      <c r="AY12" s="213"/>
      <c r="AZ12" s="213">
        <v>30</v>
      </c>
      <c r="BA12" s="213"/>
      <c r="BB12" s="213"/>
      <c r="BC12" s="213" t="s">
        <v>299</v>
      </c>
      <c r="BD12" s="213"/>
      <c r="BE12" s="213" t="s">
        <v>300</v>
      </c>
      <c r="BF12" s="213"/>
      <c r="BG12" s="213" t="s">
        <v>301</v>
      </c>
      <c r="BH12" s="213"/>
      <c r="BI12" s="216">
        <f>SUM(AO12,AR12,AU12,AX12,BA12)</f>
        <v>0</v>
      </c>
      <c r="BJ12" s="217"/>
    </row>
    <row r="13" spans="1:62" ht="15" customHeight="1" x14ac:dyDescent="0.3">
      <c r="A13" s="196">
        <v>2</v>
      </c>
      <c r="B13" s="201"/>
      <c r="C13" s="4"/>
      <c r="D13" s="4"/>
      <c r="E13" s="45"/>
      <c r="F13" s="5"/>
      <c r="G13" s="3"/>
      <c r="H13" s="3"/>
      <c r="I13" s="3"/>
      <c r="J13" s="3"/>
      <c r="K13" s="3"/>
      <c r="L13" s="3"/>
      <c r="M13" s="45"/>
      <c r="N13" s="9"/>
      <c r="O13" s="10"/>
      <c r="P13" s="10"/>
      <c r="Q13" s="10"/>
      <c r="R13" s="10"/>
      <c r="S13" s="47"/>
      <c r="T13" s="10"/>
      <c r="U13" s="10"/>
      <c r="V13" s="47"/>
      <c r="W13" s="10"/>
      <c r="X13" s="10"/>
      <c r="Y13" s="54"/>
      <c r="Z13" s="43"/>
      <c r="AA13" s="8"/>
      <c r="AB13" s="48"/>
      <c r="AC13" s="7"/>
      <c r="AD13" s="48" t="str">
        <f t="shared" ref="AD13:AD61" si="0">IF(AC13&gt;0,DATEDIF(AB13,AC13,"d")&amp;"일","-")</f>
        <v>-</v>
      </c>
      <c r="AE13" s="52"/>
      <c r="AF13" s="50" t="str">
        <f t="shared" ref="AF13:AF61" si="1">IF(AE13&gt;0, DATEDIF(AC13,AE13,"d")&amp;"일","-")</f>
        <v>-</v>
      </c>
      <c r="AG13" s="7"/>
      <c r="AH13" s="48" t="str">
        <f t="shared" ref="AH13:AH61" si="2">IF(AG13&gt;0,DATEDIF(AE13,AG13,"d")&amp;"일","-")</f>
        <v>-</v>
      </c>
      <c r="AI13" s="7"/>
      <c r="AJ13" s="48" t="str">
        <f t="shared" ref="AJ13:AJ61" si="3">IF(AI13&gt;0,DATEDIF(AG13,AI13,"d")&amp;"일","-")</f>
        <v>-</v>
      </c>
      <c r="AK13" s="53" t="str">
        <f>IF(AI13&gt;0,DATEDIF(#REF!,AI13,"d")&amp;"일","-")</f>
        <v>-</v>
      </c>
      <c r="AL13" s="131"/>
      <c r="AM13" s="133"/>
      <c r="AN13" s="188"/>
      <c r="AO13" s="10"/>
      <c r="AP13" s="10"/>
      <c r="AQ13" s="10"/>
      <c r="AR13" s="10"/>
      <c r="AS13" s="170"/>
      <c r="AT13" s="73"/>
      <c r="AU13" s="10"/>
      <c r="AV13" s="170"/>
      <c r="AW13" s="73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213"/>
      <c r="BI13" s="134">
        <f>SUM(AO13,AR13,AU13,AX13,BA13)</f>
        <v>0</v>
      </c>
      <c r="BJ13" s="11"/>
    </row>
    <row r="14" spans="1:62" ht="15" customHeight="1" x14ac:dyDescent="0.3">
      <c r="A14" s="196">
        <v>3</v>
      </c>
      <c r="B14" s="201"/>
      <c r="C14" s="4"/>
      <c r="D14" s="4"/>
      <c r="E14" s="45"/>
      <c r="F14" s="5"/>
      <c r="G14" s="3"/>
      <c r="H14" s="3"/>
      <c r="I14" s="3"/>
      <c r="J14" s="3"/>
      <c r="K14" s="3"/>
      <c r="L14" s="3"/>
      <c r="M14" s="45"/>
      <c r="N14" s="9"/>
      <c r="O14" s="10"/>
      <c r="P14" s="10"/>
      <c r="Q14" s="10"/>
      <c r="R14" s="10"/>
      <c r="S14" s="47"/>
      <c r="T14" s="10"/>
      <c r="U14" s="10"/>
      <c r="V14" s="47"/>
      <c r="W14" s="10"/>
      <c r="X14" s="10"/>
      <c r="Y14" s="54"/>
      <c r="Z14" s="43"/>
      <c r="AA14" s="8"/>
      <c r="AB14" s="48"/>
      <c r="AC14" s="7"/>
      <c r="AD14" s="48" t="str">
        <f t="shared" si="0"/>
        <v>-</v>
      </c>
      <c r="AE14" s="52"/>
      <c r="AF14" s="50" t="str">
        <f t="shared" si="1"/>
        <v>-</v>
      </c>
      <c r="AG14" s="7"/>
      <c r="AH14" s="48" t="str">
        <f t="shared" si="2"/>
        <v>-</v>
      </c>
      <c r="AI14" s="7"/>
      <c r="AJ14" s="48" t="str">
        <f t="shared" si="3"/>
        <v>-</v>
      </c>
      <c r="AK14" s="53" t="str">
        <f>IF(AI14&gt;0,DATEDIF(#REF!,AI14,"d")&amp;"일","-")</f>
        <v>-</v>
      </c>
      <c r="AL14" s="131"/>
      <c r="AM14" s="133"/>
      <c r="AN14" s="188"/>
      <c r="AO14" s="10"/>
      <c r="AP14" s="10"/>
      <c r="AQ14" s="10"/>
      <c r="AR14" s="10"/>
      <c r="AS14" s="170"/>
      <c r="AT14" s="73"/>
      <c r="AU14" s="10"/>
      <c r="AV14" s="170"/>
      <c r="AW14" s="73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213"/>
      <c r="BI14" s="134">
        <f>SUM(AO14,AR14,AU14,AX14,BA14)</f>
        <v>0</v>
      </c>
      <c r="BJ14" s="11"/>
    </row>
    <row r="15" spans="1:62" ht="15" customHeight="1" x14ac:dyDescent="0.3">
      <c r="A15" s="196">
        <v>4</v>
      </c>
      <c r="B15" s="201"/>
      <c r="C15" s="4"/>
      <c r="D15" s="4"/>
      <c r="E15" s="45"/>
      <c r="F15" s="5"/>
      <c r="G15" s="3"/>
      <c r="H15" s="3"/>
      <c r="I15" s="3"/>
      <c r="J15" s="3"/>
      <c r="K15" s="3"/>
      <c r="L15" s="3"/>
      <c r="M15" s="45"/>
      <c r="N15" s="9"/>
      <c r="O15" s="10"/>
      <c r="P15" s="10"/>
      <c r="Q15" s="10"/>
      <c r="R15" s="10"/>
      <c r="S15" s="47"/>
      <c r="T15" s="10"/>
      <c r="U15" s="10"/>
      <c r="V15" s="47"/>
      <c r="W15" s="10"/>
      <c r="X15" s="10"/>
      <c r="Y15" s="54"/>
      <c r="Z15" s="43"/>
      <c r="AA15" s="8"/>
      <c r="AB15" s="48"/>
      <c r="AC15" s="7"/>
      <c r="AD15" s="48" t="str">
        <f t="shared" si="0"/>
        <v>-</v>
      </c>
      <c r="AE15" s="52"/>
      <c r="AF15" s="50" t="str">
        <f t="shared" si="1"/>
        <v>-</v>
      </c>
      <c r="AG15" s="7"/>
      <c r="AH15" s="48" t="str">
        <f t="shared" si="2"/>
        <v>-</v>
      </c>
      <c r="AI15" s="7"/>
      <c r="AJ15" s="48" t="str">
        <f t="shared" si="3"/>
        <v>-</v>
      </c>
      <c r="AK15" s="53" t="str">
        <f>IF(AI15&gt;0,DATEDIF(#REF!,AI15,"d")&amp;"일","-")</f>
        <v>-</v>
      </c>
      <c r="AL15" s="131"/>
      <c r="AM15" s="133"/>
      <c r="AN15" s="188"/>
      <c r="AO15" s="10"/>
      <c r="AP15" s="10"/>
      <c r="AQ15" s="10"/>
      <c r="AR15" s="10"/>
      <c r="AS15" s="170"/>
      <c r="AT15" s="73"/>
      <c r="AU15" s="10"/>
      <c r="AV15" s="170"/>
      <c r="AW15" s="73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213"/>
      <c r="BI15" s="134">
        <f>SUM(AO15,AR15,AU15,AX15,BA15)</f>
        <v>0</v>
      </c>
      <c r="BJ15" s="11"/>
    </row>
    <row r="16" spans="1:62" ht="15" customHeight="1" x14ac:dyDescent="0.3">
      <c r="A16" s="197">
        <v>5</v>
      </c>
      <c r="B16" s="202"/>
      <c r="C16" s="4"/>
      <c r="D16" s="4"/>
      <c r="E16" s="45"/>
      <c r="F16" s="5"/>
      <c r="G16" s="3"/>
      <c r="H16" s="3"/>
      <c r="I16" s="3"/>
      <c r="J16" s="3"/>
      <c r="K16" s="3"/>
      <c r="L16" s="3"/>
      <c r="M16" s="45"/>
      <c r="N16" s="9"/>
      <c r="O16" s="10"/>
      <c r="P16" s="10"/>
      <c r="Q16" s="10"/>
      <c r="R16" s="10"/>
      <c r="S16" s="47"/>
      <c r="T16" s="10"/>
      <c r="U16" s="10"/>
      <c r="V16" s="47"/>
      <c r="W16" s="10"/>
      <c r="X16" s="10"/>
      <c r="Y16" s="54"/>
      <c r="Z16" s="43"/>
      <c r="AA16" s="8"/>
      <c r="AB16" s="48"/>
      <c r="AC16" s="7"/>
      <c r="AD16" s="48" t="str">
        <f t="shared" si="0"/>
        <v>-</v>
      </c>
      <c r="AE16" s="52"/>
      <c r="AF16" s="50" t="str">
        <f t="shared" si="1"/>
        <v>-</v>
      </c>
      <c r="AG16" s="7"/>
      <c r="AH16" s="48" t="str">
        <f t="shared" si="2"/>
        <v>-</v>
      </c>
      <c r="AI16" s="7"/>
      <c r="AJ16" s="48" t="str">
        <f t="shared" si="3"/>
        <v>-</v>
      </c>
      <c r="AK16" s="53" t="str">
        <f>IF(AI16&gt;0,DATEDIF(#REF!,AI16,"d")&amp;"일","-")</f>
        <v>-</v>
      </c>
      <c r="AL16" s="131"/>
      <c r="AM16" s="133"/>
      <c r="AN16" s="188"/>
      <c r="AO16" s="10"/>
      <c r="AP16" s="10"/>
      <c r="AQ16" s="10"/>
      <c r="AR16" s="10"/>
      <c r="AS16" s="170"/>
      <c r="AT16" s="73"/>
      <c r="AU16" s="10"/>
      <c r="AV16" s="170"/>
      <c r="AW16" s="73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213"/>
      <c r="BI16" s="134">
        <f t="shared" ref="BI16" si="4">SUM(AO16,AR16,AU16,AX16,BA16)</f>
        <v>0</v>
      </c>
      <c r="BJ16" s="11"/>
    </row>
    <row r="17" spans="1:62" ht="15" customHeight="1" x14ac:dyDescent="0.3">
      <c r="A17" s="197">
        <v>6</v>
      </c>
      <c r="B17" s="202"/>
      <c r="C17" s="4"/>
      <c r="D17" s="4"/>
      <c r="E17" s="45"/>
      <c r="F17" s="5"/>
      <c r="G17" s="3"/>
      <c r="H17" s="3"/>
      <c r="I17" s="3"/>
      <c r="J17" s="3"/>
      <c r="K17" s="3"/>
      <c r="L17" s="3"/>
      <c r="M17" s="45"/>
      <c r="N17" s="9"/>
      <c r="O17" s="10"/>
      <c r="P17" s="10"/>
      <c r="Q17" s="10"/>
      <c r="R17" s="10"/>
      <c r="S17" s="47"/>
      <c r="T17" s="10"/>
      <c r="U17" s="10"/>
      <c r="V17" s="47"/>
      <c r="W17" s="10"/>
      <c r="X17" s="10"/>
      <c r="Y17" s="54"/>
      <c r="Z17" s="43"/>
      <c r="AA17" s="8"/>
      <c r="AB17" s="48"/>
      <c r="AC17" s="7"/>
      <c r="AD17" s="48" t="str">
        <f t="shared" si="0"/>
        <v>-</v>
      </c>
      <c r="AE17" s="52"/>
      <c r="AF17" s="50" t="str">
        <f t="shared" si="1"/>
        <v>-</v>
      </c>
      <c r="AG17" s="7"/>
      <c r="AH17" s="48" t="str">
        <f t="shared" si="2"/>
        <v>-</v>
      </c>
      <c r="AI17" s="7"/>
      <c r="AJ17" s="48" t="str">
        <f t="shared" si="3"/>
        <v>-</v>
      </c>
      <c r="AK17" s="53" t="str">
        <f>IF(AI17&gt;0,DATEDIF(#REF!,AI17,"d")&amp;"일","-")</f>
        <v>-</v>
      </c>
      <c r="AL17" s="131"/>
      <c r="AM17" s="133"/>
      <c r="AN17" s="188"/>
      <c r="AO17" s="10"/>
      <c r="AP17" s="10"/>
      <c r="AQ17" s="10"/>
      <c r="AR17" s="10"/>
      <c r="AS17" s="170"/>
      <c r="AT17" s="73"/>
      <c r="AU17" s="10"/>
      <c r="AV17" s="170"/>
      <c r="AW17" s="73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213"/>
      <c r="BI17" s="134">
        <f t="shared" ref="BI17:BI43" si="5">SUM(AO17,AR17,AU17,AX17,BA17)</f>
        <v>0</v>
      </c>
      <c r="BJ17" s="11"/>
    </row>
    <row r="18" spans="1:62" ht="15" customHeight="1" x14ac:dyDescent="0.3">
      <c r="A18" s="197">
        <v>7</v>
      </c>
      <c r="B18" s="202"/>
      <c r="C18" s="4"/>
      <c r="D18" s="4"/>
      <c r="E18" s="45"/>
      <c r="F18" s="5"/>
      <c r="G18" s="3"/>
      <c r="H18" s="3"/>
      <c r="I18" s="3"/>
      <c r="J18" s="3"/>
      <c r="K18" s="3"/>
      <c r="L18" s="3"/>
      <c r="M18" s="45"/>
      <c r="N18" s="9"/>
      <c r="O18" s="10"/>
      <c r="P18" s="10"/>
      <c r="Q18" s="10"/>
      <c r="R18" s="10"/>
      <c r="S18" s="47"/>
      <c r="T18" s="10"/>
      <c r="U18" s="10"/>
      <c r="V18" s="47"/>
      <c r="W18" s="10"/>
      <c r="X18" s="10"/>
      <c r="Y18" s="54"/>
      <c r="Z18" s="43"/>
      <c r="AA18" s="8"/>
      <c r="AB18" s="48"/>
      <c r="AC18" s="7"/>
      <c r="AD18" s="48" t="str">
        <f t="shared" si="0"/>
        <v>-</v>
      </c>
      <c r="AE18" s="52"/>
      <c r="AF18" s="50" t="str">
        <f t="shared" si="1"/>
        <v>-</v>
      </c>
      <c r="AG18" s="7"/>
      <c r="AH18" s="48" t="str">
        <f t="shared" si="2"/>
        <v>-</v>
      </c>
      <c r="AI18" s="7"/>
      <c r="AJ18" s="48" t="str">
        <f t="shared" si="3"/>
        <v>-</v>
      </c>
      <c r="AK18" s="53" t="str">
        <f>IF(AI18&gt;0,DATEDIF(#REF!,AI18,"d")&amp;"일","-")</f>
        <v>-</v>
      </c>
      <c r="AL18" s="131"/>
      <c r="AM18" s="133"/>
      <c r="AN18" s="188"/>
      <c r="AO18" s="10"/>
      <c r="AP18" s="10"/>
      <c r="AQ18" s="10"/>
      <c r="AR18" s="10"/>
      <c r="AS18" s="170"/>
      <c r="AT18" s="73"/>
      <c r="AU18" s="10"/>
      <c r="AV18" s="170"/>
      <c r="AW18" s="73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213"/>
      <c r="BI18" s="134">
        <f t="shared" si="5"/>
        <v>0</v>
      </c>
      <c r="BJ18" s="11"/>
    </row>
    <row r="19" spans="1:62" ht="15" customHeight="1" x14ac:dyDescent="0.3">
      <c r="A19" s="197">
        <v>8</v>
      </c>
      <c r="B19" s="202"/>
      <c r="C19" s="4"/>
      <c r="D19" s="4"/>
      <c r="E19" s="45"/>
      <c r="F19" s="5"/>
      <c r="G19" s="3"/>
      <c r="H19" s="3"/>
      <c r="I19" s="3"/>
      <c r="J19" s="3"/>
      <c r="K19" s="3"/>
      <c r="L19" s="3"/>
      <c r="M19" s="45"/>
      <c r="N19" s="9"/>
      <c r="O19" s="10"/>
      <c r="P19" s="10"/>
      <c r="Q19" s="10"/>
      <c r="R19" s="10"/>
      <c r="S19" s="47"/>
      <c r="T19" s="10"/>
      <c r="U19" s="10"/>
      <c r="V19" s="47"/>
      <c r="W19" s="10"/>
      <c r="X19" s="10"/>
      <c r="Y19" s="54"/>
      <c r="Z19" s="43"/>
      <c r="AA19" s="8"/>
      <c r="AB19" s="48"/>
      <c r="AC19" s="7"/>
      <c r="AD19" s="48" t="str">
        <f t="shared" si="0"/>
        <v>-</v>
      </c>
      <c r="AE19" s="52"/>
      <c r="AF19" s="50" t="str">
        <f t="shared" si="1"/>
        <v>-</v>
      </c>
      <c r="AG19" s="7"/>
      <c r="AH19" s="48" t="str">
        <f t="shared" si="2"/>
        <v>-</v>
      </c>
      <c r="AI19" s="7"/>
      <c r="AJ19" s="48" t="str">
        <f t="shared" si="3"/>
        <v>-</v>
      </c>
      <c r="AK19" s="53" t="str">
        <f>IF(AI19&gt;0,DATEDIF(#REF!,AI19,"d")&amp;"일","-")</f>
        <v>-</v>
      </c>
      <c r="AL19" s="131"/>
      <c r="AM19" s="133"/>
      <c r="AN19" s="188"/>
      <c r="AO19" s="10"/>
      <c r="AP19" s="10"/>
      <c r="AQ19" s="10"/>
      <c r="AR19" s="10"/>
      <c r="AS19" s="170"/>
      <c r="AT19" s="73"/>
      <c r="AU19" s="10"/>
      <c r="AV19" s="170"/>
      <c r="AW19" s="73"/>
      <c r="AX19" s="10"/>
      <c r="AY19" s="10"/>
      <c r="AZ19" s="10"/>
      <c r="BA19" s="10"/>
      <c r="BB19" s="232"/>
      <c r="BC19" s="10"/>
      <c r="BD19" s="10"/>
      <c r="BE19" s="10"/>
      <c r="BF19" s="10"/>
      <c r="BG19" s="10"/>
      <c r="BH19" s="213"/>
      <c r="BI19" s="134">
        <f t="shared" si="5"/>
        <v>0</v>
      </c>
      <c r="BJ19" s="11"/>
    </row>
    <row r="20" spans="1:62" ht="15" customHeight="1" x14ac:dyDescent="0.3">
      <c r="A20" s="197">
        <v>9</v>
      </c>
      <c r="B20" s="202"/>
      <c r="C20" s="4"/>
      <c r="D20" s="4"/>
      <c r="E20" s="45"/>
      <c r="F20" s="5"/>
      <c r="G20" s="3"/>
      <c r="H20" s="3"/>
      <c r="I20" s="3"/>
      <c r="J20" s="3"/>
      <c r="K20" s="3"/>
      <c r="L20" s="3"/>
      <c r="M20" s="45"/>
      <c r="N20" s="9"/>
      <c r="O20" s="10"/>
      <c r="P20" s="10"/>
      <c r="Q20" s="10"/>
      <c r="R20" s="10"/>
      <c r="S20" s="47"/>
      <c r="T20" s="10"/>
      <c r="U20" s="10"/>
      <c r="V20" s="47"/>
      <c r="W20" s="10"/>
      <c r="X20" s="10"/>
      <c r="Y20" s="54"/>
      <c r="Z20" s="43"/>
      <c r="AA20" s="8"/>
      <c r="AB20" s="48"/>
      <c r="AC20" s="7"/>
      <c r="AD20" s="48" t="str">
        <f t="shared" si="0"/>
        <v>-</v>
      </c>
      <c r="AE20" s="52"/>
      <c r="AF20" s="50" t="str">
        <f t="shared" si="1"/>
        <v>-</v>
      </c>
      <c r="AG20" s="7"/>
      <c r="AH20" s="48" t="str">
        <f t="shared" si="2"/>
        <v>-</v>
      </c>
      <c r="AI20" s="7"/>
      <c r="AJ20" s="48" t="str">
        <f t="shared" si="3"/>
        <v>-</v>
      </c>
      <c r="AK20" s="53" t="str">
        <f>IF(AI20&gt;0,DATEDIF(#REF!,AI20,"d")&amp;"일","-")</f>
        <v>-</v>
      </c>
      <c r="AL20" s="131"/>
      <c r="AM20" s="133"/>
      <c r="AN20" s="188"/>
      <c r="AO20" s="10"/>
      <c r="AP20" s="10"/>
      <c r="AQ20" s="10"/>
      <c r="AR20" s="10"/>
      <c r="AS20" s="170"/>
      <c r="AT20" s="73"/>
      <c r="AU20" s="10"/>
      <c r="AV20" s="170"/>
      <c r="AW20" s="73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213"/>
      <c r="BI20" s="134">
        <f t="shared" si="5"/>
        <v>0</v>
      </c>
      <c r="BJ20" s="11"/>
    </row>
    <row r="21" spans="1:62" ht="15" customHeight="1" x14ac:dyDescent="0.3">
      <c r="A21" s="197">
        <v>10</v>
      </c>
      <c r="B21" s="202"/>
      <c r="C21" s="4"/>
      <c r="D21" s="4"/>
      <c r="E21" s="45"/>
      <c r="F21" s="5"/>
      <c r="G21" s="3"/>
      <c r="H21" s="3"/>
      <c r="I21" s="3"/>
      <c r="J21" s="3"/>
      <c r="K21" s="3"/>
      <c r="L21" s="3"/>
      <c r="M21" s="45"/>
      <c r="N21" s="9"/>
      <c r="O21" s="10"/>
      <c r="P21" s="10"/>
      <c r="Q21" s="10"/>
      <c r="R21" s="10"/>
      <c r="S21" s="47"/>
      <c r="T21" s="10"/>
      <c r="U21" s="10"/>
      <c r="V21" s="47"/>
      <c r="W21" s="10"/>
      <c r="X21" s="10"/>
      <c r="Y21" s="54"/>
      <c r="Z21" s="43"/>
      <c r="AA21" s="8"/>
      <c r="AB21" s="48"/>
      <c r="AC21" s="7"/>
      <c r="AD21" s="48" t="str">
        <f t="shared" si="0"/>
        <v>-</v>
      </c>
      <c r="AE21" s="52"/>
      <c r="AF21" s="50" t="str">
        <f t="shared" si="1"/>
        <v>-</v>
      </c>
      <c r="AG21" s="7"/>
      <c r="AH21" s="48" t="str">
        <f t="shared" si="2"/>
        <v>-</v>
      </c>
      <c r="AI21" s="7"/>
      <c r="AJ21" s="48" t="str">
        <f t="shared" si="3"/>
        <v>-</v>
      </c>
      <c r="AK21" s="53" t="str">
        <f>IF(AI21&gt;0,DATEDIF(#REF!,AI21,"d")&amp;"일","-")</f>
        <v>-</v>
      </c>
      <c r="AL21" s="131"/>
      <c r="AM21" s="133"/>
      <c r="AN21" s="188"/>
      <c r="AO21" s="10"/>
      <c r="AP21" s="10"/>
      <c r="AQ21" s="10"/>
      <c r="AR21" s="10"/>
      <c r="AS21" s="170"/>
      <c r="AT21" s="73"/>
      <c r="AU21" s="10"/>
      <c r="AV21" s="170"/>
      <c r="AW21" s="73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213"/>
      <c r="BI21" s="134">
        <f t="shared" si="5"/>
        <v>0</v>
      </c>
      <c r="BJ21" s="11"/>
    </row>
    <row r="22" spans="1:62" ht="15" customHeight="1" x14ac:dyDescent="0.3">
      <c r="A22" s="197">
        <v>11</v>
      </c>
      <c r="B22" s="202"/>
      <c r="C22" s="4"/>
      <c r="D22" s="4"/>
      <c r="E22" s="45"/>
      <c r="F22" s="5"/>
      <c r="G22" s="3"/>
      <c r="H22" s="3"/>
      <c r="I22" s="3"/>
      <c r="J22" s="3"/>
      <c r="K22" s="3"/>
      <c r="L22" s="3"/>
      <c r="M22" s="45"/>
      <c r="N22" s="9"/>
      <c r="O22" s="10"/>
      <c r="P22" s="10"/>
      <c r="Q22" s="10"/>
      <c r="R22" s="10"/>
      <c r="S22" s="47"/>
      <c r="T22" s="10"/>
      <c r="U22" s="10"/>
      <c r="V22" s="47"/>
      <c r="W22" s="10"/>
      <c r="X22" s="10"/>
      <c r="Y22" s="54"/>
      <c r="Z22" s="43"/>
      <c r="AA22" s="8"/>
      <c r="AB22" s="48"/>
      <c r="AC22" s="7"/>
      <c r="AD22" s="48" t="str">
        <f t="shared" si="0"/>
        <v>-</v>
      </c>
      <c r="AE22" s="52"/>
      <c r="AF22" s="50" t="str">
        <f t="shared" si="1"/>
        <v>-</v>
      </c>
      <c r="AG22" s="7"/>
      <c r="AH22" s="48" t="str">
        <f t="shared" si="2"/>
        <v>-</v>
      </c>
      <c r="AI22" s="7"/>
      <c r="AJ22" s="48" t="str">
        <f t="shared" si="3"/>
        <v>-</v>
      </c>
      <c r="AK22" s="53" t="str">
        <f>IF(AI22&gt;0,DATEDIF(#REF!,AI22,"d")&amp;"일","-")</f>
        <v>-</v>
      </c>
      <c r="AL22" s="131"/>
      <c r="AM22" s="133"/>
      <c r="AN22" s="188"/>
      <c r="AO22" s="10"/>
      <c r="AP22" s="10"/>
      <c r="AQ22" s="10"/>
      <c r="AR22" s="10"/>
      <c r="AS22" s="170"/>
      <c r="AT22" s="73"/>
      <c r="AU22" s="10"/>
      <c r="AV22" s="170"/>
      <c r="AW22" s="73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213"/>
      <c r="BI22" s="134">
        <f t="shared" si="5"/>
        <v>0</v>
      </c>
      <c r="BJ22" s="11"/>
    </row>
    <row r="23" spans="1:62" ht="15" customHeight="1" x14ac:dyDescent="0.3">
      <c r="A23" s="197">
        <v>12</v>
      </c>
      <c r="B23" s="202"/>
      <c r="C23" s="4"/>
      <c r="D23" s="4"/>
      <c r="E23" s="45"/>
      <c r="F23" s="5"/>
      <c r="G23" s="3"/>
      <c r="H23" s="3"/>
      <c r="I23" s="3"/>
      <c r="J23" s="3"/>
      <c r="K23" s="3"/>
      <c r="L23" s="3"/>
      <c r="M23" s="45"/>
      <c r="N23" s="9"/>
      <c r="O23" s="10"/>
      <c r="P23" s="10"/>
      <c r="Q23" s="10"/>
      <c r="R23" s="10"/>
      <c r="S23" s="47"/>
      <c r="T23" s="10"/>
      <c r="U23" s="10"/>
      <c r="V23" s="47"/>
      <c r="W23" s="10"/>
      <c r="X23" s="10"/>
      <c r="Y23" s="54"/>
      <c r="Z23" s="43"/>
      <c r="AA23" s="8"/>
      <c r="AB23" s="48"/>
      <c r="AC23" s="7"/>
      <c r="AD23" s="48" t="str">
        <f t="shared" si="0"/>
        <v>-</v>
      </c>
      <c r="AE23" s="52"/>
      <c r="AF23" s="50" t="str">
        <f t="shared" si="1"/>
        <v>-</v>
      </c>
      <c r="AG23" s="7"/>
      <c r="AH23" s="48" t="str">
        <f t="shared" si="2"/>
        <v>-</v>
      </c>
      <c r="AI23" s="7"/>
      <c r="AJ23" s="48" t="str">
        <f t="shared" si="3"/>
        <v>-</v>
      </c>
      <c r="AK23" s="53" t="str">
        <f>IF(AI23&gt;0,DATEDIF(#REF!,AI23,"d")&amp;"일","-")</f>
        <v>-</v>
      </c>
      <c r="AL23" s="131"/>
      <c r="AM23" s="133"/>
      <c r="AN23" s="188"/>
      <c r="AO23" s="10"/>
      <c r="AP23" s="10"/>
      <c r="AQ23" s="10"/>
      <c r="AR23" s="10"/>
      <c r="AS23" s="170"/>
      <c r="AT23" s="73"/>
      <c r="AU23" s="10"/>
      <c r="AV23" s="170"/>
      <c r="AW23" s="73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213"/>
      <c r="BI23" s="134">
        <f t="shared" si="5"/>
        <v>0</v>
      </c>
      <c r="BJ23" s="11"/>
    </row>
    <row r="24" spans="1:62" ht="15" customHeight="1" x14ac:dyDescent="0.3">
      <c r="A24" s="197">
        <v>13</v>
      </c>
      <c r="B24" s="202"/>
      <c r="C24" s="4"/>
      <c r="D24" s="4"/>
      <c r="E24" s="45"/>
      <c r="F24" s="5"/>
      <c r="G24" s="3"/>
      <c r="H24" s="3"/>
      <c r="I24" s="3"/>
      <c r="J24" s="3"/>
      <c r="K24" s="3"/>
      <c r="L24" s="3"/>
      <c r="M24" s="45"/>
      <c r="N24" s="9"/>
      <c r="O24" s="10"/>
      <c r="P24" s="10"/>
      <c r="Q24" s="10"/>
      <c r="R24" s="10"/>
      <c r="S24" s="47"/>
      <c r="T24" s="10"/>
      <c r="U24" s="10"/>
      <c r="V24" s="47"/>
      <c r="W24" s="10"/>
      <c r="X24" s="10"/>
      <c r="Y24" s="54"/>
      <c r="Z24" s="43"/>
      <c r="AA24" s="8"/>
      <c r="AB24" s="48"/>
      <c r="AC24" s="7"/>
      <c r="AD24" s="48" t="str">
        <f t="shared" si="0"/>
        <v>-</v>
      </c>
      <c r="AE24" s="52"/>
      <c r="AF24" s="50" t="str">
        <f t="shared" si="1"/>
        <v>-</v>
      </c>
      <c r="AG24" s="7"/>
      <c r="AH24" s="48" t="str">
        <f t="shared" si="2"/>
        <v>-</v>
      </c>
      <c r="AI24" s="7"/>
      <c r="AJ24" s="48" t="str">
        <f t="shared" si="3"/>
        <v>-</v>
      </c>
      <c r="AK24" s="53" t="str">
        <f>IF(AI24&gt;0,DATEDIF(#REF!,AI24,"d")&amp;"일","-")</f>
        <v>-</v>
      </c>
      <c r="AL24" s="131"/>
      <c r="AM24" s="133"/>
      <c r="AN24" s="188"/>
      <c r="AO24" s="10"/>
      <c r="AP24" s="10"/>
      <c r="AQ24" s="10"/>
      <c r="AR24" s="10"/>
      <c r="AS24" s="170"/>
      <c r="AT24" s="73"/>
      <c r="AU24" s="10"/>
      <c r="AV24" s="170"/>
      <c r="AW24" s="73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213"/>
      <c r="BI24" s="134">
        <f t="shared" si="5"/>
        <v>0</v>
      </c>
      <c r="BJ24" s="11"/>
    </row>
    <row r="25" spans="1:62" ht="15" customHeight="1" x14ac:dyDescent="0.3">
      <c r="A25" s="197">
        <v>14</v>
      </c>
      <c r="B25" s="202"/>
      <c r="C25" s="4"/>
      <c r="D25" s="4"/>
      <c r="E25" s="45"/>
      <c r="F25" s="5"/>
      <c r="G25" s="3"/>
      <c r="H25" s="3"/>
      <c r="I25" s="3"/>
      <c r="J25" s="3"/>
      <c r="K25" s="3"/>
      <c r="L25" s="3"/>
      <c r="M25" s="45"/>
      <c r="N25" s="9"/>
      <c r="O25" s="10"/>
      <c r="P25" s="10"/>
      <c r="Q25" s="10"/>
      <c r="R25" s="10"/>
      <c r="S25" s="47"/>
      <c r="T25" s="10"/>
      <c r="U25" s="10"/>
      <c r="V25" s="47"/>
      <c r="W25" s="10"/>
      <c r="X25" s="10"/>
      <c r="Y25" s="54"/>
      <c r="Z25" s="43"/>
      <c r="AA25" s="8"/>
      <c r="AB25" s="48"/>
      <c r="AC25" s="7"/>
      <c r="AD25" s="48" t="str">
        <f t="shared" si="0"/>
        <v>-</v>
      </c>
      <c r="AE25" s="52"/>
      <c r="AF25" s="50" t="str">
        <f t="shared" si="1"/>
        <v>-</v>
      </c>
      <c r="AG25" s="7"/>
      <c r="AH25" s="48" t="str">
        <f t="shared" si="2"/>
        <v>-</v>
      </c>
      <c r="AI25" s="7"/>
      <c r="AJ25" s="48" t="str">
        <f t="shared" si="3"/>
        <v>-</v>
      </c>
      <c r="AK25" s="53" t="str">
        <f>IF(AI25&gt;0,DATEDIF(#REF!,AI25,"d")&amp;"일","-")</f>
        <v>-</v>
      </c>
      <c r="AL25" s="131"/>
      <c r="AM25" s="133"/>
      <c r="AN25" s="188"/>
      <c r="AO25" s="10"/>
      <c r="AP25" s="10"/>
      <c r="AQ25" s="10"/>
      <c r="AR25" s="10"/>
      <c r="AS25" s="170"/>
      <c r="AT25" s="73"/>
      <c r="AU25" s="10"/>
      <c r="AV25" s="170"/>
      <c r="AW25" s="73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213"/>
      <c r="BI25" s="134">
        <f t="shared" si="5"/>
        <v>0</v>
      </c>
      <c r="BJ25" s="11"/>
    </row>
    <row r="26" spans="1:62" ht="15" customHeight="1" x14ac:dyDescent="0.3">
      <c r="A26" s="197">
        <v>15</v>
      </c>
      <c r="B26" s="202"/>
      <c r="C26" s="4"/>
      <c r="D26" s="4"/>
      <c r="E26" s="45"/>
      <c r="F26" s="5"/>
      <c r="G26" s="3"/>
      <c r="H26" s="3"/>
      <c r="I26" s="3"/>
      <c r="J26" s="3"/>
      <c r="K26" s="3"/>
      <c r="L26" s="3"/>
      <c r="M26" s="45"/>
      <c r="N26" s="9"/>
      <c r="O26" s="10"/>
      <c r="P26" s="10"/>
      <c r="Q26" s="10"/>
      <c r="R26" s="10"/>
      <c r="S26" s="47"/>
      <c r="T26" s="10"/>
      <c r="U26" s="10"/>
      <c r="V26" s="47"/>
      <c r="W26" s="10"/>
      <c r="X26" s="10"/>
      <c r="Y26" s="54"/>
      <c r="Z26" s="43"/>
      <c r="AA26" s="8"/>
      <c r="AB26" s="48"/>
      <c r="AC26" s="7"/>
      <c r="AD26" s="48" t="str">
        <f t="shared" si="0"/>
        <v>-</v>
      </c>
      <c r="AE26" s="52"/>
      <c r="AF26" s="50" t="str">
        <f t="shared" si="1"/>
        <v>-</v>
      </c>
      <c r="AG26" s="7"/>
      <c r="AH26" s="48" t="str">
        <f t="shared" si="2"/>
        <v>-</v>
      </c>
      <c r="AI26" s="7"/>
      <c r="AJ26" s="48" t="str">
        <f t="shared" si="3"/>
        <v>-</v>
      </c>
      <c r="AK26" s="53" t="str">
        <f>IF(AI26&gt;0,DATEDIF(#REF!,AI26,"d")&amp;"일","-")</f>
        <v>-</v>
      </c>
      <c r="AL26" s="131"/>
      <c r="AM26" s="133"/>
      <c r="AN26" s="188"/>
      <c r="AO26" s="10"/>
      <c r="AP26" s="10"/>
      <c r="AQ26" s="10"/>
      <c r="AR26" s="10"/>
      <c r="AS26" s="170"/>
      <c r="AT26" s="73"/>
      <c r="AU26" s="10"/>
      <c r="AV26" s="170"/>
      <c r="AW26" s="73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213"/>
      <c r="BI26" s="134">
        <f t="shared" si="5"/>
        <v>0</v>
      </c>
      <c r="BJ26" s="11"/>
    </row>
    <row r="27" spans="1:62" ht="15" customHeight="1" x14ac:dyDescent="0.3">
      <c r="A27" s="197">
        <v>16</v>
      </c>
      <c r="B27" s="202"/>
      <c r="C27" s="4"/>
      <c r="D27" s="4"/>
      <c r="E27" s="45"/>
      <c r="F27" s="5"/>
      <c r="G27" s="3"/>
      <c r="H27" s="3"/>
      <c r="I27" s="3"/>
      <c r="J27" s="3"/>
      <c r="K27" s="3"/>
      <c r="L27" s="3"/>
      <c r="M27" s="45"/>
      <c r="N27" s="9"/>
      <c r="O27" s="10"/>
      <c r="P27" s="10"/>
      <c r="Q27" s="10"/>
      <c r="R27" s="10"/>
      <c r="S27" s="47"/>
      <c r="T27" s="10"/>
      <c r="U27" s="10"/>
      <c r="V27" s="47"/>
      <c r="W27" s="10"/>
      <c r="X27" s="10"/>
      <c r="Y27" s="54"/>
      <c r="Z27" s="43"/>
      <c r="AA27" s="8"/>
      <c r="AB27" s="48"/>
      <c r="AC27" s="7"/>
      <c r="AD27" s="48" t="str">
        <f t="shared" si="0"/>
        <v>-</v>
      </c>
      <c r="AE27" s="52"/>
      <c r="AF27" s="50" t="str">
        <f t="shared" si="1"/>
        <v>-</v>
      </c>
      <c r="AG27" s="7"/>
      <c r="AH27" s="48" t="str">
        <f t="shared" si="2"/>
        <v>-</v>
      </c>
      <c r="AI27" s="7"/>
      <c r="AJ27" s="48" t="str">
        <f t="shared" si="3"/>
        <v>-</v>
      </c>
      <c r="AK27" s="53" t="str">
        <f>IF(AI27&gt;0,DATEDIF(#REF!,AI27,"d")&amp;"일","-")</f>
        <v>-</v>
      </c>
      <c r="AL27" s="131"/>
      <c r="AM27" s="133"/>
      <c r="AN27" s="188"/>
      <c r="AO27" s="10"/>
      <c r="AP27" s="10"/>
      <c r="AQ27" s="10"/>
      <c r="AR27" s="10"/>
      <c r="AS27" s="170"/>
      <c r="AT27" s="73"/>
      <c r="AU27" s="10"/>
      <c r="AV27" s="170"/>
      <c r="AW27" s="73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213"/>
      <c r="BI27" s="134">
        <f t="shared" si="5"/>
        <v>0</v>
      </c>
      <c r="BJ27" s="11"/>
    </row>
    <row r="28" spans="1:62" ht="15" customHeight="1" x14ac:dyDescent="0.3">
      <c r="A28" s="197">
        <v>17</v>
      </c>
      <c r="B28" s="202"/>
      <c r="C28" s="4"/>
      <c r="D28" s="4"/>
      <c r="E28" s="45"/>
      <c r="F28" s="5"/>
      <c r="G28" s="3"/>
      <c r="H28" s="3"/>
      <c r="I28" s="3"/>
      <c r="J28" s="3"/>
      <c r="K28" s="3"/>
      <c r="L28" s="3"/>
      <c r="M28" s="45"/>
      <c r="N28" s="9"/>
      <c r="O28" s="10"/>
      <c r="P28" s="10"/>
      <c r="Q28" s="10"/>
      <c r="R28" s="10"/>
      <c r="S28" s="47"/>
      <c r="T28" s="47"/>
      <c r="U28" s="10"/>
      <c r="V28" s="47"/>
      <c r="W28" s="10"/>
      <c r="X28" s="10"/>
      <c r="Y28" s="54"/>
      <c r="Z28" s="43"/>
      <c r="AA28" s="8"/>
      <c r="AB28" s="48"/>
      <c r="AC28" s="7"/>
      <c r="AD28" s="48" t="str">
        <f t="shared" si="0"/>
        <v>-</v>
      </c>
      <c r="AE28" s="52"/>
      <c r="AF28" s="50" t="str">
        <f t="shared" si="1"/>
        <v>-</v>
      </c>
      <c r="AG28" s="7"/>
      <c r="AH28" s="48" t="str">
        <f t="shared" si="2"/>
        <v>-</v>
      </c>
      <c r="AI28" s="7"/>
      <c r="AJ28" s="48" t="str">
        <f t="shared" si="3"/>
        <v>-</v>
      </c>
      <c r="AK28" s="53" t="str">
        <f>IF(AI28&gt;0,DATEDIF(#REF!,AI28,"d")&amp;"일","-")</f>
        <v>-</v>
      </c>
      <c r="AL28" s="131"/>
      <c r="AM28" s="133"/>
      <c r="AN28" s="188"/>
      <c r="AO28" s="10"/>
      <c r="AP28" s="10"/>
      <c r="AQ28" s="10"/>
      <c r="AR28" s="10"/>
      <c r="AS28" s="170"/>
      <c r="AT28" s="73"/>
      <c r="AU28" s="10"/>
      <c r="AV28" s="170"/>
      <c r="AW28" s="73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213"/>
      <c r="BI28" s="134">
        <f t="shared" si="5"/>
        <v>0</v>
      </c>
      <c r="BJ28" s="11"/>
    </row>
    <row r="29" spans="1:62" ht="15" customHeight="1" x14ac:dyDescent="0.3">
      <c r="A29" s="197">
        <v>18</v>
      </c>
      <c r="B29" s="202"/>
      <c r="C29" s="4"/>
      <c r="D29" s="4"/>
      <c r="E29" s="45"/>
      <c r="F29" s="5"/>
      <c r="G29" s="3"/>
      <c r="H29" s="3"/>
      <c r="I29" s="3"/>
      <c r="J29" s="3"/>
      <c r="K29" s="3"/>
      <c r="L29" s="3"/>
      <c r="M29" s="45"/>
      <c r="N29" s="9"/>
      <c r="O29" s="10"/>
      <c r="P29" s="10"/>
      <c r="Q29" s="10"/>
      <c r="R29" s="10"/>
      <c r="S29" s="47"/>
      <c r="T29" s="10"/>
      <c r="U29" s="10"/>
      <c r="V29" s="47"/>
      <c r="W29" s="10"/>
      <c r="X29" s="10"/>
      <c r="Y29" s="54"/>
      <c r="Z29" s="43"/>
      <c r="AA29" s="8"/>
      <c r="AB29" s="48"/>
      <c r="AC29" s="7"/>
      <c r="AD29" s="48" t="str">
        <f t="shared" si="0"/>
        <v>-</v>
      </c>
      <c r="AE29" s="52"/>
      <c r="AF29" s="50" t="str">
        <f t="shared" si="1"/>
        <v>-</v>
      </c>
      <c r="AG29" s="7"/>
      <c r="AH29" s="48" t="str">
        <f t="shared" si="2"/>
        <v>-</v>
      </c>
      <c r="AI29" s="7"/>
      <c r="AJ29" s="48" t="str">
        <f t="shared" si="3"/>
        <v>-</v>
      </c>
      <c r="AK29" s="53" t="str">
        <f>IF(AI29&gt;0,DATEDIF(#REF!,AI29,"d")&amp;"일","-")</f>
        <v>-</v>
      </c>
      <c r="AL29" s="131"/>
      <c r="AM29" s="133"/>
      <c r="AN29" s="188"/>
      <c r="AO29" s="10"/>
      <c r="AP29" s="10"/>
      <c r="AQ29" s="10"/>
      <c r="AR29" s="10"/>
      <c r="AS29" s="170"/>
      <c r="AT29" s="73"/>
      <c r="AU29" s="10"/>
      <c r="AV29" s="170"/>
      <c r="AW29" s="73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213"/>
      <c r="BI29" s="134">
        <f t="shared" si="5"/>
        <v>0</v>
      </c>
      <c r="BJ29" s="11"/>
    </row>
    <row r="30" spans="1:62" ht="15" customHeight="1" x14ac:dyDescent="0.3">
      <c r="A30" s="197">
        <v>19</v>
      </c>
      <c r="B30" s="202"/>
      <c r="C30" s="4"/>
      <c r="D30" s="4"/>
      <c r="E30" s="45"/>
      <c r="F30" s="5"/>
      <c r="G30" s="3"/>
      <c r="H30" s="3"/>
      <c r="I30" s="3"/>
      <c r="J30" s="3"/>
      <c r="K30" s="3"/>
      <c r="L30" s="3"/>
      <c r="M30" s="45"/>
      <c r="N30" s="9"/>
      <c r="O30" s="10"/>
      <c r="P30" s="10"/>
      <c r="Q30" s="10"/>
      <c r="R30" s="10"/>
      <c r="S30" s="10"/>
      <c r="T30" s="10"/>
      <c r="U30" s="10"/>
      <c r="V30" s="47"/>
      <c r="W30" s="10"/>
      <c r="X30" s="10"/>
      <c r="Y30" s="54"/>
      <c r="Z30" s="43"/>
      <c r="AA30" s="8"/>
      <c r="AB30" s="48"/>
      <c r="AC30" s="7"/>
      <c r="AD30" s="48" t="str">
        <f t="shared" si="0"/>
        <v>-</v>
      </c>
      <c r="AE30" s="52"/>
      <c r="AF30" s="50" t="str">
        <f t="shared" si="1"/>
        <v>-</v>
      </c>
      <c r="AG30" s="7"/>
      <c r="AH30" s="48" t="str">
        <f t="shared" si="2"/>
        <v>-</v>
      </c>
      <c r="AI30" s="7"/>
      <c r="AJ30" s="48" t="str">
        <f t="shared" si="3"/>
        <v>-</v>
      </c>
      <c r="AK30" s="53" t="str">
        <f>IF(AI30&gt;0,DATEDIF(#REF!,AI30,"d")&amp;"일","-")</f>
        <v>-</v>
      </c>
      <c r="AL30" s="131"/>
      <c r="AM30" s="133"/>
      <c r="AN30" s="188"/>
      <c r="AO30" s="10"/>
      <c r="AP30" s="10"/>
      <c r="AQ30" s="10"/>
      <c r="AR30" s="10"/>
      <c r="AS30" s="170"/>
      <c r="AT30" s="73"/>
      <c r="AU30" s="10"/>
      <c r="AV30" s="170"/>
      <c r="AW30" s="73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213"/>
      <c r="BI30" s="134">
        <f t="shared" si="5"/>
        <v>0</v>
      </c>
      <c r="BJ30" s="11"/>
    </row>
    <row r="31" spans="1:62" ht="15" customHeight="1" x14ac:dyDescent="0.3">
      <c r="A31" s="197">
        <v>20</v>
      </c>
      <c r="B31" s="202"/>
      <c r="C31" s="4"/>
      <c r="D31" s="4"/>
      <c r="E31" s="45"/>
      <c r="F31" s="5"/>
      <c r="G31" s="3"/>
      <c r="H31" s="3"/>
      <c r="I31" s="3"/>
      <c r="J31" s="3"/>
      <c r="K31" s="3"/>
      <c r="L31" s="3"/>
      <c r="M31" s="45"/>
      <c r="N31" s="9"/>
      <c r="O31" s="10"/>
      <c r="P31" s="10"/>
      <c r="Q31" s="10"/>
      <c r="R31" s="10"/>
      <c r="S31" s="10"/>
      <c r="T31" s="10"/>
      <c r="U31" s="10"/>
      <c r="V31" s="47"/>
      <c r="W31" s="10"/>
      <c r="X31" s="10"/>
      <c r="Y31" s="54"/>
      <c r="Z31" s="43"/>
      <c r="AA31" s="8"/>
      <c r="AB31" s="48"/>
      <c r="AC31" s="7"/>
      <c r="AD31" s="48" t="str">
        <f t="shared" si="0"/>
        <v>-</v>
      </c>
      <c r="AE31" s="52"/>
      <c r="AF31" s="50" t="str">
        <f t="shared" si="1"/>
        <v>-</v>
      </c>
      <c r="AG31" s="7"/>
      <c r="AH31" s="48" t="str">
        <f t="shared" si="2"/>
        <v>-</v>
      </c>
      <c r="AI31" s="7"/>
      <c r="AJ31" s="48" t="str">
        <f t="shared" si="3"/>
        <v>-</v>
      </c>
      <c r="AK31" s="53" t="str">
        <f>IF(AI31&gt;0,DATEDIF(#REF!,AI31,"d")&amp;"일","-")</f>
        <v>-</v>
      </c>
      <c r="AL31" s="131"/>
      <c r="AM31" s="133"/>
      <c r="AN31" s="188"/>
      <c r="AO31" s="10"/>
      <c r="AP31" s="10"/>
      <c r="AQ31" s="10"/>
      <c r="AR31" s="10"/>
      <c r="AS31" s="170"/>
      <c r="AT31" s="73"/>
      <c r="AU31" s="10"/>
      <c r="AV31" s="170"/>
      <c r="AW31" s="73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213"/>
      <c r="BI31" s="134">
        <f t="shared" si="5"/>
        <v>0</v>
      </c>
      <c r="BJ31" s="11"/>
    </row>
    <row r="32" spans="1:62" ht="15" customHeight="1" x14ac:dyDescent="0.3">
      <c r="A32" s="197">
        <v>21</v>
      </c>
      <c r="B32" s="202"/>
      <c r="C32" s="4"/>
      <c r="D32" s="4"/>
      <c r="E32" s="45"/>
      <c r="F32" s="5"/>
      <c r="G32" s="3"/>
      <c r="H32" s="3"/>
      <c r="I32" s="3"/>
      <c r="J32" s="3"/>
      <c r="K32" s="3"/>
      <c r="L32" s="3"/>
      <c r="M32" s="45"/>
      <c r="N32" s="9"/>
      <c r="O32" s="10"/>
      <c r="P32" s="10"/>
      <c r="Q32" s="10"/>
      <c r="R32" s="10"/>
      <c r="S32" s="10"/>
      <c r="T32" s="10"/>
      <c r="U32" s="10"/>
      <c r="V32" s="47"/>
      <c r="W32" s="10"/>
      <c r="X32" s="10"/>
      <c r="Y32" s="54"/>
      <c r="Z32" s="43"/>
      <c r="AA32" s="8"/>
      <c r="AB32" s="48"/>
      <c r="AC32" s="7"/>
      <c r="AD32" s="48" t="str">
        <f t="shared" si="0"/>
        <v>-</v>
      </c>
      <c r="AE32" s="52"/>
      <c r="AF32" s="50" t="str">
        <f t="shared" si="1"/>
        <v>-</v>
      </c>
      <c r="AG32" s="7"/>
      <c r="AH32" s="48" t="str">
        <f t="shared" si="2"/>
        <v>-</v>
      </c>
      <c r="AI32" s="7"/>
      <c r="AJ32" s="48" t="str">
        <f t="shared" si="3"/>
        <v>-</v>
      </c>
      <c r="AK32" s="53" t="str">
        <f>IF(AI32&gt;0,DATEDIF(#REF!,AI32,"d")&amp;"일","-")</f>
        <v>-</v>
      </c>
      <c r="AL32" s="131"/>
      <c r="AM32" s="133"/>
      <c r="AN32" s="188"/>
      <c r="AO32" s="10"/>
      <c r="AP32" s="10"/>
      <c r="AQ32" s="10"/>
      <c r="AR32" s="10"/>
      <c r="AS32" s="170"/>
      <c r="AT32" s="73"/>
      <c r="AU32" s="10"/>
      <c r="AV32" s="170"/>
      <c r="AW32" s="73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213"/>
      <c r="BI32" s="134">
        <f t="shared" si="5"/>
        <v>0</v>
      </c>
      <c r="BJ32" s="11"/>
    </row>
    <row r="33" spans="1:62" ht="15" customHeight="1" x14ac:dyDescent="0.3">
      <c r="A33" s="197">
        <v>22</v>
      </c>
      <c r="B33" s="202"/>
      <c r="C33" s="4"/>
      <c r="D33" s="4"/>
      <c r="E33" s="45"/>
      <c r="F33" s="5"/>
      <c r="G33" s="3"/>
      <c r="H33" s="3"/>
      <c r="I33" s="3"/>
      <c r="J33" s="3"/>
      <c r="K33" s="3"/>
      <c r="L33" s="3"/>
      <c r="M33" s="45"/>
      <c r="N33" s="9"/>
      <c r="O33" s="10"/>
      <c r="P33" s="10"/>
      <c r="Q33" s="10"/>
      <c r="R33" s="10"/>
      <c r="S33" s="10"/>
      <c r="T33" s="10"/>
      <c r="U33" s="10"/>
      <c r="V33" s="47"/>
      <c r="W33" s="10"/>
      <c r="X33" s="10"/>
      <c r="Y33" s="54"/>
      <c r="Z33" s="43"/>
      <c r="AA33" s="8"/>
      <c r="AB33" s="48"/>
      <c r="AC33" s="7"/>
      <c r="AD33" s="48" t="str">
        <f t="shared" si="0"/>
        <v>-</v>
      </c>
      <c r="AE33" s="52"/>
      <c r="AF33" s="50" t="str">
        <f t="shared" si="1"/>
        <v>-</v>
      </c>
      <c r="AG33" s="7"/>
      <c r="AH33" s="48" t="str">
        <f t="shared" si="2"/>
        <v>-</v>
      </c>
      <c r="AI33" s="7"/>
      <c r="AJ33" s="48" t="str">
        <f t="shared" si="3"/>
        <v>-</v>
      </c>
      <c r="AK33" s="53" t="str">
        <f>IF(AI33&gt;0,DATEDIF(#REF!,AI33,"d")&amp;"일","-")</f>
        <v>-</v>
      </c>
      <c r="AL33" s="131"/>
      <c r="AM33" s="133"/>
      <c r="AN33" s="188"/>
      <c r="AO33" s="10"/>
      <c r="AP33" s="10"/>
      <c r="AQ33" s="10"/>
      <c r="AR33" s="10"/>
      <c r="AS33" s="170"/>
      <c r="AT33" s="73"/>
      <c r="AU33" s="10"/>
      <c r="AV33" s="170"/>
      <c r="AW33" s="73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213"/>
      <c r="BI33" s="134">
        <f t="shared" si="5"/>
        <v>0</v>
      </c>
      <c r="BJ33" s="11"/>
    </row>
    <row r="34" spans="1:62" ht="15" customHeight="1" x14ac:dyDescent="0.3">
      <c r="A34" s="197">
        <v>23</v>
      </c>
      <c r="B34" s="202"/>
      <c r="C34" s="4"/>
      <c r="D34" s="4"/>
      <c r="E34" s="45"/>
      <c r="F34" s="5"/>
      <c r="G34" s="3"/>
      <c r="H34" s="3"/>
      <c r="I34" s="3"/>
      <c r="J34" s="3"/>
      <c r="K34" s="3"/>
      <c r="L34" s="3"/>
      <c r="M34" s="45"/>
      <c r="N34" s="9"/>
      <c r="O34" s="10"/>
      <c r="P34" s="10"/>
      <c r="Q34" s="10"/>
      <c r="R34" s="10"/>
      <c r="S34" s="10"/>
      <c r="T34" s="10"/>
      <c r="U34" s="10"/>
      <c r="V34" s="47"/>
      <c r="W34" s="10"/>
      <c r="X34" s="10"/>
      <c r="Y34" s="54"/>
      <c r="Z34" s="43"/>
      <c r="AA34" s="8"/>
      <c r="AB34" s="48"/>
      <c r="AC34" s="7"/>
      <c r="AD34" s="48" t="str">
        <f t="shared" si="0"/>
        <v>-</v>
      </c>
      <c r="AE34" s="52"/>
      <c r="AF34" s="50" t="str">
        <f t="shared" si="1"/>
        <v>-</v>
      </c>
      <c r="AG34" s="7"/>
      <c r="AH34" s="48" t="str">
        <f t="shared" si="2"/>
        <v>-</v>
      </c>
      <c r="AI34" s="7"/>
      <c r="AJ34" s="48" t="str">
        <f t="shared" si="3"/>
        <v>-</v>
      </c>
      <c r="AK34" s="53" t="str">
        <f>IF(AI34&gt;0,DATEDIF(#REF!,AI34,"d")&amp;"일","-")</f>
        <v>-</v>
      </c>
      <c r="AL34" s="131"/>
      <c r="AM34" s="133"/>
      <c r="AN34" s="188"/>
      <c r="AO34" s="10"/>
      <c r="AP34" s="10"/>
      <c r="AQ34" s="10"/>
      <c r="AR34" s="10"/>
      <c r="AS34" s="170"/>
      <c r="AT34" s="73"/>
      <c r="AU34" s="10"/>
      <c r="AV34" s="170"/>
      <c r="AW34" s="73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213"/>
      <c r="BI34" s="134">
        <f t="shared" si="5"/>
        <v>0</v>
      </c>
      <c r="BJ34" s="11"/>
    </row>
    <row r="35" spans="1:62" ht="15" customHeight="1" x14ac:dyDescent="0.3">
      <c r="A35" s="197">
        <v>24</v>
      </c>
      <c r="B35" s="202"/>
      <c r="C35" s="4"/>
      <c r="D35" s="4"/>
      <c r="E35" s="45"/>
      <c r="F35" s="5"/>
      <c r="G35" s="3"/>
      <c r="H35" s="3"/>
      <c r="I35" s="3"/>
      <c r="J35" s="3"/>
      <c r="K35" s="3"/>
      <c r="L35" s="3"/>
      <c r="M35" s="45"/>
      <c r="N35" s="9"/>
      <c r="O35" s="10"/>
      <c r="P35" s="10"/>
      <c r="Q35" s="10"/>
      <c r="R35" s="10"/>
      <c r="S35" s="10"/>
      <c r="T35" s="10"/>
      <c r="U35" s="10"/>
      <c r="V35" s="47"/>
      <c r="W35" s="10"/>
      <c r="X35" s="10"/>
      <c r="Y35" s="54"/>
      <c r="Z35" s="43"/>
      <c r="AA35" s="8"/>
      <c r="AB35" s="48"/>
      <c r="AC35" s="7"/>
      <c r="AD35" s="48" t="str">
        <f t="shared" si="0"/>
        <v>-</v>
      </c>
      <c r="AE35" s="52"/>
      <c r="AF35" s="50" t="str">
        <f t="shared" si="1"/>
        <v>-</v>
      </c>
      <c r="AG35" s="7"/>
      <c r="AH35" s="48" t="str">
        <f t="shared" si="2"/>
        <v>-</v>
      </c>
      <c r="AI35" s="7"/>
      <c r="AJ35" s="48" t="str">
        <f t="shared" si="3"/>
        <v>-</v>
      </c>
      <c r="AK35" s="53" t="str">
        <f>IF(AI35&gt;0,DATEDIF(#REF!,AI35,"d")&amp;"일","-")</f>
        <v>-</v>
      </c>
      <c r="AL35" s="131"/>
      <c r="AM35" s="133"/>
      <c r="AN35" s="188"/>
      <c r="AO35" s="10"/>
      <c r="AP35" s="10"/>
      <c r="AQ35" s="10"/>
      <c r="AR35" s="10"/>
      <c r="AS35" s="170"/>
      <c r="AT35" s="73"/>
      <c r="AU35" s="10"/>
      <c r="AV35" s="170"/>
      <c r="AW35" s="73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213"/>
      <c r="BI35" s="134">
        <f t="shared" si="5"/>
        <v>0</v>
      </c>
      <c r="BJ35" s="11"/>
    </row>
    <row r="36" spans="1:62" ht="15" customHeight="1" x14ac:dyDescent="0.3">
      <c r="A36" s="197">
        <v>25</v>
      </c>
      <c r="B36" s="202"/>
      <c r="C36" s="4"/>
      <c r="D36" s="4"/>
      <c r="E36" s="45"/>
      <c r="F36" s="5"/>
      <c r="G36" s="3"/>
      <c r="H36" s="3"/>
      <c r="I36" s="3"/>
      <c r="J36" s="3"/>
      <c r="K36" s="3"/>
      <c r="L36" s="3"/>
      <c r="M36" s="45"/>
      <c r="N36" s="9"/>
      <c r="O36" s="10"/>
      <c r="P36" s="10"/>
      <c r="Q36" s="10"/>
      <c r="R36" s="10"/>
      <c r="S36" s="10"/>
      <c r="T36" s="10"/>
      <c r="U36" s="10"/>
      <c r="V36" s="47"/>
      <c r="W36" s="10"/>
      <c r="X36" s="10"/>
      <c r="Y36" s="54"/>
      <c r="Z36" s="43"/>
      <c r="AA36" s="8"/>
      <c r="AB36" s="48"/>
      <c r="AC36" s="7"/>
      <c r="AD36" s="48" t="str">
        <f t="shared" si="0"/>
        <v>-</v>
      </c>
      <c r="AE36" s="52"/>
      <c r="AF36" s="50" t="str">
        <f t="shared" si="1"/>
        <v>-</v>
      </c>
      <c r="AG36" s="7"/>
      <c r="AH36" s="48" t="str">
        <f t="shared" si="2"/>
        <v>-</v>
      </c>
      <c r="AI36" s="7"/>
      <c r="AJ36" s="48" t="str">
        <f t="shared" si="3"/>
        <v>-</v>
      </c>
      <c r="AK36" s="53" t="str">
        <f>IF(AI36&gt;0,DATEDIF(#REF!,AI36,"d")&amp;"일","-")</f>
        <v>-</v>
      </c>
      <c r="AL36" s="131"/>
      <c r="AM36" s="133"/>
      <c r="AN36" s="188"/>
      <c r="AO36" s="10"/>
      <c r="AP36" s="10"/>
      <c r="AQ36" s="10"/>
      <c r="AR36" s="10"/>
      <c r="AS36" s="170"/>
      <c r="AT36" s="73"/>
      <c r="AU36" s="10"/>
      <c r="AV36" s="170"/>
      <c r="AW36" s="73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213"/>
      <c r="BI36" s="134">
        <f t="shared" si="5"/>
        <v>0</v>
      </c>
      <c r="BJ36" s="11"/>
    </row>
    <row r="37" spans="1:62" ht="15" customHeight="1" x14ac:dyDescent="0.3">
      <c r="A37" s="197">
        <v>26</v>
      </c>
      <c r="B37" s="202"/>
      <c r="C37" s="4"/>
      <c r="D37" s="4"/>
      <c r="E37" s="45"/>
      <c r="F37" s="5"/>
      <c r="G37" s="3"/>
      <c r="H37" s="3"/>
      <c r="I37" s="3"/>
      <c r="J37" s="3"/>
      <c r="K37" s="3"/>
      <c r="L37" s="3"/>
      <c r="M37" s="45"/>
      <c r="N37" s="9"/>
      <c r="O37" s="10"/>
      <c r="P37" s="10"/>
      <c r="Q37" s="10"/>
      <c r="R37" s="10"/>
      <c r="S37" s="10"/>
      <c r="T37" s="10"/>
      <c r="U37" s="10"/>
      <c r="V37" s="47"/>
      <c r="W37" s="10"/>
      <c r="X37" s="10"/>
      <c r="Y37" s="54"/>
      <c r="Z37" s="43"/>
      <c r="AA37" s="8"/>
      <c r="AB37" s="48"/>
      <c r="AC37" s="7"/>
      <c r="AD37" s="48" t="str">
        <f t="shared" si="0"/>
        <v>-</v>
      </c>
      <c r="AE37" s="52"/>
      <c r="AF37" s="50" t="str">
        <f t="shared" si="1"/>
        <v>-</v>
      </c>
      <c r="AG37" s="7"/>
      <c r="AH37" s="48" t="str">
        <f t="shared" si="2"/>
        <v>-</v>
      </c>
      <c r="AI37" s="7"/>
      <c r="AJ37" s="48" t="str">
        <f t="shared" si="3"/>
        <v>-</v>
      </c>
      <c r="AK37" s="53" t="str">
        <f>IF(AI37&gt;0,DATEDIF(#REF!,AI37,"d")&amp;"일","-")</f>
        <v>-</v>
      </c>
      <c r="AL37" s="131"/>
      <c r="AM37" s="133"/>
      <c r="AN37" s="188"/>
      <c r="AO37" s="10"/>
      <c r="AP37" s="10"/>
      <c r="AQ37" s="10"/>
      <c r="AR37" s="10"/>
      <c r="AS37" s="170"/>
      <c r="AT37" s="73"/>
      <c r="AU37" s="10"/>
      <c r="AV37" s="170"/>
      <c r="AW37" s="73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213"/>
      <c r="BI37" s="134">
        <f t="shared" si="5"/>
        <v>0</v>
      </c>
      <c r="BJ37" s="11"/>
    </row>
    <row r="38" spans="1:62" ht="15" customHeight="1" x14ac:dyDescent="0.3">
      <c r="A38" s="197">
        <v>27</v>
      </c>
      <c r="B38" s="202"/>
      <c r="C38" s="4"/>
      <c r="D38" s="4"/>
      <c r="E38" s="45"/>
      <c r="F38" s="5"/>
      <c r="G38" s="3"/>
      <c r="H38" s="3"/>
      <c r="I38" s="3"/>
      <c r="J38" s="3"/>
      <c r="K38" s="3"/>
      <c r="L38" s="3"/>
      <c r="M38" s="45"/>
      <c r="N38" s="9"/>
      <c r="O38" s="10"/>
      <c r="P38" s="10"/>
      <c r="Q38" s="10"/>
      <c r="R38" s="10"/>
      <c r="S38" s="10"/>
      <c r="T38" s="10"/>
      <c r="U38" s="10"/>
      <c r="V38" s="47"/>
      <c r="W38" s="10"/>
      <c r="X38" s="10"/>
      <c r="Y38" s="54"/>
      <c r="Z38" s="43"/>
      <c r="AA38" s="8"/>
      <c r="AB38" s="48"/>
      <c r="AC38" s="7"/>
      <c r="AD38" s="48" t="str">
        <f t="shared" si="0"/>
        <v>-</v>
      </c>
      <c r="AE38" s="52"/>
      <c r="AF38" s="50" t="str">
        <f t="shared" si="1"/>
        <v>-</v>
      </c>
      <c r="AG38" s="7"/>
      <c r="AH38" s="48" t="str">
        <f t="shared" si="2"/>
        <v>-</v>
      </c>
      <c r="AI38" s="7"/>
      <c r="AJ38" s="48" t="str">
        <f t="shared" si="3"/>
        <v>-</v>
      </c>
      <c r="AK38" s="53" t="str">
        <f>IF(AI38&gt;0,DATEDIF(#REF!,AI38,"d")&amp;"일","-")</f>
        <v>-</v>
      </c>
      <c r="AL38" s="131"/>
      <c r="AM38" s="133"/>
      <c r="AN38" s="188"/>
      <c r="AO38" s="10"/>
      <c r="AP38" s="10"/>
      <c r="AQ38" s="10"/>
      <c r="AR38" s="10"/>
      <c r="AS38" s="170"/>
      <c r="AT38" s="73"/>
      <c r="AU38" s="10"/>
      <c r="AV38" s="170"/>
      <c r="AW38" s="73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213"/>
      <c r="BI38" s="134">
        <f t="shared" si="5"/>
        <v>0</v>
      </c>
      <c r="BJ38" s="11"/>
    </row>
    <row r="39" spans="1:62" ht="15" customHeight="1" x14ac:dyDescent="0.3">
      <c r="A39" s="197">
        <v>28</v>
      </c>
      <c r="B39" s="202"/>
      <c r="C39" s="4"/>
      <c r="D39" s="4"/>
      <c r="E39" s="45"/>
      <c r="F39" s="5"/>
      <c r="G39" s="3"/>
      <c r="H39" s="3"/>
      <c r="I39" s="3"/>
      <c r="J39" s="3"/>
      <c r="K39" s="3"/>
      <c r="L39" s="3"/>
      <c r="M39" s="45"/>
      <c r="N39" s="9"/>
      <c r="O39" s="10"/>
      <c r="P39" s="10"/>
      <c r="Q39" s="10"/>
      <c r="R39" s="10"/>
      <c r="S39" s="10"/>
      <c r="T39" s="10"/>
      <c r="U39" s="10"/>
      <c r="V39" s="47"/>
      <c r="W39" s="10"/>
      <c r="X39" s="10"/>
      <c r="Y39" s="54"/>
      <c r="Z39" s="43"/>
      <c r="AA39" s="8"/>
      <c r="AB39" s="48"/>
      <c r="AC39" s="7"/>
      <c r="AD39" s="48" t="str">
        <f t="shared" si="0"/>
        <v>-</v>
      </c>
      <c r="AE39" s="52"/>
      <c r="AF39" s="50" t="str">
        <f t="shared" si="1"/>
        <v>-</v>
      </c>
      <c r="AG39" s="7"/>
      <c r="AH39" s="48" t="str">
        <f t="shared" si="2"/>
        <v>-</v>
      </c>
      <c r="AI39" s="7"/>
      <c r="AJ39" s="48" t="str">
        <f t="shared" si="3"/>
        <v>-</v>
      </c>
      <c r="AK39" s="53" t="str">
        <f>IF(AI39&gt;0,DATEDIF(#REF!,AI39,"d")&amp;"일","-")</f>
        <v>-</v>
      </c>
      <c r="AL39" s="131"/>
      <c r="AM39" s="133"/>
      <c r="AN39" s="188"/>
      <c r="AO39" s="10"/>
      <c r="AP39" s="10"/>
      <c r="AQ39" s="10"/>
      <c r="AR39" s="10"/>
      <c r="AS39" s="170"/>
      <c r="AT39" s="73"/>
      <c r="AU39" s="10"/>
      <c r="AV39" s="170"/>
      <c r="AW39" s="73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213"/>
      <c r="BI39" s="134">
        <f t="shared" si="5"/>
        <v>0</v>
      </c>
      <c r="BJ39" s="11"/>
    </row>
    <row r="40" spans="1:62" ht="15" customHeight="1" x14ac:dyDescent="0.3">
      <c r="A40" s="197">
        <v>29</v>
      </c>
      <c r="B40" s="202"/>
      <c r="C40" s="4"/>
      <c r="D40" s="4"/>
      <c r="E40" s="45"/>
      <c r="F40" s="5"/>
      <c r="G40" s="3"/>
      <c r="H40" s="3"/>
      <c r="I40" s="3"/>
      <c r="J40" s="3"/>
      <c r="K40" s="3"/>
      <c r="L40" s="3"/>
      <c r="M40" s="45"/>
      <c r="N40" s="9"/>
      <c r="O40" s="10"/>
      <c r="P40" s="10"/>
      <c r="Q40" s="10"/>
      <c r="R40" s="10"/>
      <c r="S40" s="10"/>
      <c r="T40" s="10"/>
      <c r="U40" s="10"/>
      <c r="V40" s="47"/>
      <c r="W40" s="10"/>
      <c r="X40" s="10"/>
      <c r="Y40" s="54"/>
      <c r="Z40" s="43"/>
      <c r="AA40" s="8"/>
      <c r="AB40" s="48"/>
      <c r="AC40" s="7"/>
      <c r="AD40" s="48" t="str">
        <f t="shared" si="0"/>
        <v>-</v>
      </c>
      <c r="AE40" s="52"/>
      <c r="AF40" s="50" t="str">
        <f t="shared" si="1"/>
        <v>-</v>
      </c>
      <c r="AG40" s="7"/>
      <c r="AH40" s="48" t="str">
        <f t="shared" si="2"/>
        <v>-</v>
      </c>
      <c r="AI40" s="7"/>
      <c r="AJ40" s="48" t="str">
        <f t="shared" si="3"/>
        <v>-</v>
      </c>
      <c r="AK40" s="53" t="str">
        <f>IF(AI40&gt;0,DATEDIF(#REF!,AI40,"d")&amp;"일","-")</f>
        <v>-</v>
      </c>
      <c r="AL40" s="131"/>
      <c r="AM40" s="133"/>
      <c r="AN40" s="188"/>
      <c r="AO40" s="10"/>
      <c r="AP40" s="10"/>
      <c r="AQ40" s="10"/>
      <c r="AR40" s="10"/>
      <c r="AS40" s="170"/>
      <c r="AT40" s="73"/>
      <c r="AU40" s="10"/>
      <c r="AV40" s="170"/>
      <c r="AW40" s="73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213"/>
      <c r="BI40" s="134">
        <f t="shared" si="5"/>
        <v>0</v>
      </c>
      <c r="BJ40" s="11"/>
    </row>
    <row r="41" spans="1:62" ht="15" customHeight="1" x14ac:dyDescent="0.3">
      <c r="A41" s="197">
        <v>30</v>
      </c>
      <c r="B41" s="202"/>
      <c r="C41" s="4"/>
      <c r="D41" s="4"/>
      <c r="E41" s="45"/>
      <c r="F41" s="5"/>
      <c r="G41" s="3"/>
      <c r="H41" s="3"/>
      <c r="I41" s="3"/>
      <c r="J41" s="3"/>
      <c r="K41" s="3"/>
      <c r="L41" s="3"/>
      <c r="M41" s="45"/>
      <c r="N41" s="9"/>
      <c r="O41" s="10"/>
      <c r="P41" s="10"/>
      <c r="Q41" s="10"/>
      <c r="R41" s="10"/>
      <c r="S41" s="10"/>
      <c r="T41" s="10"/>
      <c r="U41" s="10"/>
      <c r="V41" s="47"/>
      <c r="W41" s="10"/>
      <c r="X41" s="10"/>
      <c r="Y41" s="54"/>
      <c r="Z41" s="43"/>
      <c r="AA41" s="8"/>
      <c r="AB41" s="48"/>
      <c r="AC41" s="7"/>
      <c r="AD41" s="48" t="str">
        <f t="shared" si="0"/>
        <v>-</v>
      </c>
      <c r="AE41" s="52"/>
      <c r="AF41" s="50" t="str">
        <f t="shared" si="1"/>
        <v>-</v>
      </c>
      <c r="AG41" s="7"/>
      <c r="AH41" s="48" t="str">
        <f t="shared" si="2"/>
        <v>-</v>
      </c>
      <c r="AI41" s="7"/>
      <c r="AJ41" s="48" t="str">
        <f t="shared" si="3"/>
        <v>-</v>
      </c>
      <c r="AK41" s="53" t="str">
        <f>IF(AI41&gt;0,DATEDIF(#REF!,AI41,"d")&amp;"일","-")</f>
        <v>-</v>
      </c>
      <c r="AL41" s="131"/>
      <c r="AM41" s="133"/>
      <c r="AN41" s="188"/>
      <c r="AO41" s="10"/>
      <c r="AP41" s="10"/>
      <c r="AQ41" s="10"/>
      <c r="AR41" s="10"/>
      <c r="AS41" s="170"/>
      <c r="AT41" s="73"/>
      <c r="AU41" s="10"/>
      <c r="AV41" s="170"/>
      <c r="AW41" s="73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213"/>
      <c r="BI41" s="134">
        <f t="shared" si="5"/>
        <v>0</v>
      </c>
      <c r="BJ41" s="11"/>
    </row>
    <row r="42" spans="1:62" ht="15" customHeight="1" x14ac:dyDescent="0.3">
      <c r="A42" s="197">
        <v>31</v>
      </c>
      <c r="B42" s="202"/>
      <c r="C42" s="4"/>
      <c r="D42" s="4"/>
      <c r="E42" s="45"/>
      <c r="F42" s="5"/>
      <c r="G42" s="3"/>
      <c r="H42" s="3"/>
      <c r="I42" s="3"/>
      <c r="J42" s="3"/>
      <c r="K42" s="3"/>
      <c r="L42" s="3"/>
      <c r="M42" s="45"/>
      <c r="N42" s="9"/>
      <c r="O42" s="10"/>
      <c r="P42" s="10"/>
      <c r="Q42" s="10"/>
      <c r="R42" s="10"/>
      <c r="S42" s="10"/>
      <c r="T42" s="10"/>
      <c r="U42" s="10"/>
      <c r="V42" s="47"/>
      <c r="W42" s="10"/>
      <c r="X42" s="10"/>
      <c r="Y42" s="54"/>
      <c r="Z42" s="43"/>
      <c r="AA42" s="8"/>
      <c r="AB42" s="48"/>
      <c r="AC42" s="7"/>
      <c r="AD42" s="48" t="str">
        <f t="shared" si="0"/>
        <v>-</v>
      </c>
      <c r="AE42" s="52"/>
      <c r="AF42" s="50" t="str">
        <f t="shared" si="1"/>
        <v>-</v>
      </c>
      <c r="AG42" s="7"/>
      <c r="AH42" s="48" t="str">
        <f t="shared" si="2"/>
        <v>-</v>
      </c>
      <c r="AI42" s="7"/>
      <c r="AJ42" s="48" t="str">
        <f t="shared" si="3"/>
        <v>-</v>
      </c>
      <c r="AK42" s="53" t="str">
        <f>IF(AI42&gt;0,DATEDIF(#REF!,AI42,"d")&amp;"일","-")</f>
        <v>-</v>
      </c>
      <c r="AL42" s="131"/>
      <c r="AM42" s="133"/>
      <c r="AN42" s="188"/>
      <c r="AO42" s="10"/>
      <c r="AP42" s="10"/>
      <c r="AQ42" s="10"/>
      <c r="AR42" s="10"/>
      <c r="AS42" s="170"/>
      <c r="AT42" s="73"/>
      <c r="AU42" s="10"/>
      <c r="AV42" s="170"/>
      <c r="AW42" s="73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213"/>
      <c r="BI42" s="134">
        <f t="shared" si="5"/>
        <v>0</v>
      </c>
      <c r="BJ42" s="11"/>
    </row>
    <row r="43" spans="1:62" ht="15" customHeight="1" x14ac:dyDescent="0.3">
      <c r="A43" s="197">
        <v>32</v>
      </c>
      <c r="B43" s="202"/>
      <c r="C43" s="4"/>
      <c r="D43" s="4"/>
      <c r="E43" s="45"/>
      <c r="F43" s="5"/>
      <c r="G43" s="3"/>
      <c r="H43" s="3"/>
      <c r="I43" s="3"/>
      <c r="J43" s="3"/>
      <c r="K43" s="3"/>
      <c r="L43" s="3"/>
      <c r="M43" s="45"/>
      <c r="N43" s="9"/>
      <c r="O43" s="10"/>
      <c r="P43" s="10"/>
      <c r="Q43" s="10"/>
      <c r="R43" s="10"/>
      <c r="S43" s="10"/>
      <c r="T43" s="10"/>
      <c r="U43" s="10"/>
      <c r="V43" s="47"/>
      <c r="W43" s="10"/>
      <c r="X43" s="10"/>
      <c r="Y43" s="54"/>
      <c r="Z43" s="43"/>
      <c r="AA43" s="8"/>
      <c r="AB43" s="48"/>
      <c r="AC43" s="7"/>
      <c r="AD43" s="48" t="str">
        <f t="shared" si="0"/>
        <v>-</v>
      </c>
      <c r="AE43" s="52"/>
      <c r="AF43" s="50" t="str">
        <f t="shared" si="1"/>
        <v>-</v>
      </c>
      <c r="AG43" s="7"/>
      <c r="AH43" s="48" t="str">
        <f t="shared" si="2"/>
        <v>-</v>
      </c>
      <c r="AI43" s="7"/>
      <c r="AJ43" s="48" t="str">
        <f t="shared" si="3"/>
        <v>-</v>
      </c>
      <c r="AK43" s="53" t="str">
        <f>IF(AI43&gt;0,DATEDIF(#REF!,AI43,"d")&amp;"일","-")</f>
        <v>-</v>
      </c>
      <c r="AL43" s="131"/>
      <c r="AM43" s="133"/>
      <c r="AN43" s="188"/>
      <c r="AO43" s="10"/>
      <c r="AP43" s="10"/>
      <c r="AQ43" s="10"/>
      <c r="AR43" s="10"/>
      <c r="AS43" s="170"/>
      <c r="AT43" s="73"/>
      <c r="AU43" s="10"/>
      <c r="AV43" s="170"/>
      <c r="AW43" s="73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213"/>
      <c r="BI43" s="134">
        <f t="shared" si="5"/>
        <v>0</v>
      </c>
      <c r="BJ43" s="11"/>
    </row>
    <row r="44" spans="1:62" ht="15" customHeight="1" x14ac:dyDescent="0.3">
      <c r="A44" s="197">
        <v>33</v>
      </c>
      <c r="B44" s="202"/>
      <c r="C44" s="4"/>
      <c r="D44" s="4"/>
      <c r="E44" s="45"/>
      <c r="F44" s="5"/>
      <c r="G44" s="3"/>
      <c r="H44" s="3"/>
      <c r="I44" s="3"/>
      <c r="J44" s="3"/>
      <c r="K44" s="3"/>
      <c r="L44" s="3"/>
      <c r="M44" s="45"/>
      <c r="N44" s="9"/>
      <c r="O44" s="10"/>
      <c r="P44" s="10"/>
      <c r="Q44" s="10"/>
      <c r="R44" s="10"/>
      <c r="S44" s="10"/>
      <c r="T44" s="10"/>
      <c r="U44" s="10"/>
      <c r="V44" s="47"/>
      <c r="W44" s="10"/>
      <c r="X44" s="10"/>
      <c r="Y44" s="54"/>
      <c r="Z44" s="43"/>
      <c r="AA44" s="8"/>
      <c r="AB44" s="48"/>
      <c r="AC44" s="7"/>
      <c r="AD44" s="48" t="str">
        <f t="shared" si="0"/>
        <v>-</v>
      </c>
      <c r="AE44" s="52"/>
      <c r="AF44" s="50" t="str">
        <f t="shared" si="1"/>
        <v>-</v>
      </c>
      <c r="AG44" s="7"/>
      <c r="AH44" s="48" t="str">
        <f t="shared" si="2"/>
        <v>-</v>
      </c>
      <c r="AI44" s="7"/>
      <c r="AJ44" s="48" t="str">
        <f t="shared" si="3"/>
        <v>-</v>
      </c>
      <c r="AK44" s="53" t="str">
        <f>IF(AI44&gt;0,DATEDIF(#REF!,AI44,"d")&amp;"일","-")</f>
        <v>-</v>
      </c>
      <c r="AL44" s="131"/>
      <c r="AM44" s="133"/>
      <c r="AN44" s="188"/>
      <c r="AO44" s="10"/>
      <c r="AP44" s="10"/>
      <c r="AQ44" s="10"/>
      <c r="AR44" s="10"/>
      <c r="AS44" s="170"/>
      <c r="AT44" s="73"/>
      <c r="AU44" s="10"/>
      <c r="AV44" s="170"/>
      <c r="AW44" s="73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213"/>
      <c r="BI44" s="134">
        <f t="shared" ref="BI44:BI61" si="6">SUM(AO44,AR44,AU44,AX44,BA44)</f>
        <v>0</v>
      </c>
      <c r="BJ44" s="11"/>
    </row>
    <row r="45" spans="1:62" ht="15" customHeight="1" x14ac:dyDescent="0.3">
      <c r="A45" s="197">
        <v>34</v>
      </c>
      <c r="B45" s="202"/>
      <c r="C45" s="4"/>
      <c r="D45" s="4"/>
      <c r="E45" s="45"/>
      <c r="F45" s="5"/>
      <c r="G45" s="3"/>
      <c r="H45" s="3"/>
      <c r="I45" s="3"/>
      <c r="J45" s="3"/>
      <c r="K45" s="3"/>
      <c r="L45" s="3"/>
      <c r="M45" s="45"/>
      <c r="N45" s="9"/>
      <c r="O45" s="10"/>
      <c r="P45" s="10"/>
      <c r="Q45" s="10"/>
      <c r="R45" s="10"/>
      <c r="S45" s="10"/>
      <c r="T45" s="10"/>
      <c r="U45" s="10"/>
      <c r="V45" s="47"/>
      <c r="W45" s="10"/>
      <c r="X45" s="10"/>
      <c r="Y45" s="54"/>
      <c r="Z45" s="43"/>
      <c r="AA45" s="8"/>
      <c r="AB45" s="48"/>
      <c r="AC45" s="7"/>
      <c r="AD45" s="48" t="str">
        <f t="shared" si="0"/>
        <v>-</v>
      </c>
      <c r="AE45" s="52"/>
      <c r="AF45" s="50" t="str">
        <f t="shared" si="1"/>
        <v>-</v>
      </c>
      <c r="AG45" s="7"/>
      <c r="AH45" s="48" t="str">
        <f t="shared" si="2"/>
        <v>-</v>
      </c>
      <c r="AI45" s="7"/>
      <c r="AJ45" s="48" t="str">
        <f t="shared" si="3"/>
        <v>-</v>
      </c>
      <c r="AK45" s="53" t="str">
        <f>IF(AI45&gt;0,DATEDIF(#REF!,AI45,"d")&amp;"일","-")</f>
        <v>-</v>
      </c>
      <c r="AL45" s="131"/>
      <c r="AM45" s="133"/>
      <c r="AN45" s="188"/>
      <c r="AO45" s="10"/>
      <c r="AP45" s="10"/>
      <c r="AQ45" s="10"/>
      <c r="AR45" s="10"/>
      <c r="AS45" s="170"/>
      <c r="AT45" s="73"/>
      <c r="AU45" s="10"/>
      <c r="AV45" s="170"/>
      <c r="AW45" s="73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13"/>
      <c r="BI45" s="134">
        <f t="shared" si="6"/>
        <v>0</v>
      </c>
      <c r="BJ45" s="11"/>
    </row>
    <row r="46" spans="1:62" ht="15" customHeight="1" x14ac:dyDescent="0.3">
      <c r="A46" s="197">
        <v>35</v>
      </c>
      <c r="B46" s="202"/>
      <c r="C46" s="4"/>
      <c r="D46" s="4"/>
      <c r="E46" s="45"/>
      <c r="F46" s="5"/>
      <c r="G46" s="3"/>
      <c r="H46" s="3"/>
      <c r="I46" s="3"/>
      <c r="J46" s="3"/>
      <c r="K46" s="3"/>
      <c r="L46" s="3"/>
      <c r="M46" s="45"/>
      <c r="N46" s="9"/>
      <c r="O46" s="10"/>
      <c r="P46" s="10"/>
      <c r="Q46" s="10"/>
      <c r="R46" s="10"/>
      <c r="S46" s="10"/>
      <c r="T46" s="10"/>
      <c r="U46" s="10"/>
      <c r="V46" s="47"/>
      <c r="W46" s="10"/>
      <c r="X46" s="10"/>
      <c r="Y46" s="54"/>
      <c r="Z46" s="43"/>
      <c r="AA46" s="8"/>
      <c r="AB46" s="48"/>
      <c r="AC46" s="7"/>
      <c r="AD46" s="48" t="str">
        <f t="shared" si="0"/>
        <v>-</v>
      </c>
      <c r="AE46" s="52"/>
      <c r="AF46" s="50" t="str">
        <f t="shared" si="1"/>
        <v>-</v>
      </c>
      <c r="AG46" s="7"/>
      <c r="AH46" s="48" t="str">
        <f t="shared" si="2"/>
        <v>-</v>
      </c>
      <c r="AI46" s="7"/>
      <c r="AJ46" s="48" t="str">
        <f t="shared" si="3"/>
        <v>-</v>
      </c>
      <c r="AK46" s="53" t="str">
        <f>IF(AI46&gt;0,DATEDIF(#REF!,AI46,"d")&amp;"일","-")</f>
        <v>-</v>
      </c>
      <c r="AL46" s="131"/>
      <c r="AM46" s="133"/>
      <c r="AN46" s="188"/>
      <c r="AO46" s="10"/>
      <c r="AP46" s="10"/>
      <c r="AQ46" s="10"/>
      <c r="AR46" s="10"/>
      <c r="AS46" s="170"/>
      <c r="AT46" s="73"/>
      <c r="AU46" s="10"/>
      <c r="AV46" s="170"/>
      <c r="AW46" s="73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213"/>
      <c r="BI46" s="134">
        <f t="shared" si="6"/>
        <v>0</v>
      </c>
      <c r="BJ46" s="11"/>
    </row>
    <row r="47" spans="1:62" ht="15" customHeight="1" x14ac:dyDescent="0.3">
      <c r="A47" s="197">
        <v>36</v>
      </c>
      <c r="B47" s="202"/>
      <c r="C47" s="4"/>
      <c r="D47" s="4"/>
      <c r="E47" s="45"/>
      <c r="F47" s="5"/>
      <c r="G47" s="3"/>
      <c r="H47" s="3"/>
      <c r="I47" s="3"/>
      <c r="J47" s="3"/>
      <c r="K47" s="3"/>
      <c r="L47" s="3"/>
      <c r="M47" s="45"/>
      <c r="N47" s="9"/>
      <c r="O47" s="10"/>
      <c r="P47" s="10"/>
      <c r="Q47" s="10"/>
      <c r="R47" s="10"/>
      <c r="S47" s="10"/>
      <c r="T47" s="10"/>
      <c r="U47" s="10"/>
      <c r="V47" s="47"/>
      <c r="W47" s="10"/>
      <c r="X47" s="10"/>
      <c r="Y47" s="54"/>
      <c r="Z47" s="43"/>
      <c r="AA47" s="8"/>
      <c r="AB47" s="48"/>
      <c r="AC47" s="7"/>
      <c r="AD47" s="48" t="str">
        <f t="shared" si="0"/>
        <v>-</v>
      </c>
      <c r="AE47" s="52"/>
      <c r="AF47" s="50" t="str">
        <f t="shared" si="1"/>
        <v>-</v>
      </c>
      <c r="AG47" s="7"/>
      <c r="AH47" s="48" t="str">
        <f t="shared" si="2"/>
        <v>-</v>
      </c>
      <c r="AI47" s="7"/>
      <c r="AJ47" s="48" t="str">
        <f t="shared" si="3"/>
        <v>-</v>
      </c>
      <c r="AK47" s="53" t="str">
        <f>IF(AI47&gt;0,DATEDIF(#REF!,AI47,"d")&amp;"일","-")</f>
        <v>-</v>
      </c>
      <c r="AL47" s="131"/>
      <c r="AM47" s="133"/>
      <c r="AN47" s="188"/>
      <c r="AO47" s="10"/>
      <c r="AP47" s="10"/>
      <c r="AQ47" s="10"/>
      <c r="AR47" s="10"/>
      <c r="AS47" s="170"/>
      <c r="AT47" s="73"/>
      <c r="AU47" s="10"/>
      <c r="AV47" s="170"/>
      <c r="AW47" s="73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213"/>
      <c r="BI47" s="134">
        <f t="shared" si="6"/>
        <v>0</v>
      </c>
      <c r="BJ47" s="11"/>
    </row>
    <row r="48" spans="1:62" ht="15" customHeight="1" x14ac:dyDescent="0.3">
      <c r="A48" s="197">
        <v>37</v>
      </c>
      <c r="B48" s="202"/>
      <c r="C48" s="4"/>
      <c r="D48" s="4"/>
      <c r="E48" s="45"/>
      <c r="F48" s="5"/>
      <c r="G48" s="3"/>
      <c r="H48" s="3"/>
      <c r="I48" s="3"/>
      <c r="J48" s="3"/>
      <c r="K48" s="3"/>
      <c r="L48" s="3"/>
      <c r="M48" s="45"/>
      <c r="N48" s="9"/>
      <c r="O48" s="10"/>
      <c r="P48" s="10"/>
      <c r="Q48" s="10"/>
      <c r="R48" s="10"/>
      <c r="S48" s="10"/>
      <c r="T48" s="10"/>
      <c r="U48" s="10"/>
      <c r="V48" s="47"/>
      <c r="W48" s="10"/>
      <c r="X48" s="10"/>
      <c r="Y48" s="54"/>
      <c r="Z48" s="43"/>
      <c r="AA48" s="8"/>
      <c r="AB48" s="48"/>
      <c r="AC48" s="7"/>
      <c r="AD48" s="48" t="str">
        <f t="shared" si="0"/>
        <v>-</v>
      </c>
      <c r="AE48" s="52"/>
      <c r="AF48" s="50" t="str">
        <f t="shared" si="1"/>
        <v>-</v>
      </c>
      <c r="AG48" s="7"/>
      <c r="AH48" s="48" t="str">
        <f t="shared" si="2"/>
        <v>-</v>
      </c>
      <c r="AI48" s="7"/>
      <c r="AJ48" s="48" t="str">
        <f t="shared" si="3"/>
        <v>-</v>
      </c>
      <c r="AK48" s="53" t="str">
        <f>IF(AI48&gt;0,DATEDIF(#REF!,AI48,"d")&amp;"일","-")</f>
        <v>-</v>
      </c>
      <c r="AL48" s="131"/>
      <c r="AM48" s="133"/>
      <c r="AN48" s="188"/>
      <c r="AO48" s="10"/>
      <c r="AP48" s="10"/>
      <c r="AQ48" s="10"/>
      <c r="AR48" s="10"/>
      <c r="AS48" s="170"/>
      <c r="AT48" s="73"/>
      <c r="AU48" s="10"/>
      <c r="AV48" s="170"/>
      <c r="AW48" s="73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213"/>
      <c r="BI48" s="134">
        <f t="shared" si="6"/>
        <v>0</v>
      </c>
      <c r="BJ48" s="11"/>
    </row>
    <row r="49" spans="1:62" ht="15" customHeight="1" x14ac:dyDescent="0.3">
      <c r="A49" s="197">
        <v>38</v>
      </c>
      <c r="B49" s="202"/>
      <c r="C49" s="4"/>
      <c r="D49" s="4"/>
      <c r="E49" s="45"/>
      <c r="F49" s="5"/>
      <c r="G49" s="3"/>
      <c r="H49" s="3"/>
      <c r="I49" s="3"/>
      <c r="J49" s="3"/>
      <c r="K49" s="3"/>
      <c r="L49" s="3"/>
      <c r="M49" s="45"/>
      <c r="N49" s="9"/>
      <c r="O49" s="10"/>
      <c r="P49" s="10"/>
      <c r="Q49" s="10"/>
      <c r="R49" s="10"/>
      <c r="S49" s="10"/>
      <c r="T49" s="10"/>
      <c r="U49" s="10"/>
      <c r="V49" s="47"/>
      <c r="W49" s="10"/>
      <c r="X49" s="10"/>
      <c r="Y49" s="54"/>
      <c r="Z49" s="43"/>
      <c r="AA49" s="8"/>
      <c r="AB49" s="48"/>
      <c r="AC49" s="7"/>
      <c r="AD49" s="48" t="str">
        <f t="shared" si="0"/>
        <v>-</v>
      </c>
      <c r="AE49" s="52"/>
      <c r="AF49" s="50" t="str">
        <f t="shared" si="1"/>
        <v>-</v>
      </c>
      <c r="AG49" s="7"/>
      <c r="AH49" s="48" t="str">
        <f t="shared" si="2"/>
        <v>-</v>
      </c>
      <c r="AI49" s="7"/>
      <c r="AJ49" s="48" t="str">
        <f t="shared" si="3"/>
        <v>-</v>
      </c>
      <c r="AK49" s="53" t="str">
        <f>IF(AI49&gt;0,DATEDIF(#REF!,AI49,"d")&amp;"일","-")</f>
        <v>-</v>
      </c>
      <c r="AL49" s="131"/>
      <c r="AM49" s="133"/>
      <c r="AN49" s="188"/>
      <c r="AO49" s="10"/>
      <c r="AP49" s="10"/>
      <c r="AQ49" s="10"/>
      <c r="AR49" s="10"/>
      <c r="AS49" s="170"/>
      <c r="AT49" s="73"/>
      <c r="AU49" s="10"/>
      <c r="AV49" s="170"/>
      <c r="AW49" s="73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213"/>
      <c r="BI49" s="134">
        <f t="shared" si="6"/>
        <v>0</v>
      </c>
      <c r="BJ49" s="11"/>
    </row>
    <row r="50" spans="1:62" ht="15" customHeight="1" x14ac:dyDescent="0.3">
      <c r="A50" s="197">
        <v>39</v>
      </c>
      <c r="B50" s="202"/>
      <c r="C50" s="4"/>
      <c r="D50" s="4"/>
      <c r="E50" s="45"/>
      <c r="F50" s="5"/>
      <c r="G50" s="3"/>
      <c r="H50" s="3"/>
      <c r="I50" s="3"/>
      <c r="J50" s="3"/>
      <c r="K50" s="3"/>
      <c r="L50" s="3"/>
      <c r="M50" s="45"/>
      <c r="N50" s="9"/>
      <c r="O50" s="10"/>
      <c r="P50" s="10"/>
      <c r="Q50" s="10"/>
      <c r="R50" s="10"/>
      <c r="S50" s="10"/>
      <c r="T50" s="10"/>
      <c r="U50" s="10"/>
      <c r="V50" s="47"/>
      <c r="W50" s="10"/>
      <c r="X50" s="10"/>
      <c r="Y50" s="54"/>
      <c r="Z50" s="43"/>
      <c r="AA50" s="8"/>
      <c r="AB50" s="48"/>
      <c r="AC50" s="7"/>
      <c r="AD50" s="48" t="str">
        <f t="shared" si="0"/>
        <v>-</v>
      </c>
      <c r="AE50" s="52"/>
      <c r="AF50" s="50" t="str">
        <f t="shared" si="1"/>
        <v>-</v>
      </c>
      <c r="AG50" s="7"/>
      <c r="AH50" s="48" t="str">
        <f t="shared" si="2"/>
        <v>-</v>
      </c>
      <c r="AI50" s="7"/>
      <c r="AJ50" s="48" t="str">
        <f t="shared" si="3"/>
        <v>-</v>
      </c>
      <c r="AK50" s="53" t="str">
        <f>IF(AI50&gt;0,DATEDIF(#REF!,AI50,"d")&amp;"일","-")</f>
        <v>-</v>
      </c>
      <c r="AL50" s="131"/>
      <c r="AM50" s="133"/>
      <c r="AN50" s="188"/>
      <c r="AO50" s="10"/>
      <c r="AP50" s="10"/>
      <c r="AQ50" s="10"/>
      <c r="AR50" s="10"/>
      <c r="AS50" s="170"/>
      <c r="AT50" s="73"/>
      <c r="AU50" s="10"/>
      <c r="AV50" s="170"/>
      <c r="AW50" s="73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213"/>
      <c r="BI50" s="134">
        <f t="shared" si="6"/>
        <v>0</v>
      </c>
      <c r="BJ50" s="11"/>
    </row>
    <row r="51" spans="1:62" ht="15" customHeight="1" x14ac:dyDescent="0.3">
      <c r="A51" s="197">
        <v>40</v>
      </c>
      <c r="B51" s="202"/>
      <c r="C51" s="4"/>
      <c r="D51" s="4"/>
      <c r="E51" s="45"/>
      <c r="F51" s="5"/>
      <c r="G51" s="3"/>
      <c r="H51" s="3"/>
      <c r="I51" s="3"/>
      <c r="J51" s="3"/>
      <c r="K51" s="3"/>
      <c r="L51" s="3"/>
      <c r="M51" s="45"/>
      <c r="N51" s="9"/>
      <c r="O51" s="10"/>
      <c r="P51" s="10"/>
      <c r="Q51" s="10"/>
      <c r="R51" s="10"/>
      <c r="S51" s="10"/>
      <c r="T51" s="10"/>
      <c r="U51" s="10"/>
      <c r="V51" s="47"/>
      <c r="W51" s="10"/>
      <c r="X51" s="10"/>
      <c r="Y51" s="54"/>
      <c r="Z51" s="43"/>
      <c r="AA51" s="8"/>
      <c r="AB51" s="48"/>
      <c r="AC51" s="7"/>
      <c r="AD51" s="48" t="str">
        <f t="shared" si="0"/>
        <v>-</v>
      </c>
      <c r="AE51" s="52"/>
      <c r="AF51" s="50" t="str">
        <f t="shared" si="1"/>
        <v>-</v>
      </c>
      <c r="AG51" s="7"/>
      <c r="AH51" s="48" t="str">
        <f t="shared" si="2"/>
        <v>-</v>
      </c>
      <c r="AI51" s="7"/>
      <c r="AJ51" s="48" t="str">
        <f t="shared" si="3"/>
        <v>-</v>
      </c>
      <c r="AK51" s="53" t="str">
        <f>IF(AI51&gt;0,DATEDIF(#REF!,AI51,"d")&amp;"일","-")</f>
        <v>-</v>
      </c>
      <c r="AL51" s="131"/>
      <c r="AM51" s="133"/>
      <c r="AN51" s="188"/>
      <c r="AO51" s="10"/>
      <c r="AP51" s="10"/>
      <c r="AQ51" s="10"/>
      <c r="AR51" s="10"/>
      <c r="AS51" s="170"/>
      <c r="AT51" s="73"/>
      <c r="AU51" s="10"/>
      <c r="AV51" s="170"/>
      <c r="AW51" s="73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213"/>
      <c r="BI51" s="134">
        <f t="shared" si="6"/>
        <v>0</v>
      </c>
      <c r="BJ51" s="11"/>
    </row>
    <row r="52" spans="1:62" ht="15" customHeight="1" x14ac:dyDescent="0.3">
      <c r="A52" s="197">
        <v>41</v>
      </c>
      <c r="B52" s="202"/>
      <c r="C52" s="4"/>
      <c r="D52" s="4"/>
      <c r="E52" s="45"/>
      <c r="F52" s="5"/>
      <c r="G52" s="3"/>
      <c r="H52" s="3"/>
      <c r="I52" s="3"/>
      <c r="J52" s="3"/>
      <c r="K52" s="3"/>
      <c r="L52" s="3"/>
      <c r="M52" s="45"/>
      <c r="N52" s="9"/>
      <c r="O52" s="10"/>
      <c r="P52" s="10"/>
      <c r="Q52" s="10"/>
      <c r="R52" s="10"/>
      <c r="S52" s="10"/>
      <c r="T52" s="10"/>
      <c r="U52" s="10"/>
      <c r="V52" s="47"/>
      <c r="W52" s="10"/>
      <c r="X52" s="10"/>
      <c r="Y52" s="54"/>
      <c r="Z52" s="43"/>
      <c r="AA52" s="8"/>
      <c r="AB52" s="48"/>
      <c r="AC52" s="7"/>
      <c r="AD52" s="48" t="str">
        <f t="shared" si="0"/>
        <v>-</v>
      </c>
      <c r="AE52" s="52"/>
      <c r="AF52" s="50" t="str">
        <f t="shared" si="1"/>
        <v>-</v>
      </c>
      <c r="AG52" s="7"/>
      <c r="AH52" s="48" t="str">
        <f t="shared" si="2"/>
        <v>-</v>
      </c>
      <c r="AI52" s="7"/>
      <c r="AJ52" s="48" t="str">
        <f t="shared" si="3"/>
        <v>-</v>
      </c>
      <c r="AK52" s="53" t="str">
        <f>IF(AI52&gt;0,DATEDIF(#REF!,AI52,"d")&amp;"일","-")</f>
        <v>-</v>
      </c>
      <c r="AL52" s="131"/>
      <c r="AM52" s="133"/>
      <c r="AN52" s="188"/>
      <c r="AO52" s="10"/>
      <c r="AP52" s="10"/>
      <c r="AQ52" s="10"/>
      <c r="AR52" s="10"/>
      <c r="AS52" s="170"/>
      <c r="AT52" s="73"/>
      <c r="AU52" s="10"/>
      <c r="AV52" s="170"/>
      <c r="AW52" s="73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213"/>
      <c r="BI52" s="134">
        <f t="shared" si="6"/>
        <v>0</v>
      </c>
      <c r="BJ52" s="11"/>
    </row>
    <row r="53" spans="1:62" ht="15" customHeight="1" x14ac:dyDescent="0.3">
      <c r="A53" s="197">
        <v>42</v>
      </c>
      <c r="B53" s="202"/>
      <c r="C53" s="4"/>
      <c r="D53" s="4"/>
      <c r="E53" s="45"/>
      <c r="F53" s="5"/>
      <c r="G53" s="3"/>
      <c r="H53" s="3"/>
      <c r="I53" s="3"/>
      <c r="J53" s="3"/>
      <c r="K53" s="3"/>
      <c r="L53" s="3"/>
      <c r="M53" s="45"/>
      <c r="N53" s="9"/>
      <c r="O53" s="10"/>
      <c r="P53" s="10"/>
      <c r="Q53" s="10"/>
      <c r="R53" s="10"/>
      <c r="S53" s="10"/>
      <c r="T53" s="10"/>
      <c r="U53" s="10"/>
      <c r="V53" s="47"/>
      <c r="W53" s="10"/>
      <c r="X53" s="10"/>
      <c r="Y53" s="54"/>
      <c r="Z53" s="43"/>
      <c r="AA53" s="8"/>
      <c r="AB53" s="48"/>
      <c r="AC53" s="7"/>
      <c r="AD53" s="48" t="str">
        <f t="shared" si="0"/>
        <v>-</v>
      </c>
      <c r="AE53" s="52"/>
      <c r="AF53" s="50" t="str">
        <f t="shared" si="1"/>
        <v>-</v>
      </c>
      <c r="AG53" s="7"/>
      <c r="AH53" s="48" t="str">
        <f t="shared" si="2"/>
        <v>-</v>
      </c>
      <c r="AI53" s="7"/>
      <c r="AJ53" s="48" t="str">
        <f t="shared" si="3"/>
        <v>-</v>
      </c>
      <c r="AK53" s="53" t="str">
        <f>IF(AI53&gt;0,DATEDIF(#REF!,AI53,"d")&amp;"일","-")</f>
        <v>-</v>
      </c>
      <c r="AL53" s="131"/>
      <c r="AM53" s="133"/>
      <c r="AN53" s="188"/>
      <c r="AO53" s="10"/>
      <c r="AP53" s="10"/>
      <c r="AQ53" s="10"/>
      <c r="AR53" s="10"/>
      <c r="AS53" s="170"/>
      <c r="AT53" s="73"/>
      <c r="AU53" s="10"/>
      <c r="AV53" s="170"/>
      <c r="AW53" s="73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213"/>
      <c r="BI53" s="134">
        <f t="shared" si="6"/>
        <v>0</v>
      </c>
      <c r="BJ53" s="11"/>
    </row>
    <row r="54" spans="1:62" ht="15" customHeight="1" x14ac:dyDescent="0.3">
      <c r="A54" s="197">
        <v>43</v>
      </c>
      <c r="B54" s="202"/>
      <c r="C54" s="4"/>
      <c r="D54" s="4"/>
      <c r="E54" s="45"/>
      <c r="F54" s="5"/>
      <c r="G54" s="3"/>
      <c r="H54" s="3"/>
      <c r="I54" s="3"/>
      <c r="J54" s="3"/>
      <c r="K54" s="3"/>
      <c r="L54" s="3"/>
      <c r="M54" s="45"/>
      <c r="N54" s="9"/>
      <c r="O54" s="10"/>
      <c r="P54" s="10"/>
      <c r="Q54" s="10"/>
      <c r="R54" s="10"/>
      <c r="S54" s="10"/>
      <c r="T54" s="10"/>
      <c r="U54" s="10"/>
      <c r="V54" s="47"/>
      <c r="W54" s="10"/>
      <c r="X54" s="10"/>
      <c r="Y54" s="54"/>
      <c r="Z54" s="43"/>
      <c r="AA54" s="8"/>
      <c r="AB54" s="48"/>
      <c r="AC54" s="7"/>
      <c r="AD54" s="48" t="str">
        <f t="shared" si="0"/>
        <v>-</v>
      </c>
      <c r="AE54" s="52"/>
      <c r="AF54" s="50" t="str">
        <f t="shared" si="1"/>
        <v>-</v>
      </c>
      <c r="AG54" s="7"/>
      <c r="AH54" s="48" t="str">
        <f t="shared" si="2"/>
        <v>-</v>
      </c>
      <c r="AI54" s="7"/>
      <c r="AJ54" s="48" t="str">
        <f t="shared" si="3"/>
        <v>-</v>
      </c>
      <c r="AK54" s="53" t="str">
        <f>IF(AI54&gt;0,DATEDIF(#REF!,AI54,"d")&amp;"일","-")</f>
        <v>-</v>
      </c>
      <c r="AL54" s="131"/>
      <c r="AM54" s="133"/>
      <c r="AN54" s="188"/>
      <c r="AO54" s="10"/>
      <c r="AP54" s="10"/>
      <c r="AQ54" s="10"/>
      <c r="AR54" s="10"/>
      <c r="AS54" s="170"/>
      <c r="AT54" s="73"/>
      <c r="AU54" s="10"/>
      <c r="AV54" s="170"/>
      <c r="AW54" s="73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213"/>
      <c r="BI54" s="134">
        <f t="shared" si="6"/>
        <v>0</v>
      </c>
      <c r="BJ54" s="11"/>
    </row>
    <row r="55" spans="1:62" ht="15" customHeight="1" x14ac:dyDescent="0.3">
      <c r="A55" s="197">
        <v>44</v>
      </c>
      <c r="B55" s="202"/>
      <c r="C55" s="4"/>
      <c r="D55" s="4"/>
      <c r="E55" s="45"/>
      <c r="F55" s="5"/>
      <c r="G55" s="3"/>
      <c r="H55" s="3"/>
      <c r="I55" s="3"/>
      <c r="J55" s="3"/>
      <c r="K55" s="3"/>
      <c r="L55" s="3"/>
      <c r="M55" s="45"/>
      <c r="N55" s="9"/>
      <c r="O55" s="10"/>
      <c r="P55" s="10"/>
      <c r="Q55" s="10"/>
      <c r="R55" s="10"/>
      <c r="S55" s="10"/>
      <c r="T55" s="10"/>
      <c r="U55" s="10"/>
      <c r="V55" s="47"/>
      <c r="W55" s="10"/>
      <c r="X55" s="10"/>
      <c r="Y55" s="54"/>
      <c r="Z55" s="43"/>
      <c r="AA55" s="8"/>
      <c r="AB55" s="48"/>
      <c r="AC55" s="7"/>
      <c r="AD55" s="48" t="str">
        <f t="shared" si="0"/>
        <v>-</v>
      </c>
      <c r="AE55" s="52"/>
      <c r="AF55" s="50" t="str">
        <f t="shared" si="1"/>
        <v>-</v>
      </c>
      <c r="AG55" s="7"/>
      <c r="AH55" s="48" t="str">
        <f t="shared" si="2"/>
        <v>-</v>
      </c>
      <c r="AI55" s="7"/>
      <c r="AJ55" s="48" t="str">
        <f t="shared" si="3"/>
        <v>-</v>
      </c>
      <c r="AK55" s="53" t="str">
        <f>IF(AI55&gt;0,DATEDIF(#REF!,AI55,"d")&amp;"일","-")</f>
        <v>-</v>
      </c>
      <c r="AL55" s="131"/>
      <c r="AM55" s="133"/>
      <c r="AN55" s="188"/>
      <c r="AO55" s="10"/>
      <c r="AP55" s="10"/>
      <c r="AQ55" s="10"/>
      <c r="AR55" s="10"/>
      <c r="AS55" s="170"/>
      <c r="AT55" s="73"/>
      <c r="AU55" s="10"/>
      <c r="AV55" s="170"/>
      <c r="AW55" s="73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213"/>
      <c r="BI55" s="134">
        <f t="shared" si="6"/>
        <v>0</v>
      </c>
      <c r="BJ55" s="11"/>
    </row>
    <row r="56" spans="1:62" ht="15" customHeight="1" x14ac:dyDescent="0.3">
      <c r="A56" s="197">
        <v>45</v>
      </c>
      <c r="B56" s="202"/>
      <c r="C56" s="4"/>
      <c r="D56" s="4"/>
      <c r="E56" s="45"/>
      <c r="F56" s="5"/>
      <c r="G56" s="3"/>
      <c r="H56" s="3"/>
      <c r="I56" s="3"/>
      <c r="J56" s="3"/>
      <c r="K56" s="3"/>
      <c r="L56" s="3"/>
      <c r="M56" s="45"/>
      <c r="N56" s="9"/>
      <c r="O56" s="10"/>
      <c r="P56" s="10"/>
      <c r="Q56" s="10"/>
      <c r="R56" s="10"/>
      <c r="S56" s="10"/>
      <c r="T56" s="10"/>
      <c r="U56" s="10"/>
      <c r="V56" s="47"/>
      <c r="W56" s="10"/>
      <c r="X56" s="10"/>
      <c r="Y56" s="54"/>
      <c r="Z56" s="43"/>
      <c r="AA56" s="8"/>
      <c r="AB56" s="48"/>
      <c r="AC56" s="7"/>
      <c r="AD56" s="48" t="str">
        <f t="shared" si="0"/>
        <v>-</v>
      </c>
      <c r="AE56" s="52"/>
      <c r="AF56" s="50" t="str">
        <f t="shared" si="1"/>
        <v>-</v>
      </c>
      <c r="AG56" s="7"/>
      <c r="AH56" s="48" t="str">
        <f t="shared" si="2"/>
        <v>-</v>
      </c>
      <c r="AI56" s="7"/>
      <c r="AJ56" s="48" t="str">
        <f t="shared" si="3"/>
        <v>-</v>
      </c>
      <c r="AK56" s="53" t="str">
        <f>IF(AI56&gt;0,DATEDIF(#REF!,AI56,"d")&amp;"일","-")</f>
        <v>-</v>
      </c>
      <c r="AL56" s="131"/>
      <c r="AM56" s="133"/>
      <c r="AN56" s="188"/>
      <c r="AO56" s="10"/>
      <c r="AP56" s="10"/>
      <c r="AQ56" s="10"/>
      <c r="AR56" s="10"/>
      <c r="AS56" s="170"/>
      <c r="AT56" s="73"/>
      <c r="AU56" s="10"/>
      <c r="AV56" s="170"/>
      <c r="AW56" s="73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213"/>
      <c r="BI56" s="134">
        <f t="shared" si="6"/>
        <v>0</v>
      </c>
      <c r="BJ56" s="11"/>
    </row>
    <row r="57" spans="1:62" ht="15" customHeight="1" x14ac:dyDescent="0.3">
      <c r="A57" s="197">
        <v>46</v>
      </c>
      <c r="B57" s="202"/>
      <c r="C57" s="4"/>
      <c r="D57" s="4"/>
      <c r="E57" s="45"/>
      <c r="F57" s="5"/>
      <c r="G57" s="3"/>
      <c r="H57" s="3"/>
      <c r="I57" s="3"/>
      <c r="J57" s="3"/>
      <c r="K57" s="3"/>
      <c r="L57" s="3"/>
      <c r="M57" s="45"/>
      <c r="N57" s="9"/>
      <c r="O57" s="10"/>
      <c r="P57" s="10"/>
      <c r="Q57" s="10"/>
      <c r="R57" s="10"/>
      <c r="S57" s="10"/>
      <c r="T57" s="10"/>
      <c r="U57" s="10"/>
      <c r="V57" s="47"/>
      <c r="W57" s="10"/>
      <c r="X57" s="10"/>
      <c r="Y57" s="54"/>
      <c r="Z57" s="43"/>
      <c r="AA57" s="8"/>
      <c r="AB57" s="48"/>
      <c r="AC57" s="7"/>
      <c r="AD57" s="48" t="str">
        <f t="shared" si="0"/>
        <v>-</v>
      </c>
      <c r="AE57" s="52"/>
      <c r="AF57" s="50" t="str">
        <f t="shared" si="1"/>
        <v>-</v>
      </c>
      <c r="AG57" s="7"/>
      <c r="AH57" s="48" t="str">
        <f t="shared" si="2"/>
        <v>-</v>
      </c>
      <c r="AI57" s="7"/>
      <c r="AJ57" s="48" t="str">
        <f t="shared" si="3"/>
        <v>-</v>
      </c>
      <c r="AK57" s="53" t="str">
        <f>IF(AI57&gt;0,DATEDIF(#REF!,AI57,"d")&amp;"일","-")</f>
        <v>-</v>
      </c>
      <c r="AL57" s="131"/>
      <c r="AM57" s="133"/>
      <c r="AN57" s="188"/>
      <c r="AO57" s="10"/>
      <c r="AP57" s="10"/>
      <c r="AQ57" s="10"/>
      <c r="AR57" s="10"/>
      <c r="AS57" s="170"/>
      <c r="AT57" s="73"/>
      <c r="AU57" s="10"/>
      <c r="AV57" s="170"/>
      <c r="AW57" s="73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213"/>
      <c r="BI57" s="134">
        <f t="shared" si="6"/>
        <v>0</v>
      </c>
      <c r="BJ57" s="11"/>
    </row>
    <row r="58" spans="1:62" ht="15" customHeight="1" x14ac:dyDescent="0.3">
      <c r="A58" s="197">
        <v>47</v>
      </c>
      <c r="B58" s="202"/>
      <c r="C58" s="4"/>
      <c r="D58" s="4"/>
      <c r="E58" s="45"/>
      <c r="F58" s="5"/>
      <c r="G58" s="3"/>
      <c r="H58" s="3"/>
      <c r="I58" s="3"/>
      <c r="J58" s="3"/>
      <c r="K58" s="3"/>
      <c r="L58" s="3"/>
      <c r="M58" s="45"/>
      <c r="N58" s="9"/>
      <c r="O58" s="10"/>
      <c r="P58" s="10"/>
      <c r="Q58" s="10"/>
      <c r="R58" s="10"/>
      <c r="S58" s="10"/>
      <c r="T58" s="10"/>
      <c r="U58" s="10"/>
      <c r="V58" s="47"/>
      <c r="W58" s="10"/>
      <c r="X58" s="10"/>
      <c r="Y58" s="54"/>
      <c r="Z58" s="43"/>
      <c r="AA58" s="8"/>
      <c r="AB58" s="48"/>
      <c r="AC58" s="7"/>
      <c r="AD58" s="48" t="str">
        <f t="shared" si="0"/>
        <v>-</v>
      </c>
      <c r="AE58" s="52"/>
      <c r="AF58" s="50" t="str">
        <f t="shared" si="1"/>
        <v>-</v>
      </c>
      <c r="AG58" s="7"/>
      <c r="AH58" s="48" t="str">
        <f t="shared" si="2"/>
        <v>-</v>
      </c>
      <c r="AI58" s="7"/>
      <c r="AJ58" s="48" t="str">
        <f t="shared" si="3"/>
        <v>-</v>
      </c>
      <c r="AK58" s="53" t="str">
        <f>IF(AI58&gt;0,DATEDIF(#REF!,AI58,"d")&amp;"일","-")</f>
        <v>-</v>
      </c>
      <c r="AL58" s="131"/>
      <c r="AM58" s="133"/>
      <c r="AN58" s="188"/>
      <c r="AO58" s="10"/>
      <c r="AP58" s="10"/>
      <c r="AQ58" s="10"/>
      <c r="AR58" s="10"/>
      <c r="AS58" s="170"/>
      <c r="AT58" s="73"/>
      <c r="AU58" s="10"/>
      <c r="AV58" s="170"/>
      <c r="AW58" s="73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213"/>
      <c r="BI58" s="134">
        <f t="shared" si="6"/>
        <v>0</v>
      </c>
      <c r="BJ58" s="11"/>
    </row>
    <row r="59" spans="1:62" ht="15" customHeight="1" x14ac:dyDescent="0.3">
      <c r="A59" s="197">
        <v>48</v>
      </c>
      <c r="B59" s="202"/>
      <c r="C59" s="4"/>
      <c r="D59" s="4"/>
      <c r="E59" s="45"/>
      <c r="F59" s="5"/>
      <c r="G59" s="3"/>
      <c r="H59" s="3"/>
      <c r="I59" s="3"/>
      <c r="J59" s="3"/>
      <c r="K59" s="3"/>
      <c r="L59" s="3"/>
      <c r="M59" s="45"/>
      <c r="N59" s="9"/>
      <c r="O59" s="10"/>
      <c r="P59" s="10"/>
      <c r="Q59" s="10"/>
      <c r="R59" s="10"/>
      <c r="S59" s="10"/>
      <c r="T59" s="10"/>
      <c r="U59" s="10"/>
      <c r="V59" s="47"/>
      <c r="W59" s="10"/>
      <c r="X59" s="10"/>
      <c r="Y59" s="54"/>
      <c r="Z59" s="43"/>
      <c r="AA59" s="8"/>
      <c r="AB59" s="48"/>
      <c r="AC59" s="7"/>
      <c r="AD59" s="48" t="str">
        <f t="shared" si="0"/>
        <v>-</v>
      </c>
      <c r="AE59" s="52"/>
      <c r="AF59" s="50" t="str">
        <f t="shared" si="1"/>
        <v>-</v>
      </c>
      <c r="AG59" s="7"/>
      <c r="AH59" s="48" t="str">
        <f t="shared" si="2"/>
        <v>-</v>
      </c>
      <c r="AI59" s="7"/>
      <c r="AJ59" s="48" t="str">
        <f t="shared" si="3"/>
        <v>-</v>
      </c>
      <c r="AK59" s="53" t="str">
        <f>IF(AI59&gt;0,DATEDIF(#REF!,AI59,"d")&amp;"일","-")</f>
        <v>-</v>
      </c>
      <c r="AL59" s="131"/>
      <c r="AM59" s="133"/>
      <c r="AN59" s="188"/>
      <c r="AO59" s="10"/>
      <c r="AP59" s="10"/>
      <c r="AQ59" s="10"/>
      <c r="AR59" s="10"/>
      <c r="AS59" s="170"/>
      <c r="AT59" s="73"/>
      <c r="AU59" s="10"/>
      <c r="AV59" s="170"/>
      <c r="AW59" s="73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213"/>
      <c r="BI59" s="134">
        <f t="shared" si="6"/>
        <v>0</v>
      </c>
      <c r="BJ59" s="11"/>
    </row>
    <row r="60" spans="1:62" ht="15" customHeight="1" x14ac:dyDescent="0.3">
      <c r="A60" s="197">
        <v>49</v>
      </c>
      <c r="B60" s="202"/>
      <c r="C60" s="4"/>
      <c r="D60" s="4"/>
      <c r="E60" s="45"/>
      <c r="F60" s="5"/>
      <c r="G60" s="3"/>
      <c r="H60" s="3"/>
      <c r="I60" s="3"/>
      <c r="J60" s="3"/>
      <c r="K60" s="3"/>
      <c r="L60" s="3"/>
      <c r="M60" s="45"/>
      <c r="N60" s="9"/>
      <c r="O60" s="10"/>
      <c r="P60" s="10"/>
      <c r="Q60" s="10"/>
      <c r="R60" s="10"/>
      <c r="S60" s="10"/>
      <c r="T60" s="10"/>
      <c r="U60" s="10"/>
      <c r="V60" s="47"/>
      <c r="W60" s="10"/>
      <c r="X60" s="10"/>
      <c r="Y60" s="54"/>
      <c r="Z60" s="43"/>
      <c r="AA60" s="8"/>
      <c r="AB60" s="48"/>
      <c r="AC60" s="7"/>
      <c r="AD60" s="48" t="str">
        <f t="shared" si="0"/>
        <v>-</v>
      </c>
      <c r="AE60" s="52"/>
      <c r="AF60" s="50" t="str">
        <f t="shared" si="1"/>
        <v>-</v>
      </c>
      <c r="AG60" s="7"/>
      <c r="AH60" s="48" t="str">
        <f t="shared" si="2"/>
        <v>-</v>
      </c>
      <c r="AI60" s="7"/>
      <c r="AJ60" s="48" t="str">
        <f t="shared" si="3"/>
        <v>-</v>
      </c>
      <c r="AK60" s="53" t="str">
        <f>IF(AI60&gt;0,DATEDIF(#REF!,AI60,"d")&amp;"일","-")</f>
        <v>-</v>
      </c>
      <c r="AL60" s="131"/>
      <c r="AM60" s="133"/>
      <c r="AN60" s="188"/>
      <c r="AO60" s="10"/>
      <c r="AP60" s="10"/>
      <c r="AQ60" s="10"/>
      <c r="AR60" s="10"/>
      <c r="AS60" s="170"/>
      <c r="AT60" s="73"/>
      <c r="AU60" s="10"/>
      <c r="AV60" s="170"/>
      <c r="AW60" s="73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213"/>
      <c r="BI60" s="134">
        <f t="shared" si="6"/>
        <v>0</v>
      </c>
      <c r="BJ60" s="11"/>
    </row>
    <row r="61" spans="1:62" ht="15" customHeight="1" thickBot="1" x14ac:dyDescent="0.35">
      <c r="A61" s="197">
        <v>50</v>
      </c>
      <c r="B61" s="202"/>
      <c r="C61" s="176"/>
      <c r="D61" s="176"/>
      <c r="E61" s="177"/>
      <c r="F61" s="178"/>
      <c r="G61" s="179"/>
      <c r="H61" s="179"/>
      <c r="I61" s="179"/>
      <c r="J61" s="179"/>
      <c r="K61" s="179"/>
      <c r="L61" s="179"/>
      <c r="M61" s="177"/>
      <c r="N61" s="180"/>
      <c r="O61" s="181"/>
      <c r="P61" s="181"/>
      <c r="Q61" s="181"/>
      <c r="R61" s="181"/>
      <c r="S61" s="181"/>
      <c r="T61" s="181"/>
      <c r="U61" s="181"/>
      <c r="V61" s="182"/>
      <c r="W61" s="181"/>
      <c r="X61" s="181"/>
      <c r="Y61" s="54"/>
      <c r="Z61" s="43"/>
      <c r="AA61" s="8"/>
      <c r="AB61" s="48"/>
      <c r="AC61" s="7"/>
      <c r="AD61" s="48" t="str">
        <f t="shared" si="0"/>
        <v>-</v>
      </c>
      <c r="AE61" s="52"/>
      <c r="AF61" s="50" t="str">
        <f t="shared" si="1"/>
        <v>-</v>
      </c>
      <c r="AG61" s="7"/>
      <c r="AH61" s="48" t="str">
        <f t="shared" si="2"/>
        <v>-</v>
      </c>
      <c r="AI61" s="7"/>
      <c r="AJ61" s="48" t="str">
        <f t="shared" si="3"/>
        <v>-</v>
      </c>
      <c r="AK61" s="53" t="str">
        <f>IF(AI61&gt;0,DATEDIF(#REF!,AI61,"d")&amp;"일","-")</f>
        <v>-</v>
      </c>
      <c r="AL61" s="131"/>
      <c r="AM61" s="133"/>
      <c r="AN61" s="189"/>
      <c r="AO61" s="181"/>
      <c r="AP61" s="181"/>
      <c r="AQ61" s="181"/>
      <c r="AR61" s="181"/>
      <c r="AS61" s="190"/>
      <c r="AT61" s="191"/>
      <c r="AU61" s="181"/>
      <c r="AV61" s="190"/>
      <c r="AW61" s="19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213"/>
      <c r="BI61" s="192">
        <f t="shared" si="6"/>
        <v>0</v>
      </c>
      <c r="BJ61" s="183"/>
    </row>
  </sheetData>
  <mergeCells count="7">
    <mergeCell ref="AN2:BJ2"/>
    <mergeCell ref="AA2:AM2"/>
    <mergeCell ref="A4:A11"/>
    <mergeCell ref="V5:V6"/>
    <mergeCell ref="AA5:AA11"/>
    <mergeCell ref="D4:D6"/>
    <mergeCell ref="B2:Y2"/>
  </mergeCells>
  <phoneticPr fontId="2" type="noConversion"/>
  <dataValidations count="23">
    <dataValidation type="list" allowBlank="1" showInputMessage="1" showErrorMessage="1" sqref="R12:R61">
      <formula1>$R$4:$R$5</formula1>
    </dataValidation>
    <dataValidation type="list" allowBlank="1" showInputMessage="1" showErrorMessage="1" sqref="T12:U61">
      <formula1>$T$4:$T$5</formula1>
    </dataValidation>
    <dataValidation type="list" allowBlank="1" showInputMessage="1" showErrorMessage="1" sqref="X43:X44 W12:W61">
      <formula1>$W$4:$W$10</formula1>
    </dataValidation>
    <dataValidation type="list" allowBlank="1" showInputMessage="1" showErrorMessage="1" sqref="X12:X42 X45:X61">
      <formula1>$X$4:$X$9</formula1>
    </dataValidation>
    <dataValidation type="list" allowBlank="1" showInputMessage="1" showErrorMessage="1" sqref="K12:K61">
      <formula1>$K$4:$K$6</formula1>
    </dataValidation>
    <dataValidation type="list" allowBlank="1" showInputMessage="1" showErrorMessage="1" sqref="L12:L61">
      <formula1>$L$4:$L$8</formula1>
    </dataValidation>
    <dataValidation type="list" allowBlank="1" showInputMessage="1" showErrorMessage="1" sqref="BC12:BD61">
      <formula1>$BC$4</formula1>
    </dataValidation>
    <dataValidation type="list" allowBlank="1" showInputMessage="1" showErrorMessage="1" sqref="BE12:BF61">
      <formula1>$BE$4</formula1>
    </dataValidation>
    <dataValidation type="list" allowBlank="1" showInputMessage="1" showErrorMessage="1" sqref="BG12:BG61">
      <formula1>$BG$4</formula1>
    </dataValidation>
    <dataValidation type="list" allowBlank="1" showInputMessage="1" showErrorMessage="1" sqref="AL12:AL61">
      <formula1>$AL$4:$AL$9</formula1>
    </dataValidation>
    <dataValidation type="list" allowBlank="1" showInputMessage="1" showErrorMessage="1" sqref="AM12:AM61">
      <formula1>$AM$4:$AM$9</formula1>
    </dataValidation>
    <dataValidation type="list" allowBlank="1" showInputMessage="1" showErrorMessage="1" sqref="V12:V61">
      <formula1>$V$4:$V$5</formula1>
    </dataValidation>
    <dataValidation type="list" allowBlank="1" showInputMessage="1" showErrorMessage="1" sqref="BJ12:BJ61">
      <formula1>$BJ$4:$BJ$5</formula1>
    </dataValidation>
    <dataValidation type="list" allowBlank="1" showInputMessage="1" showErrorMessage="1" sqref="E12:E61">
      <formula1>$E$4:$E$5</formula1>
    </dataValidation>
    <dataValidation type="list" allowBlank="1" showInputMessage="1" showErrorMessage="1" sqref="M12:M61">
      <formula1>$M$4:$M$7</formula1>
    </dataValidation>
    <dataValidation type="list" allowBlank="1" showInputMessage="1" showErrorMessage="1" sqref="S12:S61">
      <formula1>$S$4:$S$7</formula1>
    </dataValidation>
    <dataValidation type="list" allowBlank="1" showInputMessage="1" showErrorMessage="1" sqref="Q12:Q61">
      <formula1>$Q$4:$Q$5</formula1>
    </dataValidation>
    <dataValidation type="list" allowBlank="1" showInputMessage="1" showErrorMessage="1" sqref="BH13:BH61">
      <formula1>$BH$4:$BH$7</formula1>
    </dataValidation>
    <dataValidation type="list" allowBlank="1" showInputMessage="1" showErrorMessage="1" sqref="BH12">
      <formula1>$BH$4:$BH$8</formula1>
    </dataValidation>
    <dataValidation type="list" allowBlank="1" showInputMessage="1" showErrorMessage="1" sqref="Y12:Y61">
      <formula1>$Y$4:$Y$7</formula1>
    </dataValidation>
    <dataValidation type="list" allowBlank="1" showInputMessage="1" showErrorMessage="1" sqref="Z13:Z61">
      <formula1>$Z$5:$Z$8</formula1>
    </dataValidation>
    <dataValidation type="list" allowBlank="1" showInputMessage="1" showErrorMessage="1" sqref="Z12">
      <formula1>$Z$4:$Z$7</formula1>
    </dataValidation>
    <dataValidation type="list" allowBlank="1" showInputMessage="1" showErrorMessage="1" sqref="P12:P61">
      <formula1>$P$4:$P$5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59"/>
  <sheetViews>
    <sheetView tabSelected="1" topLeftCell="B1" zoomScale="85" zoomScaleNormal="85" workbookViewId="0">
      <selection activeCell="M9" sqref="M9"/>
    </sheetView>
  </sheetViews>
  <sheetFormatPr defaultColWidth="13" defaultRowHeight="17.25" x14ac:dyDescent="0.3"/>
  <cols>
    <col min="1" max="1" width="0.375" style="57" hidden="1" customWidth="1"/>
    <col min="2" max="2" width="1.75" style="57" customWidth="1"/>
    <col min="3" max="3" width="15.75" style="58" customWidth="1"/>
    <col min="4" max="4" width="12.75" style="57" customWidth="1"/>
    <col min="5" max="5" width="13" style="59" customWidth="1"/>
    <col min="6" max="6" width="15.125" style="57" customWidth="1"/>
    <col min="7" max="7" width="12.5" style="57" customWidth="1"/>
    <col min="8" max="8" width="6.5" style="59" customWidth="1"/>
    <col min="9" max="9" width="12.625" style="57" customWidth="1"/>
    <col min="10" max="10" width="12.125" style="57" customWidth="1"/>
    <col min="11" max="11" width="6.5" style="57" customWidth="1"/>
    <col min="12" max="12" width="15" style="57" customWidth="1"/>
    <col min="13" max="14" width="12.125" style="57" customWidth="1"/>
    <col min="15" max="15" width="6.5" style="57" customWidth="1"/>
    <col min="16" max="17" width="12.125" style="57" customWidth="1"/>
    <col min="18" max="18" width="7.875" style="57" customWidth="1"/>
    <col min="19" max="16384" width="13" style="57"/>
  </cols>
  <sheetData>
    <row r="1" spans="1:17" s="59" customFormat="1" ht="24.95" customHeight="1" thickBot="1" x14ac:dyDescent="0.35">
      <c r="B1" s="60"/>
      <c r="C1" s="61"/>
      <c r="D1" s="61"/>
      <c r="E1" s="62"/>
      <c r="H1" s="63"/>
      <c r="J1" s="64"/>
    </row>
    <row r="2" spans="1:17" ht="24.95" customHeight="1" thickBot="1" x14ac:dyDescent="0.35">
      <c r="F2" s="312" t="s">
        <v>152</v>
      </c>
      <c r="G2" s="313"/>
      <c r="H2" s="57"/>
      <c r="I2" s="312" t="s">
        <v>69</v>
      </c>
      <c r="J2" s="313"/>
      <c r="L2" s="312" t="s">
        <v>70</v>
      </c>
      <c r="M2" s="313"/>
      <c r="N2" s="242"/>
      <c r="P2" s="312" t="s">
        <v>71</v>
      </c>
      <c r="Q2" s="313"/>
    </row>
    <row r="3" spans="1:17" ht="24.95" customHeight="1" x14ac:dyDescent="0.3">
      <c r="B3" s="65"/>
      <c r="C3" s="166" t="s">
        <v>72</v>
      </c>
      <c r="D3" s="166"/>
      <c r="F3" s="58"/>
      <c r="G3" s="66"/>
      <c r="I3" s="58"/>
      <c r="L3" s="58"/>
      <c r="M3" s="58"/>
      <c r="N3" s="58"/>
    </row>
    <row r="4" spans="1:17" s="67" customFormat="1" ht="24.95" customHeight="1" x14ac:dyDescent="0.3">
      <c r="B4" s="68"/>
      <c r="C4" s="165" t="s">
        <v>261</v>
      </c>
      <c r="D4" s="165"/>
      <c r="F4" s="69" t="s">
        <v>73</v>
      </c>
      <c r="G4" s="70" t="s">
        <v>356</v>
      </c>
      <c r="I4" s="71" t="s">
        <v>249</v>
      </c>
      <c r="J4" s="72" t="s">
        <v>259</v>
      </c>
      <c r="L4" s="69" t="s">
        <v>73</v>
      </c>
      <c r="M4" s="70" t="s">
        <v>96</v>
      </c>
      <c r="N4" s="243"/>
      <c r="P4" s="74" t="s">
        <v>75</v>
      </c>
      <c r="Q4" s="75">
        <v>3</v>
      </c>
    </row>
    <row r="5" spans="1:17" s="65" customFormat="1" ht="24.95" customHeight="1" x14ac:dyDescent="0.3">
      <c r="B5" s="76"/>
      <c r="C5" s="165" t="s">
        <v>208</v>
      </c>
      <c r="D5" s="165"/>
      <c r="F5" s="69" t="s">
        <v>76</v>
      </c>
      <c r="G5" s="70" t="s">
        <v>81</v>
      </c>
      <c r="I5" s="71" t="s">
        <v>247</v>
      </c>
      <c r="J5" s="72">
        <v>2</v>
      </c>
      <c r="L5" s="69" t="s">
        <v>76</v>
      </c>
      <c r="M5" s="70" t="s">
        <v>344</v>
      </c>
      <c r="N5" s="78"/>
      <c r="P5" s="78"/>
      <c r="Q5" s="77"/>
    </row>
    <row r="6" spans="1:17" s="65" customFormat="1" ht="24.95" customHeight="1" x14ac:dyDescent="0.3">
      <c r="B6" s="76"/>
      <c r="C6" s="165" t="s">
        <v>260</v>
      </c>
      <c r="D6" s="165"/>
      <c r="F6" s="79" t="s">
        <v>185</v>
      </c>
      <c r="G6" s="73">
        <v>0</v>
      </c>
      <c r="H6" s="80"/>
      <c r="L6" s="79" t="s">
        <v>185</v>
      </c>
      <c r="M6" s="73">
        <v>0</v>
      </c>
      <c r="N6" s="78"/>
    </row>
    <row r="7" spans="1:17" s="65" customFormat="1" ht="24.95" customHeight="1" x14ac:dyDescent="0.3">
      <c r="B7" s="76"/>
      <c r="C7" s="167" t="s">
        <v>255</v>
      </c>
      <c r="D7" s="168"/>
      <c r="F7" s="79" t="s">
        <v>218</v>
      </c>
      <c r="G7" s="73">
        <v>1</v>
      </c>
      <c r="H7" s="80"/>
      <c r="L7" s="79" t="s">
        <v>218</v>
      </c>
      <c r="M7" s="73">
        <v>1</v>
      </c>
    </row>
    <row r="8" spans="1:17" ht="24.95" customHeight="1" thickBot="1" x14ac:dyDescent="0.35">
      <c r="B8" s="76"/>
      <c r="C8" s="314" t="s">
        <v>256</v>
      </c>
      <c r="D8" s="314"/>
      <c r="I8" s="81"/>
      <c r="J8" s="65"/>
      <c r="N8" s="65"/>
    </row>
    <row r="9" spans="1:17" ht="24.95" customHeight="1" thickBot="1" x14ac:dyDescent="0.35">
      <c r="B9" s="76"/>
      <c r="C9" s="310"/>
      <c r="D9" s="311"/>
      <c r="F9" s="82" t="s">
        <v>347</v>
      </c>
      <c r="G9" s="83">
        <f>IF(G4="해당없음",0,(IFERROR(INDEX(D23:G39,MATCH(G4,제공시간,0), MATCH(G5,할증,0)),0)+G6*5100)*G7)</f>
        <v>93639</v>
      </c>
      <c r="I9" s="84" t="s">
        <v>348</v>
      </c>
      <c r="J9" s="83">
        <f>IF(J4="12시간 이상", J5*57320,IF(J4="12시간 미만", J5*57320/2,0))</f>
        <v>114640</v>
      </c>
      <c r="L9" s="82" t="s">
        <v>349</v>
      </c>
      <c r="M9" s="83">
        <f>IF(M4="해당없음",0,(IFERROR(INDEX(M23:N39,MATCH(M4,L23:L39,0), MATCH(M5,M22:N22,0)),0)+M6*5100)*M7)</f>
        <v>21900</v>
      </c>
      <c r="N9" s="244"/>
      <c r="P9" s="84" t="s">
        <v>350</v>
      </c>
      <c r="Q9" s="83">
        <f>Q4*7200</f>
        <v>21600</v>
      </c>
    </row>
    <row r="10" spans="1:17" s="59" customFormat="1" ht="24.95" customHeight="1" thickBot="1" x14ac:dyDescent="0.35">
      <c r="B10" s="76"/>
      <c r="I10" s="85"/>
      <c r="J10" s="86"/>
      <c r="M10" s="85"/>
      <c r="N10" s="85"/>
      <c r="P10" s="85"/>
      <c r="Q10" s="86"/>
    </row>
    <row r="11" spans="1:17" s="87" customFormat="1" ht="36.75" customHeight="1" thickBot="1" x14ac:dyDescent="0.35">
      <c r="B11" s="88"/>
      <c r="C11" s="304" t="s">
        <v>217</v>
      </c>
      <c r="D11" s="305"/>
      <c r="E11" s="305"/>
      <c r="F11" s="305"/>
      <c r="G11" s="306"/>
      <c r="H11" s="89"/>
    </row>
    <row r="12" spans="1:17" s="87" customFormat="1" ht="24.95" customHeight="1" thickBot="1" x14ac:dyDescent="0.35">
      <c r="B12" s="88"/>
      <c r="C12" s="116"/>
      <c r="D12" s="117"/>
      <c r="E12" s="117"/>
      <c r="F12" s="117"/>
      <c r="G12" s="117"/>
      <c r="H12" s="89"/>
    </row>
    <row r="13" spans="1:17" ht="24.95" customHeight="1" thickBot="1" x14ac:dyDescent="0.35">
      <c r="A13" s="90" t="s">
        <v>78</v>
      </c>
      <c r="B13" s="91"/>
      <c r="C13" s="92" t="s">
        <v>210</v>
      </c>
      <c r="D13" s="93" t="s">
        <v>209</v>
      </c>
      <c r="E13" s="94" t="s">
        <v>79</v>
      </c>
      <c r="F13" s="307" t="s">
        <v>153</v>
      </c>
      <c r="G13" s="308"/>
      <c r="H13" s="95"/>
      <c r="I13" s="293" t="s">
        <v>196</v>
      </c>
      <c r="J13" s="294"/>
      <c r="K13" s="294"/>
      <c r="L13" s="294"/>
      <c r="M13" s="295"/>
      <c r="N13" s="241"/>
      <c r="O13" s="296">
        <v>1520000</v>
      </c>
      <c r="P13" s="297"/>
      <c r="Q13" s="298"/>
    </row>
    <row r="14" spans="1:17" s="101" customFormat="1" ht="24.95" customHeight="1" thickTop="1" thickBot="1" x14ac:dyDescent="0.35">
      <c r="A14" s="96">
        <v>6936</v>
      </c>
      <c r="B14" s="97"/>
      <c r="C14" s="309" t="s">
        <v>357</v>
      </c>
      <c r="D14" s="98" t="s">
        <v>80</v>
      </c>
      <c r="E14" s="99">
        <v>1</v>
      </c>
      <c r="F14" s="281">
        <f>IF(A14:A17&gt;0,A14*E14*2,0)</f>
        <v>13872</v>
      </c>
      <c r="G14" s="282"/>
      <c r="H14" s="100"/>
      <c r="I14" s="57"/>
      <c r="J14" s="57"/>
      <c r="L14" s="57"/>
      <c r="M14" s="57"/>
      <c r="N14" s="57"/>
      <c r="P14" s="57"/>
      <c r="Q14" s="57"/>
    </row>
    <row r="15" spans="1:17" s="101" customFormat="1" ht="24.95" customHeight="1" thickBot="1" x14ac:dyDescent="0.35">
      <c r="A15" s="96">
        <v>9017</v>
      </c>
      <c r="B15" s="97"/>
      <c r="C15" s="309"/>
      <c r="D15" s="98" t="s">
        <v>81</v>
      </c>
      <c r="E15" s="99">
        <v>4</v>
      </c>
      <c r="F15" s="281">
        <f>IF(A15:A17&gt;0,A15*E15*2,0)</f>
        <v>72136</v>
      </c>
      <c r="G15" s="282"/>
      <c r="H15" s="100"/>
      <c r="I15" s="299" t="s">
        <v>351</v>
      </c>
      <c r="J15" s="300"/>
      <c r="K15" s="300"/>
      <c r="L15" s="300"/>
      <c r="M15" s="301"/>
      <c r="N15" s="246"/>
      <c r="O15" s="278">
        <f>SUM(G9,J9,M9,Q9)</f>
        <v>251779</v>
      </c>
      <c r="P15" s="279"/>
      <c r="Q15" s="280"/>
    </row>
    <row r="16" spans="1:17" s="101" customFormat="1" ht="24.95" customHeight="1" thickBot="1" x14ac:dyDescent="0.35">
      <c r="A16" s="96">
        <v>10404</v>
      </c>
      <c r="B16" s="97"/>
      <c r="C16" s="309"/>
      <c r="D16" s="98" t="s">
        <v>81</v>
      </c>
      <c r="E16" s="99">
        <v>1</v>
      </c>
      <c r="F16" s="281">
        <f>IF(A16:A17&gt;0,A16*E16*2,0)</f>
        <v>20808</v>
      </c>
      <c r="G16" s="282"/>
      <c r="H16" s="100"/>
      <c r="I16" s="57"/>
      <c r="J16" s="57"/>
      <c r="L16" s="57"/>
      <c r="M16" s="57"/>
      <c r="N16" s="57"/>
      <c r="P16" s="57"/>
      <c r="Q16" s="57"/>
    </row>
    <row r="17" spans="1:18" ht="24.95" customHeight="1" thickBot="1" x14ac:dyDescent="0.35">
      <c r="A17" s="96">
        <v>0</v>
      </c>
      <c r="B17" s="58"/>
      <c r="C17" s="309"/>
      <c r="D17" s="136" t="s">
        <v>345</v>
      </c>
      <c r="E17" s="135">
        <v>0</v>
      </c>
      <c r="F17" s="283">
        <f>E17*5100</f>
        <v>0</v>
      </c>
      <c r="G17" s="284"/>
      <c r="H17" s="102"/>
      <c r="I17" s="285" t="s">
        <v>197</v>
      </c>
      <c r="J17" s="286"/>
      <c r="K17" s="286"/>
      <c r="L17" s="286"/>
      <c r="M17" s="287"/>
      <c r="N17" s="245"/>
      <c r="O17" s="288">
        <f>O13-O15</f>
        <v>1268221</v>
      </c>
      <c r="P17" s="289"/>
      <c r="Q17" s="290"/>
    </row>
    <row r="18" spans="1:18" ht="24.95" customHeight="1" thickBot="1" x14ac:dyDescent="0.35">
      <c r="B18" s="58"/>
      <c r="C18" s="57"/>
      <c r="H18" s="102"/>
    </row>
    <row r="19" spans="1:18" ht="24.95" customHeight="1" thickBot="1" x14ac:dyDescent="0.35">
      <c r="B19" s="58"/>
      <c r="C19" s="302" t="s">
        <v>346</v>
      </c>
      <c r="D19" s="303"/>
      <c r="E19" s="82" t="s">
        <v>77</v>
      </c>
      <c r="F19" s="291">
        <f>SUM(F14:G17)</f>
        <v>106816</v>
      </c>
      <c r="G19" s="292"/>
      <c r="H19" s="102"/>
    </row>
    <row r="20" spans="1:18" s="59" customFormat="1" x14ac:dyDescent="0.3">
      <c r="B20" s="60"/>
      <c r="E20" s="103"/>
      <c r="F20" s="104"/>
      <c r="G20" s="104"/>
      <c r="H20" s="102"/>
    </row>
    <row r="21" spans="1:18" ht="18.95" customHeight="1" x14ac:dyDescent="0.3">
      <c r="A21" s="137"/>
      <c r="B21" s="138"/>
      <c r="C21" s="275" t="s">
        <v>353</v>
      </c>
      <c r="D21" s="275"/>
      <c r="E21" s="276"/>
      <c r="F21" s="276"/>
      <c r="G21" s="276"/>
      <c r="H21" s="102"/>
      <c r="I21" s="273" t="s">
        <v>352</v>
      </c>
      <c r="J21" s="273"/>
      <c r="K21" s="137"/>
      <c r="L21" s="273" t="s">
        <v>354</v>
      </c>
      <c r="M21" s="273"/>
      <c r="N21" s="274"/>
      <c r="O21" s="137"/>
      <c r="P21" s="273" t="s">
        <v>82</v>
      </c>
      <c r="Q21" s="277"/>
      <c r="R21" s="137"/>
    </row>
    <row r="22" spans="1:18" ht="17.25" customHeight="1" x14ac:dyDescent="0.3">
      <c r="A22" s="137"/>
      <c r="B22" s="138"/>
      <c r="C22" s="105" t="s">
        <v>343</v>
      </c>
      <c r="D22" s="106" t="s">
        <v>80</v>
      </c>
      <c r="E22" s="114" t="s">
        <v>83</v>
      </c>
      <c r="F22" s="114" t="s">
        <v>84</v>
      </c>
      <c r="G22" s="118" t="s">
        <v>85</v>
      </c>
      <c r="H22" s="137"/>
      <c r="I22" s="105" t="s">
        <v>342</v>
      </c>
      <c r="J22" s="107" t="s">
        <v>87</v>
      </c>
      <c r="K22" s="138"/>
      <c r="L22" s="139" t="s">
        <v>88</v>
      </c>
      <c r="M22" s="140" t="s">
        <v>334</v>
      </c>
      <c r="N22" s="140" t="s">
        <v>335</v>
      </c>
      <c r="O22" s="137"/>
      <c r="P22" s="141" t="s">
        <v>89</v>
      </c>
      <c r="Q22" s="142" t="s">
        <v>90</v>
      </c>
      <c r="R22" s="137"/>
    </row>
    <row r="23" spans="1:18" ht="17.25" hidden="1" customHeight="1" x14ac:dyDescent="0.3">
      <c r="A23" s="137"/>
      <c r="B23" s="138"/>
      <c r="C23" s="105" t="s">
        <v>219</v>
      </c>
      <c r="D23" s="106">
        <v>0</v>
      </c>
      <c r="E23" s="114">
        <v>0</v>
      </c>
      <c r="F23" s="114">
        <v>0</v>
      </c>
      <c r="G23" s="118">
        <v>0</v>
      </c>
      <c r="H23" s="137"/>
      <c r="I23" s="139" t="s">
        <v>219</v>
      </c>
      <c r="J23" s="153">
        <v>0</v>
      </c>
      <c r="K23" s="138"/>
      <c r="L23" s="139" t="s">
        <v>219</v>
      </c>
      <c r="M23" s="153">
        <v>0</v>
      </c>
      <c r="N23" s="153"/>
      <c r="O23" s="137"/>
      <c r="P23" s="139" t="s">
        <v>219</v>
      </c>
      <c r="Q23" s="153">
        <v>0</v>
      </c>
      <c r="R23" s="137"/>
    </row>
    <row r="24" spans="1:18" x14ac:dyDescent="0.3">
      <c r="A24" s="137"/>
      <c r="B24" s="143"/>
      <c r="C24" s="251" t="s">
        <v>92</v>
      </c>
      <c r="D24" s="252">
        <v>14530</v>
      </c>
      <c r="E24" s="253">
        <v>18889</v>
      </c>
      <c r="F24" s="253">
        <v>21795</v>
      </c>
      <c r="G24" s="254">
        <v>16030</v>
      </c>
      <c r="H24" s="247"/>
      <c r="I24" s="255" t="s">
        <v>91</v>
      </c>
      <c r="J24" s="256">
        <v>57320</v>
      </c>
      <c r="K24" s="247"/>
      <c r="L24" s="251" t="s">
        <v>92</v>
      </c>
      <c r="M24" s="257">
        <v>7300</v>
      </c>
      <c r="N24" s="257">
        <v>10950</v>
      </c>
      <c r="O24" s="137"/>
      <c r="P24" s="105" t="s">
        <v>93</v>
      </c>
      <c r="Q24" s="108">
        <v>7200</v>
      </c>
      <c r="R24" s="137"/>
    </row>
    <row r="25" spans="1:18" s="101" customFormat="1" ht="16.5" x14ac:dyDescent="0.3">
      <c r="A25" s="137"/>
      <c r="B25" s="137"/>
      <c r="C25" s="251" t="s">
        <v>96</v>
      </c>
      <c r="D25" s="252">
        <v>22310</v>
      </c>
      <c r="E25" s="253">
        <v>29003</v>
      </c>
      <c r="F25" s="253">
        <v>33465</v>
      </c>
      <c r="G25" s="254">
        <v>25310</v>
      </c>
      <c r="H25" s="247"/>
      <c r="I25" s="255" t="s">
        <v>95</v>
      </c>
      <c r="J25" s="256">
        <v>114640</v>
      </c>
      <c r="K25" s="247"/>
      <c r="L25" s="251" t="s">
        <v>96</v>
      </c>
      <c r="M25" s="257">
        <v>14600</v>
      </c>
      <c r="N25" s="257">
        <v>21900</v>
      </c>
      <c r="O25" s="137"/>
      <c r="P25" s="105" t="s">
        <v>97</v>
      </c>
      <c r="Q25" s="108">
        <v>14400</v>
      </c>
      <c r="R25" s="137"/>
    </row>
    <row r="26" spans="1:18" x14ac:dyDescent="0.3">
      <c r="A26" s="137"/>
      <c r="B26" s="137"/>
      <c r="C26" s="251" t="s">
        <v>100</v>
      </c>
      <c r="D26" s="252">
        <v>29920</v>
      </c>
      <c r="E26" s="253">
        <v>38896</v>
      </c>
      <c r="F26" s="253">
        <v>44880</v>
      </c>
      <c r="G26" s="254">
        <v>34420</v>
      </c>
      <c r="H26" s="247"/>
      <c r="I26" s="255" t="s">
        <v>99</v>
      </c>
      <c r="J26" s="256">
        <v>171960</v>
      </c>
      <c r="K26" s="247"/>
      <c r="L26" s="251" t="s">
        <v>100</v>
      </c>
      <c r="M26" s="257">
        <v>21900</v>
      </c>
      <c r="N26" s="257">
        <v>32850</v>
      </c>
      <c r="O26" s="137"/>
      <c r="P26" s="105" t="s">
        <v>101</v>
      </c>
      <c r="Q26" s="108">
        <v>21600</v>
      </c>
      <c r="R26" s="137"/>
    </row>
    <row r="27" spans="1:18" x14ac:dyDescent="0.3">
      <c r="A27" s="137"/>
      <c r="B27" s="137"/>
      <c r="C27" s="251" t="s">
        <v>103</v>
      </c>
      <c r="D27" s="252">
        <v>37780</v>
      </c>
      <c r="E27" s="253">
        <v>49114</v>
      </c>
      <c r="F27" s="253">
        <v>56670</v>
      </c>
      <c r="G27" s="254">
        <v>43780</v>
      </c>
      <c r="H27" s="247"/>
      <c r="I27" s="255" t="s">
        <v>102</v>
      </c>
      <c r="J27" s="256">
        <v>229280</v>
      </c>
      <c r="K27" s="247"/>
      <c r="L27" s="251" t="s">
        <v>103</v>
      </c>
      <c r="M27" s="257">
        <v>29200</v>
      </c>
      <c r="N27" s="257">
        <v>43800</v>
      </c>
      <c r="O27" s="137"/>
      <c r="P27" s="105" t="s">
        <v>104</v>
      </c>
      <c r="Q27" s="108">
        <v>28800</v>
      </c>
      <c r="R27" s="137"/>
    </row>
    <row r="28" spans="1:18" x14ac:dyDescent="0.3">
      <c r="A28" s="137"/>
      <c r="B28" s="137"/>
      <c r="C28" s="251" t="s">
        <v>107</v>
      </c>
      <c r="D28" s="252">
        <v>42930</v>
      </c>
      <c r="E28" s="253">
        <v>55809</v>
      </c>
      <c r="F28" s="253">
        <v>64395</v>
      </c>
      <c r="G28" s="254">
        <v>50430</v>
      </c>
      <c r="H28" s="247"/>
      <c r="I28" s="255" t="s">
        <v>106</v>
      </c>
      <c r="J28" s="256">
        <v>286600</v>
      </c>
      <c r="K28" s="247"/>
      <c r="L28" s="251" t="s">
        <v>107</v>
      </c>
      <c r="M28" s="257">
        <v>36500</v>
      </c>
      <c r="N28" s="257">
        <v>54750</v>
      </c>
      <c r="O28" s="137"/>
      <c r="P28" s="105" t="s">
        <v>108</v>
      </c>
      <c r="Q28" s="108">
        <v>36000</v>
      </c>
      <c r="R28" s="137"/>
    </row>
    <row r="29" spans="1:18" x14ac:dyDescent="0.3">
      <c r="A29" s="137"/>
      <c r="B29" s="137"/>
      <c r="C29" s="251" t="s">
        <v>192</v>
      </c>
      <c r="D29" s="252">
        <v>47460</v>
      </c>
      <c r="E29" s="253">
        <v>61698</v>
      </c>
      <c r="F29" s="253">
        <v>71190</v>
      </c>
      <c r="G29" s="254">
        <v>56460</v>
      </c>
      <c r="H29" s="247"/>
      <c r="I29" s="255" t="s">
        <v>110</v>
      </c>
      <c r="J29" s="256">
        <v>343920</v>
      </c>
      <c r="K29" s="247"/>
      <c r="L29" s="251" t="s">
        <v>192</v>
      </c>
      <c r="M29" s="257">
        <v>43800</v>
      </c>
      <c r="N29" s="257">
        <v>65700</v>
      </c>
      <c r="O29" s="137"/>
      <c r="P29" s="105" t="s">
        <v>111</v>
      </c>
      <c r="Q29" s="108">
        <v>43200</v>
      </c>
      <c r="R29" s="137"/>
    </row>
    <row r="30" spans="1:18" x14ac:dyDescent="0.3">
      <c r="A30" s="137"/>
      <c r="B30" s="137"/>
      <c r="C30" s="251" t="s">
        <v>193</v>
      </c>
      <c r="D30" s="252">
        <v>51630</v>
      </c>
      <c r="E30" s="253">
        <v>67119</v>
      </c>
      <c r="F30" s="253">
        <v>77445</v>
      </c>
      <c r="G30" s="254">
        <v>62130</v>
      </c>
      <c r="H30" s="247"/>
      <c r="I30" s="255" t="s">
        <v>112</v>
      </c>
      <c r="J30" s="256">
        <v>401240</v>
      </c>
      <c r="K30" s="247"/>
      <c r="L30" s="251" t="s">
        <v>193</v>
      </c>
      <c r="M30" s="257">
        <v>51100</v>
      </c>
      <c r="N30" s="257">
        <v>76650</v>
      </c>
      <c r="O30" s="137"/>
      <c r="P30" s="105" t="s">
        <v>113</v>
      </c>
      <c r="Q30" s="108">
        <v>50400</v>
      </c>
      <c r="R30" s="137"/>
    </row>
    <row r="31" spans="1:18" ht="18.95" customHeight="1" x14ac:dyDescent="0.3">
      <c r="A31" s="137"/>
      <c r="B31" s="137"/>
      <c r="C31" s="251" t="s">
        <v>191</v>
      </c>
      <c r="D31" s="252">
        <v>55490</v>
      </c>
      <c r="E31" s="253">
        <v>72137</v>
      </c>
      <c r="F31" s="253">
        <v>83235</v>
      </c>
      <c r="G31" s="254">
        <v>67490</v>
      </c>
      <c r="H31" s="247"/>
      <c r="I31" s="255" t="s">
        <v>115</v>
      </c>
      <c r="J31" s="256">
        <v>458560</v>
      </c>
      <c r="K31" s="247"/>
      <c r="L31" s="251" t="s">
        <v>191</v>
      </c>
      <c r="M31" s="257">
        <v>58400</v>
      </c>
      <c r="N31" s="257">
        <v>87600</v>
      </c>
      <c r="O31" s="137"/>
      <c r="P31" s="105" t="s">
        <v>116</v>
      </c>
      <c r="Q31" s="108">
        <v>57600</v>
      </c>
      <c r="R31" s="137"/>
    </row>
    <row r="32" spans="1:18" x14ac:dyDescent="0.3">
      <c r="A32" s="137"/>
      <c r="B32" s="137"/>
      <c r="C32" s="251" t="s">
        <v>195</v>
      </c>
      <c r="D32" s="252">
        <v>62426</v>
      </c>
      <c r="E32" s="253">
        <v>81153.8</v>
      </c>
      <c r="F32" s="253">
        <v>93639</v>
      </c>
      <c r="G32" s="254">
        <v>75926</v>
      </c>
      <c r="H32" s="247"/>
      <c r="I32" s="255" t="s">
        <v>118</v>
      </c>
      <c r="J32" s="256">
        <v>515880</v>
      </c>
      <c r="K32" s="247"/>
      <c r="L32" s="251" t="s">
        <v>195</v>
      </c>
      <c r="M32" s="257">
        <v>65700</v>
      </c>
      <c r="N32" s="257">
        <v>98550</v>
      </c>
      <c r="O32" s="137"/>
      <c r="P32" s="105" t="s">
        <v>119</v>
      </c>
      <c r="Q32" s="108">
        <v>64800</v>
      </c>
      <c r="R32" s="137"/>
    </row>
    <row r="33" spans="1:18" x14ac:dyDescent="0.3">
      <c r="A33" s="137"/>
      <c r="B33" s="137"/>
      <c r="C33" s="251" t="s">
        <v>194</v>
      </c>
      <c r="D33" s="252">
        <v>69362</v>
      </c>
      <c r="E33" s="253">
        <v>90170.6</v>
      </c>
      <c r="F33" s="253">
        <v>104043</v>
      </c>
      <c r="G33" s="254">
        <v>84362</v>
      </c>
      <c r="H33" s="247"/>
      <c r="I33" s="255" t="s">
        <v>121</v>
      </c>
      <c r="J33" s="256">
        <v>573200</v>
      </c>
      <c r="K33" s="247"/>
      <c r="L33" s="251" t="s">
        <v>194</v>
      </c>
      <c r="M33" s="257">
        <v>73000</v>
      </c>
      <c r="N33" s="257">
        <v>109500</v>
      </c>
      <c r="O33" s="137"/>
      <c r="P33" s="105" t="s">
        <v>122</v>
      </c>
      <c r="Q33" s="108">
        <v>72000</v>
      </c>
      <c r="R33" s="137"/>
    </row>
    <row r="34" spans="1:18" x14ac:dyDescent="0.3">
      <c r="A34" s="137"/>
      <c r="B34" s="137"/>
      <c r="C34" s="251" t="s">
        <v>225</v>
      </c>
      <c r="D34" s="252">
        <v>76298</v>
      </c>
      <c r="E34" s="253">
        <v>99187.4</v>
      </c>
      <c r="F34" s="253">
        <v>114447</v>
      </c>
      <c r="G34" s="254">
        <v>92798</v>
      </c>
      <c r="H34" s="247"/>
      <c r="I34" s="255" t="s">
        <v>124</v>
      </c>
      <c r="J34" s="256">
        <v>630520</v>
      </c>
      <c r="K34" s="247"/>
      <c r="L34" s="251" t="s">
        <v>336</v>
      </c>
      <c r="M34" s="257">
        <v>80300</v>
      </c>
      <c r="N34" s="257">
        <v>120450</v>
      </c>
      <c r="O34" s="137"/>
      <c r="P34" s="105" t="s">
        <v>125</v>
      </c>
      <c r="Q34" s="108">
        <v>79200</v>
      </c>
      <c r="R34" s="137"/>
    </row>
    <row r="35" spans="1:18" x14ac:dyDescent="0.3">
      <c r="A35" s="137"/>
      <c r="B35" s="137"/>
      <c r="C35" s="251" t="s">
        <v>221</v>
      </c>
      <c r="D35" s="252">
        <v>83234</v>
      </c>
      <c r="E35" s="253">
        <v>108204.2</v>
      </c>
      <c r="F35" s="253">
        <v>124851</v>
      </c>
      <c r="G35" s="254">
        <v>101234</v>
      </c>
      <c r="H35" s="247"/>
      <c r="I35" s="255" t="s">
        <v>127</v>
      </c>
      <c r="J35" s="256">
        <v>687840</v>
      </c>
      <c r="K35" s="247"/>
      <c r="L35" s="251" t="s">
        <v>337</v>
      </c>
      <c r="M35" s="257">
        <v>87600</v>
      </c>
      <c r="N35" s="257">
        <v>131400</v>
      </c>
      <c r="O35" s="137"/>
      <c r="P35" s="105" t="s">
        <v>128</v>
      </c>
      <c r="Q35" s="108">
        <v>86400</v>
      </c>
      <c r="R35" s="137"/>
    </row>
    <row r="36" spans="1:18" x14ac:dyDescent="0.3">
      <c r="A36" s="137"/>
      <c r="B36" s="137"/>
      <c r="C36" s="251" t="s">
        <v>338</v>
      </c>
      <c r="D36" s="252">
        <v>90170</v>
      </c>
      <c r="E36" s="253">
        <v>117221</v>
      </c>
      <c r="F36" s="253">
        <v>135255</v>
      </c>
      <c r="G36" s="254">
        <v>109670</v>
      </c>
      <c r="H36" s="247"/>
      <c r="I36" s="255" t="s">
        <v>129</v>
      </c>
      <c r="J36" s="256">
        <v>745160</v>
      </c>
      <c r="K36" s="247"/>
      <c r="L36" s="251" t="s">
        <v>338</v>
      </c>
      <c r="M36" s="257">
        <v>94900</v>
      </c>
      <c r="N36" s="257">
        <v>142350</v>
      </c>
      <c r="O36" s="137"/>
      <c r="P36" s="105" t="s">
        <v>130</v>
      </c>
      <c r="Q36" s="108">
        <v>93600</v>
      </c>
      <c r="R36" s="137"/>
    </row>
    <row r="37" spans="1:18" x14ac:dyDescent="0.3">
      <c r="A37" s="137"/>
      <c r="B37" s="137"/>
      <c r="C37" s="251" t="s">
        <v>223</v>
      </c>
      <c r="D37" s="252">
        <v>97106</v>
      </c>
      <c r="E37" s="253">
        <v>126237.8</v>
      </c>
      <c r="F37" s="253">
        <v>145659</v>
      </c>
      <c r="G37" s="254">
        <v>118106</v>
      </c>
      <c r="H37" s="247"/>
      <c r="I37" s="255" t="s">
        <v>132</v>
      </c>
      <c r="J37" s="256">
        <v>802480</v>
      </c>
      <c r="K37" s="247"/>
      <c r="L37" s="251" t="s">
        <v>339</v>
      </c>
      <c r="M37" s="257">
        <v>102200</v>
      </c>
      <c r="N37" s="257">
        <v>153300</v>
      </c>
      <c r="O37" s="137"/>
      <c r="P37" s="105" t="s">
        <v>133</v>
      </c>
      <c r="Q37" s="108">
        <v>100800</v>
      </c>
      <c r="R37" s="137"/>
    </row>
    <row r="38" spans="1:18" x14ac:dyDescent="0.3">
      <c r="A38" s="137"/>
      <c r="B38" s="137"/>
      <c r="C38" s="251" t="s">
        <v>224</v>
      </c>
      <c r="D38" s="252">
        <v>104042</v>
      </c>
      <c r="E38" s="253">
        <v>135254.6</v>
      </c>
      <c r="F38" s="253">
        <v>156063</v>
      </c>
      <c r="G38" s="254">
        <v>126542</v>
      </c>
      <c r="H38" s="248"/>
      <c r="I38" s="247"/>
      <c r="J38" s="247"/>
      <c r="K38" s="247"/>
      <c r="L38" s="251" t="s">
        <v>340</v>
      </c>
      <c r="M38" s="257">
        <v>109500</v>
      </c>
      <c r="N38" s="257">
        <v>164250</v>
      </c>
      <c r="O38" s="137"/>
      <c r="P38" s="105" t="s">
        <v>135</v>
      </c>
      <c r="Q38" s="108">
        <v>108000</v>
      </c>
      <c r="R38" s="137"/>
    </row>
    <row r="39" spans="1:18" x14ac:dyDescent="0.3">
      <c r="A39" s="137"/>
      <c r="B39" s="137"/>
      <c r="C39" s="251" t="s">
        <v>226</v>
      </c>
      <c r="D39" s="252">
        <v>110978</v>
      </c>
      <c r="E39" s="253">
        <v>144271.4</v>
      </c>
      <c r="F39" s="253">
        <v>166467</v>
      </c>
      <c r="G39" s="254">
        <v>134978</v>
      </c>
      <c r="H39" s="249"/>
      <c r="I39" s="247"/>
      <c r="J39" s="247"/>
      <c r="K39" s="247"/>
      <c r="L39" s="251" t="s">
        <v>341</v>
      </c>
      <c r="M39" s="257">
        <v>116800</v>
      </c>
      <c r="N39" s="257">
        <v>175200</v>
      </c>
      <c r="O39" s="137"/>
      <c r="P39" s="105" t="s">
        <v>137</v>
      </c>
      <c r="Q39" s="108">
        <v>115200</v>
      </c>
      <c r="R39" s="137"/>
    </row>
    <row r="40" spans="1:18" x14ac:dyDescent="0.3">
      <c r="A40" s="137"/>
      <c r="B40" s="137"/>
      <c r="C40" s="138"/>
      <c r="D40" s="137"/>
      <c r="E40" s="144"/>
      <c r="F40" s="137"/>
      <c r="G40" s="137"/>
      <c r="H40" s="144"/>
      <c r="I40" s="137"/>
      <c r="J40" s="137"/>
      <c r="K40" s="137"/>
      <c r="L40" s="137"/>
      <c r="M40" s="137"/>
      <c r="N40" s="137"/>
      <c r="O40" s="137"/>
      <c r="P40" s="105" t="s">
        <v>138</v>
      </c>
      <c r="Q40" s="108">
        <v>122400</v>
      </c>
      <c r="R40" s="137"/>
    </row>
    <row r="41" spans="1:18" x14ac:dyDescent="0.3">
      <c r="A41" s="137"/>
      <c r="B41" s="137"/>
      <c r="C41" s="138"/>
      <c r="D41" s="137"/>
      <c r="E41" s="144"/>
      <c r="F41" s="137"/>
      <c r="G41" s="137"/>
      <c r="H41" s="144"/>
      <c r="I41" s="137"/>
      <c r="J41" s="137"/>
      <c r="K41" s="137"/>
      <c r="L41" s="137"/>
      <c r="M41" s="137"/>
      <c r="N41" s="137"/>
      <c r="O41" s="137"/>
      <c r="P41" s="105" t="s">
        <v>139</v>
      </c>
      <c r="Q41" s="108">
        <v>129600</v>
      </c>
      <c r="R41" s="137"/>
    </row>
    <row r="42" spans="1:18" x14ac:dyDescent="0.3">
      <c r="A42" s="137"/>
      <c r="B42" s="137"/>
      <c r="C42" s="138"/>
      <c r="D42" s="137"/>
      <c r="E42" s="144"/>
      <c r="F42" s="137"/>
      <c r="G42" s="137"/>
      <c r="H42" s="144"/>
      <c r="I42" s="137"/>
      <c r="J42" s="137"/>
      <c r="K42" s="137"/>
      <c r="L42" s="137"/>
      <c r="M42" s="137"/>
      <c r="N42" s="137"/>
      <c r="O42" s="137"/>
      <c r="P42" s="105" t="s">
        <v>140</v>
      </c>
      <c r="Q42" s="108">
        <v>136800</v>
      </c>
      <c r="R42" s="137"/>
    </row>
    <row r="43" spans="1:18" x14ac:dyDescent="0.3">
      <c r="A43" s="137"/>
      <c r="B43" s="137"/>
      <c r="C43" s="138"/>
      <c r="D43" s="137"/>
      <c r="E43" s="144"/>
      <c r="F43" s="137"/>
      <c r="G43" s="137"/>
      <c r="H43" s="144"/>
      <c r="I43" s="137"/>
      <c r="J43" s="137"/>
      <c r="K43" s="137"/>
      <c r="L43" s="137"/>
      <c r="M43" s="137"/>
      <c r="N43" s="137"/>
      <c r="O43" s="137"/>
      <c r="P43" s="105" t="s">
        <v>141</v>
      </c>
      <c r="Q43" s="108">
        <v>144000</v>
      </c>
      <c r="R43" s="137"/>
    </row>
    <row r="44" spans="1:18" x14ac:dyDescent="0.3">
      <c r="A44" s="137"/>
      <c r="B44" s="137"/>
      <c r="C44" s="138"/>
      <c r="D44" s="144"/>
      <c r="E44" s="144"/>
      <c r="F44" s="144"/>
      <c r="G44" s="137"/>
      <c r="H44" s="144"/>
      <c r="I44" s="137"/>
      <c r="J44" s="137"/>
      <c r="K44" s="137"/>
      <c r="L44" s="137"/>
      <c r="M44" s="137"/>
      <c r="N44" s="137"/>
      <c r="O44" s="137"/>
      <c r="P44" s="105" t="s">
        <v>142</v>
      </c>
      <c r="Q44" s="108">
        <v>151200</v>
      </c>
      <c r="R44" s="137"/>
    </row>
    <row r="45" spans="1:18" x14ac:dyDescent="0.3">
      <c r="A45" s="137"/>
      <c r="B45" s="137"/>
      <c r="C45" s="138"/>
      <c r="D45" s="144"/>
      <c r="E45" s="144"/>
      <c r="F45" s="144"/>
      <c r="G45" s="137"/>
      <c r="H45" s="144"/>
      <c r="I45" s="137"/>
      <c r="J45" s="137"/>
      <c r="K45" s="137"/>
      <c r="L45" s="137"/>
      <c r="M45" s="137"/>
      <c r="N45" s="137"/>
      <c r="O45" s="137"/>
      <c r="P45" s="105" t="s">
        <v>143</v>
      </c>
      <c r="Q45" s="108">
        <v>158400</v>
      </c>
      <c r="R45" s="137"/>
    </row>
    <row r="46" spans="1:18" x14ac:dyDescent="0.3">
      <c r="A46" s="137"/>
      <c r="B46" s="137"/>
      <c r="C46" s="138"/>
      <c r="D46" s="145"/>
      <c r="E46" s="145"/>
      <c r="F46" s="145"/>
      <c r="G46" s="145"/>
      <c r="H46" s="144"/>
      <c r="I46" s="137"/>
      <c r="J46" s="137"/>
      <c r="K46" s="137"/>
      <c r="L46" s="137"/>
      <c r="M46" s="137"/>
      <c r="N46" s="137"/>
      <c r="O46" s="137"/>
      <c r="P46" s="105" t="s">
        <v>144</v>
      </c>
      <c r="Q46" s="108">
        <v>165600</v>
      </c>
      <c r="R46" s="137"/>
    </row>
    <row r="47" spans="1:18" x14ac:dyDescent="0.3">
      <c r="A47" s="137"/>
      <c r="B47" s="137"/>
      <c r="C47" s="138"/>
      <c r="D47" s="145"/>
      <c r="E47" s="145"/>
      <c r="F47" s="145"/>
      <c r="G47" s="145"/>
      <c r="H47" s="144"/>
      <c r="I47" s="137"/>
      <c r="J47" s="137"/>
      <c r="K47" s="137"/>
      <c r="L47" s="137"/>
      <c r="M47" s="137"/>
      <c r="N47" s="137"/>
      <c r="O47" s="137"/>
      <c r="P47" s="105" t="s">
        <v>145</v>
      </c>
      <c r="Q47" s="108">
        <v>172800</v>
      </c>
      <c r="R47" s="137"/>
    </row>
    <row r="48" spans="1:18" x14ac:dyDescent="0.3">
      <c r="A48" s="137"/>
      <c r="B48" s="137"/>
      <c r="C48" s="138"/>
      <c r="D48" s="145"/>
      <c r="E48" s="110"/>
      <c r="F48" s="111"/>
      <c r="G48" s="145"/>
      <c r="H48" s="144"/>
      <c r="I48" s="137"/>
      <c r="J48" s="137"/>
      <c r="K48" s="137"/>
      <c r="L48" s="137"/>
      <c r="M48" s="137"/>
      <c r="N48" s="137"/>
      <c r="O48" s="137"/>
      <c r="P48" s="105" t="s">
        <v>146</v>
      </c>
      <c r="Q48" s="108">
        <v>180000</v>
      </c>
      <c r="R48" s="137"/>
    </row>
    <row r="49" spans="1:18" x14ac:dyDescent="0.3">
      <c r="A49" s="137"/>
      <c r="B49" s="137"/>
      <c r="C49" s="138"/>
      <c r="D49" s="145"/>
      <c r="E49" s="146"/>
      <c r="F49" s="147"/>
      <c r="G49" s="145"/>
      <c r="H49" s="144"/>
      <c r="I49" s="137"/>
      <c r="J49" s="137"/>
      <c r="K49" s="137"/>
      <c r="L49" s="137"/>
      <c r="M49" s="137"/>
      <c r="N49" s="137"/>
      <c r="O49" s="137"/>
      <c r="P49" s="105" t="s">
        <v>147</v>
      </c>
      <c r="Q49" s="108">
        <v>187200</v>
      </c>
      <c r="R49" s="137"/>
    </row>
    <row r="50" spans="1:18" x14ac:dyDescent="0.3">
      <c r="A50" s="137"/>
      <c r="B50" s="137"/>
      <c r="C50" s="138"/>
      <c r="D50" s="145"/>
      <c r="E50" s="112"/>
      <c r="F50" s="113"/>
      <c r="G50" s="145"/>
      <c r="H50" s="144"/>
      <c r="I50" s="137"/>
      <c r="J50" s="137"/>
      <c r="K50" s="137"/>
      <c r="L50" s="137"/>
      <c r="M50" s="137"/>
      <c r="N50" s="137"/>
      <c r="O50" s="137"/>
      <c r="P50" s="105" t="s">
        <v>148</v>
      </c>
      <c r="Q50" s="108">
        <v>194400</v>
      </c>
      <c r="R50" s="137"/>
    </row>
    <row r="51" spans="1:18" x14ac:dyDescent="0.3">
      <c r="A51" s="137"/>
      <c r="B51" s="137"/>
      <c r="C51" s="138"/>
      <c r="D51" s="145"/>
      <c r="E51" s="146"/>
      <c r="F51" s="147"/>
      <c r="G51" s="145"/>
      <c r="H51" s="144"/>
      <c r="I51" s="137"/>
      <c r="J51" s="137"/>
      <c r="K51" s="137"/>
      <c r="L51" s="137"/>
      <c r="M51" s="137"/>
      <c r="N51" s="137"/>
      <c r="O51" s="137"/>
      <c r="P51" s="105" t="s">
        <v>149</v>
      </c>
      <c r="Q51" s="108">
        <v>201600</v>
      </c>
      <c r="R51" s="137"/>
    </row>
    <row r="52" spans="1:18" x14ac:dyDescent="0.3">
      <c r="A52" s="137"/>
      <c r="B52" s="137"/>
      <c r="C52" s="138"/>
      <c r="D52" s="145"/>
      <c r="E52" s="112"/>
      <c r="F52" s="111"/>
      <c r="G52" s="145"/>
      <c r="H52" s="144"/>
      <c r="I52" s="137"/>
      <c r="J52" s="137"/>
      <c r="K52" s="137"/>
      <c r="L52" s="137"/>
      <c r="M52" s="137"/>
      <c r="N52" s="137"/>
      <c r="O52" s="137"/>
      <c r="P52" s="105" t="s">
        <v>150</v>
      </c>
      <c r="Q52" s="108">
        <v>208800</v>
      </c>
      <c r="R52" s="137"/>
    </row>
    <row r="53" spans="1:18" x14ac:dyDescent="0.3">
      <c r="A53" s="137"/>
      <c r="B53" s="137"/>
      <c r="C53" s="138"/>
      <c r="D53" s="145"/>
      <c r="E53" s="145"/>
      <c r="F53" s="145"/>
      <c r="G53" s="145"/>
      <c r="H53" s="144"/>
      <c r="I53" s="137"/>
      <c r="J53" s="137"/>
      <c r="K53" s="137"/>
      <c r="L53" s="137"/>
      <c r="M53" s="137"/>
      <c r="N53" s="137"/>
      <c r="O53" s="137"/>
      <c r="P53" s="105" t="s">
        <v>151</v>
      </c>
      <c r="Q53" s="108">
        <v>216000</v>
      </c>
      <c r="R53" s="137"/>
    </row>
    <row r="54" spans="1:18" x14ac:dyDescent="0.3">
      <c r="D54" s="80"/>
      <c r="E54" s="80"/>
      <c r="F54" s="80"/>
      <c r="G54" s="80"/>
    </row>
    <row r="55" spans="1:18" x14ac:dyDescent="0.3">
      <c r="D55" s="80"/>
      <c r="E55" s="80"/>
      <c r="F55" s="80"/>
      <c r="G55" s="80"/>
    </row>
    <row r="56" spans="1:18" x14ac:dyDescent="0.3">
      <c r="D56" s="80"/>
      <c r="E56" s="80"/>
      <c r="F56" s="80"/>
      <c r="G56" s="80"/>
    </row>
    <row r="57" spans="1:18" x14ac:dyDescent="0.3">
      <c r="D57" s="80"/>
      <c r="E57" s="80"/>
      <c r="F57" s="80"/>
      <c r="G57" s="80"/>
    </row>
    <row r="58" spans="1:18" x14ac:dyDescent="0.3">
      <c r="D58" s="80"/>
      <c r="E58" s="80"/>
      <c r="F58" s="80"/>
      <c r="G58" s="80"/>
    </row>
    <row r="59" spans="1:18" x14ac:dyDescent="0.3">
      <c r="D59" s="59"/>
      <c r="F59" s="59"/>
    </row>
  </sheetData>
  <mergeCells count="25">
    <mergeCell ref="C9:D9"/>
    <mergeCell ref="F2:G2"/>
    <mergeCell ref="I2:J2"/>
    <mergeCell ref="L2:M2"/>
    <mergeCell ref="P2:Q2"/>
    <mergeCell ref="C8:D8"/>
    <mergeCell ref="I13:M13"/>
    <mergeCell ref="O13:Q13"/>
    <mergeCell ref="I15:M15"/>
    <mergeCell ref="C19:D19"/>
    <mergeCell ref="C11:G11"/>
    <mergeCell ref="F13:G13"/>
    <mergeCell ref="C14:C17"/>
    <mergeCell ref="F14:G14"/>
    <mergeCell ref="F15:G15"/>
    <mergeCell ref="L21:N21"/>
    <mergeCell ref="C21:G21"/>
    <mergeCell ref="I21:J21"/>
    <mergeCell ref="P21:Q21"/>
    <mergeCell ref="O15:Q15"/>
    <mergeCell ref="F16:G16"/>
    <mergeCell ref="F17:G17"/>
    <mergeCell ref="I17:M17"/>
    <mergeCell ref="O17:Q17"/>
    <mergeCell ref="F19:G19"/>
  </mergeCells>
  <phoneticPr fontId="2" type="noConversion"/>
  <dataValidations count="7">
    <dataValidation type="list" allowBlank="1" showInputMessage="1" showErrorMessage="1" sqref="D14:D16">
      <formula1>할증</formula1>
    </dataValidation>
    <dataValidation type="list" allowBlank="1" showInputMessage="1" showErrorMessage="1" sqref="G4">
      <formula1>제공시간</formula1>
    </dataValidation>
    <dataValidation type="list" allowBlank="1" showInputMessage="1" showErrorMessage="1" sqref="G5">
      <formula1>$D$22:$G$22</formula1>
    </dataValidation>
    <dataValidation type="list" allowBlank="1" showInputMessage="1" showErrorMessage="1" sqref="N4">
      <formula1>$L$23:$L$33</formula1>
    </dataValidation>
    <dataValidation type="list" allowBlank="1" showInputMessage="1" showErrorMessage="1" sqref="M4">
      <formula1>$L$24:$L$39</formula1>
    </dataValidation>
    <dataValidation type="list" allowBlank="1" showInputMessage="1" showErrorMessage="1" sqref="M5">
      <formula1>$M$22:$N$22</formula1>
    </dataValidation>
    <dataValidation type="list" allowBlank="1" showInputMessage="1" showErrorMessage="1" sqref="C14:C17">
      <formula1>$C$24:$C$39</formula1>
    </dataValidation>
  </dataValidations>
  <pageMargins left="0.7" right="0.7" top="0.75" bottom="0.75" header="0.3" footer="0.3"/>
  <pageSetup paperSize="9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단가표!$J$2:$L$2</xm:f>
          </x14:formula1>
          <xm:sqref>J4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C12" sqref="C12"/>
    </sheetView>
  </sheetViews>
  <sheetFormatPr defaultRowHeight="16.5" x14ac:dyDescent="0.3"/>
  <cols>
    <col min="7" max="7" width="11.5" hidden="1" customWidth="1"/>
    <col min="8" max="8" width="11.625" hidden="1" customWidth="1"/>
    <col min="9" max="17" width="0" hidden="1" customWidth="1"/>
  </cols>
  <sheetData>
    <row r="1" spans="1:17" x14ac:dyDescent="0.3">
      <c r="A1" s="149"/>
      <c r="B1" s="149" t="s">
        <v>80</v>
      </c>
      <c r="C1" s="149" t="s">
        <v>211</v>
      </c>
      <c r="D1" s="150" t="s">
        <v>212</v>
      </c>
      <c r="E1" s="149" t="s">
        <v>213</v>
      </c>
      <c r="G1" s="315" t="s">
        <v>200</v>
      </c>
      <c r="H1" s="315"/>
    </row>
    <row r="2" spans="1:17" x14ac:dyDescent="0.3">
      <c r="A2" s="149" t="s">
        <v>74</v>
      </c>
      <c r="B2" s="171">
        <f>N2/1</f>
        <v>14120</v>
      </c>
      <c r="C2" s="171">
        <f t="shared" ref="C2:E2" si="0">O2/1</f>
        <v>18356</v>
      </c>
      <c r="D2" s="171">
        <f t="shared" si="0"/>
        <v>21180</v>
      </c>
      <c r="E2" s="171">
        <f t="shared" si="0"/>
        <v>15620</v>
      </c>
      <c r="F2" s="151"/>
      <c r="G2" s="154" t="s">
        <v>86</v>
      </c>
      <c r="H2" s="155" t="s">
        <v>87</v>
      </c>
      <c r="J2" s="163" t="s">
        <v>252</v>
      </c>
      <c r="K2" s="163" t="s">
        <v>250</v>
      </c>
      <c r="L2" s="164" t="s">
        <v>251</v>
      </c>
      <c r="N2" s="108">
        <v>14120</v>
      </c>
      <c r="O2" s="115">
        <v>18356</v>
      </c>
      <c r="P2" s="115">
        <v>21180</v>
      </c>
      <c r="Q2" s="109">
        <v>15620</v>
      </c>
    </row>
    <row r="3" spans="1:17" x14ac:dyDescent="0.3">
      <c r="A3" s="149" t="s">
        <v>94</v>
      </c>
      <c r="B3" s="171">
        <f>N3/2</f>
        <v>10845</v>
      </c>
      <c r="C3" s="171">
        <f t="shared" ref="C3:E3" si="1">O3/2</f>
        <v>14098.5</v>
      </c>
      <c r="D3" s="171">
        <f t="shared" si="1"/>
        <v>16267.5</v>
      </c>
      <c r="E3" s="171">
        <f t="shared" si="1"/>
        <v>12345</v>
      </c>
      <c r="F3" s="152"/>
      <c r="G3" s="154" t="s">
        <v>219</v>
      </c>
      <c r="H3" s="156">
        <v>0</v>
      </c>
      <c r="N3" s="108">
        <v>21690</v>
      </c>
      <c r="O3" s="115">
        <v>28197</v>
      </c>
      <c r="P3" s="115">
        <v>32535</v>
      </c>
      <c r="Q3" s="109">
        <v>24690</v>
      </c>
    </row>
    <row r="4" spans="1:17" x14ac:dyDescent="0.3">
      <c r="A4" s="149" t="s">
        <v>98</v>
      </c>
      <c r="B4" s="171">
        <f>N4/3</f>
        <v>9693.3333333333339</v>
      </c>
      <c r="C4" s="171">
        <f t="shared" ref="C4:E4" si="2">O4/3</f>
        <v>12601.333333333334</v>
      </c>
      <c r="D4" s="171">
        <f t="shared" si="2"/>
        <v>14540</v>
      </c>
      <c r="E4" s="171">
        <f t="shared" si="2"/>
        <v>11193.333333333334</v>
      </c>
      <c r="F4" s="152"/>
      <c r="G4" s="157" t="s">
        <v>92</v>
      </c>
      <c r="H4" s="158">
        <v>7000</v>
      </c>
      <c r="N4" s="108">
        <v>29080</v>
      </c>
      <c r="O4" s="115">
        <v>37804</v>
      </c>
      <c r="P4" s="115">
        <v>43620</v>
      </c>
      <c r="Q4" s="109">
        <v>33580</v>
      </c>
    </row>
    <row r="5" spans="1:17" x14ac:dyDescent="0.3">
      <c r="A5" s="149" t="s">
        <v>214</v>
      </c>
      <c r="B5" s="171">
        <f>N5/4</f>
        <v>9180</v>
      </c>
      <c r="C5" s="171">
        <f t="shared" ref="C5:E5" si="3">O5/4</f>
        <v>11934</v>
      </c>
      <c r="D5" s="171">
        <f t="shared" si="3"/>
        <v>13770</v>
      </c>
      <c r="E5" s="171">
        <f t="shared" si="3"/>
        <v>10680</v>
      </c>
      <c r="F5" s="152"/>
      <c r="G5" s="157" t="s">
        <v>220</v>
      </c>
      <c r="H5" s="158">
        <v>14000</v>
      </c>
      <c r="N5" s="108">
        <v>36720</v>
      </c>
      <c r="O5" s="115">
        <v>47736</v>
      </c>
      <c r="P5" s="115">
        <v>55080</v>
      </c>
      <c r="Q5" s="109">
        <v>42720</v>
      </c>
    </row>
    <row r="6" spans="1:17" x14ac:dyDescent="0.3">
      <c r="A6" s="149" t="s">
        <v>105</v>
      </c>
      <c r="B6" s="171">
        <f>N6/5</f>
        <v>8346</v>
      </c>
      <c r="C6" s="171">
        <f t="shared" ref="C6:E6" si="4">O6/5</f>
        <v>10849.8</v>
      </c>
      <c r="D6" s="171">
        <f t="shared" si="4"/>
        <v>12519</v>
      </c>
      <c r="E6" s="171">
        <f t="shared" si="4"/>
        <v>9846</v>
      </c>
      <c r="F6" s="152"/>
      <c r="G6" s="157" t="s">
        <v>100</v>
      </c>
      <c r="H6" s="158">
        <v>21000</v>
      </c>
      <c r="N6" s="108">
        <v>41730</v>
      </c>
      <c r="O6" s="115">
        <v>54249</v>
      </c>
      <c r="P6" s="115">
        <v>62595</v>
      </c>
      <c r="Q6" s="109">
        <v>49230</v>
      </c>
    </row>
    <row r="7" spans="1:17" x14ac:dyDescent="0.3">
      <c r="A7" s="149" t="s">
        <v>109</v>
      </c>
      <c r="B7" s="171">
        <f>N7/6</f>
        <v>7688.333333333333</v>
      </c>
      <c r="C7" s="171">
        <f t="shared" ref="C7:E7" si="5">O7/6</f>
        <v>9994.8333333333339</v>
      </c>
      <c r="D7" s="171">
        <f t="shared" si="5"/>
        <v>11532.5</v>
      </c>
      <c r="E7" s="171">
        <f t="shared" si="5"/>
        <v>9188.3333333333339</v>
      </c>
      <c r="F7" s="152"/>
      <c r="G7" s="157" t="s">
        <v>103</v>
      </c>
      <c r="H7" s="158">
        <v>28000</v>
      </c>
      <c r="N7" s="108">
        <v>46130</v>
      </c>
      <c r="O7" s="115">
        <v>59969</v>
      </c>
      <c r="P7" s="115">
        <v>69195</v>
      </c>
      <c r="Q7" s="109">
        <v>55130</v>
      </c>
    </row>
    <row r="8" spans="1:17" x14ac:dyDescent="0.3">
      <c r="A8" s="149" t="s">
        <v>215</v>
      </c>
      <c r="B8" s="171">
        <f>N8/7</f>
        <v>7170</v>
      </c>
      <c r="C8" s="171">
        <f t="shared" ref="C8:E8" si="6">O8/7</f>
        <v>9321</v>
      </c>
      <c r="D8" s="171">
        <f t="shared" si="6"/>
        <v>10755</v>
      </c>
      <c r="E8" s="171">
        <f t="shared" si="6"/>
        <v>8670</v>
      </c>
      <c r="F8" s="152"/>
      <c r="G8" s="157" t="s">
        <v>107</v>
      </c>
      <c r="H8" s="158">
        <v>35000</v>
      </c>
      <c r="N8" s="108">
        <v>50190</v>
      </c>
      <c r="O8" s="115">
        <v>65247</v>
      </c>
      <c r="P8" s="115">
        <v>75285</v>
      </c>
      <c r="Q8" s="109">
        <v>60690</v>
      </c>
    </row>
    <row r="9" spans="1:17" x14ac:dyDescent="0.3">
      <c r="A9" s="149" t="s">
        <v>114</v>
      </c>
      <c r="B9" s="171">
        <f>N9/8</f>
        <v>6742.5</v>
      </c>
      <c r="C9" s="171">
        <f t="shared" ref="C9:E9" si="7">O9/8</f>
        <v>8765.25</v>
      </c>
      <c r="D9" s="171">
        <f t="shared" si="7"/>
        <v>10113.75</v>
      </c>
      <c r="E9" s="171">
        <f t="shared" si="7"/>
        <v>8242.5</v>
      </c>
      <c r="F9" s="152"/>
      <c r="G9" s="157" t="s">
        <v>192</v>
      </c>
      <c r="H9" s="158">
        <v>42000</v>
      </c>
      <c r="N9" s="108">
        <v>53940</v>
      </c>
      <c r="O9" s="115">
        <v>70122</v>
      </c>
      <c r="P9" s="115">
        <v>80910</v>
      </c>
      <c r="Q9" s="109">
        <v>65940</v>
      </c>
    </row>
    <row r="10" spans="1:17" x14ac:dyDescent="0.3">
      <c r="A10" s="149" t="s">
        <v>117</v>
      </c>
      <c r="B10" s="171">
        <f>N10/9</f>
        <v>6742.5555555555557</v>
      </c>
      <c r="C10" s="171">
        <f t="shared" ref="C10:E10" si="8">O10/9</f>
        <v>8765.3333333333339</v>
      </c>
      <c r="D10" s="171">
        <f t="shared" si="8"/>
        <v>10113.888888888889</v>
      </c>
      <c r="E10" s="171">
        <f t="shared" si="8"/>
        <v>8242.5555555555547</v>
      </c>
      <c r="F10" s="152"/>
      <c r="G10" s="157" t="s">
        <v>193</v>
      </c>
      <c r="H10" s="158">
        <v>49000</v>
      </c>
      <c r="N10" s="108">
        <v>60683</v>
      </c>
      <c r="O10" s="115">
        <v>78888</v>
      </c>
      <c r="P10" s="115">
        <v>91025</v>
      </c>
      <c r="Q10" s="109">
        <v>74183</v>
      </c>
    </row>
    <row r="11" spans="1:17" x14ac:dyDescent="0.3">
      <c r="A11" s="149" t="s">
        <v>120</v>
      </c>
      <c r="B11" s="171">
        <f>N11/10</f>
        <v>6742.6</v>
      </c>
      <c r="C11" s="171">
        <f t="shared" ref="C11:E11" si="9">O11/10</f>
        <v>8765.4</v>
      </c>
      <c r="D11" s="171">
        <f t="shared" si="9"/>
        <v>10113.9</v>
      </c>
      <c r="E11" s="171">
        <f t="shared" si="9"/>
        <v>8242.6</v>
      </c>
      <c r="F11" s="152"/>
      <c r="G11" s="157" t="s">
        <v>191</v>
      </c>
      <c r="H11" s="158">
        <v>56000</v>
      </c>
      <c r="N11" s="108">
        <v>67426</v>
      </c>
      <c r="O11" s="115">
        <v>87654</v>
      </c>
      <c r="P11" s="115">
        <v>101139</v>
      </c>
      <c r="Q11" s="109">
        <v>82426</v>
      </c>
    </row>
    <row r="12" spans="1:17" x14ac:dyDescent="0.3">
      <c r="A12" s="149" t="s">
        <v>123</v>
      </c>
      <c r="B12" s="171">
        <f>N12/11</f>
        <v>6742.636363636364</v>
      </c>
      <c r="C12" s="171">
        <f t="shared" ref="C12:E12" si="10">O12/11</f>
        <v>8765.454545454546</v>
      </c>
      <c r="D12" s="171">
        <f t="shared" si="10"/>
        <v>10114</v>
      </c>
      <c r="E12" s="171">
        <f t="shared" si="10"/>
        <v>8242.636363636364</v>
      </c>
      <c r="F12" s="152"/>
      <c r="G12" s="157" t="s">
        <v>195</v>
      </c>
      <c r="H12" s="158">
        <v>63000</v>
      </c>
      <c r="N12" s="108">
        <v>74169</v>
      </c>
      <c r="O12" s="115">
        <v>96420</v>
      </c>
      <c r="P12" s="115">
        <v>111254</v>
      </c>
      <c r="Q12" s="109">
        <v>90669</v>
      </c>
    </row>
    <row r="13" spans="1:17" x14ac:dyDescent="0.3">
      <c r="A13" s="149" t="s">
        <v>126</v>
      </c>
      <c r="B13" s="171">
        <f>N13/12</f>
        <v>6742.666666666667</v>
      </c>
      <c r="C13" s="171">
        <f t="shared" ref="C13:E13" si="11">O13/12</f>
        <v>8765.5</v>
      </c>
      <c r="D13" s="171">
        <f t="shared" si="11"/>
        <v>10114</v>
      </c>
      <c r="E13" s="171">
        <f t="shared" si="11"/>
        <v>8242.6666666666661</v>
      </c>
      <c r="F13" s="152"/>
      <c r="G13" s="157" t="s">
        <v>194</v>
      </c>
      <c r="H13" s="158">
        <v>70000</v>
      </c>
      <c r="N13" s="108">
        <v>80912</v>
      </c>
      <c r="O13" s="115">
        <v>105186</v>
      </c>
      <c r="P13" s="115">
        <v>121368</v>
      </c>
      <c r="Q13" s="109">
        <v>98912</v>
      </c>
    </row>
    <row r="14" spans="1:17" x14ac:dyDescent="0.3">
      <c r="A14" s="149" t="s">
        <v>216</v>
      </c>
      <c r="B14" s="171">
        <f>N14/13</f>
        <v>6742.6923076923076</v>
      </c>
      <c r="C14" s="171">
        <f t="shared" ref="C14:E14" si="12">O14/13</f>
        <v>8765.538461538461</v>
      </c>
      <c r="D14" s="171">
        <f t="shared" si="12"/>
        <v>10114.076923076924</v>
      </c>
      <c r="E14" s="171">
        <f t="shared" si="12"/>
        <v>8242.6923076923085</v>
      </c>
      <c r="F14" s="152"/>
      <c r="G14" s="157" t="s">
        <v>225</v>
      </c>
      <c r="H14" s="158">
        <v>77000</v>
      </c>
      <c r="N14" s="108">
        <v>87655</v>
      </c>
      <c r="O14" s="115">
        <v>113952</v>
      </c>
      <c r="P14" s="115">
        <v>131483</v>
      </c>
      <c r="Q14" s="109">
        <v>107155</v>
      </c>
    </row>
    <row r="15" spans="1:17" x14ac:dyDescent="0.3">
      <c r="A15" s="149" t="s">
        <v>131</v>
      </c>
      <c r="B15" s="171">
        <f>N15/14</f>
        <v>6742.7142857142853</v>
      </c>
      <c r="C15" s="171">
        <f t="shared" ref="C15:E15" si="13">O15/14</f>
        <v>8765.5</v>
      </c>
      <c r="D15" s="171">
        <f t="shared" si="13"/>
        <v>10114.071428571429</v>
      </c>
      <c r="E15" s="171">
        <f t="shared" si="13"/>
        <v>8242.7142857142862</v>
      </c>
      <c r="F15" s="152"/>
      <c r="G15" s="157" t="s">
        <v>221</v>
      </c>
      <c r="H15" s="158">
        <v>84000</v>
      </c>
      <c r="N15" s="108">
        <v>94398</v>
      </c>
      <c r="O15" s="115">
        <v>122717</v>
      </c>
      <c r="P15" s="115">
        <v>141597</v>
      </c>
      <c r="Q15" s="109">
        <v>115398</v>
      </c>
    </row>
    <row r="16" spans="1:17" x14ac:dyDescent="0.3">
      <c r="A16" s="149" t="s">
        <v>134</v>
      </c>
      <c r="B16" s="171">
        <f>N16/15</f>
        <v>6742.7333333333336</v>
      </c>
      <c r="C16" s="171">
        <f t="shared" ref="C16:E16" si="14">O16/15</f>
        <v>8765.5333333333328</v>
      </c>
      <c r="D16" s="171">
        <f t="shared" si="14"/>
        <v>10114.133333333333</v>
      </c>
      <c r="E16" s="171">
        <f t="shared" si="14"/>
        <v>8242.7333333333336</v>
      </c>
      <c r="F16" s="152"/>
      <c r="G16" s="157" t="s">
        <v>222</v>
      </c>
      <c r="H16" s="158">
        <v>91000</v>
      </c>
      <c r="N16" s="108">
        <v>101141</v>
      </c>
      <c r="O16" s="115">
        <v>131483</v>
      </c>
      <c r="P16" s="115">
        <v>151712</v>
      </c>
      <c r="Q16" s="109">
        <v>123641</v>
      </c>
    </row>
    <row r="17" spans="1:17" x14ac:dyDescent="0.3">
      <c r="A17" s="149" t="s">
        <v>136</v>
      </c>
      <c r="B17" s="171">
        <f>N17/16</f>
        <v>6742.75</v>
      </c>
      <c r="C17" s="171">
        <f t="shared" ref="C17:E17" si="15">O17/16</f>
        <v>8765.5625</v>
      </c>
      <c r="D17" s="171">
        <f t="shared" si="15"/>
        <v>10114.125</v>
      </c>
      <c r="E17" s="171">
        <f t="shared" si="15"/>
        <v>8242.75</v>
      </c>
      <c r="F17" s="152"/>
      <c r="G17" s="157" t="s">
        <v>223</v>
      </c>
      <c r="H17" s="158">
        <v>98000</v>
      </c>
      <c r="N17" s="108">
        <v>107884</v>
      </c>
      <c r="O17" s="115">
        <v>140249</v>
      </c>
      <c r="P17" s="115">
        <v>161826</v>
      </c>
      <c r="Q17" s="109">
        <v>131884</v>
      </c>
    </row>
    <row r="18" spans="1:17" x14ac:dyDescent="0.3">
      <c r="F18" s="152"/>
      <c r="G18" s="157" t="s">
        <v>224</v>
      </c>
      <c r="H18" s="158">
        <v>105000</v>
      </c>
    </row>
    <row r="19" spans="1:17" x14ac:dyDescent="0.3">
      <c r="G19" s="157" t="s">
        <v>226</v>
      </c>
      <c r="H19" s="158">
        <v>112000</v>
      </c>
    </row>
    <row r="20" spans="1:17" x14ac:dyDescent="0.3">
      <c r="G20" s="157" t="s">
        <v>227</v>
      </c>
      <c r="H20" s="158">
        <v>119000</v>
      </c>
    </row>
    <row r="21" spans="1:17" x14ac:dyDescent="0.3">
      <c r="G21" s="157" t="s">
        <v>228</v>
      </c>
      <c r="H21" s="158">
        <v>126000</v>
      </c>
    </row>
    <row r="22" spans="1:17" x14ac:dyDescent="0.3">
      <c r="G22" s="157" t="s">
        <v>229</v>
      </c>
      <c r="H22" s="158">
        <v>133000</v>
      </c>
    </row>
    <row r="23" spans="1:17" x14ac:dyDescent="0.3">
      <c r="G23" s="157" t="s">
        <v>230</v>
      </c>
      <c r="H23" s="158">
        <v>140000</v>
      </c>
    </row>
    <row r="24" spans="1:17" x14ac:dyDescent="0.3">
      <c r="G24" s="157" t="s">
        <v>231</v>
      </c>
      <c r="H24" s="158">
        <v>147000</v>
      </c>
    </row>
    <row r="25" spans="1:17" x14ac:dyDescent="0.3">
      <c r="G25" s="157" t="s">
        <v>232</v>
      </c>
      <c r="H25" s="158">
        <v>154000</v>
      </c>
    </row>
    <row r="26" spans="1:17" x14ac:dyDescent="0.3">
      <c r="G26" s="157" t="s">
        <v>233</v>
      </c>
      <c r="H26" s="158">
        <v>161000</v>
      </c>
    </row>
    <row r="27" spans="1:17" x14ac:dyDescent="0.3">
      <c r="G27" s="157" t="s">
        <v>234</v>
      </c>
      <c r="H27" s="158">
        <v>168000</v>
      </c>
    </row>
    <row r="28" spans="1:17" x14ac:dyDescent="0.3">
      <c r="F28" s="161"/>
      <c r="G28" s="162" t="s">
        <v>235</v>
      </c>
      <c r="H28" s="158">
        <v>175000</v>
      </c>
      <c r="I28" s="159"/>
    </row>
    <row r="29" spans="1:17" x14ac:dyDescent="0.3">
      <c r="F29" s="161"/>
      <c r="G29" s="162" t="s">
        <v>236</v>
      </c>
      <c r="H29" s="158">
        <v>182000</v>
      </c>
      <c r="I29" s="159"/>
    </row>
    <row r="30" spans="1:17" x14ac:dyDescent="0.3">
      <c r="F30" s="161"/>
      <c r="G30" s="162" t="s">
        <v>237</v>
      </c>
      <c r="H30" s="158">
        <v>189000</v>
      </c>
      <c r="I30" s="159"/>
    </row>
    <row r="31" spans="1:17" x14ac:dyDescent="0.3">
      <c r="F31" s="161"/>
      <c r="G31" s="162" t="s">
        <v>238</v>
      </c>
      <c r="H31" s="158">
        <v>196000</v>
      </c>
      <c r="I31" s="159"/>
    </row>
    <row r="32" spans="1:17" x14ac:dyDescent="0.3">
      <c r="F32" s="161"/>
      <c r="G32" s="162" t="s">
        <v>239</v>
      </c>
      <c r="H32" s="158">
        <v>203000</v>
      </c>
      <c r="I32" s="159"/>
    </row>
    <row r="33" spans="6:9" x14ac:dyDescent="0.3">
      <c r="F33" s="161"/>
      <c r="G33" s="162" t="s">
        <v>240</v>
      </c>
      <c r="H33" s="158">
        <v>210000</v>
      </c>
      <c r="I33" s="159"/>
    </row>
    <row r="34" spans="6:9" x14ac:dyDescent="0.3">
      <c r="F34" s="159"/>
      <c r="G34" s="162" t="s">
        <v>241</v>
      </c>
      <c r="H34" s="158">
        <v>217000</v>
      </c>
      <c r="I34" s="159"/>
    </row>
    <row r="35" spans="6:9" x14ac:dyDescent="0.3">
      <c r="G35" s="162" t="s">
        <v>242</v>
      </c>
      <c r="H35" s="158">
        <v>224000</v>
      </c>
    </row>
    <row r="36" spans="6:9" x14ac:dyDescent="0.3">
      <c r="G36" s="162" t="s">
        <v>243</v>
      </c>
      <c r="H36" s="158">
        <v>231000</v>
      </c>
    </row>
    <row r="37" spans="6:9" x14ac:dyDescent="0.3">
      <c r="G37" s="162" t="s">
        <v>244</v>
      </c>
      <c r="H37" s="158">
        <v>238000</v>
      </c>
    </row>
    <row r="38" spans="6:9" x14ac:dyDescent="0.3">
      <c r="G38" s="162" t="s">
        <v>245</v>
      </c>
      <c r="H38" s="158">
        <v>245000</v>
      </c>
    </row>
    <row r="39" spans="6:9" x14ac:dyDescent="0.3">
      <c r="G39" s="162" t="s">
        <v>246</v>
      </c>
      <c r="H39" s="158">
        <v>252000</v>
      </c>
    </row>
    <row r="40" spans="6:9" x14ac:dyDescent="0.3">
      <c r="G40" s="159"/>
      <c r="H40" s="160"/>
      <c r="I40" s="159"/>
    </row>
    <row r="41" spans="6:9" x14ac:dyDescent="0.3">
      <c r="G41" s="159"/>
      <c r="H41" s="160"/>
      <c r="I41" s="159"/>
    </row>
    <row r="42" spans="6:9" x14ac:dyDescent="0.3">
      <c r="G42" s="159"/>
      <c r="H42" s="160"/>
      <c r="I42" s="159"/>
    </row>
    <row r="43" spans="6:9" x14ac:dyDescent="0.3">
      <c r="G43" s="159"/>
      <c r="H43" s="160"/>
      <c r="I43" s="159"/>
    </row>
    <row r="44" spans="6:9" x14ac:dyDescent="0.3">
      <c r="G44" s="159"/>
      <c r="H44" s="160"/>
      <c r="I44" s="159"/>
    </row>
    <row r="45" spans="6:9" x14ac:dyDescent="0.3">
      <c r="G45" s="159"/>
      <c r="H45" s="160"/>
      <c r="I45" s="159"/>
    </row>
    <row r="46" spans="6:9" x14ac:dyDescent="0.3">
      <c r="G46" s="159"/>
      <c r="H46" s="160"/>
      <c r="I46" s="159"/>
    </row>
    <row r="47" spans="6:9" x14ac:dyDescent="0.3">
      <c r="G47" s="159"/>
      <c r="H47" s="160"/>
      <c r="I47" s="159"/>
    </row>
    <row r="48" spans="6:9" x14ac:dyDescent="0.3">
      <c r="G48" s="159"/>
      <c r="H48" s="160"/>
      <c r="I48" s="159"/>
    </row>
    <row r="49" spans="7:9" x14ac:dyDescent="0.3">
      <c r="G49" s="159"/>
      <c r="H49" s="160"/>
      <c r="I49" s="159"/>
    </row>
    <row r="50" spans="7:9" x14ac:dyDescent="0.3">
      <c r="G50" s="159"/>
      <c r="H50" s="160"/>
      <c r="I50" s="159"/>
    </row>
    <row r="51" spans="7:9" x14ac:dyDescent="0.3">
      <c r="G51" s="159"/>
      <c r="H51" s="160"/>
      <c r="I51" s="159"/>
    </row>
    <row r="52" spans="7:9" x14ac:dyDescent="0.3">
      <c r="G52" s="159"/>
      <c r="H52" s="160"/>
      <c r="I52" s="159"/>
    </row>
    <row r="53" spans="7:9" x14ac:dyDescent="0.3">
      <c r="G53" s="159"/>
      <c r="H53" s="160"/>
      <c r="I53" s="159"/>
    </row>
    <row r="54" spans="7:9" x14ac:dyDescent="0.3">
      <c r="G54" s="159"/>
      <c r="H54" s="160"/>
      <c r="I54" s="159"/>
    </row>
    <row r="55" spans="7:9" x14ac:dyDescent="0.3">
      <c r="G55" s="159"/>
      <c r="H55" s="160"/>
      <c r="I55" s="159"/>
    </row>
    <row r="56" spans="7:9" x14ac:dyDescent="0.3">
      <c r="G56" s="159"/>
      <c r="H56" s="160"/>
      <c r="I56" s="159"/>
    </row>
    <row r="57" spans="7:9" x14ac:dyDescent="0.3">
      <c r="G57" s="159"/>
      <c r="H57" s="160"/>
      <c r="I57" s="159"/>
    </row>
    <row r="58" spans="7:9" x14ac:dyDescent="0.3">
      <c r="G58" s="159"/>
      <c r="H58" s="160"/>
      <c r="I58" s="159"/>
    </row>
    <row r="59" spans="7:9" x14ac:dyDescent="0.3">
      <c r="G59" s="159"/>
      <c r="H59" s="160"/>
      <c r="I59" s="159"/>
    </row>
    <row r="60" spans="7:9" x14ac:dyDescent="0.3">
      <c r="G60" s="159"/>
      <c r="H60" s="160"/>
      <c r="I60" s="159"/>
    </row>
    <row r="61" spans="7:9" x14ac:dyDescent="0.3">
      <c r="G61" s="159"/>
      <c r="H61" s="160"/>
      <c r="I61" s="159"/>
    </row>
    <row r="62" spans="7:9" x14ac:dyDescent="0.3">
      <c r="G62" s="159"/>
      <c r="H62" s="160"/>
      <c r="I62" s="159"/>
    </row>
    <row r="63" spans="7:9" x14ac:dyDescent="0.3">
      <c r="G63" s="159"/>
      <c r="H63" s="160"/>
      <c r="I63" s="159"/>
    </row>
    <row r="64" spans="7:9" x14ac:dyDescent="0.3">
      <c r="G64" s="159"/>
      <c r="H64" s="160"/>
      <c r="I64" s="159"/>
    </row>
    <row r="65" spans="7:9" x14ac:dyDescent="0.3">
      <c r="G65" s="159"/>
      <c r="H65" s="160"/>
      <c r="I65" s="159"/>
    </row>
    <row r="66" spans="7:9" x14ac:dyDescent="0.3">
      <c r="G66" s="159"/>
      <c r="H66" s="160"/>
      <c r="I66" s="159"/>
    </row>
    <row r="67" spans="7:9" x14ac:dyDescent="0.3">
      <c r="G67" s="159"/>
      <c r="H67" s="160"/>
      <c r="I67" s="159"/>
    </row>
    <row r="68" spans="7:9" x14ac:dyDescent="0.3">
      <c r="G68" s="159"/>
      <c r="H68" s="160"/>
      <c r="I68" s="159"/>
    </row>
  </sheetData>
  <mergeCells count="1">
    <mergeCell ref="G1:H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1.○○동_이용자</vt:lpstr>
      <vt:lpstr>2.수가계산식(2020)</vt:lpstr>
      <vt:lpstr>Sheet3</vt:lpstr>
      <vt:lpstr>단가표</vt:lpstr>
      <vt:lpstr>Sheet2</vt:lpstr>
      <vt:lpstr>Sheet1</vt:lpstr>
      <vt:lpstr>연계</vt:lpstr>
      <vt:lpstr>'2.수가계산식(2020)'!제공시간</vt:lpstr>
      <vt:lpstr>'2.수가계산식(2020)'!할증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SWF000</cp:lastModifiedBy>
  <cp:lastPrinted>2020-02-21T01:22:49Z</cp:lastPrinted>
  <dcterms:created xsi:type="dcterms:W3CDTF">2019-07-12T02:13:33Z</dcterms:created>
  <dcterms:modified xsi:type="dcterms:W3CDTF">2020-02-21T05:36:03Z</dcterms:modified>
</cp:coreProperties>
</file>